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threadedComments/threadedComment2.xml" ContentType="application/vnd.ms-excel.threadedcomments+xml"/>
  <Override PartName="/xl/comments7.xml" ContentType="application/vnd.openxmlformats-officedocument.spreadsheetml.comments+xml"/>
  <Override PartName="/xl/comments8.xml" ContentType="application/vnd.openxmlformats-officedocument.spreadsheetml.comments+xml"/>
  <Override PartName="/xl/threadedComments/threadedComment3.xml" ContentType="application/vnd.ms-excel.threadedcomments+xml"/>
  <Override PartName="/xl/comments9.xml" ContentType="application/vnd.openxmlformats-officedocument.spreadsheetml.comments+xml"/>
  <Override PartName="/xl/threadedComments/threadedComment4.xml" ContentType="application/vnd.ms-excel.threadedcomments+xml"/>
  <Override PartName="/xl/comments10.xml" ContentType="application/vnd.openxmlformats-officedocument.spreadsheetml.comments+xml"/>
  <Override PartName="/xl/comments11.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24226"/>
  <mc:AlternateContent xmlns:mc="http://schemas.openxmlformats.org/markup-compatibility/2006">
    <mc:Choice Requires="x15">
      <x15ac:absPath xmlns:x15ac="http://schemas.microsoft.com/office/spreadsheetml/2010/11/ac" url="C:\Users\luedkew\Documents\SRKW\"/>
    </mc:Choice>
  </mc:AlternateContent>
  <xr:revisionPtr revIDLastSave="0" documentId="13_ncr:1_{003AA4FF-59D5-4A24-8752-3608E7C52C8C}" xr6:coauthVersionLast="47" xr6:coauthVersionMax="47" xr10:uidLastSave="{00000000-0000-0000-0000-000000000000}"/>
  <bookViews>
    <workbookView xWindow="-28230" yWindow="570" windowWidth="24195" windowHeight="14220" tabRatio="854" xr2:uid="{00000000-000D-0000-FFFF-FFFF00000000}"/>
  </bookViews>
  <sheets>
    <sheet name="SummData" sheetId="49" r:id="rId1"/>
    <sheet name="Strait of Georgia" sheetId="59" r:id="rId2"/>
    <sheet name="contents" sheetId="58" r:id="rId3"/>
    <sheet name="B-1.Cal.CN" sheetId="3" r:id="rId4"/>
    <sheet name="B-2.Cal.CN" sheetId="4" r:id="rId5"/>
    <sheet name="B-3.Cal.CN" sheetId="5" r:id="rId6"/>
    <sheet name="B-4.Cal.FCN" sheetId="56" r:id="rId7"/>
    <sheet name="B-5.Cal.CN" sheetId="7" r:id="rId8"/>
    <sheet name="B-6.Cal.CN" sheetId="8" r:id="rId9"/>
    <sheet name="B-7.Cal.CN" sheetId="55" r:id="rId10"/>
    <sheet name="B-8.Ore.CN" sheetId="10" r:id="rId11"/>
    <sheet name="B-9.Ore.CN" sheetId="11" r:id="rId12"/>
    <sheet name="B-10.Ore.CN" sheetId="12" r:id="rId13"/>
    <sheet name="B-11.Ore.CN" sheetId="13" r:id="rId14"/>
    <sheet name="B-12.Col.CN" sheetId="14" r:id="rId15"/>
    <sheet name="B-13.Col.CN" sheetId="15" r:id="rId16"/>
    <sheet name="B-14.Col.CN" sheetId="16" r:id="rId17"/>
    <sheet name="B-15.Col.CN" sheetId="18" r:id="rId18"/>
    <sheet name="B-16.Col.CN" sheetId="19" r:id="rId19"/>
    <sheet name="B-17.Col.CN" sheetId="17" r:id="rId20"/>
    <sheet name="B-18.Col.CN" sheetId="21" r:id="rId21"/>
    <sheet name="B-19.Col.CN" sheetId="20" r:id="rId22"/>
    <sheet name="B-20.Col.CN" sheetId="22" r:id="rId23"/>
    <sheet name="B-21.Col.CO" sheetId="23" r:id="rId24"/>
    <sheet name="B-22.Col.fishery" sheetId="24" r:id="rId25"/>
    <sheet name="B-23.WAC.CN" sheetId="25" r:id="rId26"/>
    <sheet name="B-24.WAC.CO" sheetId="26" r:id="rId27"/>
    <sheet name="B-25.WAC.CN" sheetId="27" r:id="rId28"/>
    <sheet name="B-26.WAC.CO" sheetId="28" r:id="rId29"/>
    <sheet name="B-27.WAC.fishery" sheetId="29" r:id="rId30"/>
    <sheet name="B-28.WAC.CO" sheetId="30" r:id="rId31"/>
    <sheet name="B-29.WAC.CN" sheetId="31" r:id="rId32"/>
    <sheet name="B-30.WAC.CN" sheetId="32" r:id="rId33"/>
    <sheet name="B-31.WAC.CO" sheetId="33" r:id="rId34"/>
    <sheet name="B-32.WAC.CN" sheetId="34" r:id="rId35"/>
    <sheet name="B-33.WAC.CN" sheetId="35" r:id="rId36"/>
    <sheet name="B-34.WAC.CO" sheetId="36" r:id="rId37"/>
    <sheet name="B-35.WAC.CN" sheetId="37" r:id="rId38"/>
    <sheet name="B-36.WAC.CN" sheetId="38" r:id="rId39"/>
    <sheet name="B-37.WAC.CO" sheetId="39" r:id="rId40"/>
    <sheet name="B-38.WAC.CN" sheetId="54" r:id="rId41"/>
    <sheet name="B-39.PSD.fishery" sheetId="57" r:id="rId42"/>
    <sheet name="B-40.PSD.fishery" sheetId="42" r:id="rId43"/>
    <sheet name="B-41.PSD.CN" sheetId="43" r:id="rId44"/>
    <sheet name="B-42.PSD.CO" sheetId="44" r:id="rId45"/>
    <sheet name="B-43.PSD.PK" sheetId="45" r:id="rId46"/>
    <sheet name="B-44.PSD.CN" sheetId="46" r:id="rId47"/>
    <sheet name="B-45.summ.CN" sheetId="47" r:id="rId48"/>
    <sheet name="B-46.summ" sheetId="48" r:id="rId49"/>
  </sheets>
  <definedNames>
    <definedName name="_ftn1" localSheetId="39">'B-37.WAC.CO'!$B$86</definedName>
    <definedName name="_ftnref1" localSheetId="39">'B-37.WAC.CO'!$D$79</definedName>
    <definedName name="_xlnm.Print_Area" localSheetId="3">'B-1.Cal.CN'!$A$93:$AE$132</definedName>
    <definedName name="_xlnm.Print_Area" localSheetId="12">'B-10.Ore.CN'!$A$67:$I$101</definedName>
    <definedName name="_xlnm.Print_Area" localSheetId="13">'B-11.Ore.CN'!$A$102:$U$140</definedName>
    <definedName name="_xlnm.Print_Area" localSheetId="14">'B-12.Col.CN'!$A$93:$L$127</definedName>
    <definedName name="_xlnm.Print_Area" localSheetId="15">'B-13.Col.CN'!$A$83:$L$123</definedName>
    <definedName name="_xlnm.Print_Area" localSheetId="16">'B-14.Col.CN'!$A$84:$I$122</definedName>
    <definedName name="_xlnm.Print_Area" localSheetId="17">'B-15.Col.CN'!$A$83:$G$112</definedName>
    <definedName name="_xlnm.Print_Area" localSheetId="18">'B-16.Col.CN'!$A$73:$G$102</definedName>
    <definedName name="_xlnm.Print_Area" localSheetId="19">'B-17.Col.CN'!$A$80:$I$108</definedName>
    <definedName name="_xlnm.Print_Area" localSheetId="20">'B-18.Col.CN'!$A$81:$I$107</definedName>
    <definedName name="_xlnm.Print_Area" localSheetId="21">'B-19.Col.CN'!$A$90:$P$124</definedName>
    <definedName name="_xlnm.Print_Area" localSheetId="4">'B-2.Cal.CN'!$A$80:$W$110</definedName>
    <definedName name="_xlnm.Print_Area" localSheetId="22">'B-20.Col.CN'!$A$218:$I$330</definedName>
    <definedName name="_xlnm.Print_Area" localSheetId="23">'B-21.Col.CO'!$A$80:$M$111</definedName>
    <definedName name="_xlnm.Print_Area" localSheetId="24">'B-22.Col.fishery'!$A$71:$E$106</definedName>
    <definedName name="_xlnm.Print_Area" localSheetId="25">'B-23.WAC.CN'!$A$74:$H$105</definedName>
    <definedName name="_xlnm.Print_Area" localSheetId="26">'B-24.WAC.CO'!$A$80:$G$110</definedName>
    <definedName name="_xlnm.Print_Area" localSheetId="27">'B-25.WAC.CN'!$A$136:$I$194</definedName>
    <definedName name="_xlnm.Print_Area" localSheetId="28">'B-26.WAC.CO'!$A$84:$L$114</definedName>
    <definedName name="_xlnm.Print_Area" localSheetId="29">'B-27.WAC.fishery'!$A$68:$E$89</definedName>
    <definedName name="_xlnm.Print_Area" localSheetId="30">'B-28.WAC.CO'!$A$68:$K$93</definedName>
    <definedName name="_xlnm.Print_Area" localSheetId="31">'B-29.WAC.CN'!$A$69:$K$96</definedName>
    <definedName name="_xlnm.Print_Area" localSheetId="5">'B-3.Cal.CN'!$A$89:$T$129</definedName>
    <definedName name="_xlnm.Print_Area" localSheetId="32">'B-30.WAC.CN'!$A$77:$J$110</definedName>
    <definedName name="_xlnm.Print_Area" localSheetId="33">'B-31.WAC.CO'!$A$76:$M$106</definedName>
    <definedName name="_xlnm.Print_Area" localSheetId="34">'B-32.WAC.CN'!$A$76:$P$101</definedName>
    <definedName name="_xlnm.Print_Area" localSheetId="35">'B-33.WAC.CN'!$A$92:$K$121</definedName>
    <definedName name="_xlnm.Print_Area" localSheetId="36">'B-34.WAC.CO'!$A$83:$K$113</definedName>
    <definedName name="_xlnm.Print_Area" localSheetId="37">'B-35.WAC.CN'!$A$77:$K$108</definedName>
    <definedName name="_xlnm.Print_Area" localSheetId="38">'B-36.WAC.CN'!$A$80:$K$110</definedName>
    <definedName name="_xlnm.Print_Area" localSheetId="39">'B-37.WAC.CO'!$A$136:$K$195</definedName>
    <definedName name="_xlnm.Print_Area" localSheetId="40">'B-38.WAC.CN'!$A$87:$K$116</definedName>
    <definedName name="_xlnm.Print_Area" localSheetId="41">'B-39.PSD.fishery'!$A$236:$G$297</definedName>
    <definedName name="_xlnm.Print_Area" localSheetId="6">'B-4.Cal.FCN'!$A$120:$V$165</definedName>
    <definedName name="_xlnm.Print_Area" localSheetId="42">'B-40.PSD.fishery'!$A$69:$D$97</definedName>
    <definedName name="_xlnm.Print_Area" localSheetId="43">'B-41.PSD.CN'!$A$292:$L$442</definedName>
    <definedName name="_xlnm.Print_Area" localSheetId="44">'B-42.PSD.CO'!$A$356:$L$527</definedName>
    <definedName name="_xlnm.Print_Area" localSheetId="45">'B-43.PSD.PK'!$A$169:$L$290</definedName>
    <definedName name="_xlnm.Print_Area" localSheetId="46">'B-44.PSD.CN'!$A$76:$L$107</definedName>
    <definedName name="_xlnm.Print_Area" localSheetId="47">'B-45.summ.CN'!$A$1:$M$57</definedName>
    <definedName name="_xlnm.Print_Area" localSheetId="7">'B-5.Cal.CN'!$A$340:$I$396</definedName>
    <definedName name="_xlnm.Print_Area" localSheetId="8">'B-6.Cal.CN'!$A$116:$I$152</definedName>
    <definedName name="_xlnm.Print_Area" localSheetId="9">'B-7.Cal.CN'!$A$88:$T$157</definedName>
    <definedName name="_xlnm.Print_Area" localSheetId="10">'B-8.Ore.CN'!$A$93:$N$132</definedName>
    <definedName name="_xlnm.Print_Area" localSheetId="11">'B-9.Ore.CN'!$A$101:$J$144</definedName>
    <definedName name="_xlnm.Print_Area">#REF!</definedName>
    <definedName name="_xlnm.Print_Titles" localSheetId="8">'B-6.Cal.CN'!$1:$2</definedName>
    <definedName name="Z_07DEFBE8_6C4A_41EB_B658_17FA3C8F668E_.wvu.PrintArea" localSheetId="4" hidden="1">'B-2.Cal.CN'!$A$80:$W$106</definedName>
    <definedName name="Z_309BC274_4B0A_4D75_B17E_14B8F6E6F80A_.wvu.PrintArea" localSheetId="3" hidden="1">'B-1.Cal.CN'!$A$93:$AE$124</definedName>
    <definedName name="Z_363FF4A8_C426_4DBC_B412_F5A6933180F4_.wvu.PrintArea" localSheetId="39" hidden="1">'B-37.WAC.CO'!$A$136:$K$194</definedName>
    <definedName name="Z_38209644_1C4C_4826_8C0A_0345DEC9B170_.wvu.PrintArea" localSheetId="4" hidden="1">'B-2.Cal.CN'!$A$80:$W$106</definedName>
    <definedName name="Z_4920DA35_9D49_4CEF_9870_F731D625A782_.wvu.PrintArea" localSheetId="39" hidden="1">'B-37.WAC.CO'!$A$136:$K$194</definedName>
    <definedName name="Z_4BA18FD8_D383_432F_B57B_0621384B415E_.wvu.PrintArea" localSheetId="3" hidden="1">'B-1.Cal.CN'!$A$93:$AE$124</definedName>
    <definedName name="Z_55A80BE8_6147_4584_8598_8D1120E5FB52_.wvu.PrintArea" localSheetId="3" hidden="1">'B-1.Cal.CN'!$A$93:$AE$124</definedName>
    <definedName name="Z_56968ECB_F4FE_477A_8A39_9E820F23F3B6_.wvu.PrintArea" localSheetId="3" hidden="1">'B-1.Cal.CN'!$A$93:$AE$124</definedName>
    <definedName name="Z_56968ECB_F4FE_477A_8A39_9E820F23F3B6_.wvu.PrintArea" localSheetId="12" hidden="1">'B-10.Ore.CN'!$A$67:$F$100</definedName>
    <definedName name="Z_56968ECB_F4FE_477A_8A39_9E820F23F3B6_.wvu.PrintArea" localSheetId="13" hidden="1">'B-11.Ore.CN'!$A$102:$U$141</definedName>
    <definedName name="Z_56968ECB_F4FE_477A_8A39_9E820F23F3B6_.wvu.PrintArea" localSheetId="14" hidden="1">'B-12.Col.CN'!$A$93:$L$127</definedName>
    <definedName name="Z_56968ECB_F4FE_477A_8A39_9E820F23F3B6_.wvu.PrintArea" localSheetId="15" hidden="1">'B-13.Col.CN'!$A$83:$L$123</definedName>
    <definedName name="Z_56968ECB_F4FE_477A_8A39_9E820F23F3B6_.wvu.PrintArea" localSheetId="16" hidden="1">'B-14.Col.CN'!$A$84:$I$121</definedName>
    <definedName name="Z_56968ECB_F4FE_477A_8A39_9E820F23F3B6_.wvu.PrintArea" localSheetId="17" hidden="1">'B-15.Col.CN'!$A$83:$G$112</definedName>
    <definedName name="Z_56968ECB_F4FE_477A_8A39_9E820F23F3B6_.wvu.PrintArea" localSheetId="18" hidden="1">'B-16.Col.CN'!$A$73:$G$102</definedName>
    <definedName name="Z_56968ECB_F4FE_477A_8A39_9E820F23F3B6_.wvu.PrintArea" localSheetId="19" hidden="1">'B-17.Col.CN'!$A$80:$I$108</definedName>
    <definedName name="Z_56968ECB_F4FE_477A_8A39_9E820F23F3B6_.wvu.PrintArea" localSheetId="20" hidden="1">'B-18.Col.CN'!$A$81:$I$107</definedName>
    <definedName name="Z_56968ECB_F4FE_477A_8A39_9E820F23F3B6_.wvu.PrintArea" localSheetId="21" hidden="1">'B-19.Col.CN'!$A$90:$P$124</definedName>
    <definedName name="Z_56968ECB_F4FE_477A_8A39_9E820F23F3B6_.wvu.PrintArea" localSheetId="4" hidden="1">'B-2.Cal.CN'!$A$80:$W$106</definedName>
    <definedName name="Z_56968ECB_F4FE_477A_8A39_9E820F23F3B6_.wvu.PrintArea" localSheetId="22" hidden="1">'B-20.Col.CN'!$A$218:$I$330</definedName>
    <definedName name="Z_56968ECB_F4FE_477A_8A39_9E820F23F3B6_.wvu.PrintArea" localSheetId="23" hidden="1">'B-21.Col.CO'!$A$80:$M$111</definedName>
    <definedName name="Z_56968ECB_F4FE_477A_8A39_9E820F23F3B6_.wvu.PrintArea" localSheetId="24" hidden="1">'B-22.Col.fishery'!$A$71:$E$106</definedName>
    <definedName name="Z_56968ECB_F4FE_477A_8A39_9E820F23F3B6_.wvu.PrintArea" localSheetId="25" hidden="1">'B-23.WAC.CN'!$A$74:$H$101</definedName>
    <definedName name="Z_56968ECB_F4FE_477A_8A39_9E820F23F3B6_.wvu.PrintArea" localSheetId="26" hidden="1">'B-24.WAC.CO'!$A$80:$G$110</definedName>
    <definedName name="Z_56968ECB_F4FE_477A_8A39_9E820F23F3B6_.wvu.PrintArea" localSheetId="27" hidden="1">'B-25.WAC.CN'!$A$136:$I$197</definedName>
    <definedName name="Z_56968ECB_F4FE_477A_8A39_9E820F23F3B6_.wvu.PrintArea" localSheetId="28" hidden="1">'B-26.WAC.CO'!$A$84:$L$113</definedName>
    <definedName name="Z_56968ECB_F4FE_477A_8A39_9E820F23F3B6_.wvu.PrintArea" localSheetId="29" hidden="1">'B-27.WAC.fishery'!$A$68:$E$89</definedName>
    <definedName name="Z_56968ECB_F4FE_477A_8A39_9E820F23F3B6_.wvu.PrintArea" localSheetId="30" hidden="1">'B-28.WAC.CO'!$A$68:$K$93</definedName>
    <definedName name="Z_56968ECB_F4FE_477A_8A39_9E820F23F3B6_.wvu.PrintArea" localSheetId="31" hidden="1">'B-29.WAC.CN'!$A$69:$K$95</definedName>
    <definedName name="Z_56968ECB_F4FE_477A_8A39_9E820F23F3B6_.wvu.PrintArea" localSheetId="5" hidden="1">'B-3.Cal.CN'!$A$89:$T$127</definedName>
    <definedName name="Z_56968ECB_F4FE_477A_8A39_9E820F23F3B6_.wvu.PrintArea" localSheetId="32" hidden="1">'B-30.WAC.CN'!$A$77:$J$110</definedName>
    <definedName name="Z_56968ECB_F4FE_477A_8A39_9E820F23F3B6_.wvu.PrintArea" localSheetId="33" hidden="1">'B-31.WAC.CO'!$A$76:$M$106</definedName>
    <definedName name="Z_56968ECB_F4FE_477A_8A39_9E820F23F3B6_.wvu.PrintArea" localSheetId="34" hidden="1">'B-32.WAC.CN'!$A$76:$P$101</definedName>
    <definedName name="Z_56968ECB_F4FE_477A_8A39_9E820F23F3B6_.wvu.PrintArea" localSheetId="35" hidden="1">'B-33.WAC.CN'!$A$92:$K$121</definedName>
    <definedName name="Z_56968ECB_F4FE_477A_8A39_9E820F23F3B6_.wvu.PrintArea" localSheetId="36" hidden="1">'B-34.WAC.CO'!$A$83:$K$113</definedName>
    <definedName name="Z_56968ECB_F4FE_477A_8A39_9E820F23F3B6_.wvu.PrintArea" localSheetId="37" hidden="1">'B-35.WAC.CN'!$A$77:$K$108</definedName>
    <definedName name="Z_56968ECB_F4FE_477A_8A39_9E820F23F3B6_.wvu.PrintArea" localSheetId="38" hidden="1">'B-36.WAC.CN'!$A$80:$K$110</definedName>
    <definedName name="Z_56968ECB_F4FE_477A_8A39_9E820F23F3B6_.wvu.PrintArea" localSheetId="39" hidden="1">'B-37.WAC.CO'!$A$136:$K$195</definedName>
    <definedName name="Z_56968ECB_F4FE_477A_8A39_9E820F23F3B6_.wvu.PrintArea" localSheetId="40" hidden="1">'B-38.WAC.CN'!$A$87:$K$115</definedName>
    <definedName name="Z_56968ECB_F4FE_477A_8A39_9E820F23F3B6_.wvu.PrintArea" localSheetId="41" hidden="1">'B-39.PSD.fishery'!$A$236:$G$297</definedName>
    <definedName name="Z_56968ECB_F4FE_477A_8A39_9E820F23F3B6_.wvu.PrintArea" localSheetId="6" hidden="1">'B-4.Cal.FCN'!$A$120:$V$162</definedName>
    <definedName name="Z_56968ECB_F4FE_477A_8A39_9E820F23F3B6_.wvu.PrintArea" localSheetId="42" hidden="1">'B-40.PSD.fishery'!$A$69:$D$97</definedName>
    <definedName name="Z_56968ECB_F4FE_477A_8A39_9E820F23F3B6_.wvu.PrintArea" localSheetId="43" hidden="1">'B-41.PSD.CN'!$A$292:$L$439</definedName>
    <definedName name="Z_56968ECB_F4FE_477A_8A39_9E820F23F3B6_.wvu.PrintArea" localSheetId="44" hidden="1">'B-42.PSD.CO'!$A$356:$L$527</definedName>
    <definedName name="Z_56968ECB_F4FE_477A_8A39_9E820F23F3B6_.wvu.PrintArea" localSheetId="45" hidden="1">'B-43.PSD.PK'!$A$1:$L$160</definedName>
    <definedName name="Z_56968ECB_F4FE_477A_8A39_9E820F23F3B6_.wvu.PrintArea" localSheetId="46" hidden="1">'B-44.PSD.CN'!$A$76:$L$107</definedName>
    <definedName name="Z_56968ECB_F4FE_477A_8A39_9E820F23F3B6_.wvu.PrintArea" localSheetId="7" hidden="1">'B-5.Cal.CN'!$A$340:$I$393</definedName>
    <definedName name="Z_56968ECB_F4FE_477A_8A39_9E820F23F3B6_.wvu.PrintArea" localSheetId="8" hidden="1">'B-6.Cal.CN'!$A$116:$I$152</definedName>
    <definedName name="Z_56968ECB_F4FE_477A_8A39_9E820F23F3B6_.wvu.PrintArea" localSheetId="10" hidden="1">'B-8.Ore.CN'!$A$93:$N$132</definedName>
    <definedName name="Z_56968ECB_F4FE_477A_8A39_9E820F23F3B6_.wvu.PrintArea" localSheetId="11" hidden="1">'B-9.Ore.CN'!$A$101:$J$141</definedName>
    <definedName name="Z_56968ECB_F4FE_477A_8A39_9E820F23F3B6_.wvu.PrintTitles" localSheetId="8" hidden="1">'B-6.Cal.CN'!$1:$2</definedName>
    <definedName name="Z_56968ECB_F4FE_477A_8A39_9E820F23F3B6_.wvu.Rows" localSheetId="15" hidden="1">'B-13.Col.CN'!$88:$88</definedName>
    <definedName name="Z_56968ECB_F4FE_477A_8A39_9E820F23F3B6_.wvu.Rows" localSheetId="16" hidden="1">'B-14.Col.CN'!$89:$89</definedName>
    <definedName name="Z_5AE94949_FC73_44C2_96F8_94154186EF22_.wvu.PrintArea" localSheetId="3" hidden="1">'B-1.Cal.CN'!$A$93:$AE$125</definedName>
    <definedName name="Z_5AE94949_FC73_44C2_96F8_94154186EF22_.wvu.PrintArea" localSheetId="14" hidden="1">'B-12.Col.CN'!$A$93:$L$127</definedName>
    <definedName name="Z_5AE94949_FC73_44C2_96F8_94154186EF22_.wvu.PrintArea" localSheetId="16" hidden="1">'B-14.Col.CN'!$A$84:$I$118</definedName>
    <definedName name="Z_5AE94949_FC73_44C2_96F8_94154186EF22_.wvu.PrintArea" localSheetId="17" hidden="1">'B-15.Col.CN'!$A$83:$G$112</definedName>
    <definedName name="Z_5AE94949_FC73_44C2_96F8_94154186EF22_.wvu.PrintArea" localSheetId="19" hidden="1">'B-17.Col.CN'!$A$80:$I$108</definedName>
    <definedName name="Z_5AE94949_FC73_44C2_96F8_94154186EF22_.wvu.PrintArea" localSheetId="24" hidden="1">'B-22.Col.fishery'!$A$71:$E$106</definedName>
    <definedName name="Z_5AE94949_FC73_44C2_96F8_94154186EF22_.wvu.PrintArea" localSheetId="26" hidden="1">'B-24.WAC.CO'!$A$80:$G$110</definedName>
    <definedName name="Z_5AE94949_FC73_44C2_96F8_94154186EF22_.wvu.PrintArea" localSheetId="32" hidden="1">'B-30.WAC.CN'!$A$77:$J$110</definedName>
    <definedName name="Z_5AE94949_FC73_44C2_96F8_94154186EF22_.wvu.PrintArea" localSheetId="33" hidden="1">'B-31.WAC.CO'!$A$76:$M$106</definedName>
    <definedName name="Z_5AE94949_FC73_44C2_96F8_94154186EF22_.wvu.PrintArea" localSheetId="42" hidden="1">'B-40.PSD.fishery'!$A$69:$D$97</definedName>
    <definedName name="Z_5AE94949_FC73_44C2_96F8_94154186EF22_.wvu.Rows" localSheetId="16" hidden="1">'B-14.Col.CN'!$89:$89</definedName>
    <definedName name="Z_6EE13760_3485_40A6_9D5E_A68E4376D022_.wvu.PrintArea" localSheetId="3" hidden="1">'B-1.Cal.CN'!$A$93:$AE$124</definedName>
    <definedName name="Z_77626132_754E_4911_8223_90E382E3C0EA_.wvu.PrintArea" localSheetId="22" hidden="1">'B-20.Col.CN'!$A$1:$I$213</definedName>
    <definedName name="Z_803B97A9_0AF5_4FA4_9F0C_810C2BEAFCD3_.wvu.PrintArea" localSheetId="24" hidden="1">'B-22.Col.fishery'!$A$71:$G$106</definedName>
    <definedName name="Z_803B97A9_0AF5_4FA4_9F0C_810C2BEAFCD3_.wvu.PrintArea" localSheetId="27" hidden="1">'B-25.WAC.CN'!$A$136:$I$157</definedName>
    <definedName name="Z_803B97A9_0AF5_4FA4_9F0C_810C2BEAFCD3_.wvu.PrintArea" localSheetId="28" hidden="1">'B-26.WAC.CO'!$A$84:$L$114</definedName>
    <definedName name="Z_803B97A9_0AF5_4FA4_9F0C_810C2BEAFCD3_.wvu.PrintArea" localSheetId="32" hidden="1">'B-30.WAC.CN'!$A$77:$J$110</definedName>
    <definedName name="Z_803B97A9_0AF5_4FA4_9F0C_810C2BEAFCD3_.wvu.PrintArea" localSheetId="37" hidden="1">'B-35.WAC.CN'!$A$77:$L$108</definedName>
    <definedName name="Z_803B97A9_0AF5_4FA4_9F0C_810C2BEAFCD3_.wvu.PrintArea" localSheetId="40" hidden="1">'B-38.WAC.CN'!$A$87:$K$116</definedName>
    <definedName name="Z_803B97A9_0AF5_4FA4_9F0C_810C2BEAFCD3_.wvu.Rows" localSheetId="40" hidden="1">'B-38.WAC.CN'!$57:$57,'B-38.WAC.CN'!$91:$93</definedName>
    <definedName name="Z_8B1E0859_77EF_4DDB_A81F_104DBA348B31_.wvu.PrintArea" localSheetId="3" hidden="1">'B-1.Cal.CN'!$A$93:$AE$124</definedName>
    <definedName name="Z_8B1E0859_77EF_4DDB_A81F_104DBA348B31_.wvu.PrintArea" localSheetId="12" hidden="1">'B-10.Ore.CN'!$A$67:$F$100</definedName>
    <definedName name="Z_8B1E0859_77EF_4DDB_A81F_104DBA348B31_.wvu.PrintArea" localSheetId="13" hidden="1">'B-11.Ore.CN'!$A$102:$U$141</definedName>
    <definedName name="Z_8B1E0859_77EF_4DDB_A81F_104DBA348B31_.wvu.PrintArea" localSheetId="14" hidden="1">'B-12.Col.CN'!$A$93:$L$127</definedName>
    <definedName name="Z_8B1E0859_77EF_4DDB_A81F_104DBA348B31_.wvu.PrintArea" localSheetId="15" hidden="1">'B-13.Col.CN'!$A$83:$L$123</definedName>
    <definedName name="Z_8B1E0859_77EF_4DDB_A81F_104DBA348B31_.wvu.PrintArea" localSheetId="16" hidden="1">'B-14.Col.CN'!$A$84:$I$121</definedName>
    <definedName name="Z_8B1E0859_77EF_4DDB_A81F_104DBA348B31_.wvu.PrintArea" localSheetId="17" hidden="1">'B-15.Col.CN'!$A$83:$G$112</definedName>
    <definedName name="Z_8B1E0859_77EF_4DDB_A81F_104DBA348B31_.wvu.PrintArea" localSheetId="18" hidden="1">'B-16.Col.CN'!$A$73:$G$102</definedName>
    <definedName name="Z_8B1E0859_77EF_4DDB_A81F_104DBA348B31_.wvu.PrintArea" localSheetId="19" hidden="1">'B-17.Col.CN'!$A$80:$I$108</definedName>
    <definedName name="Z_8B1E0859_77EF_4DDB_A81F_104DBA348B31_.wvu.PrintArea" localSheetId="20" hidden="1">'B-18.Col.CN'!$A$81:$I$107</definedName>
    <definedName name="Z_8B1E0859_77EF_4DDB_A81F_104DBA348B31_.wvu.PrintArea" localSheetId="21" hidden="1">'B-19.Col.CN'!$A$90:$P$124</definedName>
    <definedName name="Z_8B1E0859_77EF_4DDB_A81F_104DBA348B31_.wvu.PrintArea" localSheetId="4" hidden="1">'B-2.Cal.CN'!$A$80:$W$106</definedName>
    <definedName name="Z_8B1E0859_77EF_4DDB_A81F_104DBA348B31_.wvu.PrintArea" localSheetId="22" hidden="1">'B-20.Col.CN'!$A$218:$I$330</definedName>
    <definedName name="Z_8B1E0859_77EF_4DDB_A81F_104DBA348B31_.wvu.PrintArea" localSheetId="23" hidden="1">'B-21.Col.CO'!$A$80:$M$111</definedName>
    <definedName name="Z_8B1E0859_77EF_4DDB_A81F_104DBA348B31_.wvu.PrintArea" localSheetId="24" hidden="1">'B-22.Col.fishery'!$A$71:$E$106</definedName>
    <definedName name="Z_8B1E0859_77EF_4DDB_A81F_104DBA348B31_.wvu.PrintArea" localSheetId="25" hidden="1">'B-23.WAC.CN'!$A$74:$H$101</definedName>
    <definedName name="Z_8B1E0859_77EF_4DDB_A81F_104DBA348B31_.wvu.PrintArea" localSheetId="26" hidden="1">'B-24.WAC.CO'!$A$80:$G$110</definedName>
    <definedName name="Z_8B1E0859_77EF_4DDB_A81F_104DBA348B31_.wvu.PrintArea" localSheetId="27" hidden="1">'B-25.WAC.CN'!$A$136:$I$197</definedName>
    <definedName name="Z_8B1E0859_77EF_4DDB_A81F_104DBA348B31_.wvu.PrintArea" localSheetId="28" hidden="1">'B-26.WAC.CO'!$A$84:$L$113</definedName>
    <definedName name="Z_8B1E0859_77EF_4DDB_A81F_104DBA348B31_.wvu.PrintArea" localSheetId="29" hidden="1">'B-27.WAC.fishery'!$A$68:$E$89</definedName>
    <definedName name="Z_8B1E0859_77EF_4DDB_A81F_104DBA348B31_.wvu.PrintArea" localSheetId="30" hidden="1">'B-28.WAC.CO'!$A$68:$K$93</definedName>
    <definedName name="Z_8B1E0859_77EF_4DDB_A81F_104DBA348B31_.wvu.PrintArea" localSheetId="31" hidden="1">'B-29.WAC.CN'!$A$69:$K$95</definedName>
    <definedName name="Z_8B1E0859_77EF_4DDB_A81F_104DBA348B31_.wvu.PrintArea" localSheetId="5" hidden="1">'B-3.Cal.CN'!$A$89:$T$127</definedName>
    <definedName name="Z_8B1E0859_77EF_4DDB_A81F_104DBA348B31_.wvu.PrintArea" localSheetId="32" hidden="1">'B-30.WAC.CN'!$A$77:$J$110</definedName>
    <definedName name="Z_8B1E0859_77EF_4DDB_A81F_104DBA348B31_.wvu.PrintArea" localSheetId="33" hidden="1">'B-31.WAC.CO'!$A$76:$M$106</definedName>
    <definedName name="Z_8B1E0859_77EF_4DDB_A81F_104DBA348B31_.wvu.PrintArea" localSheetId="34" hidden="1">'B-32.WAC.CN'!$A$76:$P$101</definedName>
    <definedName name="Z_8B1E0859_77EF_4DDB_A81F_104DBA348B31_.wvu.PrintArea" localSheetId="35" hidden="1">'B-33.WAC.CN'!$A$92:$K$121</definedName>
    <definedName name="Z_8B1E0859_77EF_4DDB_A81F_104DBA348B31_.wvu.PrintArea" localSheetId="36" hidden="1">'B-34.WAC.CO'!$A$83:$K$113</definedName>
    <definedName name="Z_8B1E0859_77EF_4DDB_A81F_104DBA348B31_.wvu.PrintArea" localSheetId="37" hidden="1">'B-35.WAC.CN'!$A$77:$K$108</definedName>
    <definedName name="Z_8B1E0859_77EF_4DDB_A81F_104DBA348B31_.wvu.PrintArea" localSheetId="38" hidden="1">'B-36.WAC.CN'!$A$80:$K$110</definedName>
    <definedName name="Z_8B1E0859_77EF_4DDB_A81F_104DBA348B31_.wvu.PrintArea" localSheetId="39" hidden="1">'B-37.WAC.CO'!$A$136:$K$195</definedName>
    <definedName name="Z_8B1E0859_77EF_4DDB_A81F_104DBA348B31_.wvu.PrintArea" localSheetId="40" hidden="1">'B-38.WAC.CN'!$A$87:$K$115</definedName>
    <definedName name="Z_8B1E0859_77EF_4DDB_A81F_104DBA348B31_.wvu.PrintArea" localSheetId="41" hidden="1">'B-39.PSD.fishery'!$A$236:$G$297</definedName>
    <definedName name="Z_8B1E0859_77EF_4DDB_A81F_104DBA348B31_.wvu.PrintArea" localSheetId="6" hidden="1">'B-4.Cal.FCN'!$A$120:$V$162</definedName>
    <definedName name="Z_8B1E0859_77EF_4DDB_A81F_104DBA348B31_.wvu.PrintArea" localSheetId="42" hidden="1">'B-40.PSD.fishery'!$A$69:$D$97</definedName>
    <definedName name="Z_8B1E0859_77EF_4DDB_A81F_104DBA348B31_.wvu.PrintArea" localSheetId="43" hidden="1">'B-41.PSD.CN'!$A$292:$L$439</definedName>
    <definedName name="Z_8B1E0859_77EF_4DDB_A81F_104DBA348B31_.wvu.PrintArea" localSheetId="44" hidden="1">'B-42.PSD.CO'!$A$356:$L$527</definedName>
    <definedName name="Z_8B1E0859_77EF_4DDB_A81F_104DBA348B31_.wvu.PrintArea" localSheetId="45" hidden="1">'B-43.PSD.PK'!$A$1:$L$160</definedName>
    <definedName name="Z_8B1E0859_77EF_4DDB_A81F_104DBA348B31_.wvu.PrintArea" localSheetId="46" hidden="1">'B-44.PSD.CN'!$A$76:$L$107</definedName>
    <definedName name="Z_8B1E0859_77EF_4DDB_A81F_104DBA348B31_.wvu.PrintArea" localSheetId="7" hidden="1">'B-5.Cal.CN'!$A$340:$I$393</definedName>
    <definedName name="Z_8B1E0859_77EF_4DDB_A81F_104DBA348B31_.wvu.PrintArea" localSheetId="8" hidden="1">'B-6.Cal.CN'!$A$116:$I$152</definedName>
    <definedName name="Z_8B1E0859_77EF_4DDB_A81F_104DBA348B31_.wvu.PrintArea" localSheetId="10" hidden="1">'B-8.Ore.CN'!$A$93:$N$132</definedName>
    <definedName name="Z_8B1E0859_77EF_4DDB_A81F_104DBA348B31_.wvu.PrintArea" localSheetId="11" hidden="1">'B-9.Ore.CN'!$A$101:$J$141</definedName>
    <definedName name="Z_8B1E0859_77EF_4DDB_A81F_104DBA348B31_.wvu.PrintTitles" localSheetId="8" hidden="1">'B-6.Cal.CN'!$1:$2</definedName>
    <definedName name="Z_8B1E0859_77EF_4DDB_A81F_104DBA348B31_.wvu.Rows" localSheetId="15" hidden="1">'B-13.Col.CN'!$88:$88</definedName>
    <definedName name="Z_8B1E0859_77EF_4DDB_A81F_104DBA348B31_.wvu.Rows" localSheetId="16" hidden="1">'B-14.Col.CN'!$89:$89</definedName>
    <definedName name="Z_951E20F6_66AF_4739_924D_9C0B166AA065_.wvu.PrintArea" localSheetId="16" hidden="1">'B-14.Col.CN'!$A$84:$I$122</definedName>
    <definedName name="Z_951E20F6_66AF_4739_924D_9C0B166AA065_.wvu.PrintArea" localSheetId="24" hidden="1">'B-22.Col.fishery'!$A$71:$G$106</definedName>
    <definedName name="Z_951E20F6_66AF_4739_924D_9C0B166AA065_.wvu.PrintArea" localSheetId="32" hidden="1">'B-30.WAC.CN'!$A$77:$J$110</definedName>
    <definedName name="Z_951E20F6_66AF_4739_924D_9C0B166AA065_.wvu.PrintArea" localSheetId="37" hidden="1">'B-35.WAC.CN'!$A$77:$L$108</definedName>
    <definedName name="Z_951E20F6_66AF_4739_924D_9C0B166AA065_.wvu.PrintArea" localSheetId="40" hidden="1">'B-38.WAC.CN'!$A$87:$K$116</definedName>
    <definedName name="Z_951E20F6_66AF_4739_924D_9C0B166AA065_.wvu.PrintArea" localSheetId="46" hidden="1">'B-44.PSD.CN'!$A$76:$L$107</definedName>
    <definedName name="Z_951E20F6_66AF_4739_924D_9C0B166AA065_.wvu.Rows" localSheetId="40" hidden="1">'B-38.WAC.CN'!$57:$57,'B-38.WAC.CN'!$91:$93</definedName>
    <definedName name="Z_BBF7E6D9_D6DC_4A8E_B6D8_078D86A9ABA9_.wvu.PrintArea" localSheetId="18" hidden="1">'B-16.Col.CN'!$A$73:$G$102</definedName>
    <definedName name="Z_BBF7E6D9_D6DC_4A8E_B6D8_078D86A9ABA9_.wvu.PrintArea" localSheetId="11" hidden="1">'B-9.Ore.CN'!$A$101:$J$141</definedName>
    <definedName name="Z_C5799026_046E_411B_A9BC_DC61485D8869_.wvu.PrintArea" localSheetId="4" hidden="1">'B-2.Cal.CN'!$A$80:$W$106</definedName>
    <definedName name="Z_CBDD6A68_2B40_41C7_BE8F_235A878832D4_.wvu.PrintArea" localSheetId="3" hidden="1">'B-1.Cal.CN'!$A$94:$AE$121</definedName>
    <definedName name="Z_CBDD6A68_2B40_41C7_BE8F_235A878832D4_.wvu.PrintArea" localSheetId="12" hidden="1">'B-10.Ore.CN'!$A$67:$F$100</definedName>
    <definedName name="Z_CBDD6A68_2B40_41C7_BE8F_235A878832D4_.wvu.PrintArea" localSheetId="13" hidden="1">'B-11.Ore.CN'!$A$102:$U$140</definedName>
    <definedName name="Z_CBDD6A68_2B40_41C7_BE8F_235A878832D4_.wvu.PrintArea" localSheetId="14" hidden="1">'B-12.Col.CN'!$A$93:$L$127</definedName>
    <definedName name="Z_CBDD6A68_2B40_41C7_BE8F_235A878832D4_.wvu.PrintArea" localSheetId="15" hidden="1">'B-13.Col.CN'!$A$84:$K$118</definedName>
    <definedName name="Z_CBDD6A68_2B40_41C7_BE8F_235A878832D4_.wvu.PrintArea" localSheetId="16" hidden="1">'B-14.Col.CN'!$A$84:$I$118</definedName>
    <definedName name="Z_CBDD6A68_2B40_41C7_BE8F_235A878832D4_.wvu.PrintArea" localSheetId="17" hidden="1">'B-15.Col.CN'!$A$83:$G$112</definedName>
    <definedName name="Z_CBDD6A68_2B40_41C7_BE8F_235A878832D4_.wvu.PrintArea" localSheetId="18" hidden="1">'B-16.Col.CN'!$A$73:$G$102</definedName>
    <definedName name="Z_CBDD6A68_2B40_41C7_BE8F_235A878832D4_.wvu.PrintArea" localSheetId="19" hidden="1">'B-17.Col.CN'!$A$80:$I$108</definedName>
    <definedName name="Z_CBDD6A68_2B40_41C7_BE8F_235A878832D4_.wvu.PrintArea" localSheetId="20" hidden="1">'B-18.Col.CN'!$A$81:$I$107</definedName>
    <definedName name="Z_CBDD6A68_2B40_41C7_BE8F_235A878832D4_.wvu.PrintArea" localSheetId="21" hidden="1">'B-19.Col.CN'!$A$90:$P$124</definedName>
    <definedName name="Z_CBDD6A68_2B40_41C7_BE8F_235A878832D4_.wvu.PrintArea" localSheetId="4" hidden="1">'B-2.Cal.CN'!$A$80:$W$106</definedName>
    <definedName name="Z_CBDD6A68_2B40_41C7_BE8F_235A878832D4_.wvu.PrintArea" localSheetId="22" hidden="1">'B-20.Col.CN'!$A$1:$I$213</definedName>
    <definedName name="Z_CBDD6A68_2B40_41C7_BE8F_235A878832D4_.wvu.PrintArea" localSheetId="23" hidden="1">'B-21.Col.CO'!$A$80:$M$111</definedName>
    <definedName name="Z_CBDD6A68_2B40_41C7_BE8F_235A878832D4_.wvu.PrintArea" localSheetId="25" hidden="1">'B-23.WAC.CN'!$A$74:$H$101</definedName>
    <definedName name="Z_CBDD6A68_2B40_41C7_BE8F_235A878832D4_.wvu.PrintArea" localSheetId="26" hidden="1">'B-24.WAC.CO'!$A$80:$G$110</definedName>
    <definedName name="Z_CBDD6A68_2B40_41C7_BE8F_235A878832D4_.wvu.PrintArea" localSheetId="27" hidden="1">'B-25.WAC.CN'!$A$136:$I$197</definedName>
    <definedName name="Z_CBDD6A68_2B40_41C7_BE8F_235A878832D4_.wvu.PrintArea" localSheetId="28" hidden="1">'B-26.WAC.CO'!$A$84:$L$113</definedName>
    <definedName name="Z_CBDD6A68_2B40_41C7_BE8F_235A878832D4_.wvu.PrintArea" localSheetId="29" hidden="1">'B-27.WAC.fishery'!$A$68:$E$89</definedName>
    <definedName name="Z_CBDD6A68_2B40_41C7_BE8F_235A878832D4_.wvu.PrintArea" localSheetId="30" hidden="1">'B-28.WAC.CO'!$A$68:$K$93</definedName>
    <definedName name="Z_CBDD6A68_2B40_41C7_BE8F_235A878832D4_.wvu.PrintArea" localSheetId="31" hidden="1">'B-29.WAC.CN'!$A$69:$K$95</definedName>
    <definedName name="Z_CBDD6A68_2B40_41C7_BE8F_235A878832D4_.wvu.PrintArea" localSheetId="5" hidden="1">'B-3.Cal.CN'!$A$92:$T$126</definedName>
    <definedName name="Z_CBDD6A68_2B40_41C7_BE8F_235A878832D4_.wvu.PrintArea" localSheetId="32" hidden="1">'B-30.WAC.CN'!$A$77:$K$108</definedName>
    <definedName name="Z_CBDD6A68_2B40_41C7_BE8F_235A878832D4_.wvu.PrintArea" localSheetId="33" hidden="1">'B-31.WAC.CO'!$A$76:$M$105</definedName>
    <definedName name="Z_CBDD6A68_2B40_41C7_BE8F_235A878832D4_.wvu.PrintArea" localSheetId="34" hidden="1">'B-32.WAC.CN'!$A$76:$P$101</definedName>
    <definedName name="Z_CBDD6A68_2B40_41C7_BE8F_235A878832D4_.wvu.PrintArea" localSheetId="35" hidden="1">'B-33.WAC.CN'!$A$92:$K$121</definedName>
    <definedName name="Z_CBDD6A68_2B40_41C7_BE8F_235A878832D4_.wvu.PrintArea" localSheetId="36" hidden="1">'B-34.WAC.CO'!$A$83:$K$113</definedName>
    <definedName name="Z_CBDD6A68_2B40_41C7_BE8F_235A878832D4_.wvu.PrintArea" localSheetId="37" hidden="1">'B-35.WAC.CN'!$A$77:$K$107</definedName>
    <definedName name="Z_CBDD6A68_2B40_41C7_BE8F_235A878832D4_.wvu.PrintArea" localSheetId="38" hidden="1">'B-36.WAC.CN'!$A$80:$K$109</definedName>
    <definedName name="Z_CBDD6A68_2B40_41C7_BE8F_235A878832D4_.wvu.PrintArea" localSheetId="39" hidden="1">'B-37.WAC.CO'!$A$136:$K$194</definedName>
    <definedName name="Z_CBDD6A68_2B40_41C7_BE8F_235A878832D4_.wvu.PrintArea" localSheetId="40" hidden="1">'B-38.WAC.CN'!$A$87:$K$115</definedName>
    <definedName name="Z_CBDD6A68_2B40_41C7_BE8F_235A878832D4_.wvu.PrintArea" localSheetId="41" hidden="1">'B-39.PSD.fishery'!$A$236:$G$297</definedName>
    <definedName name="Z_CBDD6A68_2B40_41C7_BE8F_235A878832D4_.wvu.PrintArea" localSheetId="6" hidden="1">'B-4.Cal.FCN'!$A$120:$V$162</definedName>
    <definedName name="Z_CBDD6A68_2B40_41C7_BE8F_235A878832D4_.wvu.PrintArea" localSheetId="42" hidden="1">'B-40.PSD.fishery'!$A$69:$D$97</definedName>
    <definedName name="Z_CBDD6A68_2B40_41C7_BE8F_235A878832D4_.wvu.PrintArea" localSheetId="43" hidden="1">'B-41.PSD.CN'!$A$293:$L$438</definedName>
    <definedName name="Z_CBDD6A68_2B40_41C7_BE8F_235A878832D4_.wvu.PrintArea" localSheetId="44" hidden="1">'B-42.PSD.CO'!$A$356:$L$527</definedName>
    <definedName name="Z_CBDD6A68_2B40_41C7_BE8F_235A878832D4_.wvu.PrintArea" localSheetId="45" hidden="1">'B-43.PSD.PK'!$A$1:$L$160</definedName>
    <definedName name="Z_CBDD6A68_2B40_41C7_BE8F_235A878832D4_.wvu.PrintArea" localSheetId="46" hidden="1">'B-44.PSD.CN'!$A$76:$L$106</definedName>
    <definedName name="Z_CBDD6A68_2B40_41C7_BE8F_235A878832D4_.wvu.PrintArea" localSheetId="7" hidden="1">'B-5.Cal.CN'!$A$340:$I$393</definedName>
    <definedName name="Z_CBDD6A68_2B40_41C7_BE8F_235A878832D4_.wvu.PrintArea" localSheetId="8" hidden="1">'B-6.Cal.CN'!$A$113:$F$152</definedName>
    <definedName name="Z_CBDD6A68_2B40_41C7_BE8F_235A878832D4_.wvu.PrintArea" localSheetId="10" hidden="1">'B-8.Ore.CN'!$A$93:$N$132</definedName>
    <definedName name="Z_CBDD6A68_2B40_41C7_BE8F_235A878832D4_.wvu.PrintArea" localSheetId="11" hidden="1">'B-9.Ore.CN'!$A$101:$J$141</definedName>
    <definedName name="Z_CBDD6A68_2B40_41C7_BE8F_235A878832D4_.wvu.PrintTitles" localSheetId="8" hidden="1">'B-6.Cal.CN'!$1:$2</definedName>
    <definedName name="Z_CBDD6A68_2B40_41C7_BE8F_235A878832D4_.wvu.Rows" localSheetId="15" hidden="1">'B-13.Col.CN'!$88:$88</definedName>
    <definedName name="Z_CBDD6A68_2B40_41C7_BE8F_235A878832D4_.wvu.Rows" localSheetId="16" hidden="1">'B-14.Col.CN'!$89:$89</definedName>
    <definedName name="Z_CD5E8C7E_750A_46DA_942B_F5133C1E4099_.wvu.PrintArea" localSheetId="17" hidden="1">'B-15.Col.CN'!$A$83:$G$112</definedName>
    <definedName name="Z_CD5E8C7E_750A_46DA_942B_F5133C1E4099_.wvu.PrintArea" localSheetId="19" hidden="1">'B-17.Col.CN'!$A$80:$I$108</definedName>
    <definedName name="Z_CD5E8C7E_750A_46DA_942B_F5133C1E4099_.wvu.PrintArea" localSheetId="25" hidden="1">'B-23.WAC.CN'!$A$74:$H$101</definedName>
    <definedName name="Z_CD5E8C7E_750A_46DA_942B_F5133C1E4099_.wvu.PrintArea" localSheetId="26" hidden="1">'B-24.WAC.CO'!$A$80:$G$110</definedName>
    <definedName name="Z_E356678C_7861_4050_88A2_04E5EB45E6F2_.wvu.PrintArea" localSheetId="22" hidden="1">'B-20.Col.CN'!$A$1:$I$213</definedName>
    <definedName name="Z_EC8EEE8D_0C80_4B06_8BEC_B79EA9BBBAAA_.wvu.PrintArea" localSheetId="39" hidden="1">'B-37.WAC.CO'!$A$136:$K$194</definedName>
    <definedName name="Z_EF5D9E67_CDBC_4DA7_AF4B_457CDBE1825C_.wvu.Cols" localSheetId="16" hidden="1">'B-14.Col.CN'!#REF!</definedName>
    <definedName name="Z_EF5D9E67_CDBC_4DA7_AF4B_457CDBE1825C_.wvu.PrintArea" localSheetId="3" hidden="1">'B-1.Cal.CN'!$A$93:$AE$129</definedName>
    <definedName name="Z_EF5D9E67_CDBC_4DA7_AF4B_457CDBE1825C_.wvu.PrintArea" localSheetId="12" hidden="1">'B-10.Ore.CN'!$A$67:$I$101</definedName>
    <definedName name="Z_EF5D9E67_CDBC_4DA7_AF4B_457CDBE1825C_.wvu.PrintArea" localSheetId="13" hidden="1">'B-11.Ore.CN'!$A$102:$U$141</definedName>
    <definedName name="Z_EF5D9E67_CDBC_4DA7_AF4B_457CDBE1825C_.wvu.PrintArea" localSheetId="14" hidden="1">'B-12.Col.CN'!$A$93:$L$127</definedName>
    <definedName name="Z_EF5D9E67_CDBC_4DA7_AF4B_457CDBE1825C_.wvu.PrintArea" localSheetId="15" hidden="1">'B-13.Col.CN'!$A$83:$L$123</definedName>
    <definedName name="Z_EF5D9E67_CDBC_4DA7_AF4B_457CDBE1825C_.wvu.PrintArea" localSheetId="16" hidden="1">'B-14.Col.CN'!$A$84:$I$122</definedName>
    <definedName name="Z_EF5D9E67_CDBC_4DA7_AF4B_457CDBE1825C_.wvu.PrintArea" localSheetId="17" hidden="1">'B-15.Col.CN'!$A$83:$G$112</definedName>
    <definedName name="Z_EF5D9E67_CDBC_4DA7_AF4B_457CDBE1825C_.wvu.PrintArea" localSheetId="18" hidden="1">'B-16.Col.CN'!$A$73:$G$102</definedName>
    <definedName name="Z_EF5D9E67_CDBC_4DA7_AF4B_457CDBE1825C_.wvu.PrintArea" localSheetId="19" hidden="1">'B-17.Col.CN'!$A$80:$I$108</definedName>
    <definedName name="Z_EF5D9E67_CDBC_4DA7_AF4B_457CDBE1825C_.wvu.PrintArea" localSheetId="20" hidden="1">'B-18.Col.CN'!$A$81:$I$107</definedName>
    <definedName name="Z_EF5D9E67_CDBC_4DA7_AF4B_457CDBE1825C_.wvu.PrintArea" localSheetId="21" hidden="1">'B-19.Col.CN'!$A$90:$P$124</definedName>
    <definedName name="Z_EF5D9E67_CDBC_4DA7_AF4B_457CDBE1825C_.wvu.PrintArea" localSheetId="4" hidden="1">'B-2.Cal.CN'!$A$80:$W$108</definedName>
    <definedName name="Z_EF5D9E67_CDBC_4DA7_AF4B_457CDBE1825C_.wvu.PrintArea" localSheetId="22" hidden="1">'B-20.Col.CN'!$A$218:$I$330</definedName>
    <definedName name="Z_EF5D9E67_CDBC_4DA7_AF4B_457CDBE1825C_.wvu.PrintArea" localSheetId="23" hidden="1">'B-21.Col.CO'!$A$80:$M$111</definedName>
    <definedName name="Z_EF5D9E67_CDBC_4DA7_AF4B_457CDBE1825C_.wvu.PrintArea" localSheetId="24" hidden="1">'B-22.Col.fishery'!$A$71:$E$106</definedName>
    <definedName name="Z_EF5D9E67_CDBC_4DA7_AF4B_457CDBE1825C_.wvu.PrintArea" localSheetId="25" hidden="1">'B-23.WAC.CN'!$A$74:$H$105</definedName>
    <definedName name="Z_EF5D9E67_CDBC_4DA7_AF4B_457CDBE1825C_.wvu.PrintArea" localSheetId="26" hidden="1">'B-24.WAC.CO'!$A$80:$G$110</definedName>
    <definedName name="Z_EF5D9E67_CDBC_4DA7_AF4B_457CDBE1825C_.wvu.PrintArea" localSheetId="27" hidden="1">'B-25.WAC.CN'!$A$136:$I$196</definedName>
    <definedName name="Z_EF5D9E67_CDBC_4DA7_AF4B_457CDBE1825C_.wvu.PrintArea" localSheetId="28" hidden="1">'B-26.WAC.CO'!$A$84:$L$114</definedName>
    <definedName name="Z_EF5D9E67_CDBC_4DA7_AF4B_457CDBE1825C_.wvu.PrintArea" localSheetId="29" hidden="1">'B-27.WAC.fishery'!$A$68:$E$89</definedName>
    <definedName name="Z_EF5D9E67_CDBC_4DA7_AF4B_457CDBE1825C_.wvu.PrintArea" localSheetId="30" hidden="1">'B-28.WAC.CO'!$A$68:$K$93</definedName>
    <definedName name="Z_EF5D9E67_CDBC_4DA7_AF4B_457CDBE1825C_.wvu.PrintArea" localSheetId="31" hidden="1">'B-29.WAC.CN'!$A$69:$K$95</definedName>
    <definedName name="Z_EF5D9E67_CDBC_4DA7_AF4B_457CDBE1825C_.wvu.PrintArea" localSheetId="5" hidden="1">'B-3.Cal.CN'!$A$89:$T$129</definedName>
    <definedName name="Z_EF5D9E67_CDBC_4DA7_AF4B_457CDBE1825C_.wvu.PrintArea" localSheetId="32" hidden="1">'B-30.WAC.CN'!$A$77:$J$110</definedName>
    <definedName name="Z_EF5D9E67_CDBC_4DA7_AF4B_457CDBE1825C_.wvu.PrintArea" localSheetId="33" hidden="1">'B-31.WAC.CO'!$A$76:$M$106</definedName>
    <definedName name="Z_EF5D9E67_CDBC_4DA7_AF4B_457CDBE1825C_.wvu.PrintArea" localSheetId="34" hidden="1">'B-32.WAC.CN'!$A$76:$P$101</definedName>
    <definedName name="Z_EF5D9E67_CDBC_4DA7_AF4B_457CDBE1825C_.wvu.PrintArea" localSheetId="35" hidden="1">'B-33.WAC.CN'!$A$92:$K$121</definedName>
    <definedName name="Z_EF5D9E67_CDBC_4DA7_AF4B_457CDBE1825C_.wvu.PrintArea" localSheetId="36" hidden="1">'B-34.WAC.CO'!$A$83:$K$113</definedName>
    <definedName name="Z_EF5D9E67_CDBC_4DA7_AF4B_457CDBE1825C_.wvu.PrintArea" localSheetId="37" hidden="1">'B-35.WAC.CN'!$A$77:$K$108</definedName>
    <definedName name="Z_EF5D9E67_CDBC_4DA7_AF4B_457CDBE1825C_.wvu.PrintArea" localSheetId="38" hidden="1">'B-36.WAC.CN'!$A$80:$K$110</definedName>
    <definedName name="Z_EF5D9E67_CDBC_4DA7_AF4B_457CDBE1825C_.wvu.PrintArea" localSheetId="39" hidden="1">'B-37.WAC.CO'!$A$136:$K$195</definedName>
    <definedName name="Z_EF5D9E67_CDBC_4DA7_AF4B_457CDBE1825C_.wvu.PrintArea" localSheetId="40" hidden="1">'B-38.WAC.CN'!$A$87:$K$116</definedName>
    <definedName name="Z_EF5D9E67_CDBC_4DA7_AF4B_457CDBE1825C_.wvu.PrintArea" localSheetId="41" hidden="1">'B-39.PSD.fishery'!$A$236:$G$297</definedName>
    <definedName name="Z_EF5D9E67_CDBC_4DA7_AF4B_457CDBE1825C_.wvu.PrintArea" localSheetId="6" hidden="1">'B-4.Cal.FCN'!$A$120:$V$162</definedName>
    <definedName name="Z_EF5D9E67_CDBC_4DA7_AF4B_457CDBE1825C_.wvu.PrintArea" localSheetId="42" hidden="1">'B-40.PSD.fishery'!$A$69:$D$97</definedName>
    <definedName name="Z_EF5D9E67_CDBC_4DA7_AF4B_457CDBE1825C_.wvu.PrintArea" localSheetId="43" hidden="1">'B-41.PSD.CN'!$A$292:$L$439</definedName>
    <definedName name="Z_EF5D9E67_CDBC_4DA7_AF4B_457CDBE1825C_.wvu.PrintArea" localSheetId="44" hidden="1">'B-42.PSD.CO'!$A$356:$L$527</definedName>
    <definedName name="Z_EF5D9E67_CDBC_4DA7_AF4B_457CDBE1825C_.wvu.PrintArea" localSheetId="45" hidden="1">'B-43.PSD.PK'!$A$1:$L$160</definedName>
    <definedName name="Z_EF5D9E67_CDBC_4DA7_AF4B_457CDBE1825C_.wvu.PrintArea" localSheetId="46" hidden="1">'B-44.PSD.CN'!$A$76:$L$107</definedName>
    <definedName name="Z_EF5D9E67_CDBC_4DA7_AF4B_457CDBE1825C_.wvu.PrintArea" localSheetId="47" hidden="1">'B-45.summ.CN'!$A$1:$L$57</definedName>
    <definedName name="Z_EF5D9E67_CDBC_4DA7_AF4B_457CDBE1825C_.wvu.PrintArea" localSheetId="7" hidden="1">'B-5.Cal.CN'!$A$340:$I$393</definedName>
    <definedName name="Z_EF5D9E67_CDBC_4DA7_AF4B_457CDBE1825C_.wvu.PrintArea" localSheetId="8" hidden="1">'B-6.Cal.CN'!$A$116:$I$152</definedName>
    <definedName name="Z_EF5D9E67_CDBC_4DA7_AF4B_457CDBE1825C_.wvu.PrintArea" localSheetId="10" hidden="1">'B-8.Ore.CN'!$A$93:$N$132</definedName>
    <definedName name="Z_EF5D9E67_CDBC_4DA7_AF4B_457CDBE1825C_.wvu.PrintArea" localSheetId="11" hidden="1">'B-9.Ore.CN'!$A$101:$J$144</definedName>
    <definedName name="Z_EF5D9E67_CDBC_4DA7_AF4B_457CDBE1825C_.wvu.PrintTitles" localSheetId="8" hidden="1">'B-6.Cal.CN'!$1:$2</definedName>
    <definedName name="Z_EF5D9E67_CDBC_4DA7_AF4B_457CDBE1825C_.wvu.Rows" localSheetId="15" hidden="1">'B-13.Col.CN'!$88:$88</definedName>
    <definedName name="Z_EF5D9E67_CDBC_4DA7_AF4B_457CDBE1825C_.wvu.Rows" localSheetId="16" hidden="1">'B-14.Col.CN'!#REF!,'B-14.Col.CN'!#REF!,'B-14.Col.CN'!$89:$89,'B-14.Col.CN'!$117:$117,'B-14.Col.CN'!$119:$119</definedName>
    <definedName name="Z_EF5D9E67_CDBC_4DA7_AF4B_457CDBE1825C_.wvu.Rows" localSheetId="40" hidden="1">'B-38.WAC.CN'!$57:$57,'B-38.WAC.CN'!$91:$93</definedName>
    <definedName name="Z_EF5D9E67_CDBC_4DA7_AF4B_457CDBE1825C_.wvu.Rows" localSheetId="43" hidden="1">'B-41.PSD.CN'!$432:$432</definedName>
    <definedName name="Z_EF5D9E67_CDBC_4DA7_AF4B_457CDBE1825C_.wvu.Rows" localSheetId="7" hidden="1">'B-5.Cal.CN'!#REF!</definedName>
    <definedName name="Z_FF4DB165_E72A_4533_A2B6_5BC95A8E9E53_.wvu.PrintArea" localSheetId="22" hidden="1">'B-20.Col.CN'!$A$1:$I$213</definedName>
  </definedNames>
  <calcPr calcId="191028"/>
  <customWorkbookViews>
    <customWorkbookView name="Chico - Personal View" guid="{EF5D9E67-CDBC-4DA7-AF4B-457CDBE1825C}" mergeInterval="0" personalView="1" maximized="1" xWindow="-9" yWindow="-9" windowWidth="1298" windowHeight="994" tabRatio="854" activeSheetId="45"/>
    <customWorkbookView name="Lucy - Personal View" guid="{803B97A9-0AF5-4FA4-9F0C-810C2BEAFCD3}" mergeInterval="0" personalView="1" maximized="1" xWindow="1" yWindow="1" windowWidth="1050" windowHeight="584" activeSheetId="27"/>
    <customWorkbookView name="Kimberly A. Merydith - Personal View" guid="{5AE94949-FC73-44C2-96F8-94154186EF22}" mergeInterval="0" personalView="1" maximized="1" xWindow="1" yWindow="1" windowWidth="1279" windowHeight="637" activeSheetId="33"/>
    <customWorkbookView name="Olivia - Personal View" guid="{CD5E8C7E-750A-46DA-942B-F5133C1E4099}" mergeInterval="0" personalView="1" maximized="1" windowWidth="1436" windowHeight="702" activeSheetId="18"/>
    <customWorkbookView name="Emma - Personal View" guid="{BBF7E6D9-D6DC-4A8E-B6D8-078D86A9ABA9}" mergeInterval="0" personalView="1" maximized="1" windowWidth="1436" windowHeight="702" activeSheetId="11"/>
    <customWorkbookView name="Chrissy - Personal View" guid="{622B48C2-7B56-4B1F-A7B4-4660CCA8C989}" mergeInterval="0" personalView="1" maximized="1" windowWidth="1020" windowHeight="579" activeSheetId="19"/>
    <customWorkbookView name="Network Administrator - Personal View" guid="{1BB9C890-5E21-46C2-BAFE-D361E72979A8}" mergeInterval="0" personalView="1" maximized="1" windowWidth="1020" windowHeight="566" tabRatio="840" activeSheetId="33"/>
    <customWorkbookView name="Chuck Tracy - Personal View" guid="{CBDD6A68-2B40-41C7-BE8F-235A878832D4}" mergeInterval="0" personalView="1" maximized="1" windowWidth="1020" windowHeight="607" activeSheetId="42"/>
    <customWorkbookView name="Scooby - Personal View" guid="{4E64E44E-C413-40AC-A3E9-46A65E2E50C1}" mergeInterval="0" personalView="1" maximized="1" windowWidth="1276" windowHeight="874" tabRatio="802" activeSheetId="38"/>
    <customWorkbookView name="Ricky - Personal View" guid="{5AF37BD3-DE11-4EB0-B468-40F0C613EAAC}" mergeInterval="0" personalView="1" maximized="1" windowWidth="1276" windowHeight="856" activeSheetId="22"/>
    <customWorkbookView name="Kris Kleinschmidt - Personal View" guid="{8B1E0859-77EF-4DDB-A81F-104DBA348B31}" mergeInterval="0" personalView="1" maximized="1" xWindow="1" yWindow="1" windowWidth="1676" windowHeight="829" activeSheetId="22"/>
    <customWorkbookView name="Geraldine - Personal View" guid="{56968ECB-F4FE-477A-8A39-9E820F23F3B6}" mergeInterval="0" personalView="1" maximized="1" xWindow="1" yWindow="1" windowWidth="1276" windowHeight="702" activeSheetId="15"/>
    <customWorkbookView name="Kim Merydith - Personal View" guid="{951E20F6-66AF-4739-924D-9C0B166AA065}" mergeInterval="0" personalView="1" maximized="1" xWindow="1" yWindow="1" windowWidth="1092" windowHeight="484" activeSheetId="22"/>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68" i="49" l="1"/>
  <c r="O67" i="49"/>
  <c r="S65" i="49"/>
  <c r="R65" i="49"/>
  <c r="Q65" i="49"/>
  <c r="P65" i="49"/>
  <c r="O65" i="49"/>
  <c r="V65" i="49"/>
  <c r="U65" i="49"/>
  <c r="T65" i="49"/>
  <c r="AD63" i="49"/>
  <c r="AD62" i="49"/>
  <c r="AD61" i="49"/>
  <c r="AD60" i="49"/>
  <c r="AD59" i="49"/>
  <c r="BG59" i="49"/>
  <c r="AR63" i="49"/>
  <c r="AQ63" i="49"/>
  <c r="AO63" i="49"/>
  <c r="AN63" i="49"/>
  <c r="AM63" i="49"/>
  <c r="AK63" i="49"/>
  <c r="AJ63" i="49"/>
  <c r="AG63" i="49"/>
  <c r="AF63" i="49"/>
  <c r="AE63" i="49"/>
  <c r="AC63" i="49"/>
  <c r="AA63" i="49"/>
  <c r="Z63" i="49"/>
  <c r="W65" i="49"/>
  <c r="X65" i="49"/>
  <c r="Y65" i="49"/>
  <c r="BG62" i="49"/>
  <c r="BG61" i="49"/>
  <c r="BH21" i="49"/>
  <c r="AD11" i="59"/>
  <c r="BH31" i="49"/>
  <c r="BH32" i="49"/>
  <c r="BH43" i="49"/>
  <c r="BH44" i="49"/>
  <c r="BH55" i="49"/>
  <c r="BH56" i="49"/>
  <c r="BC63" i="49"/>
  <c r="BC62" i="49"/>
  <c r="BC61" i="49"/>
  <c r="BC60" i="49"/>
  <c r="BC59" i="49"/>
  <c r="BC58" i="49"/>
  <c r="BC57" i="49"/>
  <c r="BC56" i="49"/>
  <c r="BC55" i="49"/>
  <c r="BC54" i="49"/>
  <c r="BC53" i="49"/>
  <c r="BC52" i="49"/>
  <c r="BC51" i="49"/>
  <c r="BC50" i="49"/>
  <c r="BC49" i="49"/>
  <c r="BC48" i="49"/>
  <c r="BC47" i="49"/>
  <c r="BC46" i="49"/>
  <c r="BC45" i="49"/>
  <c r="BC44" i="49"/>
  <c r="BC43" i="49"/>
  <c r="BC42" i="49"/>
  <c r="BC41" i="49"/>
  <c r="BC40" i="49"/>
  <c r="BC39" i="49"/>
  <c r="BC38" i="49"/>
  <c r="BC37" i="49"/>
  <c r="BC36" i="49"/>
  <c r="BC35" i="49"/>
  <c r="BC34" i="49"/>
  <c r="BC33" i="49"/>
  <c r="BC32" i="49"/>
  <c r="BC31" i="49"/>
  <c r="BC30" i="49"/>
  <c r="BC29" i="49"/>
  <c r="BC28" i="49"/>
  <c r="BC27" i="49"/>
  <c r="BC26" i="49"/>
  <c r="BC25" i="49"/>
  <c r="BC24" i="49"/>
  <c r="BC23" i="49"/>
  <c r="BC22" i="49"/>
  <c r="BC21" i="49"/>
  <c r="BC20" i="49"/>
  <c r="BB63" i="49"/>
  <c r="BB62" i="49"/>
  <c r="BH62" i="49" s="1"/>
  <c r="BB61" i="49"/>
  <c r="BH61" i="49" s="1"/>
  <c r="BB60" i="49"/>
  <c r="BH60" i="49" s="1"/>
  <c r="BB59" i="49"/>
  <c r="BH59" i="49" s="1"/>
  <c r="BB58" i="49"/>
  <c r="BH58" i="49" s="1"/>
  <c r="BB57" i="49"/>
  <c r="BH57" i="49" s="1"/>
  <c r="BB56" i="49"/>
  <c r="BB55" i="49"/>
  <c r="BB54" i="49"/>
  <c r="BH54" i="49" s="1"/>
  <c r="BB53" i="49"/>
  <c r="BH53" i="49" s="1"/>
  <c r="BB52" i="49"/>
  <c r="BH52" i="49" s="1"/>
  <c r="BB51" i="49"/>
  <c r="BH51" i="49" s="1"/>
  <c r="BB50" i="49"/>
  <c r="BH50" i="49" s="1"/>
  <c r="BB49" i="49"/>
  <c r="BH49" i="49" s="1"/>
  <c r="BB48" i="49"/>
  <c r="BH48" i="49" s="1"/>
  <c r="BB47" i="49"/>
  <c r="BH47" i="49" s="1"/>
  <c r="BB46" i="49"/>
  <c r="BH46" i="49" s="1"/>
  <c r="BB45" i="49"/>
  <c r="BH45" i="49" s="1"/>
  <c r="BB44" i="49"/>
  <c r="BB43" i="49"/>
  <c r="BB42" i="49"/>
  <c r="BH42" i="49" s="1"/>
  <c r="BB41" i="49"/>
  <c r="BH41" i="49" s="1"/>
  <c r="BB40" i="49"/>
  <c r="BH40" i="49" s="1"/>
  <c r="BB39" i="49"/>
  <c r="BH39" i="49" s="1"/>
  <c r="BB38" i="49"/>
  <c r="BH38" i="49" s="1"/>
  <c r="BB37" i="49"/>
  <c r="BH37" i="49" s="1"/>
  <c r="BB36" i="49"/>
  <c r="BH36" i="49" s="1"/>
  <c r="BB35" i="49"/>
  <c r="BH35" i="49" s="1"/>
  <c r="BB34" i="49"/>
  <c r="BH34" i="49" s="1"/>
  <c r="BB33" i="49"/>
  <c r="BH33" i="49" s="1"/>
  <c r="BB32" i="49"/>
  <c r="BB31" i="49"/>
  <c r="BB30" i="49"/>
  <c r="BH30" i="49" s="1"/>
  <c r="BB29" i="49"/>
  <c r="BH29" i="49" s="1"/>
  <c r="BB28" i="49"/>
  <c r="BH28" i="49" s="1"/>
  <c r="BB27" i="49"/>
  <c r="BH27" i="49" s="1"/>
  <c r="BB26" i="49"/>
  <c r="BH26" i="49" s="1"/>
  <c r="BB25" i="49"/>
  <c r="BH25" i="49" s="1"/>
  <c r="BB24" i="49"/>
  <c r="BH24" i="49" s="1"/>
  <c r="BB23" i="49"/>
  <c r="BH23" i="49" s="1"/>
  <c r="BB22" i="49"/>
  <c r="BH22" i="49" s="1"/>
  <c r="BB21" i="49"/>
  <c r="BB20" i="49"/>
  <c r="BB19" i="49"/>
  <c r="BG60" i="49"/>
  <c r="AZ189" i="59"/>
  <c r="AZ188" i="59"/>
  <c r="AZ187" i="59"/>
  <c r="AZ186" i="59"/>
  <c r="AZ185" i="59"/>
  <c r="AZ184" i="59"/>
  <c r="AZ183" i="59"/>
  <c r="AZ182" i="59"/>
  <c r="AZ181" i="59"/>
  <c r="AZ180" i="59"/>
  <c r="AZ179" i="59"/>
  <c r="AZ178" i="59"/>
  <c r="AZ177" i="59"/>
  <c r="AZ176" i="59"/>
  <c r="AZ175" i="59"/>
  <c r="AZ174" i="59"/>
  <c r="AZ173" i="59"/>
  <c r="AZ172" i="59"/>
  <c r="AZ171" i="59"/>
  <c r="AZ170" i="59"/>
  <c r="AZ169" i="59"/>
  <c r="AZ168" i="59"/>
  <c r="AZ167" i="59"/>
  <c r="AZ166" i="59"/>
  <c r="AZ165" i="59"/>
  <c r="AZ164" i="59"/>
  <c r="AZ163" i="59"/>
  <c r="AZ162" i="59"/>
  <c r="AZ161" i="59"/>
  <c r="AZ160" i="59"/>
  <c r="AZ159" i="59"/>
  <c r="AZ158" i="59"/>
  <c r="AZ157" i="59"/>
  <c r="AZ156" i="59"/>
  <c r="AZ155" i="59"/>
  <c r="AZ154" i="59"/>
  <c r="AZ153" i="59"/>
  <c r="AZ152" i="59"/>
  <c r="AZ151" i="59"/>
  <c r="AZ150" i="59"/>
  <c r="AZ149" i="59"/>
  <c r="AZ148" i="59"/>
  <c r="AZ147" i="59"/>
  <c r="AZ146" i="59"/>
  <c r="AZ145" i="59"/>
  <c r="AZ144" i="59"/>
  <c r="AZ143" i="59"/>
  <c r="AZ142" i="59"/>
  <c r="AZ141" i="59"/>
  <c r="AZ140" i="59"/>
  <c r="AZ139" i="59"/>
  <c r="AZ138" i="59"/>
  <c r="AZ137" i="59"/>
  <c r="AZ136" i="59"/>
  <c r="AZ135" i="59"/>
  <c r="AZ134" i="59"/>
  <c r="AZ133" i="59"/>
  <c r="AZ132" i="59"/>
  <c r="AZ131" i="59"/>
  <c r="AZ130" i="59"/>
  <c r="AZ129" i="59"/>
  <c r="AZ128" i="59"/>
  <c r="AZ127" i="59"/>
  <c r="AZ126" i="59"/>
  <c r="AZ125" i="59"/>
  <c r="AZ124" i="59"/>
  <c r="AZ123" i="59"/>
  <c r="AZ122" i="59"/>
  <c r="AZ121" i="59"/>
  <c r="AZ120" i="59"/>
  <c r="AZ119" i="59"/>
  <c r="AZ118" i="59"/>
  <c r="AZ117" i="59"/>
  <c r="AZ116" i="59"/>
  <c r="AZ115" i="59"/>
  <c r="AZ114" i="59"/>
  <c r="AZ113" i="59"/>
  <c r="AZ112" i="59"/>
  <c r="AZ111" i="59"/>
  <c r="AZ110" i="59"/>
  <c r="AZ109" i="59"/>
  <c r="AZ108" i="59"/>
  <c r="AZ107" i="59"/>
  <c r="AZ106" i="59"/>
  <c r="AZ105" i="59"/>
  <c r="AZ104" i="59"/>
  <c r="AZ103" i="59"/>
  <c r="AZ102" i="59"/>
  <c r="AZ101" i="59"/>
  <c r="AZ100" i="59"/>
  <c r="AZ99" i="59"/>
  <c r="AZ98" i="59"/>
  <c r="AZ97" i="59"/>
  <c r="AZ96" i="59"/>
  <c r="AZ95" i="59"/>
  <c r="AZ94" i="59"/>
  <c r="AZ93" i="59"/>
  <c r="AZ92" i="59"/>
  <c r="AZ91" i="59"/>
  <c r="AZ90" i="59"/>
  <c r="AZ89" i="59"/>
  <c r="AZ88" i="59"/>
  <c r="AZ87" i="59"/>
  <c r="AZ86" i="59"/>
  <c r="AZ85" i="59"/>
  <c r="AZ84" i="59"/>
  <c r="AZ83" i="59"/>
  <c r="AZ82" i="59"/>
  <c r="AZ81" i="59"/>
  <c r="AZ80" i="59"/>
  <c r="AZ79" i="59"/>
  <c r="AZ78" i="59"/>
  <c r="AZ77" i="59"/>
  <c r="AZ76" i="59"/>
  <c r="AZ75" i="59"/>
  <c r="AZ74" i="59"/>
  <c r="AZ73" i="59"/>
  <c r="AZ72" i="59"/>
  <c r="AZ71" i="59"/>
  <c r="AZ70" i="59"/>
  <c r="AZ69" i="59"/>
  <c r="AZ68" i="59"/>
  <c r="AZ67" i="59"/>
  <c r="AZ66" i="59"/>
  <c r="AZ65" i="59"/>
  <c r="AZ64" i="59"/>
  <c r="AZ63" i="59"/>
  <c r="AZ62" i="59"/>
  <c r="AZ61" i="59"/>
  <c r="AZ60" i="59"/>
  <c r="AU57" i="59"/>
  <c r="AI57" i="59"/>
  <c r="AV56" i="59"/>
  <c r="AZ56" i="59" s="1"/>
  <c r="AV55" i="59"/>
  <c r="AB55" i="59"/>
  <c r="AV54" i="59"/>
  <c r="AB54" i="59"/>
  <c r="AB53" i="59"/>
  <c r="AV52" i="59"/>
  <c r="AB52" i="59"/>
  <c r="AV51" i="59"/>
  <c r="AB51" i="59"/>
  <c r="AB50" i="59"/>
  <c r="AV49" i="59"/>
  <c r="AB49" i="59"/>
  <c r="AV48" i="59"/>
  <c r="AB48" i="59"/>
  <c r="AB47" i="59"/>
  <c r="AV46" i="59"/>
  <c r="AB46" i="59"/>
  <c r="AV45" i="59"/>
  <c r="AB45" i="59"/>
  <c r="AB44" i="59"/>
  <c r="AV43" i="59"/>
  <c r="AB43" i="59"/>
  <c r="AV42" i="59"/>
  <c r="AV41" i="59"/>
  <c r="AU40" i="59"/>
  <c r="AT40" i="59"/>
  <c r="AS40" i="59"/>
  <c r="AR40" i="59"/>
  <c r="AQ40" i="59"/>
  <c r="AP40" i="59"/>
  <c r="AO40" i="59"/>
  <c r="AN40" i="59"/>
  <c r="AM40" i="59"/>
  <c r="AL40" i="59"/>
  <c r="AK40" i="59"/>
  <c r="AJ40" i="59"/>
  <c r="AI40" i="59"/>
  <c r="AH40" i="59"/>
  <c r="AG40" i="59"/>
  <c r="AF40" i="59"/>
  <c r="AE40" i="59"/>
  <c r="AD40" i="59"/>
  <c r="AC40" i="59"/>
  <c r="AB40" i="59"/>
  <c r="AA40" i="59"/>
  <c r="Z40" i="59"/>
  <c r="Y40" i="59"/>
  <c r="X40" i="59"/>
  <c r="W40" i="59"/>
  <c r="V40" i="59"/>
  <c r="U40" i="59"/>
  <c r="S40" i="59"/>
  <c r="R40" i="59"/>
  <c r="Q40" i="59"/>
  <c r="P40" i="59"/>
  <c r="O40" i="59"/>
  <c r="N40" i="59"/>
  <c r="M40" i="59"/>
  <c r="L40" i="59"/>
  <c r="K40" i="59"/>
  <c r="J40" i="59"/>
  <c r="I40" i="59"/>
  <c r="H40" i="59"/>
  <c r="G40" i="59"/>
  <c r="F40" i="59"/>
  <c r="E40" i="59"/>
  <c r="D40" i="59"/>
  <c r="AV40" i="59" s="1"/>
  <c r="AU39" i="59"/>
  <c r="AT39" i="59"/>
  <c r="AS39" i="59"/>
  <c r="AR39" i="59"/>
  <c r="AQ39" i="59"/>
  <c r="AP39" i="59"/>
  <c r="AO39" i="59"/>
  <c r="AN39" i="59"/>
  <c r="AM39" i="59"/>
  <c r="AL39" i="59"/>
  <c r="AK39" i="59"/>
  <c r="AJ39" i="59"/>
  <c r="AI39" i="59"/>
  <c r="AH39" i="59"/>
  <c r="AG39" i="59"/>
  <c r="AF39" i="59"/>
  <c r="AE39" i="59"/>
  <c r="AD39" i="59"/>
  <c r="AC39" i="59"/>
  <c r="AB39" i="59"/>
  <c r="AA39" i="59"/>
  <c r="Z39" i="59"/>
  <c r="Y39" i="59"/>
  <c r="X39" i="59"/>
  <c r="W39" i="59"/>
  <c r="V39" i="59"/>
  <c r="U39" i="59"/>
  <c r="T39" i="59"/>
  <c r="R39" i="59"/>
  <c r="Q39" i="59"/>
  <c r="P39" i="59"/>
  <c r="O39" i="59"/>
  <c r="N39" i="59"/>
  <c r="M39" i="59"/>
  <c r="L39" i="59"/>
  <c r="K39" i="59"/>
  <c r="J39" i="59"/>
  <c r="I39" i="59"/>
  <c r="H39" i="59"/>
  <c r="G39" i="59"/>
  <c r="F39" i="59"/>
  <c r="E39" i="59"/>
  <c r="D39" i="59"/>
  <c r="AV39" i="59" s="1"/>
  <c r="AU38" i="59"/>
  <c r="AT38" i="59"/>
  <c r="AS38" i="59"/>
  <c r="AR38" i="59"/>
  <c r="AQ38" i="59"/>
  <c r="AP38" i="59"/>
  <c r="AO38" i="59"/>
  <c r="AN38" i="59"/>
  <c r="AM38" i="59"/>
  <c r="AL38" i="59"/>
  <c r="AK38" i="59"/>
  <c r="AJ38" i="59"/>
  <c r="AH38" i="59"/>
  <c r="AE38" i="59"/>
  <c r="AD38" i="59"/>
  <c r="AC38" i="59"/>
  <c r="AB38" i="59"/>
  <c r="AA38" i="59"/>
  <c r="Y38" i="59"/>
  <c r="W38" i="59"/>
  <c r="V38" i="59"/>
  <c r="U38" i="59"/>
  <c r="T38" i="59"/>
  <c r="S38" i="59"/>
  <c r="R38" i="59"/>
  <c r="Q38" i="59"/>
  <c r="P38" i="59"/>
  <c r="O38" i="59"/>
  <c r="N38" i="59"/>
  <c r="M38" i="59"/>
  <c r="L38" i="59"/>
  <c r="K38" i="59"/>
  <c r="J38" i="59"/>
  <c r="I38" i="59"/>
  <c r="H38" i="59"/>
  <c r="G38" i="59"/>
  <c r="F38" i="59"/>
  <c r="E38" i="59"/>
  <c r="D38" i="59"/>
  <c r="AV38" i="59" s="1"/>
  <c r="AU37" i="59"/>
  <c r="AT37" i="59"/>
  <c r="AQ37" i="59"/>
  <c r="AP37" i="59"/>
  <c r="AO37" i="59"/>
  <c r="AN37" i="59"/>
  <c r="AM37" i="59"/>
  <c r="AL37" i="59"/>
  <c r="AK37" i="59"/>
  <c r="AJ37" i="59"/>
  <c r="AH37" i="59"/>
  <c r="AG37" i="59"/>
  <c r="AF37" i="59"/>
  <c r="AE37" i="59"/>
  <c r="AD37" i="59"/>
  <c r="AC37" i="59"/>
  <c r="AB37" i="59"/>
  <c r="X37" i="59"/>
  <c r="V37" i="59"/>
  <c r="T37" i="59"/>
  <c r="S37" i="59"/>
  <c r="R37" i="59"/>
  <c r="Q37" i="59"/>
  <c r="P37" i="59"/>
  <c r="O37" i="59"/>
  <c r="N37" i="59"/>
  <c r="M37" i="59"/>
  <c r="L37" i="59"/>
  <c r="K37" i="59"/>
  <c r="J37" i="59"/>
  <c r="I37" i="59"/>
  <c r="H37" i="59"/>
  <c r="G37" i="59"/>
  <c r="F37" i="59"/>
  <c r="E37" i="59"/>
  <c r="D37" i="59"/>
  <c r="AV37" i="59" s="1"/>
  <c r="AU36" i="59"/>
  <c r="AT36" i="59"/>
  <c r="AS36" i="59"/>
  <c r="AR36" i="59"/>
  <c r="AQ36" i="59"/>
  <c r="AP36" i="59"/>
  <c r="AO36" i="59"/>
  <c r="AN36" i="59"/>
  <c r="AM36" i="59"/>
  <c r="AL36" i="59"/>
  <c r="AK36" i="59"/>
  <c r="AJ36" i="59"/>
  <c r="AG36" i="59"/>
  <c r="AF36" i="59"/>
  <c r="AE36" i="59"/>
  <c r="AD36" i="59"/>
  <c r="AC36" i="59"/>
  <c r="AB36" i="59"/>
  <c r="AA36" i="59"/>
  <c r="Z36" i="59"/>
  <c r="X36" i="59"/>
  <c r="W36" i="59"/>
  <c r="U36" i="59"/>
  <c r="T36" i="59"/>
  <c r="S36" i="59"/>
  <c r="R36" i="59"/>
  <c r="Q36" i="59"/>
  <c r="P36" i="59"/>
  <c r="O36" i="59"/>
  <c r="N36" i="59"/>
  <c r="M36" i="59"/>
  <c r="L36" i="59"/>
  <c r="K36" i="59"/>
  <c r="J36" i="59"/>
  <c r="I36" i="59"/>
  <c r="H36" i="59"/>
  <c r="G36" i="59"/>
  <c r="AV36" i="59" s="1"/>
  <c r="F36" i="59"/>
  <c r="E36" i="59"/>
  <c r="D36" i="59"/>
  <c r="AU35" i="59"/>
  <c r="AT35" i="59"/>
  <c r="AS35" i="59"/>
  <c r="AR35" i="59"/>
  <c r="AO35" i="59"/>
  <c r="AL35" i="59"/>
  <c r="AI35" i="59"/>
  <c r="AD35" i="59"/>
  <c r="AA35" i="59"/>
  <c r="Z35" i="59"/>
  <c r="Y35" i="59"/>
  <c r="X35" i="59"/>
  <c r="W35" i="59"/>
  <c r="V35" i="59"/>
  <c r="U35" i="59"/>
  <c r="T35" i="59"/>
  <c r="S35" i="59"/>
  <c r="R35" i="59"/>
  <c r="Q35" i="59"/>
  <c r="P35" i="59"/>
  <c r="O35" i="59"/>
  <c r="N35" i="59"/>
  <c r="M35" i="59"/>
  <c r="L35" i="59"/>
  <c r="K35" i="59"/>
  <c r="J35" i="59"/>
  <c r="I35" i="59"/>
  <c r="H35" i="59"/>
  <c r="G35" i="59"/>
  <c r="F35" i="59"/>
  <c r="AV35" i="59" s="1"/>
  <c r="E35" i="59"/>
  <c r="D35" i="59"/>
  <c r="AU34" i="59"/>
  <c r="AT34" i="59"/>
  <c r="AS34" i="59"/>
  <c r="AR34" i="59"/>
  <c r="AQ34" i="59"/>
  <c r="AP34" i="59"/>
  <c r="AO34" i="59"/>
  <c r="AN34" i="59"/>
  <c r="AM34" i="59"/>
  <c r="AL34" i="59"/>
  <c r="AK34" i="59"/>
  <c r="AJ34" i="59"/>
  <c r="AG34" i="59"/>
  <c r="AF34" i="59"/>
  <c r="AE34" i="59"/>
  <c r="AD34" i="59"/>
  <c r="AC34" i="59"/>
  <c r="AB34" i="59"/>
  <c r="AA34" i="59"/>
  <c r="Z34" i="59"/>
  <c r="Y34" i="59"/>
  <c r="X34" i="59"/>
  <c r="W34" i="59"/>
  <c r="V34" i="59"/>
  <c r="U34" i="59"/>
  <c r="T34" i="59"/>
  <c r="S34" i="59"/>
  <c r="R34" i="59"/>
  <c r="Q34" i="59"/>
  <c r="P34" i="59"/>
  <c r="O34" i="59"/>
  <c r="N34" i="59"/>
  <c r="M34" i="59"/>
  <c r="L34" i="59"/>
  <c r="K34" i="59"/>
  <c r="J34" i="59"/>
  <c r="I34" i="59"/>
  <c r="H34" i="59"/>
  <c r="G34" i="59"/>
  <c r="F34" i="59"/>
  <c r="E34" i="59"/>
  <c r="D34" i="59"/>
  <c r="AV34" i="59" s="1"/>
  <c r="AU33" i="59"/>
  <c r="AT33" i="59"/>
  <c r="AS33" i="59"/>
  <c r="AR33" i="59"/>
  <c r="AQ33" i="59"/>
  <c r="AP33" i="59"/>
  <c r="AO33" i="59"/>
  <c r="AN33" i="59"/>
  <c r="AM33" i="59"/>
  <c r="AL33" i="59"/>
  <c r="AK33" i="59"/>
  <c r="AJ33" i="59"/>
  <c r="AI33" i="59"/>
  <c r="AH33" i="59"/>
  <c r="AG33" i="59"/>
  <c r="AF33" i="59"/>
  <c r="AE33" i="59"/>
  <c r="AD33" i="59"/>
  <c r="AC33" i="59"/>
  <c r="AB33" i="59"/>
  <c r="AA33" i="59"/>
  <c r="Z33" i="59"/>
  <c r="Y33" i="59"/>
  <c r="X33" i="59"/>
  <c r="V33" i="59"/>
  <c r="U33" i="59"/>
  <c r="T33" i="59"/>
  <c r="S33" i="59"/>
  <c r="R33" i="59"/>
  <c r="Q33" i="59"/>
  <c r="P33" i="59"/>
  <c r="O33" i="59"/>
  <c r="N33" i="59"/>
  <c r="M33" i="59"/>
  <c r="L33" i="59"/>
  <c r="K33" i="59"/>
  <c r="J33" i="59"/>
  <c r="I33" i="59"/>
  <c r="H33" i="59"/>
  <c r="G33" i="59"/>
  <c r="F33" i="59"/>
  <c r="E33" i="59"/>
  <c r="D33" i="59"/>
  <c r="AV33" i="59" s="1"/>
  <c r="AU32" i="59"/>
  <c r="AT32" i="59"/>
  <c r="AS32" i="59"/>
  <c r="AQ32" i="59"/>
  <c r="AP32" i="59"/>
  <c r="AO32" i="59"/>
  <c r="AN32" i="59"/>
  <c r="AM32" i="59"/>
  <c r="AL32" i="59"/>
  <c r="AK32" i="59"/>
  <c r="AJ32" i="59"/>
  <c r="AH32" i="59"/>
  <c r="AG32" i="59"/>
  <c r="AF32" i="59"/>
  <c r="AE32" i="59"/>
  <c r="AD32" i="59"/>
  <c r="AB32" i="59"/>
  <c r="AA32" i="59"/>
  <c r="Z32" i="59"/>
  <c r="Y32" i="59"/>
  <c r="X32" i="59"/>
  <c r="W32" i="59"/>
  <c r="V32" i="59"/>
  <c r="U32" i="59"/>
  <c r="S32" i="59"/>
  <c r="R32" i="59"/>
  <c r="Q32" i="59"/>
  <c r="P32" i="59"/>
  <c r="O32" i="59"/>
  <c r="N32" i="59"/>
  <c r="M32" i="59"/>
  <c r="L32" i="59"/>
  <c r="K32" i="59"/>
  <c r="J32" i="59"/>
  <c r="I32" i="59"/>
  <c r="H32" i="59"/>
  <c r="AV32" i="59" s="1"/>
  <c r="G32" i="59"/>
  <c r="F32" i="59"/>
  <c r="E32" i="59"/>
  <c r="D32" i="59"/>
  <c r="AT31" i="59"/>
  <c r="AS31" i="59"/>
  <c r="AR31" i="59"/>
  <c r="AQ31" i="59"/>
  <c r="AP31" i="59"/>
  <c r="AO31" i="59"/>
  <c r="AN31" i="59"/>
  <c r="AM31" i="59"/>
  <c r="AL31" i="59"/>
  <c r="AK31" i="59"/>
  <c r="AJ31" i="59"/>
  <c r="AI31" i="59"/>
  <c r="AH31" i="59"/>
  <c r="AG31" i="59"/>
  <c r="AF31" i="59"/>
  <c r="AE31" i="59"/>
  <c r="AD31" i="59"/>
  <c r="AC31" i="59"/>
  <c r="AB31" i="59"/>
  <c r="AA31" i="59"/>
  <c r="Y31" i="59"/>
  <c r="X31" i="59"/>
  <c r="W31" i="59"/>
  <c r="U31" i="59"/>
  <c r="R31" i="59"/>
  <c r="Q31" i="59"/>
  <c r="P31" i="59"/>
  <c r="O31" i="59"/>
  <c r="N31" i="59"/>
  <c r="M31" i="59"/>
  <c r="L31" i="59"/>
  <c r="K31" i="59"/>
  <c r="J31" i="59"/>
  <c r="I31" i="59"/>
  <c r="H31" i="59"/>
  <c r="G31" i="59"/>
  <c r="F31" i="59"/>
  <c r="AV31" i="59" s="1"/>
  <c r="E31" i="59"/>
  <c r="D31" i="59"/>
  <c r="AT30" i="59"/>
  <c r="AR30" i="59"/>
  <c r="AP30" i="59"/>
  <c r="AO30" i="59"/>
  <c r="AN30" i="59"/>
  <c r="AM30" i="59"/>
  <c r="AL30" i="59"/>
  <c r="AK30" i="59"/>
  <c r="AJ30" i="59"/>
  <c r="AI30" i="59"/>
  <c r="AG30" i="59"/>
  <c r="AF30" i="59"/>
  <c r="AD30" i="59"/>
  <c r="X30" i="59"/>
  <c r="V30" i="59"/>
  <c r="T30" i="59"/>
  <c r="S30" i="59"/>
  <c r="R30" i="59"/>
  <c r="Q30" i="59"/>
  <c r="P30" i="59"/>
  <c r="O30" i="59"/>
  <c r="N30" i="59"/>
  <c r="M30" i="59"/>
  <c r="L30" i="59"/>
  <c r="K30" i="59"/>
  <c r="J30" i="59"/>
  <c r="I30" i="59"/>
  <c r="H30" i="59"/>
  <c r="G30" i="59"/>
  <c r="F30" i="59"/>
  <c r="E30" i="59"/>
  <c r="D30" i="59"/>
  <c r="AV30" i="59" s="1"/>
  <c r="AH29" i="59"/>
  <c r="AE29" i="59"/>
  <c r="AD29" i="59"/>
  <c r="AC29" i="59"/>
  <c r="Y29" i="59"/>
  <c r="X29" i="59"/>
  <c r="W29" i="59"/>
  <c r="U29" i="59"/>
  <c r="R29" i="59"/>
  <c r="Q29" i="59"/>
  <c r="P29" i="59"/>
  <c r="O29" i="59"/>
  <c r="N29" i="59"/>
  <c r="M29" i="59"/>
  <c r="L29" i="59"/>
  <c r="K29" i="59"/>
  <c r="J29" i="59"/>
  <c r="I29" i="59"/>
  <c r="H29" i="59"/>
  <c r="G29" i="59"/>
  <c r="F29" i="59"/>
  <c r="E29" i="59"/>
  <c r="D29" i="59"/>
  <c r="AU28" i="59"/>
  <c r="AT28" i="59"/>
  <c r="AS28" i="59"/>
  <c r="AR28" i="59"/>
  <c r="AQ28" i="59"/>
  <c r="AP28" i="59"/>
  <c r="AO28" i="59"/>
  <c r="AN28" i="59"/>
  <c r="AM28" i="59"/>
  <c r="AL28" i="59"/>
  <c r="AK28" i="59"/>
  <c r="AJ28" i="59"/>
  <c r="AI28" i="59"/>
  <c r="AH28" i="59"/>
  <c r="AG28" i="59"/>
  <c r="AF28" i="59"/>
  <c r="AE28" i="59"/>
  <c r="AD28" i="59"/>
  <c r="AC28" i="59"/>
  <c r="AB28" i="59"/>
  <c r="Y28" i="59"/>
  <c r="X28" i="59"/>
  <c r="W28" i="59"/>
  <c r="U28" i="59"/>
  <c r="R28" i="59"/>
  <c r="Q28" i="59"/>
  <c r="P28" i="59"/>
  <c r="O28" i="59"/>
  <c r="N28" i="59"/>
  <c r="M28" i="59"/>
  <c r="L28" i="59"/>
  <c r="K28" i="59"/>
  <c r="J28" i="59"/>
  <c r="I28" i="59"/>
  <c r="H28" i="59"/>
  <c r="G28" i="59"/>
  <c r="F28" i="59"/>
  <c r="E28" i="59"/>
  <c r="D28" i="59"/>
  <c r="AV28" i="59" s="1"/>
  <c r="AU27" i="59"/>
  <c r="AT27" i="59"/>
  <c r="AS27" i="59"/>
  <c r="AR27" i="59"/>
  <c r="AQ27" i="59"/>
  <c r="AP27" i="59"/>
  <c r="AO27" i="59"/>
  <c r="AN27" i="59"/>
  <c r="AM27" i="59"/>
  <c r="AL27" i="59"/>
  <c r="AK27" i="59"/>
  <c r="AJ27" i="59"/>
  <c r="AI27" i="59"/>
  <c r="AH27" i="59"/>
  <c r="AG27" i="59"/>
  <c r="AF27" i="59"/>
  <c r="AE27" i="59"/>
  <c r="AD27" i="59"/>
  <c r="AC27" i="59"/>
  <c r="AB27" i="59"/>
  <c r="AA27" i="59"/>
  <c r="Y27" i="59"/>
  <c r="X27" i="59"/>
  <c r="X57" i="59" s="1"/>
  <c r="W27" i="59"/>
  <c r="W57" i="59" s="1"/>
  <c r="R27" i="59"/>
  <c r="Q27" i="59"/>
  <c r="P27" i="59"/>
  <c r="O27" i="59"/>
  <c r="N27" i="59"/>
  <c r="M27" i="59"/>
  <c r="L27" i="59"/>
  <c r="K27" i="59"/>
  <c r="J27" i="59"/>
  <c r="I27" i="59"/>
  <c r="H27" i="59"/>
  <c r="G27" i="59"/>
  <c r="AV27" i="59" s="1"/>
  <c r="F27" i="59"/>
  <c r="E27" i="59"/>
  <c r="D27" i="59"/>
  <c r="AU26" i="59"/>
  <c r="AT26" i="59"/>
  <c r="AS26" i="59"/>
  <c r="AR26" i="59"/>
  <c r="AQ26" i="59"/>
  <c r="AP26" i="59"/>
  <c r="AO26" i="59"/>
  <c r="AN26" i="59"/>
  <c r="AM26" i="59"/>
  <c r="AL26" i="59"/>
  <c r="AK26" i="59"/>
  <c r="AJ26" i="59"/>
  <c r="AC26" i="59"/>
  <c r="AB26" i="59"/>
  <c r="AA26" i="59"/>
  <c r="W26" i="59"/>
  <c r="V26" i="59"/>
  <c r="U26" i="59"/>
  <c r="R26" i="59"/>
  <c r="Q26" i="59"/>
  <c r="P26" i="59"/>
  <c r="O26" i="59"/>
  <c r="N26" i="59"/>
  <c r="M26" i="59"/>
  <c r="L26" i="59"/>
  <c r="K26" i="59"/>
  <c r="J26" i="59"/>
  <c r="I26" i="59"/>
  <c r="H26" i="59"/>
  <c r="G26" i="59"/>
  <c r="F26" i="59"/>
  <c r="E26" i="59"/>
  <c r="D26" i="59"/>
  <c r="AV26" i="59" s="1"/>
  <c r="AQ25" i="59"/>
  <c r="AO25" i="59"/>
  <c r="AN25" i="59"/>
  <c r="AM25" i="59"/>
  <c r="AL25" i="59"/>
  <c r="AJ25" i="59"/>
  <c r="AJ57" i="59" s="1"/>
  <c r="AI25" i="59"/>
  <c r="AH25" i="59"/>
  <c r="AF25" i="59"/>
  <c r="AE25" i="59"/>
  <c r="AD25" i="59"/>
  <c r="AC25" i="59"/>
  <c r="AB25" i="59"/>
  <c r="AA25" i="59"/>
  <c r="Z25" i="59"/>
  <c r="Y25" i="59"/>
  <c r="W25" i="59"/>
  <c r="R25" i="59"/>
  <c r="Q25" i="59"/>
  <c r="P25" i="59"/>
  <c r="O25" i="59"/>
  <c r="N25" i="59"/>
  <c r="M25" i="59"/>
  <c r="L25" i="59"/>
  <c r="K25" i="59"/>
  <c r="J25" i="59"/>
  <c r="I25" i="59"/>
  <c r="H25" i="59"/>
  <c r="G25" i="59"/>
  <c r="F25" i="59"/>
  <c r="E25" i="59"/>
  <c r="D25" i="59"/>
  <c r="AV25" i="59" s="1"/>
  <c r="AM24" i="59"/>
  <c r="AL24" i="59"/>
  <c r="AJ24" i="59"/>
  <c r="AH24" i="59"/>
  <c r="AG24" i="59"/>
  <c r="AF24" i="59"/>
  <c r="AE24" i="59"/>
  <c r="AD24" i="59"/>
  <c r="AC24" i="59"/>
  <c r="Y24" i="59"/>
  <c r="X24" i="59"/>
  <c r="W24" i="59"/>
  <c r="V24" i="59"/>
  <c r="U24" i="59"/>
  <c r="T24" i="59"/>
  <c r="S24" i="59"/>
  <c r="S57" i="59" s="1"/>
  <c r="R24" i="59"/>
  <c r="Q24" i="59"/>
  <c r="P24" i="59"/>
  <c r="O24" i="59"/>
  <c r="N24" i="59"/>
  <c r="M24" i="59"/>
  <c r="L24" i="59"/>
  <c r="K24" i="59"/>
  <c r="J24" i="59"/>
  <c r="I24" i="59"/>
  <c r="H24" i="59"/>
  <c r="G24" i="59"/>
  <c r="F24" i="59"/>
  <c r="E24" i="59"/>
  <c r="D24" i="59"/>
  <c r="AV24" i="59" s="1"/>
  <c r="AG23" i="59"/>
  <c r="V23" i="59"/>
  <c r="R23" i="59"/>
  <c r="Q23" i="59"/>
  <c r="P23" i="59"/>
  <c r="O23" i="59"/>
  <c r="N23" i="59"/>
  <c r="M23" i="59"/>
  <c r="L23" i="59"/>
  <c r="K23" i="59"/>
  <c r="J23" i="59"/>
  <c r="I23" i="59"/>
  <c r="H23" i="59"/>
  <c r="G23" i="59"/>
  <c r="F23" i="59"/>
  <c r="E23" i="59"/>
  <c r="D23" i="59"/>
  <c r="AT22" i="59"/>
  <c r="AO22" i="59"/>
  <c r="AL22" i="59"/>
  <c r="AG22" i="59"/>
  <c r="O22" i="59"/>
  <c r="N22" i="59"/>
  <c r="M22" i="59"/>
  <c r="L22" i="59"/>
  <c r="K22" i="59"/>
  <c r="J22" i="59"/>
  <c r="I22" i="59"/>
  <c r="H22" i="59"/>
  <c r="G22" i="59"/>
  <c r="AV22" i="59" s="1"/>
  <c r="F22" i="59"/>
  <c r="E22" i="59"/>
  <c r="D22" i="59"/>
  <c r="AU21" i="59"/>
  <c r="AT21" i="59"/>
  <c r="AT57" i="59" s="1"/>
  <c r="AS21" i="59"/>
  <c r="AR21" i="59"/>
  <c r="AQ21" i="59"/>
  <c r="AP21" i="59"/>
  <c r="AO21" i="59"/>
  <c r="AN21" i="59"/>
  <c r="AM21" i="59"/>
  <c r="AL21" i="59"/>
  <c r="AK21" i="59"/>
  <c r="AJ21" i="59"/>
  <c r="AH21" i="59"/>
  <c r="AG21" i="59"/>
  <c r="AF21" i="59"/>
  <c r="AE21" i="59"/>
  <c r="AD21" i="59"/>
  <c r="AC21" i="59"/>
  <c r="AB21" i="59"/>
  <c r="AA21" i="59"/>
  <c r="Z21" i="59"/>
  <c r="Y21" i="59"/>
  <c r="X21" i="59"/>
  <c r="W21" i="59"/>
  <c r="V21" i="59"/>
  <c r="R21" i="59"/>
  <c r="Q21" i="59"/>
  <c r="P21" i="59"/>
  <c r="O21" i="59"/>
  <c r="N21" i="59"/>
  <c r="M21" i="59"/>
  <c r="L21" i="59"/>
  <c r="K21" i="59"/>
  <c r="J21" i="59"/>
  <c r="I21" i="59"/>
  <c r="H21" i="59"/>
  <c r="G21" i="59"/>
  <c r="F21" i="59"/>
  <c r="E21" i="59"/>
  <c r="D21" i="59"/>
  <c r="AV21" i="59" s="1"/>
  <c r="AU20" i="59"/>
  <c r="AL20" i="59"/>
  <c r="AK20" i="59"/>
  <c r="AJ20" i="59"/>
  <c r="AH20" i="59"/>
  <c r="R20" i="59"/>
  <c r="Q20" i="59"/>
  <c r="P20" i="59"/>
  <c r="O20" i="59"/>
  <c r="N20" i="59"/>
  <c r="M20" i="59"/>
  <c r="L20" i="59"/>
  <c r="K20" i="59"/>
  <c r="J20" i="59"/>
  <c r="I20" i="59"/>
  <c r="AV20" i="59" s="1"/>
  <c r="H20" i="59"/>
  <c r="G20" i="59"/>
  <c r="F20" i="59"/>
  <c r="E20" i="59"/>
  <c r="D20" i="59"/>
  <c r="AV19" i="59"/>
  <c r="AN19" i="59"/>
  <c r="AM19" i="59"/>
  <c r="AL19" i="59"/>
  <c r="AK19" i="59"/>
  <c r="AJ19" i="59"/>
  <c r="AI19" i="59"/>
  <c r="AH19" i="59"/>
  <c r="AG19" i="59"/>
  <c r="AF19" i="59"/>
  <c r="AE19" i="59"/>
  <c r="AD19" i="59"/>
  <c r="AC19" i="59"/>
  <c r="AB19" i="59"/>
  <c r="R19" i="59"/>
  <c r="Q19" i="59"/>
  <c r="P19" i="59"/>
  <c r="O19" i="59"/>
  <c r="N19" i="59"/>
  <c r="M19" i="59"/>
  <c r="L19" i="59"/>
  <c r="K19" i="59"/>
  <c r="J19" i="59"/>
  <c r="I19" i="59"/>
  <c r="H19" i="59"/>
  <c r="G19" i="59"/>
  <c r="F19" i="59"/>
  <c r="E19" i="59"/>
  <c r="D19" i="59"/>
  <c r="AS18" i="59"/>
  <c r="AS57" i="59" s="1"/>
  <c r="AR18" i="59"/>
  <c r="AR57" i="59" s="1"/>
  <c r="AQ18" i="59"/>
  <c r="AQ57" i="59" s="1"/>
  <c r="AP18" i="59"/>
  <c r="AP57" i="59" s="1"/>
  <c r="AO18" i="59"/>
  <c r="AO57" i="59" s="1"/>
  <c r="AN18" i="59"/>
  <c r="AN57" i="59" s="1"/>
  <c r="AM18" i="59"/>
  <c r="AM57" i="59" s="1"/>
  <c r="AL18" i="59"/>
  <c r="AL57" i="59" s="1"/>
  <c r="AK18" i="59"/>
  <c r="AK57" i="59" s="1"/>
  <c r="AJ18" i="59"/>
  <c r="AI18" i="59"/>
  <c r="AH18" i="59"/>
  <c r="AH57" i="59" s="1"/>
  <c r="AG18" i="59"/>
  <c r="AF18" i="59"/>
  <c r="AF57" i="59" s="1"/>
  <c r="AE18" i="59"/>
  <c r="AE57" i="59" s="1"/>
  <c r="AD18" i="59"/>
  <c r="AD57" i="59" s="1"/>
  <c r="AC18" i="59"/>
  <c r="AC57" i="59" s="1"/>
  <c r="AB18" i="59"/>
  <c r="AA18" i="59"/>
  <c r="AA57" i="59" s="1"/>
  <c r="Z18" i="59"/>
  <c r="Z57" i="59" s="1"/>
  <c r="Y18" i="59"/>
  <c r="Y57" i="59" s="1"/>
  <c r="X18" i="59"/>
  <c r="W18" i="59"/>
  <c r="V18" i="59"/>
  <c r="U18" i="59"/>
  <c r="T18" i="59"/>
  <c r="T57" i="59" s="1"/>
  <c r="R18" i="59"/>
  <c r="Q18" i="59"/>
  <c r="P18" i="59"/>
  <c r="O18" i="59"/>
  <c r="N18" i="59"/>
  <c r="M18" i="59"/>
  <c r="L18" i="59"/>
  <c r="K18" i="59"/>
  <c r="J18" i="59"/>
  <c r="I18" i="59"/>
  <c r="H18" i="59"/>
  <c r="G18" i="59"/>
  <c r="F18" i="59"/>
  <c r="E18" i="59"/>
  <c r="D18" i="59"/>
  <c r="AV18" i="59" s="1"/>
  <c r="AG17" i="59"/>
  <c r="AG57" i="59" s="1"/>
  <c r="AB17" i="59"/>
  <c r="AB57" i="59" s="1"/>
  <c r="V17" i="59"/>
  <c r="R17" i="59"/>
  <c r="Q17" i="59"/>
  <c r="P17" i="59"/>
  <c r="O17" i="59"/>
  <c r="N17" i="59"/>
  <c r="M17" i="59"/>
  <c r="L17" i="59"/>
  <c r="K17" i="59"/>
  <c r="J17" i="59"/>
  <c r="I17" i="59"/>
  <c r="H17" i="59"/>
  <c r="G17" i="59"/>
  <c r="F17" i="59"/>
  <c r="E17" i="59"/>
  <c r="D17" i="59"/>
  <c r="X16" i="59"/>
  <c r="V16" i="59"/>
  <c r="V57" i="59" s="1"/>
  <c r="U16" i="59"/>
  <c r="U57" i="59" s="1"/>
  <c r="R16" i="59"/>
  <c r="Q16" i="59"/>
  <c r="P16" i="59"/>
  <c r="O16" i="59"/>
  <c r="N16" i="59"/>
  <c r="M16" i="59"/>
  <c r="L16" i="59"/>
  <c r="K16" i="59"/>
  <c r="J16" i="59"/>
  <c r="AV16" i="59" s="1"/>
  <c r="I16" i="59"/>
  <c r="H16" i="59"/>
  <c r="G16" i="59"/>
  <c r="F16" i="59"/>
  <c r="E16" i="59"/>
  <c r="D16" i="59"/>
  <c r="M15" i="59"/>
  <c r="L15" i="59"/>
  <c r="L57" i="59" s="1"/>
  <c r="K15" i="59"/>
  <c r="K57" i="59" s="1"/>
  <c r="J15" i="59"/>
  <c r="I15" i="59"/>
  <c r="H15" i="59"/>
  <c r="G15" i="59"/>
  <c r="AV15" i="59" s="1"/>
  <c r="F15" i="59"/>
  <c r="E15" i="59"/>
  <c r="D15" i="59"/>
  <c r="R14" i="59"/>
  <c r="R57" i="59" s="1"/>
  <c r="Q14" i="59"/>
  <c r="Q57" i="59" s="1"/>
  <c r="P14" i="59"/>
  <c r="P57" i="59" s="1"/>
  <c r="O14" i="59"/>
  <c r="N14" i="59"/>
  <c r="N57" i="59" s="1"/>
  <c r="M14" i="59"/>
  <c r="L14" i="59"/>
  <c r="K14" i="59"/>
  <c r="J14" i="59"/>
  <c r="I14" i="59"/>
  <c r="H14" i="59"/>
  <c r="G14" i="59"/>
  <c r="F14" i="59"/>
  <c r="E14" i="59"/>
  <c r="D14" i="59"/>
  <c r="AV14" i="59" s="1"/>
  <c r="AV13" i="59"/>
  <c r="I13" i="59"/>
  <c r="H13" i="59"/>
  <c r="G13" i="59"/>
  <c r="F13" i="59"/>
  <c r="E13" i="59"/>
  <c r="D13" i="59"/>
  <c r="O12" i="59"/>
  <c r="AV12" i="59" s="1"/>
  <c r="M11" i="59"/>
  <c r="L11" i="59"/>
  <c r="K11" i="59"/>
  <c r="J11" i="59"/>
  <c r="I11" i="59"/>
  <c r="H11" i="59"/>
  <c r="G11" i="59"/>
  <c r="F11" i="59"/>
  <c r="E11" i="59"/>
  <c r="D11" i="59"/>
  <c r="AV11" i="59" s="1"/>
  <c r="M10" i="59"/>
  <c r="J10" i="59"/>
  <c r="I10" i="59"/>
  <c r="H10" i="59"/>
  <c r="G10" i="59"/>
  <c r="F10" i="59"/>
  <c r="E10" i="59"/>
  <c r="D10" i="59"/>
  <c r="AV10" i="59" s="1"/>
  <c r="I9" i="59"/>
  <c r="H9" i="59"/>
  <c r="F9" i="59"/>
  <c r="E9" i="59"/>
  <c r="D9" i="59"/>
  <c r="AV9" i="59" s="1"/>
  <c r="M8" i="59"/>
  <c r="M57" i="59" s="1"/>
  <c r="L8" i="59"/>
  <c r="K8" i="59"/>
  <c r="J8" i="59"/>
  <c r="J57" i="59" s="1"/>
  <c r="I8" i="59"/>
  <c r="I57" i="59" s="1"/>
  <c r="H8" i="59"/>
  <c r="H57" i="59" s="1"/>
  <c r="G8" i="59"/>
  <c r="G57" i="59" s="1"/>
  <c r="F8" i="59"/>
  <c r="F57" i="59" s="1"/>
  <c r="E8" i="59"/>
  <c r="E57" i="59" s="1"/>
  <c r="D8" i="59"/>
  <c r="AV8" i="59" s="1"/>
  <c r="AV7" i="59"/>
  <c r="BH63" i="49" l="1"/>
  <c r="BG63" i="49"/>
  <c r="BI61" i="49"/>
  <c r="BI60" i="49"/>
  <c r="BI62" i="49"/>
  <c r="BI59" i="49"/>
  <c r="AZ57" i="59"/>
  <c r="AW39" i="59"/>
  <c r="AZ39" i="59" s="1"/>
  <c r="AV44" i="59"/>
  <c r="AW44" i="59" s="1"/>
  <c r="AV47" i="59"/>
  <c r="AV50" i="59"/>
  <c r="AV53" i="59"/>
  <c r="O57" i="59"/>
  <c r="D57" i="59"/>
  <c r="AV29" i="59"/>
  <c r="AV17" i="59"/>
  <c r="AW14" i="59" s="1"/>
  <c r="AZ14" i="59" s="1"/>
  <c r="AV23" i="59"/>
  <c r="AW20" i="59" s="1"/>
  <c r="AZ20" i="59" s="1"/>
  <c r="BI63" i="49" l="1"/>
  <c r="AW38" i="59"/>
  <c r="AZ38" i="59" s="1"/>
  <c r="AW8" i="59"/>
  <c r="AZ8" i="59" s="1"/>
  <c r="AW23" i="59"/>
  <c r="AZ23" i="59" s="1"/>
  <c r="AW46" i="59"/>
  <c r="AZ46" i="59" s="1"/>
  <c r="AW17" i="59"/>
  <c r="AZ17" i="59" s="1"/>
  <c r="AW19" i="59"/>
  <c r="AZ19" i="59" s="1"/>
  <c r="AW54" i="59"/>
  <c r="AZ54" i="59" s="1"/>
  <c r="AW9" i="59"/>
  <c r="AZ9" i="59" s="1"/>
  <c r="AW30" i="59"/>
  <c r="AZ30" i="59" s="1"/>
  <c r="AW49" i="59"/>
  <c r="AZ49" i="59" s="1"/>
  <c r="AW25" i="59"/>
  <c r="AZ25" i="59" s="1"/>
  <c r="AW29" i="59"/>
  <c r="AZ29" i="59" s="1"/>
  <c r="AW10" i="59"/>
  <c r="AZ10" i="59" s="1"/>
  <c r="AW51" i="59"/>
  <c r="AZ51" i="59" s="1"/>
  <c r="AW42" i="59"/>
  <c r="AZ42" i="59" s="1"/>
  <c r="AW24" i="59"/>
  <c r="AZ24" i="59" s="1"/>
  <c r="AW37" i="59"/>
  <c r="AZ37" i="59" s="1"/>
  <c r="AW43" i="59"/>
  <c r="AZ43" i="59" s="1"/>
  <c r="AW55" i="59"/>
  <c r="AZ55" i="59" s="1"/>
  <c r="AW35" i="59"/>
  <c r="AZ35" i="59" s="1"/>
  <c r="AW52" i="59"/>
  <c r="AZ52" i="59" s="1"/>
  <c r="AZ44" i="59"/>
  <c r="AW34" i="59"/>
  <c r="AZ34" i="59" s="1"/>
  <c r="AW45" i="59"/>
  <c r="AZ45" i="59" s="1"/>
  <c r="AW21" i="59"/>
  <c r="AZ21" i="59" s="1"/>
  <c r="AW11" i="59"/>
  <c r="AZ11" i="59" s="1"/>
  <c r="AW22" i="59"/>
  <c r="AZ22" i="59" s="1"/>
  <c r="AW28" i="59"/>
  <c r="AZ28" i="59" s="1"/>
  <c r="AW7" i="59"/>
  <c r="AZ7" i="59" s="1"/>
  <c r="AW36" i="59"/>
  <c r="AZ36" i="59" s="1"/>
  <c r="AW16" i="59"/>
  <c r="AZ16" i="59" s="1"/>
  <c r="AW33" i="59"/>
  <c r="AZ33" i="59" s="1"/>
  <c r="AW26" i="59"/>
  <c r="AZ26" i="59" s="1"/>
  <c r="AW12" i="59"/>
  <c r="AZ12" i="59" s="1"/>
  <c r="AW41" i="59"/>
  <c r="AZ41" i="59" s="1"/>
  <c r="AW18" i="59"/>
  <c r="AZ18" i="59" s="1"/>
  <c r="AW48" i="59"/>
  <c r="AZ48" i="59" s="1"/>
  <c r="AW15" i="59"/>
  <c r="AZ15" i="59" s="1"/>
  <c r="AW31" i="59"/>
  <c r="AZ31" i="59" s="1"/>
  <c r="AW53" i="59"/>
  <c r="AZ53" i="59" s="1"/>
  <c r="AW27" i="59"/>
  <c r="AZ27" i="59" s="1"/>
  <c r="AW50" i="59"/>
  <c r="AZ50" i="59" s="1"/>
  <c r="AW47" i="59"/>
  <c r="AZ47" i="59" s="1"/>
  <c r="AW32" i="59"/>
  <c r="AZ32" i="59" s="1"/>
  <c r="AW40" i="59"/>
  <c r="AZ40" i="59" s="1"/>
  <c r="AW13" i="59"/>
  <c r="AZ13" i="59" s="1"/>
  <c r="BD59" i="49" l="1"/>
  <c r="BD60" i="49"/>
  <c r="BD61" i="49"/>
  <c r="BD62" i="49"/>
  <c r="BD63" i="49"/>
  <c r="BE62" i="49" l="1"/>
  <c r="BE63" i="49"/>
  <c r="BE61" i="49"/>
  <c r="BE60" i="49"/>
  <c r="BE59" i="49"/>
  <c r="N6" i="46"/>
  <c r="N7" i="46"/>
  <c r="N8" i="46"/>
  <c r="N9" i="46"/>
  <c r="N10" i="46"/>
  <c r="N11" i="46"/>
  <c r="N12" i="46"/>
  <c r="N13" i="46"/>
  <c r="N14" i="46"/>
  <c r="N15" i="46"/>
  <c r="N16" i="46"/>
  <c r="N17" i="46"/>
  <c r="N18" i="46"/>
  <c r="N19" i="46"/>
  <c r="N20" i="46"/>
  <c r="N21" i="46"/>
  <c r="N22" i="46"/>
  <c r="N23" i="46"/>
  <c r="N24" i="46"/>
  <c r="N25" i="46"/>
  <c r="N26" i="46"/>
  <c r="N27" i="46"/>
  <c r="N28" i="46"/>
  <c r="N29" i="46"/>
  <c r="N30" i="46"/>
  <c r="N31" i="46"/>
  <c r="N32" i="46"/>
  <c r="N33" i="46"/>
  <c r="N34" i="46"/>
  <c r="N35" i="46"/>
  <c r="N36" i="46"/>
  <c r="N37" i="46"/>
  <c r="N38" i="46"/>
  <c r="N39" i="46"/>
  <c r="N40" i="46"/>
  <c r="N41" i="46"/>
  <c r="N42" i="46"/>
  <c r="N43" i="46"/>
  <c r="N44" i="46"/>
  <c r="N45" i="46"/>
  <c r="N46" i="46"/>
  <c r="N47" i="46"/>
  <c r="N5" i="46"/>
  <c r="K49" i="12"/>
  <c r="K50" i="12"/>
  <c r="K33" i="12"/>
  <c r="K34" i="12"/>
  <c r="K35" i="12"/>
  <c r="K36" i="12"/>
  <c r="K37" i="12"/>
  <c r="K38" i="12"/>
  <c r="K39" i="12"/>
  <c r="K40" i="12"/>
  <c r="K41" i="12"/>
  <c r="K42" i="12"/>
  <c r="K43" i="12"/>
  <c r="K44" i="12"/>
  <c r="K45" i="12"/>
  <c r="K46" i="12"/>
  <c r="K47" i="12"/>
  <c r="K48" i="12"/>
  <c r="K32" i="12"/>
  <c r="K31" i="12"/>
  <c r="K30" i="12"/>
  <c r="K29" i="12"/>
  <c r="K28" i="12"/>
  <c r="K27" i="12"/>
  <c r="K26" i="12"/>
  <c r="K25" i="12"/>
  <c r="K24" i="12"/>
  <c r="K23" i="12"/>
  <c r="K22" i="12"/>
  <c r="K21" i="12"/>
  <c r="K20" i="12"/>
  <c r="K19" i="12"/>
  <c r="K18" i="12"/>
  <c r="K17" i="12"/>
  <c r="K16" i="12"/>
  <c r="K15" i="12"/>
  <c r="K14" i="12"/>
  <c r="K13" i="12"/>
  <c r="K12" i="12"/>
  <c r="K11" i="12"/>
  <c r="K10" i="12"/>
  <c r="K9" i="12"/>
  <c r="K8" i="12"/>
  <c r="K7" i="12"/>
  <c r="K6" i="12"/>
  <c r="K5" i="12"/>
  <c r="K4" i="12"/>
  <c r="L75" i="11"/>
  <c r="L76" i="11"/>
  <c r="L77" i="11"/>
  <c r="L78" i="11"/>
  <c r="L79" i="11"/>
  <c r="L80" i="11"/>
  <c r="L81" i="11"/>
  <c r="L82" i="11"/>
  <c r="L83" i="11"/>
  <c r="L84" i="11"/>
  <c r="L85" i="11"/>
  <c r="L86" i="11"/>
  <c r="L74" i="11"/>
  <c r="L73" i="11"/>
  <c r="L72" i="11"/>
  <c r="L71" i="11"/>
  <c r="L70" i="11"/>
  <c r="L69" i="11"/>
  <c r="L68" i="11"/>
  <c r="L67" i="11"/>
  <c r="L66" i="11"/>
  <c r="L65" i="11"/>
  <c r="L64" i="11"/>
  <c r="L63" i="11"/>
  <c r="L62" i="11"/>
  <c r="L61" i="11"/>
  <c r="L60" i="11"/>
  <c r="L59" i="11"/>
  <c r="L58" i="11"/>
  <c r="L57" i="11"/>
  <c r="L56" i="11"/>
  <c r="L55" i="11"/>
  <c r="L54" i="11"/>
  <c r="L53" i="11"/>
  <c r="L52" i="11"/>
  <c r="L51" i="11"/>
  <c r="L50" i="11"/>
  <c r="L49" i="11"/>
  <c r="L48" i="11"/>
  <c r="L47" i="11"/>
  <c r="L46" i="11"/>
  <c r="L45" i="11"/>
  <c r="L44" i="11"/>
  <c r="L43" i="11"/>
  <c r="L42" i="11"/>
  <c r="L41" i="11"/>
  <c r="L40" i="11"/>
  <c r="L39" i="11"/>
  <c r="L38" i="11"/>
  <c r="L37" i="11"/>
  <c r="L36" i="11"/>
  <c r="L35" i="11"/>
  <c r="L34" i="11"/>
  <c r="L33" i="11"/>
  <c r="J52" i="8"/>
  <c r="J53" i="8"/>
  <c r="J54" i="8"/>
  <c r="J55" i="8"/>
  <c r="J56" i="8"/>
  <c r="J57" i="8"/>
  <c r="J58" i="8"/>
  <c r="J59" i="8"/>
  <c r="J60" i="8"/>
  <c r="J61" i="8"/>
  <c r="J62" i="8"/>
  <c r="J63" i="8"/>
  <c r="J64" i="8"/>
  <c r="J65" i="8"/>
  <c r="J66" i="8"/>
  <c r="J67" i="8"/>
  <c r="J68" i="8"/>
  <c r="J69" i="8"/>
  <c r="J70" i="8"/>
  <c r="J71" i="8"/>
  <c r="J72" i="8"/>
  <c r="J73" i="8"/>
  <c r="J74" i="8"/>
  <c r="J75" i="8"/>
  <c r="J76" i="8"/>
  <c r="J77" i="8"/>
  <c r="J78" i="8"/>
  <c r="J79" i="8"/>
  <c r="J80" i="8"/>
  <c r="J81" i="8"/>
  <c r="J82" i="8"/>
  <c r="J83" i="8"/>
  <c r="J84" i="8"/>
  <c r="J85" i="8"/>
  <c r="J86" i="8"/>
  <c r="J87" i="8"/>
  <c r="J88" i="8"/>
  <c r="J89" i="8"/>
  <c r="J90" i="8"/>
  <c r="J91" i="8"/>
  <c r="J92" i="8"/>
  <c r="J93" i="8"/>
  <c r="J94" i="8"/>
  <c r="J95" i="8"/>
  <c r="J96" i="8"/>
  <c r="J97" i="8"/>
  <c r="F12" i="49"/>
  <c r="F13" i="49"/>
  <c r="F14" i="49"/>
  <c r="F15" i="49"/>
  <c r="F16" i="49"/>
  <c r="F17" i="49"/>
  <c r="F18" i="49"/>
  <c r="F19" i="49"/>
  <c r="F20" i="49"/>
  <c r="F21" i="49"/>
  <c r="F22" i="49"/>
  <c r="F23" i="49"/>
  <c r="F24" i="49"/>
  <c r="F25" i="49"/>
  <c r="F26" i="49"/>
  <c r="F27" i="49"/>
  <c r="F28" i="49"/>
  <c r="F29" i="49"/>
  <c r="F30" i="49"/>
  <c r="F31" i="49"/>
  <c r="F32" i="49"/>
  <c r="F33" i="49"/>
  <c r="F34" i="49"/>
  <c r="F35" i="49"/>
  <c r="F36" i="49"/>
  <c r="F37" i="49"/>
  <c r="F38" i="49"/>
  <c r="F39" i="49"/>
  <c r="F40" i="49"/>
  <c r="F41" i="49"/>
  <c r="F42" i="49"/>
  <c r="F43" i="49"/>
  <c r="F44" i="49"/>
  <c r="F45" i="49"/>
  <c r="F46" i="49"/>
  <c r="F47" i="49"/>
  <c r="F48" i="49"/>
  <c r="F49" i="49"/>
  <c r="F50" i="49"/>
  <c r="F51" i="49"/>
  <c r="F52" i="49"/>
  <c r="F53" i="49"/>
  <c r="F54" i="49"/>
  <c r="F55" i="49"/>
  <c r="F56" i="49"/>
  <c r="F57" i="49"/>
  <c r="F58" i="49"/>
  <c r="F59" i="49"/>
  <c r="F60" i="49"/>
  <c r="F61" i="49"/>
  <c r="F62" i="49"/>
  <c r="F63" i="49"/>
  <c r="F11" i="49"/>
  <c r="E58" i="49"/>
  <c r="E59" i="49"/>
  <c r="E60" i="49"/>
  <c r="E61" i="49"/>
  <c r="E62" i="49"/>
  <c r="E63" i="49"/>
  <c r="D50" i="49"/>
  <c r="D51" i="49"/>
  <c r="D52" i="49"/>
  <c r="D53" i="49"/>
  <c r="D54" i="49"/>
  <c r="D55" i="49"/>
  <c r="D56" i="49"/>
  <c r="D57" i="49"/>
  <c r="D58" i="49"/>
  <c r="D59" i="49"/>
  <c r="D60" i="49"/>
  <c r="D61" i="49"/>
  <c r="D62" i="49"/>
  <c r="D63" i="49"/>
  <c r="D10" i="49"/>
  <c r="D11" i="49"/>
  <c r="D12" i="49"/>
  <c r="D13" i="49"/>
  <c r="D14" i="49"/>
  <c r="D15" i="49"/>
  <c r="D16" i="49"/>
  <c r="D17" i="49"/>
  <c r="D18" i="49"/>
  <c r="D19" i="49"/>
  <c r="D20" i="49"/>
  <c r="D21" i="49"/>
  <c r="D22" i="49"/>
  <c r="D23" i="49"/>
  <c r="D24" i="49"/>
  <c r="D25" i="49"/>
  <c r="D26" i="49"/>
  <c r="D27" i="49"/>
  <c r="D28" i="49"/>
  <c r="D29" i="49"/>
  <c r="D30" i="49"/>
  <c r="D31" i="49"/>
  <c r="D32" i="49"/>
  <c r="D33" i="49"/>
  <c r="D34" i="49"/>
  <c r="D35" i="49"/>
  <c r="D36" i="49"/>
  <c r="D37" i="49"/>
  <c r="D38" i="49"/>
  <c r="D39" i="49"/>
  <c r="D40" i="49"/>
  <c r="D41" i="49"/>
  <c r="D42" i="49"/>
  <c r="D43" i="49"/>
  <c r="D44" i="49"/>
  <c r="D45" i="49"/>
  <c r="D46" i="49"/>
  <c r="D47" i="49"/>
  <c r="D48" i="49"/>
  <c r="D49" i="49"/>
  <c r="V46" i="5"/>
  <c r="V47" i="5"/>
  <c r="V48" i="5"/>
  <c r="V49" i="5"/>
  <c r="V50" i="5"/>
  <c r="V51" i="5"/>
  <c r="V52" i="5"/>
  <c r="V53" i="5"/>
  <c r="V54" i="5"/>
  <c r="V55" i="5"/>
  <c r="V56" i="5"/>
  <c r="V57" i="5"/>
  <c r="V58" i="5"/>
  <c r="V59" i="5"/>
  <c r="V45" i="5"/>
  <c r="V7" i="5"/>
  <c r="V8" i="5"/>
  <c r="V9" i="5"/>
  <c r="V10" i="5"/>
  <c r="V11" i="5"/>
  <c r="V12" i="5"/>
  <c r="V13" i="5"/>
  <c r="V14" i="5"/>
  <c r="V15" i="5"/>
  <c r="V16" i="5"/>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6" i="5"/>
  <c r="C4" i="58"/>
  <c r="W69" i="56"/>
  <c r="A529" i="44"/>
  <c r="B101" i="17"/>
  <c r="C101" i="17"/>
  <c r="D101" i="17"/>
  <c r="E101" i="17"/>
  <c r="F101" i="17"/>
  <c r="G101" i="17"/>
  <c r="H101" i="17"/>
  <c r="I101" i="17"/>
  <c r="E97" i="17" l="1"/>
  <c r="E98" i="17"/>
  <c r="E99" i="17"/>
  <c r="E100" i="17"/>
  <c r="F61" i="54" l="1"/>
  <c r="I114" i="20" l="1"/>
  <c r="J114" i="20"/>
  <c r="K114" i="20"/>
  <c r="L114" i="20"/>
  <c r="B113" i="20"/>
  <c r="C113" i="20"/>
  <c r="D113" i="20"/>
  <c r="E113" i="20"/>
  <c r="F113" i="20"/>
  <c r="G113" i="20"/>
  <c r="H113" i="20"/>
  <c r="I113" i="20"/>
  <c r="J113" i="20"/>
  <c r="K113" i="20"/>
  <c r="L113" i="20"/>
  <c r="B107" i="16" l="1"/>
  <c r="C107" i="16"/>
  <c r="D107" i="16"/>
  <c r="E107" i="16"/>
  <c r="F107" i="16"/>
  <c r="G107" i="16"/>
  <c r="H107" i="16"/>
  <c r="I107" i="16"/>
  <c r="B108" i="16"/>
  <c r="C108" i="16"/>
  <c r="D108" i="16"/>
  <c r="E108" i="16"/>
  <c r="F108" i="16"/>
  <c r="G108" i="16"/>
  <c r="H108" i="16"/>
  <c r="I108" i="16"/>
  <c r="C385" i="7"/>
  <c r="D385" i="7"/>
  <c r="E385" i="7"/>
  <c r="G385" i="7"/>
  <c r="H385" i="7"/>
  <c r="I385" i="7"/>
  <c r="C386" i="7"/>
  <c r="D386" i="7"/>
  <c r="E386" i="7"/>
  <c r="G386" i="7"/>
  <c r="H386" i="7"/>
  <c r="I386" i="7"/>
  <c r="C387" i="7"/>
  <c r="D387" i="7"/>
  <c r="E387" i="7"/>
  <c r="G387" i="7"/>
  <c r="H387" i="7"/>
  <c r="I387" i="7"/>
  <c r="C388" i="7"/>
  <c r="D388" i="7"/>
  <c r="E388" i="7"/>
  <c r="G388" i="7"/>
  <c r="H388" i="7"/>
  <c r="I388" i="7"/>
  <c r="C389" i="7"/>
  <c r="D389" i="7"/>
  <c r="E389" i="7"/>
  <c r="G389" i="7"/>
  <c r="H389" i="7"/>
  <c r="I389" i="7"/>
  <c r="D384" i="7"/>
  <c r="E384" i="7"/>
  <c r="G384" i="7"/>
  <c r="H384" i="7"/>
  <c r="I384" i="7"/>
  <c r="C384" i="7"/>
  <c r="B151" i="8" l="1"/>
  <c r="C151" i="8"/>
  <c r="E151" i="8"/>
  <c r="F151" i="8"/>
  <c r="H151" i="8"/>
  <c r="I151" i="8"/>
  <c r="J389" i="7"/>
  <c r="C156" i="56"/>
  <c r="E156" i="56"/>
  <c r="G156" i="56"/>
  <c r="I156" i="56"/>
  <c r="K156" i="56"/>
  <c r="L156" i="56"/>
  <c r="M156" i="56"/>
  <c r="N156" i="56"/>
  <c r="P156" i="56"/>
  <c r="Q156" i="56"/>
  <c r="R156" i="56"/>
  <c r="T156" i="56"/>
  <c r="U156" i="56"/>
  <c r="V156" i="56"/>
  <c r="C157" i="56"/>
  <c r="E157" i="56"/>
  <c r="G157" i="56"/>
  <c r="I157" i="56"/>
  <c r="K157" i="56"/>
  <c r="L157" i="56"/>
  <c r="M157" i="56"/>
  <c r="N157" i="56"/>
  <c r="P157" i="56"/>
  <c r="Q157" i="56"/>
  <c r="R157" i="56"/>
  <c r="T157" i="56"/>
  <c r="U157" i="56"/>
  <c r="V157" i="56"/>
  <c r="C158" i="56"/>
  <c r="E158" i="56"/>
  <c r="G158" i="56"/>
  <c r="I158" i="56"/>
  <c r="K158" i="56"/>
  <c r="L158" i="56"/>
  <c r="M158" i="56"/>
  <c r="N158" i="56"/>
  <c r="P158" i="56"/>
  <c r="Q158" i="56"/>
  <c r="R158" i="56"/>
  <c r="T158" i="56"/>
  <c r="U158" i="56"/>
  <c r="V158" i="56"/>
  <c r="C159" i="56"/>
  <c r="E159" i="56"/>
  <c r="G159" i="56"/>
  <c r="I159" i="56"/>
  <c r="K159" i="56"/>
  <c r="L159" i="56"/>
  <c r="M159" i="56"/>
  <c r="N159" i="56"/>
  <c r="P159" i="56"/>
  <c r="Q159" i="56"/>
  <c r="R159" i="56"/>
  <c r="T159" i="56"/>
  <c r="U159" i="56"/>
  <c r="V159" i="56"/>
  <c r="A130" i="5"/>
  <c r="C206" i="22" l="1"/>
  <c r="D206" i="22"/>
  <c r="F206" i="22"/>
  <c r="G206" i="22"/>
  <c r="H206" i="22"/>
  <c r="I206" i="22"/>
  <c r="B152" i="22"/>
  <c r="C152" i="22"/>
  <c r="D152" i="22"/>
  <c r="E152" i="22"/>
  <c r="F152" i="22"/>
  <c r="G152" i="22"/>
  <c r="I152" i="22"/>
  <c r="B153" i="22"/>
  <c r="C153" i="22"/>
  <c r="D153" i="22"/>
  <c r="E153" i="22"/>
  <c r="F153" i="22"/>
  <c r="G153" i="22"/>
  <c r="I153" i="22"/>
  <c r="B154" i="22"/>
  <c r="C154" i="22"/>
  <c r="D154" i="22"/>
  <c r="E154" i="22"/>
  <c r="E206" i="22" s="1"/>
  <c r="F154" i="22"/>
  <c r="G154" i="22"/>
  <c r="I154" i="22"/>
  <c r="B155" i="22"/>
  <c r="M90" i="43" l="1"/>
  <c r="M91" i="43"/>
  <c r="M92" i="43"/>
  <c r="M44" i="43"/>
  <c r="M45" i="43"/>
  <c r="M46" i="43"/>
  <c r="B181" i="27"/>
  <c r="C181" i="27"/>
  <c r="D181" i="27"/>
  <c r="E181" i="27"/>
  <c r="F181" i="27"/>
  <c r="G181" i="27"/>
  <c r="H181" i="27"/>
  <c r="I181" i="27"/>
  <c r="B182" i="27"/>
  <c r="C182" i="27"/>
  <c r="D182" i="27"/>
  <c r="E182" i="27"/>
  <c r="F182" i="27"/>
  <c r="G182" i="27"/>
  <c r="H182" i="27"/>
  <c r="I182" i="27"/>
  <c r="B183" i="27"/>
  <c r="C183" i="27"/>
  <c r="D183" i="27"/>
  <c r="E183" i="27"/>
  <c r="F183" i="27"/>
  <c r="G183" i="27"/>
  <c r="H183" i="27"/>
  <c r="I183" i="27"/>
  <c r="B184" i="27"/>
  <c r="C184" i="27"/>
  <c r="D184" i="27"/>
  <c r="E184" i="27"/>
  <c r="F184" i="27"/>
  <c r="G184" i="27"/>
  <c r="H184" i="27"/>
  <c r="I184" i="27"/>
  <c r="B185" i="27"/>
  <c r="C185" i="27"/>
  <c r="D185" i="27"/>
  <c r="E185" i="27"/>
  <c r="F185" i="27"/>
  <c r="G185" i="27"/>
  <c r="H185" i="27"/>
  <c r="I185" i="27"/>
  <c r="B186" i="27"/>
  <c r="C186" i="27"/>
  <c r="D186" i="27"/>
  <c r="E186" i="27"/>
  <c r="F186" i="27"/>
  <c r="G186" i="27"/>
  <c r="H186" i="27"/>
  <c r="I186" i="27"/>
  <c r="D157" i="27"/>
  <c r="E157" i="27"/>
  <c r="F157" i="27"/>
  <c r="G157" i="27"/>
  <c r="H157" i="27"/>
  <c r="I157" i="27"/>
  <c r="D158" i="27"/>
  <c r="E158" i="27"/>
  <c r="F158" i="27"/>
  <c r="G158" i="27"/>
  <c r="H158" i="27"/>
  <c r="I158" i="27"/>
  <c r="D159" i="27"/>
  <c r="E159" i="27"/>
  <c r="F159" i="27"/>
  <c r="G159" i="27"/>
  <c r="H159" i="27"/>
  <c r="I159" i="27"/>
  <c r="D160" i="27"/>
  <c r="E160" i="27"/>
  <c r="F160" i="27"/>
  <c r="G160" i="27"/>
  <c r="H160" i="27"/>
  <c r="I160" i="27"/>
  <c r="B157" i="27"/>
  <c r="C157" i="27"/>
  <c r="B158" i="27"/>
  <c r="C158" i="27"/>
  <c r="B159" i="27"/>
  <c r="C159" i="27"/>
  <c r="B160" i="27"/>
  <c r="C160" i="27"/>
  <c r="M53" i="31" l="1"/>
  <c r="B99" i="22"/>
  <c r="C99" i="22"/>
  <c r="D99" i="22"/>
  <c r="E99" i="22"/>
  <c r="F99" i="22"/>
  <c r="G99" i="22"/>
  <c r="H99" i="22"/>
  <c r="I99" i="22"/>
  <c r="B100" i="22"/>
  <c r="C100" i="22"/>
  <c r="D100" i="22"/>
  <c r="E100" i="22"/>
  <c r="F100" i="22"/>
  <c r="G100" i="22"/>
  <c r="H100" i="22"/>
  <c r="I100" i="22"/>
  <c r="B101" i="22"/>
  <c r="C101" i="22"/>
  <c r="D101" i="22"/>
  <c r="E101" i="22"/>
  <c r="F101" i="22"/>
  <c r="G101" i="22"/>
  <c r="H101" i="22"/>
  <c r="I101" i="22"/>
  <c r="B102" i="22"/>
  <c r="C102" i="22"/>
  <c r="D102" i="22"/>
  <c r="E102" i="22"/>
  <c r="F102" i="22"/>
  <c r="G102" i="22"/>
  <c r="H102" i="22"/>
  <c r="I102" i="22"/>
  <c r="B103" i="22"/>
  <c r="C103" i="22"/>
  <c r="D103" i="22"/>
  <c r="E103" i="22"/>
  <c r="F103" i="22"/>
  <c r="G103" i="22"/>
  <c r="H103" i="22"/>
  <c r="I103" i="22"/>
  <c r="G292" i="57"/>
  <c r="C254" i="57"/>
  <c r="D259" i="57"/>
  <c r="E259" i="57"/>
  <c r="F259" i="57"/>
  <c r="G259" i="57"/>
  <c r="C259" i="57"/>
  <c r="C258" i="57"/>
  <c r="D258" i="57"/>
  <c r="E258" i="57"/>
  <c r="F258" i="57"/>
  <c r="G258" i="57"/>
  <c r="D61" i="54" l="1"/>
  <c r="F62" i="54"/>
  <c r="F63" i="54"/>
  <c r="F64" i="54"/>
  <c r="B154" i="39" l="1"/>
  <c r="C154" i="39"/>
  <c r="D154" i="39"/>
  <c r="F154" i="39"/>
  <c r="G154" i="39"/>
  <c r="I154" i="39"/>
  <c r="J154" i="39"/>
  <c r="K154" i="39"/>
  <c r="B155" i="39"/>
  <c r="C155" i="39"/>
  <c r="D155" i="39"/>
  <c r="F155" i="39"/>
  <c r="G155" i="39"/>
  <c r="I155" i="39"/>
  <c r="J155" i="39"/>
  <c r="K155" i="39"/>
  <c r="B156" i="39"/>
  <c r="C156" i="39"/>
  <c r="D156" i="39"/>
  <c r="F156" i="39"/>
  <c r="G156" i="39"/>
  <c r="I156" i="39"/>
  <c r="J156" i="39"/>
  <c r="K156" i="39"/>
  <c r="B157" i="39"/>
  <c r="C157" i="39"/>
  <c r="D157" i="39"/>
  <c r="F157" i="39"/>
  <c r="G157" i="39"/>
  <c r="I157" i="39"/>
  <c r="J157" i="39"/>
  <c r="K157" i="39"/>
  <c r="B158" i="39"/>
  <c r="C158" i="39"/>
  <c r="D158" i="39"/>
  <c r="F158" i="39"/>
  <c r="G158" i="39"/>
  <c r="I158" i="39"/>
  <c r="J158" i="39"/>
  <c r="K158" i="39"/>
  <c r="B159" i="39"/>
  <c r="C159" i="39"/>
  <c r="D159" i="39"/>
  <c r="F159" i="39"/>
  <c r="G159" i="39"/>
  <c r="I159" i="39"/>
  <c r="J159" i="39"/>
  <c r="K159" i="39"/>
  <c r="C153" i="39"/>
  <c r="D153" i="39"/>
  <c r="F153" i="39"/>
  <c r="G153" i="39"/>
  <c r="I153" i="39"/>
  <c r="J153" i="39"/>
  <c r="K153" i="39"/>
  <c r="B182" i="39"/>
  <c r="C182" i="39"/>
  <c r="D182" i="39"/>
  <c r="F182" i="39"/>
  <c r="G182" i="39"/>
  <c r="I182" i="39"/>
  <c r="J182" i="39"/>
  <c r="K182" i="39"/>
  <c r="B183" i="39"/>
  <c r="C183" i="39"/>
  <c r="D183" i="39"/>
  <c r="F183" i="39"/>
  <c r="G183" i="39"/>
  <c r="I183" i="39"/>
  <c r="J183" i="39"/>
  <c r="K183" i="39"/>
  <c r="B184" i="39"/>
  <c r="C184" i="39"/>
  <c r="D184" i="39"/>
  <c r="F184" i="39"/>
  <c r="G184" i="39"/>
  <c r="I184" i="39"/>
  <c r="J184" i="39"/>
  <c r="K184" i="39"/>
  <c r="B185" i="39"/>
  <c r="C185" i="39"/>
  <c r="D185" i="39"/>
  <c r="F185" i="39"/>
  <c r="G185" i="39"/>
  <c r="I185" i="39"/>
  <c r="J185" i="39"/>
  <c r="K185" i="39"/>
  <c r="N53" i="33" l="1"/>
  <c r="K51" i="32" l="1"/>
  <c r="G64" i="28" l="1"/>
  <c r="A104" i="46"/>
  <c r="I96" i="46"/>
  <c r="B46" i="46"/>
  <c r="B45" i="46"/>
  <c r="F61" i="25" l="1"/>
  <c r="L53" i="38" l="1"/>
  <c r="L53" i="37"/>
  <c r="Q53" i="34"/>
  <c r="K53" i="32"/>
  <c r="L103" i="27"/>
  <c r="L52" i="27"/>
  <c r="L97" i="46"/>
  <c r="K97" i="46"/>
  <c r="I97" i="46"/>
  <c r="H97" i="46"/>
  <c r="F97" i="46"/>
  <c r="E97" i="46"/>
  <c r="C97" i="46"/>
  <c r="B97" i="46"/>
  <c r="L279" i="45"/>
  <c r="K279" i="45"/>
  <c r="J279" i="45"/>
  <c r="H279" i="45"/>
  <c r="G279" i="45"/>
  <c r="F279" i="45"/>
  <c r="C279" i="45"/>
  <c r="L261" i="45"/>
  <c r="K261" i="45"/>
  <c r="J261" i="45"/>
  <c r="H261" i="45"/>
  <c r="G261" i="45"/>
  <c r="F261" i="45"/>
  <c r="L240" i="45"/>
  <c r="K240" i="45"/>
  <c r="J240" i="45"/>
  <c r="H240" i="45"/>
  <c r="G240" i="45"/>
  <c r="F240" i="45"/>
  <c r="C240" i="45"/>
  <c r="L223" i="45"/>
  <c r="K223" i="45"/>
  <c r="J223" i="45"/>
  <c r="H223" i="45"/>
  <c r="G223" i="45"/>
  <c r="F223" i="45"/>
  <c r="L202" i="45"/>
  <c r="K202" i="45"/>
  <c r="J202" i="45"/>
  <c r="G202" i="45"/>
  <c r="F202" i="45"/>
  <c r="C202" i="45"/>
  <c r="B202" i="45"/>
  <c r="K186" i="45"/>
  <c r="J186" i="45"/>
  <c r="G186" i="45"/>
  <c r="F186" i="45"/>
  <c r="C186" i="45"/>
  <c r="B186" i="45"/>
  <c r="D152" i="45"/>
  <c r="D279" i="45" s="1"/>
  <c r="C152" i="45"/>
  <c r="B152" i="45"/>
  <c r="B279" i="45" s="1"/>
  <c r="D126" i="45"/>
  <c r="D261" i="45" s="1"/>
  <c r="C126" i="45"/>
  <c r="C261" i="45" s="1"/>
  <c r="B126" i="45"/>
  <c r="B261" i="45" s="1"/>
  <c r="D101" i="45"/>
  <c r="D240" i="45" s="1"/>
  <c r="C101" i="45"/>
  <c r="B101" i="45"/>
  <c r="B240" i="45" s="1"/>
  <c r="D76" i="45"/>
  <c r="D223" i="45" s="1"/>
  <c r="C76" i="45"/>
  <c r="C223" i="45" s="1"/>
  <c r="B76" i="45"/>
  <c r="B223" i="45" s="1"/>
  <c r="H51" i="45"/>
  <c r="D51" i="45" s="1"/>
  <c r="D202" i="45" s="1"/>
  <c r="L26" i="45"/>
  <c r="L186" i="45" s="1"/>
  <c r="H26" i="45"/>
  <c r="H186" i="45" s="1"/>
  <c r="N398" i="44"/>
  <c r="N424" i="44"/>
  <c r="N471" i="44"/>
  <c r="N492" i="44"/>
  <c r="L519" i="44"/>
  <c r="K519" i="44"/>
  <c r="J519" i="44"/>
  <c r="H519" i="44"/>
  <c r="G519" i="44"/>
  <c r="N518" i="44" s="1"/>
  <c r="F519" i="44"/>
  <c r="D519" i="44"/>
  <c r="C519" i="44"/>
  <c r="B519" i="44"/>
  <c r="L493" i="44"/>
  <c r="K493" i="44"/>
  <c r="J493" i="44"/>
  <c r="H493" i="44"/>
  <c r="G493" i="44"/>
  <c r="F493" i="44"/>
  <c r="D493" i="44"/>
  <c r="C493" i="44"/>
  <c r="B493" i="44"/>
  <c r="L472" i="44"/>
  <c r="K472" i="44"/>
  <c r="J472" i="44"/>
  <c r="H472" i="44"/>
  <c r="G472" i="44"/>
  <c r="F472" i="44"/>
  <c r="D472" i="44"/>
  <c r="C472" i="44"/>
  <c r="B472" i="44"/>
  <c r="L446" i="44"/>
  <c r="K446" i="44"/>
  <c r="J446" i="44"/>
  <c r="H446" i="44"/>
  <c r="G446" i="44"/>
  <c r="F446" i="44"/>
  <c r="D446" i="44"/>
  <c r="C446" i="44"/>
  <c r="B446" i="44"/>
  <c r="L425" i="44"/>
  <c r="K425" i="44"/>
  <c r="J425" i="44"/>
  <c r="H425" i="44"/>
  <c r="G425" i="44"/>
  <c r="F425" i="44"/>
  <c r="D425" i="44"/>
  <c r="C425" i="44"/>
  <c r="B425" i="44"/>
  <c r="L399" i="44"/>
  <c r="K399" i="44"/>
  <c r="J399" i="44"/>
  <c r="H399" i="44"/>
  <c r="G399" i="44"/>
  <c r="F399" i="44"/>
  <c r="D399" i="44"/>
  <c r="C399" i="44"/>
  <c r="B399" i="44"/>
  <c r="L378" i="44"/>
  <c r="K378" i="44"/>
  <c r="J378" i="44"/>
  <c r="H378" i="44"/>
  <c r="G378" i="44"/>
  <c r="F378" i="44"/>
  <c r="D378" i="44"/>
  <c r="C378" i="44"/>
  <c r="B378" i="44"/>
  <c r="L429" i="43"/>
  <c r="K429" i="43"/>
  <c r="J429" i="43"/>
  <c r="H429" i="43"/>
  <c r="G429" i="43"/>
  <c r="F429" i="43"/>
  <c r="D429" i="43"/>
  <c r="C429" i="43"/>
  <c r="B429" i="43"/>
  <c r="L407" i="43"/>
  <c r="K407" i="43"/>
  <c r="J407" i="43"/>
  <c r="H407" i="43"/>
  <c r="G407" i="43"/>
  <c r="F407" i="43"/>
  <c r="D407" i="43"/>
  <c r="C407" i="43"/>
  <c r="B407" i="43"/>
  <c r="L382" i="43"/>
  <c r="K382" i="43"/>
  <c r="J382" i="43"/>
  <c r="H382" i="43"/>
  <c r="G382" i="43"/>
  <c r="F382" i="43"/>
  <c r="D382" i="43"/>
  <c r="C382" i="43"/>
  <c r="B382" i="43"/>
  <c r="L360" i="43"/>
  <c r="K360" i="43"/>
  <c r="J360" i="43"/>
  <c r="H360" i="43"/>
  <c r="G360" i="43"/>
  <c r="F360" i="43"/>
  <c r="D360" i="43"/>
  <c r="C360" i="43"/>
  <c r="B360" i="43"/>
  <c r="L335" i="43"/>
  <c r="K335" i="43"/>
  <c r="J335" i="43"/>
  <c r="I335" i="43"/>
  <c r="H335" i="43"/>
  <c r="G335" i="43"/>
  <c r="F335" i="43"/>
  <c r="D335" i="43"/>
  <c r="C335" i="43"/>
  <c r="B335" i="43"/>
  <c r="L313" i="43"/>
  <c r="K313" i="43"/>
  <c r="J313" i="43"/>
  <c r="H313" i="43"/>
  <c r="G313" i="43"/>
  <c r="F313" i="43"/>
  <c r="D313" i="43"/>
  <c r="C313" i="43"/>
  <c r="B313" i="43"/>
  <c r="D90" i="42"/>
  <c r="C90" i="42"/>
  <c r="B90" i="42"/>
  <c r="E294" i="57"/>
  <c r="G293" i="57"/>
  <c r="F293" i="57"/>
  <c r="E293" i="57"/>
  <c r="D293" i="57"/>
  <c r="C293" i="57"/>
  <c r="F292" i="57"/>
  <c r="E292" i="57"/>
  <c r="D292" i="57"/>
  <c r="C292" i="57"/>
  <c r="G213" i="57"/>
  <c r="G294" i="57" s="1"/>
  <c r="F213" i="57"/>
  <c r="F294" i="57" s="1"/>
  <c r="E213" i="57"/>
  <c r="D213" i="57"/>
  <c r="D294" i="57" s="1"/>
  <c r="C213" i="57"/>
  <c r="C294" i="57" s="1"/>
  <c r="K109" i="54"/>
  <c r="J109" i="54"/>
  <c r="I109" i="54"/>
  <c r="G109" i="54"/>
  <c r="F109" i="54"/>
  <c r="D109" i="54"/>
  <c r="C109" i="54"/>
  <c r="B109" i="54"/>
  <c r="K101" i="38"/>
  <c r="J101" i="38"/>
  <c r="I101" i="38"/>
  <c r="G101" i="38"/>
  <c r="F101" i="38"/>
  <c r="D101" i="38"/>
  <c r="C101" i="38"/>
  <c r="B101" i="38"/>
  <c r="K98" i="37"/>
  <c r="J98" i="37"/>
  <c r="I98" i="37"/>
  <c r="G98" i="37"/>
  <c r="F98" i="37"/>
  <c r="D98" i="37"/>
  <c r="C98" i="37"/>
  <c r="B98" i="37"/>
  <c r="L51" i="37"/>
  <c r="K104" i="36"/>
  <c r="J104" i="36"/>
  <c r="I104" i="36"/>
  <c r="G104" i="36"/>
  <c r="F104" i="36"/>
  <c r="D104" i="36"/>
  <c r="C104" i="36"/>
  <c r="B104" i="36"/>
  <c r="K113" i="35"/>
  <c r="J113" i="35"/>
  <c r="I113" i="35"/>
  <c r="G113" i="35"/>
  <c r="F113" i="35"/>
  <c r="D113" i="35"/>
  <c r="C113" i="35"/>
  <c r="B113" i="35"/>
  <c r="F60" i="35"/>
  <c r="P97" i="34"/>
  <c r="O97" i="34"/>
  <c r="N97" i="34"/>
  <c r="L97" i="34"/>
  <c r="K97" i="34"/>
  <c r="I97" i="34"/>
  <c r="H97" i="34"/>
  <c r="G97" i="34"/>
  <c r="F97" i="34"/>
  <c r="D97" i="34"/>
  <c r="C97" i="34"/>
  <c r="B97" i="34"/>
  <c r="M97" i="33"/>
  <c r="L97" i="33"/>
  <c r="K97" i="33"/>
  <c r="J97" i="33"/>
  <c r="H97" i="33"/>
  <c r="G97" i="33"/>
  <c r="F97" i="33"/>
  <c r="D97" i="33"/>
  <c r="C97" i="33"/>
  <c r="B97" i="33"/>
  <c r="J98" i="32"/>
  <c r="I98" i="32"/>
  <c r="H98" i="32"/>
  <c r="F98" i="32"/>
  <c r="D98" i="32"/>
  <c r="C98" i="32"/>
  <c r="B98" i="32"/>
  <c r="K90" i="31"/>
  <c r="J90" i="31"/>
  <c r="I90" i="31"/>
  <c r="G90" i="31"/>
  <c r="F90" i="31"/>
  <c r="D90" i="31"/>
  <c r="C90" i="31"/>
  <c r="B90" i="31"/>
  <c r="K89" i="30"/>
  <c r="J89" i="30"/>
  <c r="I89" i="30"/>
  <c r="G89" i="30"/>
  <c r="F89" i="30"/>
  <c r="D89" i="30"/>
  <c r="C89" i="30"/>
  <c r="B89" i="30"/>
  <c r="E87" i="29"/>
  <c r="D87" i="29"/>
  <c r="C87" i="29"/>
  <c r="B87" i="29"/>
  <c r="L105" i="28"/>
  <c r="K105" i="28"/>
  <c r="J105" i="28"/>
  <c r="H105" i="28"/>
  <c r="G105" i="28"/>
  <c r="E105" i="28"/>
  <c r="D105" i="28"/>
  <c r="C105" i="28"/>
  <c r="B105" i="28"/>
  <c r="G65" i="28"/>
  <c r="G66" i="28"/>
  <c r="G67" i="28" s="1"/>
  <c r="G101" i="26"/>
  <c r="F101" i="26"/>
  <c r="E101" i="26"/>
  <c r="C101" i="26"/>
  <c r="B101" i="26"/>
  <c r="E61" i="26"/>
  <c r="H94" i="25"/>
  <c r="G94" i="25"/>
  <c r="F94" i="25"/>
  <c r="D94" i="25"/>
  <c r="C94" i="25"/>
  <c r="B94" i="25"/>
  <c r="E91" i="24"/>
  <c r="D91" i="24"/>
  <c r="C91" i="24"/>
  <c r="B91" i="24"/>
  <c r="E44" i="24"/>
  <c r="M102" i="23"/>
  <c r="L102" i="23"/>
  <c r="K102" i="23"/>
  <c r="I102" i="23"/>
  <c r="H102" i="23"/>
  <c r="F102" i="23"/>
  <c r="E102" i="23"/>
  <c r="D102" i="23"/>
  <c r="B102" i="23"/>
  <c r="I308" i="22"/>
  <c r="H308" i="22"/>
  <c r="G308" i="22"/>
  <c r="F308" i="22"/>
  <c r="E308" i="22"/>
  <c r="D308" i="22"/>
  <c r="C308" i="22"/>
  <c r="I287" i="22"/>
  <c r="H287" i="22"/>
  <c r="G287" i="22"/>
  <c r="F287" i="22"/>
  <c r="E287" i="22"/>
  <c r="D287" i="22"/>
  <c r="C287" i="22"/>
  <c r="I261" i="22"/>
  <c r="B261" i="22"/>
  <c r="B287" i="22"/>
  <c r="H261" i="22"/>
  <c r="G261" i="22"/>
  <c r="F261" i="22"/>
  <c r="E261" i="22"/>
  <c r="D261" i="22"/>
  <c r="C261" i="22"/>
  <c r="I50" i="22"/>
  <c r="I240" i="22" s="1"/>
  <c r="H50" i="22"/>
  <c r="H240" i="22" s="1"/>
  <c r="G50" i="22"/>
  <c r="G240" i="22" s="1"/>
  <c r="F50" i="22"/>
  <c r="F240" i="22" s="1"/>
  <c r="E50" i="22"/>
  <c r="E240" i="22" s="1"/>
  <c r="D50" i="22"/>
  <c r="D240" i="22" s="1"/>
  <c r="C50" i="22"/>
  <c r="C240" i="22" s="1"/>
  <c r="B50" i="22"/>
  <c r="B240" i="22" s="1"/>
  <c r="I102" i="21"/>
  <c r="H102" i="21"/>
  <c r="G102" i="21"/>
  <c r="F102" i="21"/>
  <c r="E102" i="21"/>
  <c r="D102" i="21"/>
  <c r="C102" i="21"/>
  <c r="B102" i="21"/>
  <c r="G95" i="19"/>
  <c r="F95" i="19"/>
  <c r="E95" i="19"/>
  <c r="D95" i="19"/>
  <c r="C95" i="19"/>
  <c r="B95" i="19"/>
  <c r="G104" i="18"/>
  <c r="F104" i="18"/>
  <c r="E104" i="18"/>
  <c r="D104" i="18"/>
  <c r="C104" i="18"/>
  <c r="B104" i="18"/>
  <c r="L106" i="15"/>
  <c r="K106" i="15"/>
  <c r="J106" i="15"/>
  <c r="I106" i="15"/>
  <c r="H106" i="15"/>
  <c r="G106" i="15"/>
  <c r="F106" i="15"/>
  <c r="E106" i="15"/>
  <c r="D106" i="15"/>
  <c r="C106" i="15"/>
  <c r="B106" i="15"/>
  <c r="L117" i="14"/>
  <c r="K117" i="14"/>
  <c r="J117" i="14"/>
  <c r="I117" i="14"/>
  <c r="H117" i="14"/>
  <c r="G117" i="14"/>
  <c r="F117" i="14"/>
  <c r="E117" i="14"/>
  <c r="D117" i="14"/>
  <c r="C117" i="14"/>
  <c r="B117" i="14"/>
  <c r="U137" i="13"/>
  <c r="T137" i="13"/>
  <c r="S137" i="13"/>
  <c r="R137" i="13"/>
  <c r="Q137" i="13"/>
  <c r="P137" i="13"/>
  <c r="O137" i="13"/>
  <c r="N137" i="13"/>
  <c r="M137" i="13"/>
  <c r="L137" i="13"/>
  <c r="K137" i="13"/>
  <c r="J137" i="13"/>
  <c r="I137" i="13"/>
  <c r="H137" i="13"/>
  <c r="G137" i="13"/>
  <c r="F137" i="13"/>
  <c r="E137" i="13"/>
  <c r="D137" i="13"/>
  <c r="C137" i="13"/>
  <c r="B137" i="13"/>
  <c r="I96" i="12"/>
  <c r="H96" i="12"/>
  <c r="G96" i="12"/>
  <c r="F96" i="12"/>
  <c r="E96" i="12"/>
  <c r="C96" i="12"/>
  <c r="J138" i="11"/>
  <c r="I138" i="11"/>
  <c r="H138" i="11"/>
  <c r="G138" i="11"/>
  <c r="E138" i="11"/>
  <c r="D138" i="11"/>
  <c r="C138" i="11"/>
  <c r="B138" i="11"/>
  <c r="N127" i="10"/>
  <c r="M127" i="10"/>
  <c r="K127" i="10"/>
  <c r="J127" i="10"/>
  <c r="H127" i="10"/>
  <c r="G127" i="10"/>
  <c r="D127" i="10"/>
  <c r="B127" i="10"/>
  <c r="T136" i="55"/>
  <c r="R136" i="55"/>
  <c r="P136" i="55"/>
  <c r="N136" i="55"/>
  <c r="L136" i="55"/>
  <c r="J136" i="55"/>
  <c r="H136" i="55"/>
  <c r="F136" i="55"/>
  <c r="D136" i="55"/>
  <c r="B136" i="55"/>
  <c r="L110" i="55"/>
  <c r="J110" i="55"/>
  <c r="H110" i="55"/>
  <c r="F110" i="55"/>
  <c r="D110" i="55"/>
  <c r="B110" i="55"/>
  <c r="I150" i="8"/>
  <c r="H150" i="8"/>
  <c r="F150" i="8"/>
  <c r="E150" i="8"/>
  <c r="C150" i="8"/>
  <c r="B150" i="8"/>
  <c r="B390" i="7"/>
  <c r="B389" i="7"/>
  <c r="B388" i="7"/>
  <c r="B387" i="7"/>
  <c r="B386" i="7"/>
  <c r="B385" i="7"/>
  <c r="B384" i="7"/>
  <c r="I328" i="7"/>
  <c r="I390" i="7" s="1"/>
  <c r="H328" i="7"/>
  <c r="H390" i="7" s="1"/>
  <c r="G328" i="7"/>
  <c r="G390" i="7" s="1"/>
  <c r="E328" i="7"/>
  <c r="E390" i="7" s="1"/>
  <c r="D328" i="7"/>
  <c r="D390" i="7" s="1"/>
  <c r="C328" i="7"/>
  <c r="C390" i="7" s="1"/>
  <c r="T111" i="5"/>
  <c r="S111" i="5"/>
  <c r="R111" i="5"/>
  <c r="Q111" i="5"/>
  <c r="O111" i="5"/>
  <c r="N111" i="5"/>
  <c r="M111" i="5"/>
  <c r="L111" i="5"/>
  <c r="V111" i="5" s="1"/>
  <c r="J111" i="5"/>
  <c r="H111" i="5"/>
  <c r="G111" i="5"/>
  <c r="F111" i="5"/>
  <c r="D111" i="5"/>
  <c r="B111" i="5"/>
  <c r="W101" i="4"/>
  <c r="V101" i="4"/>
  <c r="U101" i="4"/>
  <c r="T101" i="4"/>
  <c r="S101" i="4"/>
  <c r="R101" i="4"/>
  <c r="Q101" i="4"/>
  <c r="P101" i="4"/>
  <c r="N101" i="4"/>
  <c r="M101" i="4"/>
  <c r="L101" i="4"/>
  <c r="K101" i="4"/>
  <c r="J101" i="4"/>
  <c r="I101" i="4"/>
  <c r="H101" i="4"/>
  <c r="G101" i="4"/>
  <c r="F101" i="4"/>
  <c r="E101" i="4"/>
  <c r="D101" i="4"/>
  <c r="C101" i="4"/>
  <c r="AE114" i="3"/>
  <c r="AD114" i="3"/>
  <c r="AB114" i="3"/>
  <c r="AA114" i="3"/>
  <c r="Y114" i="3"/>
  <c r="W114" i="3"/>
  <c r="U114" i="3"/>
  <c r="T114" i="3"/>
  <c r="R114" i="3"/>
  <c r="Q114" i="3"/>
  <c r="O114" i="3"/>
  <c r="N114" i="3"/>
  <c r="L114" i="3"/>
  <c r="K114" i="3"/>
  <c r="J114" i="3"/>
  <c r="I114" i="3"/>
  <c r="G114" i="3"/>
  <c r="E114" i="3"/>
  <c r="AG114" i="3" s="1"/>
  <c r="D114" i="3"/>
  <c r="B114" i="3"/>
  <c r="H202" i="45" l="1"/>
  <c r="D26" i="45"/>
  <c r="D186" i="45" s="1"/>
  <c r="B206" i="22"/>
  <c r="B308" i="22" s="1"/>
  <c r="I312" i="7" l="1"/>
  <c r="B44" i="46" l="1"/>
  <c r="B43" i="46"/>
  <c r="A95" i="31"/>
  <c r="A96" i="31"/>
  <c r="A97" i="31"/>
  <c r="G87" i="33" l="1"/>
  <c r="G88" i="33"/>
  <c r="G89" i="33"/>
  <c r="G90" i="33"/>
  <c r="G91" i="33"/>
  <c r="G92" i="33"/>
  <c r="G93" i="33"/>
  <c r="G94" i="33"/>
  <c r="G95" i="33"/>
  <c r="G96" i="33"/>
  <c r="G98" i="33"/>
  <c r="G86" i="33"/>
  <c r="K87" i="33"/>
  <c r="K88" i="33"/>
  <c r="K89" i="33"/>
  <c r="K90" i="33"/>
  <c r="K91" i="33"/>
  <c r="K92" i="33"/>
  <c r="K93" i="33"/>
  <c r="K94" i="33"/>
  <c r="K95" i="33"/>
  <c r="K96" i="33"/>
  <c r="K98" i="33"/>
  <c r="K86" i="33"/>
  <c r="K84" i="33"/>
  <c r="K50" i="32" l="1"/>
  <c r="A94" i="30" l="1"/>
  <c r="B45" i="22" l="1"/>
  <c r="B235" i="22" s="1"/>
  <c r="B46" i="22"/>
  <c r="B236" i="22" s="1"/>
  <c r="B47" i="22"/>
  <c r="B237" i="22" s="1"/>
  <c r="B48" i="22"/>
  <c r="B238" i="22" s="1"/>
  <c r="B49" i="22"/>
  <c r="B239" i="22" s="1"/>
  <c r="B51" i="22"/>
  <c r="B241" i="22" s="1"/>
  <c r="C309" i="22"/>
  <c r="D309" i="22"/>
  <c r="E309" i="22"/>
  <c r="F309" i="22"/>
  <c r="G309" i="22"/>
  <c r="H309" i="22"/>
  <c r="I309" i="22"/>
  <c r="H284" i="22"/>
  <c r="H285" i="22"/>
  <c r="H286" i="22"/>
  <c r="C288" i="22"/>
  <c r="D288" i="22"/>
  <c r="E288" i="22"/>
  <c r="F288" i="22"/>
  <c r="G288" i="22"/>
  <c r="H288" i="22"/>
  <c r="I288" i="22"/>
  <c r="B149" i="22"/>
  <c r="C149" i="22"/>
  <c r="D149" i="22"/>
  <c r="E149" i="22"/>
  <c r="F149" i="22"/>
  <c r="G149" i="22"/>
  <c r="I149" i="22"/>
  <c r="B150" i="22"/>
  <c r="C150" i="22"/>
  <c r="D150" i="22"/>
  <c r="E150" i="22"/>
  <c r="F150" i="22"/>
  <c r="G150" i="22"/>
  <c r="I150" i="22"/>
  <c r="B151" i="22"/>
  <c r="C151" i="22"/>
  <c r="C284" i="22" s="1"/>
  <c r="D151" i="22"/>
  <c r="D284" i="22" s="1"/>
  <c r="E151" i="22"/>
  <c r="E284" i="22" s="1"/>
  <c r="F151" i="22"/>
  <c r="F284" i="22" s="1"/>
  <c r="G151" i="22"/>
  <c r="G284" i="22" s="1"/>
  <c r="I151" i="22"/>
  <c r="I284" i="22" s="1"/>
  <c r="C285" i="22"/>
  <c r="D285" i="22"/>
  <c r="E285" i="22"/>
  <c r="F285" i="22"/>
  <c r="G285" i="22"/>
  <c r="I285" i="22"/>
  <c r="B286" i="22"/>
  <c r="C286" i="22"/>
  <c r="D286" i="22"/>
  <c r="E286" i="22"/>
  <c r="F286" i="22"/>
  <c r="G286" i="22"/>
  <c r="I286" i="22"/>
  <c r="B288" i="22"/>
  <c r="B98" i="22"/>
  <c r="B257" i="22" s="1"/>
  <c r="C98" i="22"/>
  <c r="C257" i="22" s="1"/>
  <c r="D98" i="22"/>
  <c r="D257" i="22" s="1"/>
  <c r="E98" i="22"/>
  <c r="E257" i="22" s="1"/>
  <c r="F98" i="22"/>
  <c r="F257" i="22" s="1"/>
  <c r="G98" i="22"/>
  <c r="G257" i="22" s="1"/>
  <c r="H98" i="22"/>
  <c r="H257" i="22" s="1"/>
  <c r="I98" i="22"/>
  <c r="I257" i="22" s="1"/>
  <c r="B258" i="22"/>
  <c r="C258" i="22"/>
  <c r="D258" i="22"/>
  <c r="E258" i="22"/>
  <c r="F258" i="22"/>
  <c r="G258" i="22"/>
  <c r="H258" i="22"/>
  <c r="I258" i="22"/>
  <c r="B259" i="22"/>
  <c r="C259" i="22"/>
  <c r="D259" i="22"/>
  <c r="E259" i="22"/>
  <c r="F259" i="22"/>
  <c r="G259" i="22"/>
  <c r="H259" i="22"/>
  <c r="I259" i="22"/>
  <c r="B260" i="22"/>
  <c r="C260" i="22"/>
  <c r="D260" i="22"/>
  <c r="E260" i="22"/>
  <c r="F260" i="22"/>
  <c r="G260" i="22"/>
  <c r="H205" i="22"/>
  <c r="H307" i="22" s="1"/>
  <c r="I260" i="22"/>
  <c r="B262" i="22"/>
  <c r="C262" i="22"/>
  <c r="D262" i="22"/>
  <c r="E262" i="22"/>
  <c r="F262" i="22"/>
  <c r="G262" i="22"/>
  <c r="H262" i="22"/>
  <c r="I262" i="22"/>
  <c r="C49" i="22"/>
  <c r="C239" i="22" s="1"/>
  <c r="D49" i="22"/>
  <c r="D239" i="22" s="1"/>
  <c r="E49" i="22"/>
  <c r="E239" i="22" s="1"/>
  <c r="F49" i="22"/>
  <c r="F239" i="22" s="1"/>
  <c r="G49" i="22"/>
  <c r="G239" i="22" s="1"/>
  <c r="H49" i="22"/>
  <c r="H239" i="22" s="1"/>
  <c r="I49" i="22"/>
  <c r="I239" i="22" s="1"/>
  <c r="C51" i="22"/>
  <c r="C241" i="22" s="1"/>
  <c r="D51" i="22"/>
  <c r="D241" i="22" s="1"/>
  <c r="E51" i="22"/>
  <c r="E241" i="22" s="1"/>
  <c r="F51" i="22"/>
  <c r="F241" i="22" s="1"/>
  <c r="G51" i="22"/>
  <c r="G241" i="22" s="1"/>
  <c r="H51" i="22"/>
  <c r="H241" i="22" s="1"/>
  <c r="I51" i="22"/>
  <c r="I241" i="22" s="1"/>
  <c r="B103" i="36"/>
  <c r="C103" i="36"/>
  <c r="D103" i="36"/>
  <c r="F103" i="36"/>
  <c r="G103" i="36"/>
  <c r="I103" i="36"/>
  <c r="J103" i="36"/>
  <c r="K103" i="36"/>
  <c r="B105" i="36"/>
  <c r="C105" i="36"/>
  <c r="D105" i="36"/>
  <c r="F105" i="36"/>
  <c r="G105" i="36"/>
  <c r="I105" i="36"/>
  <c r="J105" i="36"/>
  <c r="K105" i="36"/>
  <c r="H260" i="22" l="1"/>
  <c r="D205" i="22"/>
  <c r="D307" i="22" s="1"/>
  <c r="I205" i="22"/>
  <c r="I307" i="22" s="1"/>
  <c r="B205" i="22"/>
  <c r="B307" i="22" s="1"/>
  <c r="C205" i="22"/>
  <c r="C307" i="22" s="1"/>
  <c r="B207" i="22"/>
  <c r="B309" i="22" s="1"/>
  <c r="G205" i="22"/>
  <c r="G307" i="22" s="1"/>
  <c r="F205" i="22"/>
  <c r="F307" i="22" s="1"/>
  <c r="E205" i="22"/>
  <c r="E307" i="22" s="1"/>
  <c r="L49" i="37"/>
  <c r="L96" i="46" l="1"/>
  <c r="K96" i="46"/>
  <c r="H96" i="46"/>
  <c r="F96" i="46"/>
  <c r="E96" i="46"/>
  <c r="C96" i="46"/>
  <c r="B96" i="46"/>
  <c r="L518" i="44"/>
  <c r="K518" i="44"/>
  <c r="J518" i="44"/>
  <c r="H518" i="44"/>
  <c r="G518" i="44"/>
  <c r="F518" i="44"/>
  <c r="D518" i="44"/>
  <c r="C518" i="44"/>
  <c r="B518" i="44"/>
  <c r="L492" i="44"/>
  <c r="K492" i="44"/>
  <c r="J492" i="44"/>
  <c r="H492" i="44"/>
  <c r="G492" i="44"/>
  <c r="F492" i="44"/>
  <c r="D492" i="44"/>
  <c r="C492" i="44"/>
  <c r="B492" i="44"/>
  <c r="L471" i="44"/>
  <c r="K471" i="44"/>
  <c r="J471" i="44"/>
  <c r="H471" i="44"/>
  <c r="G471" i="44"/>
  <c r="F471" i="44"/>
  <c r="D471" i="44"/>
  <c r="C471" i="44"/>
  <c r="B471" i="44"/>
  <c r="L445" i="44"/>
  <c r="K445" i="44"/>
  <c r="J445" i="44"/>
  <c r="H445" i="44"/>
  <c r="G445" i="44"/>
  <c r="F445" i="44"/>
  <c r="D445" i="44"/>
  <c r="C445" i="44"/>
  <c r="B445" i="44"/>
  <c r="L424" i="44"/>
  <c r="K424" i="44"/>
  <c r="J424" i="44"/>
  <c r="H424" i="44"/>
  <c r="G424" i="44"/>
  <c r="F424" i="44"/>
  <c r="D424" i="44"/>
  <c r="C424" i="44"/>
  <c r="B424" i="44"/>
  <c r="L398" i="44"/>
  <c r="K398" i="44"/>
  <c r="J398" i="44"/>
  <c r="H398" i="44"/>
  <c r="G398" i="44"/>
  <c r="F398" i="44"/>
  <c r="D398" i="44"/>
  <c r="C398" i="44"/>
  <c r="B398" i="44"/>
  <c r="L377" i="44"/>
  <c r="K377" i="44"/>
  <c r="J377" i="44"/>
  <c r="H377" i="44"/>
  <c r="G377" i="44"/>
  <c r="F377" i="44"/>
  <c r="D377" i="44"/>
  <c r="C377" i="44"/>
  <c r="B377" i="44"/>
  <c r="L428" i="43"/>
  <c r="K428" i="43"/>
  <c r="J428" i="43"/>
  <c r="H428" i="43"/>
  <c r="G428" i="43"/>
  <c r="F428" i="43"/>
  <c r="D428" i="43"/>
  <c r="C428" i="43"/>
  <c r="B428" i="43"/>
  <c r="L406" i="43"/>
  <c r="K406" i="43"/>
  <c r="J406" i="43"/>
  <c r="H406" i="43"/>
  <c r="G406" i="43"/>
  <c r="F406" i="43"/>
  <c r="D406" i="43"/>
  <c r="C406" i="43"/>
  <c r="B406" i="43"/>
  <c r="L381" i="43"/>
  <c r="K381" i="43"/>
  <c r="J381" i="43"/>
  <c r="H381" i="43"/>
  <c r="G381" i="43"/>
  <c r="F381" i="43"/>
  <c r="D381" i="43"/>
  <c r="C381" i="43"/>
  <c r="B381" i="43"/>
  <c r="L359" i="43"/>
  <c r="K359" i="43"/>
  <c r="J359" i="43"/>
  <c r="H359" i="43"/>
  <c r="G359" i="43"/>
  <c r="F359" i="43"/>
  <c r="D359" i="43"/>
  <c r="C359" i="43"/>
  <c r="B359" i="43"/>
  <c r="L334" i="43"/>
  <c r="K334" i="43"/>
  <c r="J334" i="43"/>
  <c r="I334" i="43"/>
  <c r="H334" i="43"/>
  <c r="G334" i="43"/>
  <c r="F334" i="43"/>
  <c r="D334" i="43"/>
  <c r="C334" i="43"/>
  <c r="B334" i="43"/>
  <c r="L312" i="43"/>
  <c r="K312" i="43"/>
  <c r="J312" i="43"/>
  <c r="H312" i="43"/>
  <c r="G312" i="43"/>
  <c r="F312" i="43"/>
  <c r="D312" i="43"/>
  <c r="C312" i="43"/>
  <c r="B312" i="43"/>
  <c r="D89" i="42"/>
  <c r="C89" i="42"/>
  <c r="B89" i="42"/>
  <c r="G289" i="57"/>
  <c r="F289" i="57"/>
  <c r="E289" i="57"/>
  <c r="D289" i="57"/>
  <c r="C289" i="57"/>
  <c r="G288" i="57"/>
  <c r="F288" i="57"/>
  <c r="E288" i="57"/>
  <c r="D288" i="57"/>
  <c r="C288" i="57"/>
  <c r="G209" i="57"/>
  <c r="G290" i="57" s="1"/>
  <c r="F209" i="57"/>
  <c r="F290" i="57" s="1"/>
  <c r="E209" i="57"/>
  <c r="E290" i="57" s="1"/>
  <c r="D209" i="57"/>
  <c r="D290" i="57" s="1"/>
  <c r="C209" i="57"/>
  <c r="C290" i="57" s="1"/>
  <c r="K108" i="54"/>
  <c r="J108" i="54"/>
  <c r="I108" i="54"/>
  <c r="G108" i="54"/>
  <c r="F108" i="54"/>
  <c r="D108" i="54"/>
  <c r="C108" i="54"/>
  <c r="B108" i="54"/>
  <c r="K100" i="38"/>
  <c r="J100" i="38"/>
  <c r="I100" i="38"/>
  <c r="G100" i="38"/>
  <c r="F100" i="38"/>
  <c r="D100" i="38"/>
  <c r="C100" i="38"/>
  <c r="B100" i="38"/>
  <c r="K97" i="37"/>
  <c r="J97" i="37"/>
  <c r="I97" i="37"/>
  <c r="G97" i="37"/>
  <c r="F97" i="37"/>
  <c r="D97" i="37"/>
  <c r="C97" i="37"/>
  <c r="B97" i="37"/>
  <c r="L50" i="37"/>
  <c r="K112" i="35"/>
  <c r="J112" i="35"/>
  <c r="I112" i="35"/>
  <c r="G112" i="35"/>
  <c r="F112" i="35"/>
  <c r="D112" i="35"/>
  <c r="C112" i="35"/>
  <c r="B112" i="35"/>
  <c r="P96" i="34"/>
  <c r="O96" i="34"/>
  <c r="N96" i="34"/>
  <c r="L96" i="34"/>
  <c r="K96" i="34"/>
  <c r="I96" i="34"/>
  <c r="H96" i="34"/>
  <c r="G96" i="34"/>
  <c r="F96" i="34"/>
  <c r="D96" i="34"/>
  <c r="C96" i="34"/>
  <c r="B96" i="34"/>
  <c r="M96" i="33"/>
  <c r="L96" i="33"/>
  <c r="J96" i="33"/>
  <c r="H96" i="33"/>
  <c r="F96" i="33"/>
  <c r="D96" i="33"/>
  <c r="C96" i="33"/>
  <c r="B96" i="33"/>
  <c r="J97" i="32"/>
  <c r="I97" i="32"/>
  <c r="H97" i="32"/>
  <c r="F97" i="32"/>
  <c r="D97" i="32"/>
  <c r="C97" i="32"/>
  <c r="B97" i="32"/>
  <c r="K89" i="31"/>
  <c r="J89" i="31"/>
  <c r="I89" i="31"/>
  <c r="G89" i="31"/>
  <c r="F89" i="31"/>
  <c r="D89" i="31"/>
  <c r="C89" i="31"/>
  <c r="B89" i="31"/>
  <c r="K88" i="30"/>
  <c r="J88" i="30"/>
  <c r="I88" i="30"/>
  <c r="G88" i="30"/>
  <c r="F88" i="30"/>
  <c r="D88" i="30"/>
  <c r="C88" i="30"/>
  <c r="B88" i="30"/>
  <c r="E86" i="29"/>
  <c r="D86" i="29"/>
  <c r="C86" i="29"/>
  <c r="B86" i="29"/>
  <c r="L104" i="28"/>
  <c r="K104" i="28"/>
  <c r="J104" i="28"/>
  <c r="H104" i="28"/>
  <c r="G104" i="28"/>
  <c r="E104" i="28"/>
  <c r="D104" i="28"/>
  <c r="C104" i="28"/>
  <c r="B104" i="28"/>
  <c r="G100" i="26"/>
  <c r="F100" i="26"/>
  <c r="E100" i="26"/>
  <c r="C100" i="26"/>
  <c r="B100" i="26"/>
  <c r="H93" i="25"/>
  <c r="G93" i="25"/>
  <c r="F93" i="25"/>
  <c r="D93" i="25"/>
  <c r="C93" i="25"/>
  <c r="B93" i="25"/>
  <c r="D90" i="24"/>
  <c r="C90" i="24"/>
  <c r="B90" i="24"/>
  <c r="E43" i="24"/>
  <c r="E90" i="24" s="1"/>
  <c r="M101" i="23"/>
  <c r="L101" i="23"/>
  <c r="K101" i="23"/>
  <c r="I101" i="23"/>
  <c r="H101" i="23"/>
  <c r="F101" i="23"/>
  <c r="E101" i="23"/>
  <c r="D101" i="23"/>
  <c r="B101" i="23"/>
  <c r="L112" i="20"/>
  <c r="K112" i="20"/>
  <c r="J112" i="20"/>
  <c r="I112" i="20"/>
  <c r="H112" i="20"/>
  <c r="G112" i="20"/>
  <c r="F112" i="20"/>
  <c r="E112" i="20"/>
  <c r="D112" i="20"/>
  <c r="C112" i="20"/>
  <c r="B112" i="20"/>
  <c r="I101" i="21"/>
  <c r="H101" i="21"/>
  <c r="G101" i="21"/>
  <c r="F101" i="21"/>
  <c r="E101" i="21"/>
  <c r="D101" i="21"/>
  <c r="C101" i="21"/>
  <c r="B101" i="21"/>
  <c r="I100" i="17"/>
  <c r="H100" i="17"/>
  <c r="G100" i="17"/>
  <c r="F100" i="17"/>
  <c r="D100" i="17"/>
  <c r="C100" i="17"/>
  <c r="B100" i="17"/>
  <c r="G94" i="19"/>
  <c r="F94" i="19"/>
  <c r="E94" i="19"/>
  <c r="D94" i="19"/>
  <c r="C94" i="19"/>
  <c r="B94" i="19"/>
  <c r="G103" i="18"/>
  <c r="F103" i="18"/>
  <c r="E103" i="18"/>
  <c r="D103" i="18"/>
  <c r="C103" i="18"/>
  <c r="B103" i="18"/>
  <c r="I106" i="16"/>
  <c r="H106" i="16"/>
  <c r="G106" i="16"/>
  <c r="F106" i="16"/>
  <c r="E106" i="16"/>
  <c r="D106" i="16"/>
  <c r="C106" i="16"/>
  <c r="B106" i="16"/>
  <c r="L105" i="15"/>
  <c r="K105" i="15"/>
  <c r="J105" i="15"/>
  <c r="I105" i="15"/>
  <c r="H105" i="15"/>
  <c r="G105" i="15"/>
  <c r="F105" i="15"/>
  <c r="E105" i="15"/>
  <c r="D105" i="15"/>
  <c r="C105" i="15"/>
  <c r="B105" i="15"/>
  <c r="L116" i="14"/>
  <c r="K116" i="14"/>
  <c r="J116" i="14"/>
  <c r="I116" i="14"/>
  <c r="H116" i="14"/>
  <c r="G116" i="14"/>
  <c r="F116" i="14"/>
  <c r="E116" i="14"/>
  <c r="D116" i="14"/>
  <c r="C116" i="14"/>
  <c r="B116" i="14"/>
  <c r="B135" i="13"/>
  <c r="C135" i="13"/>
  <c r="D135" i="13"/>
  <c r="E135" i="13"/>
  <c r="F135" i="13"/>
  <c r="G135" i="13"/>
  <c r="H135" i="13"/>
  <c r="I135" i="13"/>
  <c r="J135" i="13"/>
  <c r="K135" i="13"/>
  <c r="L135" i="13"/>
  <c r="M135" i="13"/>
  <c r="N135" i="13"/>
  <c r="O135" i="13"/>
  <c r="P135" i="13"/>
  <c r="Q135" i="13"/>
  <c r="R135" i="13"/>
  <c r="S135" i="13"/>
  <c r="T135" i="13"/>
  <c r="U135" i="13"/>
  <c r="B136" i="13"/>
  <c r="C136" i="13"/>
  <c r="D136" i="13"/>
  <c r="E136" i="13"/>
  <c r="F136" i="13"/>
  <c r="G136" i="13"/>
  <c r="H136" i="13"/>
  <c r="I136" i="13"/>
  <c r="J136" i="13"/>
  <c r="K136" i="13"/>
  <c r="L136" i="13"/>
  <c r="M136" i="13"/>
  <c r="N136" i="13"/>
  <c r="O136" i="13"/>
  <c r="P136" i="13"/>
  <c r="Q136" i="13"/>
  <c r="R136" i="13"/>
  <c r="S136" i="13"/>
  <c r="T136" i="13"/>
  <c r="U136" i="13"/>
  <c r="B138" i="13"/>
  <c r="C138" i="13"/>
  <c r="D138" i="13"/>
  <c r="E138" i="13"/>
  <c r="F138" i="13"/>
  <c r="G138" i="13"/>
  <c r="H138" i="13"/>
  <c r="I138" i="13"/>
  <c r="J138" i="13"/>
  <c r="K138" i="13"/>
  <c r="L138" i="13"/>
  <c r="M138" i="13"/>
  <c r="N138" i="13"/>
  <c r="O138" i="13"/>
  <c r="P138" i="13"/>
  <c r="Q138" i="13"/>
  <c r="R138" i="13"/>
  <c r="S138" i="13"/>
  <c r="T138" i="13"/>
  <c r="U138" i="13"/>
  <c r="I95" i="12"/>
  <c r="H95" i="12"/>
  <c r="G95" i="12"/>
  <c r="F95" i="12"/>
  <c r="E95" i="12"/>
  <c r="C95" i="12"/>
  <c r="J137" i="11"/>
  <c r="I137" i="11"/>
  <c r="H137" i="11"/>
  <c r="G137" i="11"/>
  <c r="E137" i="11"/>
  <c r="D137" i="11"/>
  <c r="C137" i="11"/>
  <c r="B137" i="11"/>
  <c r="N126" i="10"/>
  <c r="M126" i="10"/>
  <c r="K126" i="10"/>
  <c r="J126" i="10"/>
  <c r="H126" i="10"/>
  <c r="G126" i="10"/>
  <c r="D126" i="10"/>
  <c r="B126" i="10"/>
  <c r="T135" i="55"/>
  <c r="R135" i="55"/>
  <c r="P135" i="55"/>
  <c r="N135" i="55"/>
  <c r="L135" i="55"/>
  <c r="J135" i="55"/>
  <c r="H135" i="55"/>
  <c r="F135" i="55"/>
  <c r="D135" i="55"/>
  <c r="B135" i="55"/>
  <c r="L109" i="55"/>
  <c r="J109" i="55"/>
  <c r="H109" i="55"/>
  <c r="F109" i="55"/>
  <c r="D109" i="55"/>
  <c r="B109" i="55"/>
  <c r="I149" i="8"/>
  <c r="H149" i="8"/>
  <c r="F149" i="8"/>
  <c r="E149" i="8"/>
  <c r="C149" i="8"/>
  <c r="B149" i="8"/>
  <c r="C376" i="7"/>
  <c r="B382" i="7"/>
  <c r="K389" i="7"/>
  <c r="G381" i="7"/>
  <c r="E381" i="7"/>
  <c r="D381" i="7"/>
  <c r="C381" i="7"/>
  <c r="B381" i="7"/>
  <c r="G380" i="7"/>
  <c r="E380" i="7"/>
  <c r="D380" i="7"/>
  <c r="C380" i="7"/>
  <c r="B380" i="7"/>
  <c r="G379" i="7"/>
  <c r="E379" i="7"/>
  <c r="D379" i="7"/>
  <c r="C379" i="7"/>
  <c r="B379" i="7"/>
  <c r="G378" i="7"/>
  <c r="E378" i="7"/>
  <c r="D378" i="7"/>
  <c r="C378" i="7"/>
  <c r="B378" i="7"/>
  <c r="I377" i="7"/>
  <c r="H377" i="7"/>
  <c r="G377" i="7"/>
  <c r="E377" i="7"/>
  <c r="D377" i="7"/>
  <c r="C377" i="7"/>
  <c r="B377" i="7"/>
  <c r="I376" i="7"/>
  <c r="H376" i="7"/>
  <c r="G376" i="7"/>
  <c r="E376" i="7"/>
  <c r="D376" i="7"/>
  <c r="B376" i="7"/>
  <c r="I320" i="7"/>
  <c r="I382" i="7" s="1"/>
  <c r="H320" i="7"/>
  <c r="H382" i="7" s="1"/>
  <c r="G320" i="7"/>
  <c r="G382" i="7" s="1"/>
  <c r="E320" i="7"/>
  <c r="E382" i="7" s="1"/>
  <c r="D320" i="7"/>
  <c r="D382" i="7" s="1"/>
  <c r="C320" i="7"/>
  <c r="C382" i="7" s="1"/>
  <c r="C151" i="56"/>
  <c r="E151" i="56"/>
  <c r="G151" i="56"/>
  <c r="I151" i="56"/>
  <c r="K151" i="56"/>
  <c r="L151" i="56"/>
  <c r="M151" i="56"/>
  <c r="N151" i="56"/>
  <c r="P151" i="56"/>
  <c r="Q151" i="56"/>
  <c r="R151" i="56"/>
  <c r="T151" i="56"/>
  <c r="U151" i="56"/>
  <c r="V151" i="56"/>
  <c r="C152" i="56"/>
  <c r="E152" i="56"/>
  <c r="G152" i="56"/>
  <c r="I152" i="56"/>
  <c r="K152" i="56"/>
  <c r="L152" i="56"/>
  <c r="M152" i="56"/>
  <c r="N152" i="56"/>
  <c r="P152" i="56"/>
  <c r="Q152" i="56"/>
  <c r="R152" i="56"/>
  <c r="T152" i="56"/>
  <c r="U152" i="56"/>
  <c r="V152" i="56"/>
  <c r="C153" i="56"/>
  <c r="E153" i="56"/>
  <c r="G153" i="56"/>
  <c r="I153" i="56"/>
  <c r="K153" i="56"/>
  <c r="L153" i="56"/>
  <c r="M153" i="56"/>
  <c r="N153" i="56"/>
  <c r="P153" i="56"/>
  <c r="Q153" i="56"/>
  <c r="R153" i="56"/>
  <c r="T153" i="56"/>
  <c r="U153" i="56"/>
  <c r="V153" i="56"/>
  <c r="C154" i="56"/>
  <c r="E154" i="56"/>
  <c r="G154" i="56"/>
  <c r="I154" i="56"/>
  <c r="K154" i="56"/>
  <c r="L154" i="56"/>
  <c r="M154" i="56"/>
  <c r="N154" i="56"/>
  <c r="P154" i="56"/>
  <c r="Q154" i="56"/>
  <c r="R154" i="56"/>
  <c r="T154" i="56"/>
  <c r="U154" i="56"/>
  <c r="V154" i="56"/>
  <c r="C155" i="56"/>
  <c r="E155" i="56"/>
  <c r="G155" i="56"/>
  <c r="I155" i="56"/>
  <c r="K155" i="56"/>
  <c r="L155" i="56"/>
  <c r="M155" i="56"/>
  <c r="N155" i="56"/>
  <c r="P155" i="56"/>
  <c r="Q155" i="56"/>
  <c r="R155" i="56"/>
  <c r="T155" i="56"/>
  <c r="U155" i="56"/>
  <c r="V155" i="56"/>
  <c r="T110" i="5"/>
  <c r="S110" i="5"/>
  <c r="R110" i="5"/>
  <c r="Q110" i="5"/>
  <c r="O110" i="5"/>
  <c r="N110" i="5"/>
  <c r="M110" i="5"/>
  <c r="L110" i="5"/>
  <c r="J110" i="5"/>
  <c r="H110" i="5"/>
  <c r="G110" i="5"/>
  <c r="F110" i="5"/>
  <c r="D110" i="5"/>
  <c r="B110" i="5"/>
  <c r="W100" i="4"/>
  <c r="V100" i="4"/>
  <c r="U100" i="4"/>
  <c r="T100" i="4"/>
  <c r="S100" i="4"/>
  <c r="R100" i="4"/>
  <c r="Q100" i="4"/>
  <c r="P100" i="4"/>
  <c r="N100" i="4"/>
  <c r="M100" i="4"/>
  <c r="L100" i="4"/>
  <c r="K100" i="4"/>
  <c r="J100" i="4"/>
  <c r="I100" i="4"/>
  <c r="H100" i="4"/>
  <c r="G100" i="4"/>
  <c r="F100" i="4"/>
  <c r="E100" i="4"/>
  <c r="D100" i="4"/>
  <c r="C100" i="4"/>
  <c r="AE113" i="3"/>
  <c r="AD113" i="3"/>
  <c r="AB113" i="3"/>
  <c r="AA113" i="3"/>
  <c r="Y113" i="3"/>
  <c r="W113" i="3"/>
  <c r="U113" i="3"/>
  <c r="T113" i="3"/>
  <c r="R113" i="3"/>
  <c r="Q113" i="3"/>
  <c r="O113" i="3"/>
  <c r="N113" i="3"/>
  <c r="L113" i="3"/>
  <c r="K113" i="3"/>
  <c r="J113" i="3"/>
  <c r="I113" i="3"/>
  <c r="G113" i="3"/>
  <c r="E113" i="3"/>
  <c r="AG113" i="3" s="1"/>
  <c r="D113" i="3"/>
  <c r="B113" i="3"/>
  <c r="V110" i="5" l="1"/>
  <c r="W81" i="56"/>
  <c r="F107" i="55" l="1"/>
  <c r="F108" i="55"/>
  <c r="F111" i="55"/>
  <c r="B92" i="55"/>
  <c r="D92" i="55"/>
  <c r="F92" i="55"/>
  <c r="H92" i="55"/>
  <c r="J92" i="55"/>
  <c r="L92" i="55"/>
  <c r="B93" i="55"/>
  <c r="D93" i="55"/>
  <c r="F93" i="55"/>
  <c r="H93" i="55"/>
  <c r="J93" i="55"/>
  <c r="L93" i="55"/>
  <c r="B94" i="55"/>
  <c r="D94" i="55"/>
  <c r="F94" i="55"/>
  <c r="H94" i="55"/>
  <c r="J94" i="55"/>
  <c r="L94" i="55"/>
  <c r="B95" i="55"/>
  <c r="D95" i="55"/>
  <c r="F95" i="55"/>
  <c r="H95" i="55"/>
  <c r="J95" i="55"/>
  <c r="L95" i="55"/>
  <c r="B96" i="55"/>
  <c r="D96" i="55"/>
  <c r="F96" i="55"/>
  <c r="H96" i="55"/>
  <c r="J96" i="55"/>
  <c r="L96" i="55"/>
  <c r="B97" i="55"/>
  <c r="D97" i="55"/>
  <c r="F97" i="55"/>
  <c r="H97" i="55"/>
  <c r="J97" i="55"/>
  <c r="L97" i="55"/>
  <c r="B98" i="55"/>
  <c r="D98" i="55"/>
  <c r="F98" i="55"/>
  <c r="H98" i="55"/>
  <c r="J98" i="55"/>
  <c r="L98" i="55"/>
  <c r="B99" i="55"/>
  <c r="D99" i="55"/>
  <c r="F99" i="55"/>
  <c r="H99" i="55"/>
  <c r="J99" i="55"/>
  <c r="L99" i="55"/>
  <c r="B100" i="55"/>
  <c r="D100" i="55"/>
  <c r="F100" i="55"/>
  <c r="H100" i="55"/>
  <c r="J100" i="55"/>
  <c r="L100" i="55"/>
  <c r="B101" i="55"/>
  <c r="D101" i="55"/>
  <c r="E101" i="55"/>
  <c r="F101" i="55"/>
  <c r="H101" i="55"/>
  <c r="J101" i="55"/>
  <c r="L101" i="55"/>
  <c r="B102" i="55"/>
  <c r="D102" i="55"/>
  <c r="F102" i="55"/>
  <c r="H102" i="55"/>
  <c r="J102" i="55"/>
  <c r="L102" i="55"/>
  <c r="M102" i="55"/>
  <c r="B103" i="55"/>
  <c r="C103" i="55"/>
  <c r="D103" i="55"/>
  <c r="F103" i="55"/>
  <c r="H103" i="55"/>
  <c r="J103" i="55"/>
  <c r="L103" i="55"/>
  <c r="M103" i="55"/>
  <c r="B104" i="55"/>
  <c r="D104" i="55"/>
  <c r="F104" i="55"/>
  <c r="H104" i="55"/>
  <c r="J104" i="55"/>
  <c r="L104" i="55"/>
  <c r="M104" i="55"/>
  <c r="B105" i="55"/>
  <c r="D105" i="55"/>
  <c r="F105" i="55"/>
  <c r="H105" i="55"/>
  <c r="J105" i="55"/>
  <c r="L105" i="55"/>
  <c r="B106" i="55"/>
  <c r="D106" i="55"/>
  <c r="F106" i="55"/>
  <c r="H106" i="55"/>
  <c r="J106" i="55"/>
  <c r="L106" i="55"/>
  <c r="B107" i="55"/>
  <c r="D107" i="55"/>
  <c r="H107" i="55"/>
  <c r="J107" i="55"/>
  <c r="L107" i="55"/>
  <c r="B108" i="55"/>
  <c r="D108" i="55"/>
  <c r="H108" i="55"/>
  <c r="J108" i="55"/>
  <c r="L108" i="55"/>
  <c r="B111" i="55"/>
  <c r="D111" i="55"/>
  <c r="H111" i="55"/>
  <c r="J111" i="55"/>
  <c r="L111" i="55"/>
  <c r="B117" i="55"/>
  <c r="C117" i="55"/>
  <c r="D117" i="55"/>
  <c r="E117" i="55"/>
  <c r="F117" i="55"/>
  <c r="G117" i="55"/>
  <c r="H117" i="55"/>
  <c r="I117" i="55"/>
  <c r="J117" i="55"/>
  <c r="K117" i="55"/>
  <c r="L117" i="55"/>
  <c r="M117" i="55"/>
  <c r="N117" i="55"/>
  <c r="O117" i="55"/>
  <c r="P117" i="55"/>
  <c r="Q117" i="55"/>
  <c r="R117" i="55"/>
  <c r="S117" i="55"/>
  <c r="T117" i="55"/>
  <c r="B118" i="55"/>
  <c r="C118" i="55"/>
  <c r="D118" i="55"/>
  <c r="E118" i="55"/>
  <c r="F118" i="55"/>
  <c r="G118" i="55"/>
  <c r="H118" i="55"/>
  <c r="I118" i="55"/>
  <c r="J118" i="55"/>
  <c r="K118" i="55"/>
  <c r="L118" i="55"/>
  <c r="M118" i="55"/>
  <c r="N118" i="55"/>
  <c r="O118" i="55"/>
  <c r="P118" i="55"/>
  <c r="Q118" i="55"/>
  <c r="R118" i="55"/>
  <c r="S118" i="55"/>
  <c r="T118" i="55"/>
  <c r="B119" i="55"/>
  <c r="D119" i="55"/>
  <c r="F119" i="55"/>
  <c r="H119" i="55"/>
  <c r="J119" i="55"/>
  <c r="L119" i="55"/>
  <c r="N119" i="55"/>
  <c r="P119" i="55"/>
  <c r="R119" i="55"/>
  <c r="T119" i="55"/>
  <c r="B120" i="55"/>
  <c r="D120" i="55"/>
  <c r="F120" i="55"/>
  <c r="H120" i="55"/>
  <c r="J120" i="55"/>
  <c r="L120" i="55"/>
  <c r="N120" i="55"/>
  <c r="P120" i="55"/>
  <c r="R120" i="55"/>
  <c r="T120" i="55"/>
  <c r="B121" i="55"/>
  <c r="D121" i="55"/>
  <c r="F121" i="55"/>
  <c r="H121" i="55"/>
  <c r="J121" i="55"/>
  <c r="L121" i="55"/>
  <c r="N121" i="55"/>
  <c r="P121" i="55"/>
  <c r="R121" i="55"/>
  <c r="T121" i="55"/>
  <c r="B122" i="55"/>
  <c r="D122" i="55"/>
  <c r="F122" i="55"/>
  <c r="H122" i="55"/>
  <c r="J122" i="55"/>
  <c r="L122" i="55"/>
  <c r="N122" i="55"/>
  <c r="P122" i="55"/>
  <c r="R122" i="55"/>
  <c r="T122" i="55"/>
  <c r="B123" i="55"/>
  <c r="D123" i="55"/>
  <c r="F123" i="55"/>
  <c r="H123" i="55"/>
  <c r="J123" i="55"/>
  <c r="L123" i="55"/>
  <c r="N123" i="55"/>
  <c r="P123" i="55"/>
  <c r="R123" i="55"/>
  <c r="T123" i="55"/>
  <c r="B124" i="55"/>
  <c r="D124" i="55"/>
  <c r="F124" i="55"/>
  <c r="H124" i="55"/>
  <c r="J124" i="55"/>
  <c r="L124" i="55"/>
  <c r="N124" i="55"/>
  <c r="P124" i="55"/>
  <c r="R124" i="55"/>
  <c r="T124" i="55"/>
  <c r="B125" i="55"/>
  <c r="D125" i="55"/>
  <c r="F125" i="55"/>
  <c r="H125" i="55"/>
  <c r="J125" i="55"/>
  <c r="L125" i="55"/>
  <c r="N125" i="55"/>
  <c r="P125" i="55"/>
  <c r="R125" i="55"/>
  <c r="T125" i="55"/>
  <c r="B126" i="55"/>
  <c r="D126" i="55"/>
  <c r="F126" i="55"/>
  <c r="H126" i="55"/>
  <c r="J126" i="55"/>
  <c r="L126" i="55"/>
  <c r="N126" i="55"/>
  <c r="P126" i="55"/>
  <c r="R126" i="55"/>
  <c r="T126" i="55"/>
  <c r="B127" i="55"/>
  <c r="D127" i="55"/>
  <c r="F127" i="55"/>
  <c r="H127" i="55"/>
  <c r="J127" i="55"/>
  <c r="L127" i="55"/>
  <c r="N127" i="55"/>
  <c r="P127" i="55"/>
  <c r="R127" i="55"/>
  <c r="T127" i="55"/>
  <c r="B128" i="55"/>
  <c r="D128" i="55"/>
  <c r="F128" i="55"/>
  <c r="H128" i="55"/>
  <c r="J128" i="55"/>
  <c r="L128" i="55"/>
  <c r="N128" i="55"/>
  <c r="P128" i="55"/>
  <c r="R128" i="55"/>
  <c r="T128" i="55"/>
  <c r="B129" i="55"/>
  <c r="D129" i="55"/>
  <c r="F129" i="55"/>
  <c r="H129" i="55"/>
  <c r="J129" i="55"/>
  <c r="L129" i="55"/>
  <c r="N129" i="55"/>
  <c r="P129" i="55"/>
  <c r="R129" i="55"/>
  <c r="T129" i="55"/>
  <c r="B130" i="55"/>
  <c r="D130" i="55"/>
  <c r="F130" i="55"/>
  <c r="H130" i="55"/>
  <c r="J130" i="55"/>
  <c r="L130" i="55"/>
  <c r="N130" i="55"/>
  <c r="P130" i="55"/>
  <c r="R130" i="55"/>
  <c r="T130" i="55"/>
  <c r="B131" i="55"/>
  <c r="D131" i="55"/>
  <c r="F131" i="55"/>
  <c r="H131" i="55"/>
  <c r="J131" i="55"/>
  <c r="L131" i="55"/>
  <c r="N131" i="55"/>
  <c r="P131" i="55"/>
  <c r="R131" i="55"/>
  <c r="T131" i="55"/>
  <c r="B132" i="55"/>
  <c r="D132" i="55"/>
  <c r="F132" i="55"/>
  <c r="H132" i="55"/>
  <c r="J132" i="55"/>
  <c r="L132" i="55"/>
  <c r="N132" i="55"/>
  <c r="P132" i="55"/>
  <c r="R132" i="55"/>
  <c r="T132" i="55"/>
  <c r="B133" i="55"/>
  <c r="D133" i="55"/>
  <c r="F133" i="55"/>
  <c r="H133" i="55"/>
  <c r="J133" i="55"/>
  <c r="L133" i="55"/>
  <c r="N133" i="55"/>
  <c r="P133" i="55"/>
  <c r="R133" i="55"/>
  <c r="T133" i="55"/>
  <c r="B134" i="55"/>
  <c r="D134" i="55"/>
  <c r="F134" i="55"/>
  <c r="H134" i="55"/>
  <c r="J134" i="55"/>
  <c r="L134" i="55"/>
  <c r="N134" i="55"/>
  <c r="P134" i="55"/>
  <c r="R134" i="55"/>
  <c r="T134" i="55"/>
  <c r="B137" i="55"/>
  <c r="D137" i="55"/>
  <c r="F137" i="55"/>
  <c r="H137" i="55"/>
  <c r="J137" i="55"/>
  <c r="L137" i="55"/>
  <c r="N137" i="55"/>
  <c r="P137" i="55"/>
  <c r="R137" i="55"/>
  <c r="T137" i="55"/>
  <c r="I373" i="7" l="1"/>
  <c r="H373" i="7"/>
  <c r="G373" i="7"/>
  <c r="E373" i="7"/>
  <c r="D373" i="7"/>
  <c r="C373" i="7"/>
  <c r="I372" i="7"/>
  <c r="H372" i="7"/>
  <c r="G372" i="7"/>
  <c r="E372" i="7"/>
  <c r="D372" i="7"/>
  <c r="C372" i="7"/>
  <c r="I371" i="7"/>
  <c r="H371" i="7"/>
  <c r="G371" i="7"/>
  <c r="E371" i="7"/>
  <c r="D371" i="7"/>
  <c r="C371" i="7"/>
  <c r="I370" i="7"/>
  <c r="H370" i="7"/>
  <c r="G370" i="7"/>
  <c r="E370" i="7"/>
  <c r="D370" i="7"/>
  <c r="C370" i="7"/>
  <c r="I369" i="7"/>
  <c r="H369" i="7"/>
  <c r="G369" i="7"/>
  <c r="E369" i="7"/>
  <c r="D369" i="7"/>
  <c r="C369" i="7"/>
  <c r="I368" i="7"/>
  <c r="H368" i="7"/>
  <c r="G368" i="7"/>
  <c r="E368" i="7"/>
  <c r="D368" i="7"/>
  <c r="C368" i="7"/>
  <c r="I374" i="7"/>
  <c r="H312" i="7"/>
  <c r="H374" i="7" s="1"/>
  <c r="G312" i="7"/>
  <c r="G374" i="7" s="1"/>
  <c r="E312" i="7"/>
  <c r="E374" i="7" s="1"/>
  <c r="D312" i="7"/>
  <c r="D374" i="7" s="1"/>
  <c r="C312" i="7"/>
  <c r="C374" i="7" s="1"/>
  <c r="J381" i="7" l="1"/>
  <c r="K381" i="7" s="1"/>
  <c r="C113" i="14"/>
  <c r="D113" i="14"/>
  <c r="E113" i="14"/>
  <c r="F113" i="14"/>
  <c r="G113" i="14"/>
  <c r="H113" i="14"/>
  <c r="I113" i="14"/>
  <c r="J113" i="14"/>
  <c r="K113" i="14"/>
  <c r="L113" i="14"/>
  <c r="C114" i="14"/>
  <c r="D114" i="14"/>
  <c r="E114" i="14"/>
  <c r="F114" i="14"/>
  <c r="G114" i="14"/>
  <c r="H114" i="14"/>
  <c r="I114" i="14"/>
  <c r="J114" i="14"/>
  <c r="K114" i="14"/>
  <c r="L114" i="14"/>
  <c r="C115" i="14"/>
  <c r="D115" i="14"/>
  <c r="E115" i="14"/>
  <c r="F115" i="14"/>
  <c r="G115" i="14"/>
  <c r="H115" i="14"/>
  <c r="I115" i="14"/>
  <c r="J115" i="14"/>
  <c r="K115" i="14"/>
  <c r="L115" i="14"/>
  <c r="C118" i="14"/>
  <c r="D118" i="14"/>
  <c r="E118" i="14"/>
  <c r="F118" i="14"/>
  <c r="G118" i="14"/>
  <c r="H118" i="14"/>
  <c r="I118" i="14"/>
  <c r="J118" i="14"/>
  <c r="K118" i="14"/>
  <c r="L118" i="14"/>
  <c r="B133" i="13"/>
  <c r="C133" i="13"/>
  <c r="D133" i="13"/>
  <c r="E133" i="13"/>
  <c r="F133" i="13"/>
  <c r="G133" i="13"/>
  <c r="H133" i="13"/>
  <c r="I133" i="13"/>
  <c r="J133" i="13"/>
  <c r="K133" i="13"/>
  <c r="L133" i="13"/>
  <c r="M133" i="13"/>
  <c r="N133" i="13"/>
  <c r="O133" i="13"/>
  <c r="P133" i="13"/>
  <c r="Q133" i="13"/>
  <c r="R133" i="13"/>
  <c r="S133" i="13"/>
  <c r="T133" i="13"/>
  <c r="U133" i="13"/>
  <c r="B134" i="13"/>
  <c r="C134" i="13"/>
  <c r="D134" i="13"/>
  <c r="E134" i="13"/>
  <c r="F134" i="13"/>
  <c r="G134" i="13"/>
  <c r="H134" i="13"/>
  <c r="I134" i="13"/>
  <c r="J134" i="13"/>
  <c r="K134" i="13"/>
  <c r="L134" i="13"/>
  <c r="M134" i="13"/>
  <c r="N134" i="13"/>
  <c r="O134" i="13"/>
  <c r="P134" i="13"/>
  <c r="Q134" i="13"/>
  <c r="R134" i="13"/>
  <c r="S134" i="13"/>
  <c r="T134" i="13"/>
  <c r="U134" i="13"/>
  <c r="A107" i="46"/>
  <c r="A103" i="46"/>
  <c r="A105" i="46"/>
  <c r="A106" i="46"/>
  <c r="A102" i="46"/>
  <c r="A101" i="46"/>
  <c r="C284" i="57"/>
  <c r="B102" i="36" l="1"/>
  <c r="C102" i="36"/>
  <c r="D102" i="36"/>
  <c r="F102" i="36"/>
  <c r="G102" i="36"/>
  <c r="I102" i="36"/>
  <c r="J102" i="36"/>
  <c r="K102" i="36"/>
  <c r="J101" i="28"/>
  <c r="J102" i="28"/>
  <c r="J103" i="28"/>
  <c r="H101" i="28"/>
  <c r="H102" i="28"/>
  <c r="H103" i="28"/>
  <c r="G101" i="28"/>
  <c r="G102" i="28"/>
  <c r="G103" i="28"/>
  <c r="C281" i="57"/>
  <c r="D281" i="57"/>
  <c r="E281" i="57"/>
  <c r="F281" i="57"/>
  <c r="G281" i="57"/>
  <c r="D284" i="57"/>
  <c r="E284" i="57"/>
  <c r="F284" i="57"/>
  <c r="G284" i="57"/>
  <c r="C285" i="57"/>
  <c r="D285" i="57"/>
  <c r="E285" i="57"/>
  <c r="F285" i="57"/>
  <c r="G285" i="57"/>
  <c r="D280" i="57"/>
  <c r="F280" i="57"/>
  <c r="G280" i="57"/>
  <c r="C280" i="57"/>
  <c r="A295" i="57"/>
  <c r="A296" i="57"/>
  <c r="A297" i="57"/>
  <c r="A115" i="15" l="1"/>
  <c r="A116" i="15"/>
  <c r="B93" i="19" l="1"/>
  <c r="C93" i="19"/>
  <c r="D93" i="19"/>
  <c r="E93" i="19"/>
  <c r="F93" i="19"/>
  <c r="G93" i="19"/>
  <c r="B96" i="19"/>
  <c r="C96" i="19"/>
  <c r="D96" i="19"/>
  <c r="E96" i="19"/>
  <c r="F96" i="19"/>
  <c r="G96" i="19"/>
  <c r="B104" i="15"/>
  <c r="C104" i="15"/>
  <c r="D104" i="15"/>
  <c r="E104" i="15"/>
  <c r="F104" i="15"/>
  <c r="G104" i="15"/>
  <c r="H104" i="15"/>
  <c r="I104" i="15"/>
  <c r="J104" i="15"/>
  <c r="K104" i="15"/>
  <c r="L104" i="15"/>
  <c r="B107" i="15"/>
  <c r="C107" i="15"/>
  <c r="D107" i="15"/>
  <c r="E107" i="15"/>
  <c r="F107" i="15"/>
  <c r="G107" i="15"/>
  <c r="H107" i="15"/>
  <c r="I107" i="15"/>
  <c r="J107" i="15"/>
  <c r="K107" i="15"/>
  <c r="L107" i="15"/>
  <c r="I139" i="11"/>
  <c r="I133" i="11"/>
  <c r="I134" i="11"/>
  <c r="I135" i="11"/>
  <c r="I136" i="11"/>
  <c r="A100" i="46"/>
  <c r="H95" i="46"/>
  <c r="I95" i="46"/>
  <c r="H98" i="46"/>
  <c r="I98" i="46"/>
  <c r="I94" i="46"/>
  <c r="H94" i="46"/>
  <c r="H87" i="46"/>
  <c r="H88" i="46"/>
  <c r="H89" i="46"/>
  <c r="H90" i="46"/>
  <c r="H91" i="46"/>
  <c r="H92" i="46"/>
  <c r="H93" i="46"/>
  <c r="H86" i="46"/>
  <c r="H85" i="46"/>
  <c r="H84" i="46"/>
  <c r="H83" i="46"/>
  <c r="H82" i="46"/>
  <c r="H81" i="46"/>
  <c r="H80" i="46"/>
  <c r="E88" i="46"/>
  <c r="F88" i="46"/>
  <c r="E89" i="46"/>
  <c r="F89" i="46"/>
  <c r="E90" i="46"/>
  <c r="F90" i="46"/>
  <c r="E91" i="46"/>
  <c r="F91" i="46"/>
  <c r="E92" i="46"/>
  <c r="F92" i="46"/>
  <c r="E93" i="46"/>
  <c r="F93" i="46"/>
  <c r="E94" i="46"/>
  <c r="F94" i="46"/>
  <c r="E95" i="46"/>
  <c r="F95" i="46"/>
  <c r="E98" i="46"/>
  <c r="F98" i="46"/>
  <c r="K49" i="32" l="1"/>
  <c r="B96" i="32"/>
  <c r="C96" i="32"/>
  <c r="D96" i="32"/>
  <c r="F96" i="32"/>
  <c r="H96" i="32"/>
  <c r="I96" i="32"/>
  <c r="J96" i="32"/>
  <c r="B99" i="32"/>
  <c r="C99" i="32"/>
  <c r="D99" i="32"/>
  <c r="F99" i="32"/>
  <c r="H99" i="32"/>
  <c r="I99" i="32"/>
  <c r="J99" i="32"/>
  <c r="A94" i="31" l="1"/>
  <c r="L49" i="31"/>
  <c r="C175" i="27" l="1"/>
  <c r="C176" i="27"/>
  <c r="C177" i="27"/>
  <c r="C178" i="27"/>
  <c r="C179" i="27"/>
  <c r="C180" i="27"/>
  <c r="C173" i="27"/>
  <c r="I100" i="27"/>
  <c r="B128" i="10" l="1"/>
  <c r="D128" i="10"/>
  <c r="G128" i="10"/>
  <c r="H128" i="10"/>
  <c r="J128" i="10"/>
  <c r="K128" i="10"/>
  <c r="M128" i="10"/>
  <c r="N128" i="10"/>
  <c r="C85" i="46"/>
  <c r="E85" i="46"/>
  <c r="F85" i="46"/>
  <c r="K85" i="46"/>
  <c r="L85" i="46"/>
  <c r="B85" i="46"/>
  <c r="L95" i="46"/>
  <c r="K95" i="46"/>
  <c r="C95" i="46"/>
  <c r="B95" i="46"/>
  <c r="L278" i="45"/>
  <c r="K278" i="45"/>
  <c r="J278" i="45"/>
  <c r="H278" i="45"/>
  <c r="G278" i="45"/>
  <c r="F278" i="45"/>
  <c r="L260" i="45"/>
  <c r="K260" i="45"/>
  <c r="J260" i="45"/>
  <c r="H260" i="45"/>
  <c r="G260" i="45"/>
  <c r="F260" i="45"/>
  <c r="C260" i="45"/>
  <c r="L239" i="45"/>
  <c r="K239" i="45"/>
  <c r="J239" i="45"/>
  <c r="H239" i="45"/>
  <c r="G239" i="45"/>
  <c r="F239" i="45"/>
  <c r="L222" i="45"/>
  <c r="K222" i="45"/>
  <c r="J222" i="45"/>
  <c r="H222" i="45"/>
  <c r="G222" i="45"/>
  <c r="F222" i="45"/>
  <c r="L201" i="45"/>
  <c r="K201" i="45"/>
  <c r="J201" i="45"/>
  <c r="H201" i="45"/>
  <c r="G201" i="45"/>
  <c r="F201" i="45"/>
  <c r="K185" i="45"/>
  <c r="J185" i="45"/>
  <c r="G185" i="45"/>
  <c r="F185" i="45"/>
  <c r="D151" i="45"/>
  <c r="D278" i="45" s="1"/>
  <c r="C151" i="45"/>
  <c r="C278" i="45" s="1"/>
  <c r="B151" i="45"/>
  <c r="B278" i="45" s="1"/>
  <c r="D125" i="45"/>
  <c r="D260" i="45" s="1"/>
  <c r="C125" i="45"/>
  <c r="B125" i="45"/>
  <c r="B260" i="45" s="1"/>
  <c r="D100" i="45"/>
  <c r="D239" i="45" s="1"/>
  <c r="C100" i="45"/>
  <c r="C239" i="45" s="1"/>
  <c r="B100" i="45"/>
  <c r="B239" i="45" s="1"/>
  <c r="D75" i="45"/>
  <c r="D222" i="45" s="1"/>
  <c r="C75" i="45"/>
  <c r="C222" i="45" s="1"/>
  <c r="B75" i="45"/>
  <c r="B222" i="45" s="1"/>
  <c r="D50" i="45"/>
  <c r="D201" i="45" s="1"/>
  <c r="C50" i="45"/>
  <c r="C201" i="45" s="1"/>
  <c r="B50" i="45"/>
  <c r="B201" i="45" s="1"/>
  <c r="L25" i="45"/>
  <c r="L185" i="45" s="1"/>
  <c r="H25" i="45"/>
  <c r="H185" i="45" s="1"/>
  <c r="C25" i="45"/>
  <c r="C185" i="45" s="1"/>
  <c r="B25" i="45"/>
  <c r="B185" i="45" s="1"/>
  <c r="L517" i="44"/>
  <c r="K517" i="44"/>
  <c r="J517" i="44"/>
  <c r="H517" i="44"/>
  <c r="G517" i="44"/>
  <c r="F517" i="44"/>
  <c r="D517" i="44"/>
  <c r="C517" i="44"/>
  <c r="B517" i="44"/>
  <c r="L491" i="44"/>
  <c r="K491" i="44"/>
  <c r="J491" i="44"/>
  <c r="H491" i="44"/>
  <c r="G491" i="44"/>
  <c r="F491" i="44"/>
  <c r="D491" i="44"/>
  <c r="C491" i="44"/>
  <c r="B491" i="44"/>
  <c r="L470" i="44"/>
  <c r="K470" i="44"/>
  <c r="J470" i="44"/>
  <c r="H470" i="44"/>
  <c r="G470" i="44"/>
  <c r="F470" i="44"/>
  <c r="D470" i="44"/>
  <c r="C470" i="44"/>
  <c r="B470" i="44"/>
  <c r="L444" i="44"/>
  <c r="K444" i="44"/>
  <c r="J444" i="44"/>
  <c r="H444" i="44"/>
  <c r="G444" i="44"/>
  <c r="N445" i="44" s="1"/>
  <c r="F444" i="44"/>
  <c r="D444" i="44"/>
  <c r="C444" i="44"/>
  <c r="B444" i="44"/>
  <c r="L423" i="44"/>
  <c r="K423" i="44"/>
  <c r="J423" i="44"/>
  <c r="H423" i="44"/>
  <c r="G423" i="44"/>
  <c r="F423" i="44"/>
  <c r="D423" i="44"/>
  <c r="C423" i="44"/>
  <c r="B423" i="44"/>
  <c r="L397" i="44"/>
  <c r="K397" i="44"/>
  <c r="J397" i="44"/>
  <c r="H397" i="44"/>
  <c r="G397" i="44"/>
  <c r="F397" i="44"/>
  <c r="D397" i="44"/>
  <c r="C397" i="44"/>
  <c r="B397" i="44"/>
  <c r="L376" i="44"/>
  <c r="K376" i="44"/>
  <c r="J376" i="44"/>
  <c r="H376" i="44"/>
  <c r="G376" i="44"/>
  <c r="N377" i="44" s="1"/>
  <c r="F376" i="44"/>
  <c r="D376" i="44"/>
  <c r="C376" i="44"/>
  <c r="B376" i="44"/>
  <c r="L427" i="43"/>
  <c r="K427" i="43"/>
  <c r="J427" i="43"/>
  <c r="H427" i="43"/>
  <c r="G427" i="43"/>
  <c r="F427" i="43"/>
  <c r="D427" i="43"/>
  <c r="C427" i="43"/>
  <c r="B427" i="43"/>
  <c r="L405" i="43"/>
  <c r="K405" i="43"/>
  <c r="J405" i="43"/>
  <c r="H405" i="43"/>
  <c r="G405" i="43"/>
  <c r="F405" i="43"/>
  <c r="D405" i="43"/>
  <c r="C405" i="43"/>
  <c r="B405" i="43"/>
  <c r="L380" i="43"/>
  <c r="K380" i="43"/>
  <c r="J380" i="43"/>
  <c r="H380" i="43"/>
  <c r="G380" i="43"/>
  <c r="F380" i="43"/>
  <c r="D380" i="43"/>
  <c r="C380" i="43"/>
  <c r="B380" i="43"/>
  <c r="L358" i="43"/>
  <c r="K358" i="43"/>
  <c r="J358" i="43"/>
  <c r="H358" i="43"/>
  <c r="G358" i="43"/>
  <c r="F358" i="43"/>
  <c r="D358" i="43"/>
  <c r="C358" i="43"/>
  <c r="B358" i="43"/>
  <c r="L333" i="43"/>
  <c r="K333" i="43"/>
  <c r="J333" i="43"/>
  <c r="I333" i="43"/>
  <c r="H333" i="43"/>
  <c r="G333" i="43"/>
  <c r="F333" i="43"/>
  <c r="D333" i="43"/>
  <c r="C333" i="43"/>
  <c r="B333" i="43"/>
  <c r="L311" i="43"/>
  <c r="K311" i="43"/>
  <c r="J311" i="43"/>
  <c r="H311" i="43"/>
  <c r="G311" i="43"/>
  <c r="F311" i="43"/>
  <c r="D311" i="43"/>
  <c r="C311" i="43"/>
  <c r="B311" i="43"/>
  <c r="C76" i="42"/>
  <c r="D76" i="42"/>
  <c r="C77" i="42"/>
  <c r="D77" i="42"/>
  <c r="C78" i="42"/>
  <c r="D78" i="42"/>
  <c r="B78" i="42"/>
  <c r="B77" i="42"/>
  <c r="B76" i="42"/>
  <c r="D88" i="42"/>
  <c r="C88" i="42"/>
  <c r="B88" i="42"/>
  <c r="G260" i="57"/>
  <c r="C260" i="57"/>
  <c r="D255" i="57"/>
  <c r="E255" i="57"/>
  <c r="F255" i="57"/>
  <c r="G255" i="57"/>
  <c r="C255" i="57"/>
  <c r="D254" i="57"/>
  <c r="E254" i="57"/>
  <c r="F254" i="57"/>
  <c r="G254" i="57"/>
  <c r="G201" i="57"/>
  <c r="G282" i="57" s="1"/>
  <c r="F201" i="57"/>
  <c r="F282" i="57" s="1"/>
  <c r="E201" i="57"/>
  <c r="E282" i="57" s="1"/>
  <c r="D201" i="57"/>
  <c r="D282" i="57" s="1"/>
  <c r="C201" i="57"/>
  <c r="C282" i="57" s="1"/>
  <c r="D96" i="54"/>
  <c r="D97" i="54"/>
  <c r="C95" i="54"/>
  <c r="C96" i="54"/>
  <c r="C97" i="54"/>
  <c r="B97" i="54"/>
  <c r="B96" i="54"/>
  <c r="B95" i="54"/>
  <c r="D95" i="54"/>
  <c r="G95" i="54"/>
  <c r="G96" i="54"/>
  <c r="G97" i="54"/>
  <c r="F97" i="54"/>
  <c r="F96" i="54"/>
  <c r="F95" i="54"/>
  <c r="K107" i="54"/>
  <c r="J107" i="54"/>
  <c r="I107" i="54"/>
  <c r="G107" i="54"/>
  <c r="F107" i="54"/>
  <c r="D107" i="54"/>
  <c r="C107" i="54"/>
  <c r="B107" i="54"/>
  <c r="J172" i="39"/>
  <c r="I172" i="39"/>
  <c r="G172" i="39"/>
  <c r="F172" i="39"/>
  <c r="C172" i="39"/>
  <c r="D172" i="39"/>
  <c r="B172" i="39"/>
  <c r="J146" i="39"/>
  <c r="I146" i="39"/>
  <c r="G146" i="39"/>
  <c r="F146" i="39"/>
  <c r="C146" i="39"/>
  <c r="D146" i="39"/>
  <c r="B146" i="39"/>
  <c r="B145" i="39"/>
  <c r="J89" i="38"/>
  <c r="I89" i="38"/>
  <c r="G89" i="38"/>
  <c r="F89" i="38"/>
  <c r="C89" i="38"/>
  <c r="D89" i="38"/>
  <c r="B89" i="38"/>
  <c r="K99" i="38"/>
  <c r="J99" i="38"/>
  <c r="I99" i="38"/>
  <c r="G99" i="38"/>
  <c r="F99" i="38"/>
  <c r="D99" i="38"/>
  <c r="C99" i="38"/>
  <c r="B99" i="38"/>
  <c r="J86" i="37"/>
  <c r="I86" i="37"/>
  <c r="G86" i="37"/>
  <c r="F86" i="37"/>
  <c r="C86" i="37"/>
  <c r="D86" i="37"/>
  <c r="B86" i="37"/>
  <c r="K96" i="37"/>
  <c r="J96" i="37"/>
  <c r="I96" i="37"/>
  <c r="G96" i="37"/>
  <c r="F96" i="37"/>
  <c r="D96" i="37"/>
  <c r="C96" i="37"/>
  <c r="B96" i="37"/>
  <c r="J92" i="36"/>
  <c r="G92" i="36"/>
  <c r="F92" i="36"/>
  <c r="C92" i="36"/>
  <c r="D92" i="36"/>
  <c r="B92" i="36"/>
  <c r="J101" i="35"/>
  <c r="G101" i="35"/>
  <c r="F101" i="35"/>
  <c r="C101" i="35"/>
  <c r="D101" i="35"/>
  <c r="B101" i="35"/>
  <c r="K111" i="35"/>
  <c r="J111" i="35"/>
  <c r="I111" i="35"/>
  <c r="G111" i="35"/>
  <c r="F111" i="35"/>
  <c r="D111" i="35"/>
  <c r="C111" i="35"/>
  <c r="B111" i="35"/>
  <c r="L85" i="34"/>
  <c r="K85" i="34"/>
  <c r="G85" i="34"/>
  <c r="F85" i="34"/>
  <c r="B85" i="34"/>
  <c r="C85" i="34"/>
  <c r="P95" i="34"/>
  <c r="O95" i="34"/>
  <c r="N95" i="34"/>
  <c r="L95" i="34"/>
  <c r="K95" i="34"/>
  <c r="I95" i="34"/>
  <c r="H95" i="34"/>
  <c r="G95" i="34"/>
  <c r="F95" i="34"/>
  <c r="D95" i="34"/>
  <c r="C95" i="34"/>
  <c r="B95" i="34"/>
  <c r="M85" i="33"/>
  <c r="L85" i="33"/>
  <c r="J85" i="33"/>
  <c r="H85" i="33"/>
  <c r="F85" i="33"/>
  <c r="C85" i="33"/>
  <c r="D85" i="33"/>
  <c r="B85" i="33"/>
  <c r="M95" i="33"/>
  <c r="L95" i="33"/>
  <c r="J95" i="33"/>
  <c r="H95" i="33"/>
  <c r="F95" i="33"/>
  <c r="D95" i="33"/>
  <c r="C95" i="33"/>
  <c r="B95" i="33"/>
  <c r="J86" i="32"/>
  <c r="I86" i="32"/>
  <c r="H86" i="32"/>
  <c r="F86" i="32"/>
  <c r="C86" i="32"/>
  <c r="D86" i="32"/>
  <c r="B86" i="32"/>
  <c r="K78" i="31"/>
  <c r="I78" i="31"/>
  <c r="F78" i="31"/>
  <c r="C78" i="31"/>
  <c r="J78" i="31"/>
  <c r="G78" i="31"/>
  <c r="D78" i="31"/>
  <c r="B78" i="31"/>
  <c r="K88" i="31"/>
  <c r="J88" i="31"/>
  <c r="I88" i="31"/>
  <c r="G88" i="31"/>
  <c r="F88" i="31"/>
  <c r="D88" i="31"/>
  <c r="C88" i="31"/>
  <c r="B88" i="31"/>
  <c r="J77" i="30"/>
  <c r="I77" i="30"/>
  <c r="G77" i="30"/>
  <c r="F77" i="30"/>
  <c r="C77" i="30"/>
  <c r="D77" i="30"/>
  <c r="B77" i="30"/>
  <c r="K87" i="30"/>
  <c r="J87" i="30"/>
  <c r="I87" i="30"/>
  <c r="G87" i="30"/>
  <c r="F87" i="30"/>
  <c r="D87" i="30"/>
  <c r="C87" i="30"/>
  <c r="B87" i="30"/>
  <c r="D75" i="29"/>
  <c r="E75" i="29"/>
  <c r="B75" i="29"/>
  <c r="E85" i="29"/>
  <c r="D85" i="29"/>
  <c r="C85" i="29"/>
  <c r="B85" i="29"/>
  <c r="L93" i="28"/>
  <c r="K93" i="28"/>
  <c r="J93" i="28"/>
  <c r="H93" i="28"/>
  <c r="G93" i="28"/>
  <c r="C93" i="28"/>
  <c r="D93" i="28"/>
  <c r="E93" i="28"/>
  <c r="B93" i="28"/>
  <c r="L103" i="28"/>
  <c r="K103" i="28"/>
  <c r="E103" i="28"/>
  <c r="D103" i="28"/>
  <c r="C103" i="28"/>
  <c r="B103" i="28"/>
  <c r="G173" i="27"/>
  <c r="D173" i="27"/>
  <c r="E173" i="27"/>
  <c r="F173" i="27"/>
  <c r="H173" i="27"/>
  <c r="I173" i="27"/>
  <c r="B173" i="27"/>
  <c r="E147" i="27"/>
  <c r="F147" i="27"/>
  <c r="G147" i="27"/>
  <c r="D147" i="27"/>
  <c r="H147" i="27"/>
  <c r="C147" i="27"/>
  <c r="B147" i="27"/>
  <c r="G89" i="26"/>
  <c r="F89" i="26"/>
  <c r="C89" i="26"/>
  <c r="E89" i="26"/>
  <c r="B89" i="26"/>
  <c r="G99" i="26"/>
  <c r="F99" i="26"/>
  <c r="E99" i="26"/>
  <c r="C99" i="26"/>
  <c r="B99" i="26"/>
  <c r="C82" i="25"/>
  <c r="D82" i="25"/>
  <c r="F82" i="25"/>
  <c r="G82" i="25"/>
  <c r="H82" i="25"/>
  <c r="B82" i="25"/>
  <c r="H92" i="25"/>
  <c r="G92" i="25"/>
  <c r="F92" i="25"/>
  <c r="D92" i="25"/>
  <c r="C92" i="25"/>
  <c r="B92" i="25"/>
  <c r="H275" i="22"/>
  <c r="B285" i="22"/>
  <c r="I48" i="22"/>
  <c r="H48" i="22"/>
  <c r="G48" i="22"/>
  <c r="F48" i="22"/>
  <c r="E48" i="22"/>
  <c r="D48" i="22"/>
  <c r="C48" i="22"/>
  <c r="B204" i="22"/>
  <c r="B306" i="22" s="1"/>
  <c r="C79" i="24"/>
  <c r="D79" i="24"/>
  <c r="B79" i="24"/>
  <c r="D89" i="24"/>
  <c r="C89" i="24"/>
  <c r="B89" i="24"/>
  <c r="E42" i="24"/>
  <c r="E89" i="24" s="1"/>
  <c r="D90" i="23"/>
  <c r="E90" i="23"/>
  <c r="F90" i="23"/>
  <c r="H90" i="23"/>
  <c r="I90" i="23"/>
  <c r="K90" i="23"/>
  <c r="L90" i="23"/>
  <c r="B90" i="23"/>
  <c r="L100" i="23"/>
  <c r="K100" i="23"/>
  <c r="I100" i="23"/>
  <c r="H100" i="23"/>
  <c r="F100" i="23"/>
  <c r="E100" i="23"/>
  <c r="D100" i="23"/>
  <c r="B100" i="23"/>
  <c r="M100" i="23"/>
  <c r="C101" i="20"/>
  <c r="D101" i="20"/>
  <c r="E101" i="20"/>
  <c r="F101" i="20"/>
  <c r="G101" i="20"/>
  <c r="H101" i="20"/>
  <c r="I101" i="20"/>
  <c r="J101" i="20"/>
  <c r="K101" i="20"/>
  <c r="L101" i="20"/>
  <c r="B101" i="20"/>
  <c r="L111" i="20"/>
  <c r="K111" i="20"/>
  <c r="J111" i="20"/>
  <c r="I111" i="20"/>
  <c r="H111" i="20"/>
  <c r="G111" i="20"/>
  <c r="F111" i="20"/>
  <c r="E111" i="20"/>
  <c r="D111" i="20"/>
  <c r="C111" i="20"/>
  <c r="B111" i="20"/>
  <c r="C90" i="21"/>
  <c r="D90" i="21"/>
  <c r="E90" i="21"/>
  <c r="F90" i="21"/>
  <c r="G90" i="21"/>
  <c r="H90" i="21"/>
  <c r="I90" i="21"/>
  <c r="B90" i="21"/>
  <c r="I100" i="21"/>
  <c r="H100" i="21"/>
  <c r="G100" i="21"/>
  <c r="F100" i="21"/>
  <c r="E100" i="21"/>
  <c r="D100" i="21"/>
  <c r="C100" i="21"/>
  <c r="B100" i="21"/>
  <c r="C89" i="17"/>
  <c r="D89" i="17"/>
  <c r="E89" i="17"/>
  <c r="F89" i="17"/>
  <c r="G89" i="17"/>
  <c r="H89" i="17"/>
  <c r="I89" i="17"/>
  <c r="B89" i="17"/>
  <c r="I99" i="17"/>
  <c r="H99" i="17"/>
  <c r="G99" i="17"/>
  <c r="F99" i="17"/>
  <c r="D99" i="17"/>
  <c r="C99" i="17"/>
  <c r="B99" i="17"/>
  <c r="C83" i="19"/>
  <c r="D83" i="19"/>
  <c r="E83" i="19"/>
  <c r="F83" i="19"/>
  <c r="G83" i="19"/>
  <c r="B83" i="19"/>
  <c r="C92" i="18"/>
  <c r="D92" i="18"/>
  <c r="E92" i="18"/>
  <c r="F92" i="18"/>
  <c r="G92" i="18"/>
  <c r="B92" i="18"/>
  <c r="G102" i="18"/>
  <c r="F102" i="18"/>
  <c r="E102" i="18"/>
  <c r="D102" i="18"/>
  <c r="C102" i="18"/>
  <c r="B102" i="18"/>
  <c r="C95" i="16"/>
  <c r="D95" i="16"/>
  <c r="E95" i="16"/>
  <c r="F95" i="16"/>
  <c r="G95" i="16"/>
  <c r="H95" i="16"/>
  <c r="I95" i="16"/>
  <c r="B95" i="16"/>
  <c r="I105" i="16"/>
  <c r="H105" i="16"/>
  <c r="G105" i="16"/>
  <c r="F105" i="16"/>
  <c r="E105" i="16"/>
  <c r="D105" i="16"/>
  <c r="C105" i="16"/>
  <c r="B105" i="16"/>
  <c r="C94" i="15"/>
  <c r="D94" i="15"/>
  <c r="E94" i="15"/>
  <c r="F94" i="15"/>
  <c r="G94" i="15"/>
  <c r="H94" i="15"/>
  <c r="I94" i="15"/>
  <c r="J94" i="15"/>
  <c r="K94" i="15"/>
  <c r="L94" i="15"/>
  <c r="B94" i="15"/>
  <c r="C105" i="14"/>
  <c r="D105" i="14"/>
  <c r="E105" i="14"/>
  <c r="F105" i="14"/>
  <c r="G105" i="14"/>
  <c r="H105" i="14"/>
  <c r="I105" i="14"/>
  <c r="J105" i="14"/>
  <c r="K105" i="14"/>
  <c r="L105" i="14"/>
  <c r="B105" i="14"/>
  <c r="B115" i="14"/>
  <c r="K115" i="13"/>
  <c r="J115" i="13"/>
  <c r="H115" i="13"/>
  <c r="I115" i="13"/>
  <c r="L115" i="13"/>
  <c r="M115" i="13"/>
  <c r="N115" i="13"/>
  <c r="O115" i="13"/>
  <c r="P115" i="13"/>
  <c r="Q115" i="13"/>
  <c r="R115" i="13"/>
  <c r="S115" i="13"/>
  <c r="T115" i="13"/>
  <c r="U115" i="13"/>
  <c r="G115" i="13"/>
  <c r="E260" i="57" l="1"/>
  <c r="E204" i="22"/>
  <c r="E306" i="22" s="1"/>
  <c r="E238" i="22"/>
  <c r="F204" i="22"/>
  <c r="F306" i="22" s="1"/>
  <c r="F238" i="22"/>
  <c r="G204" i="22"/>
  <c r="G306" i="22" s="1"/>
  <c r="G238" i="22"/>
  <c r="H204" i="22"/>
  <c r="H306" i="22" s="1"/>
  <c r="H238" i="22"/>
  <c r="I204" i="22"/>
  <c r="I306" i="22" s="1"/>
  <c r="I238" i="22"/>
  <c r="C204" i="22"/>
  <c r="C306" i="22" s="1"/>
  <c r="C238" i="22"/>
  <c r="D204" i="22"/>
  <c r="D306" i="22" s="1"/>
  <c r="D238" i="22"/>
  <c r="D25" i="45"/>
  <c r="D185" i="45" s="1"/>
  <c r="D260" i="57"/>
  <c r="F260" i="57"/>
  <c r="E74" i="12" l="1"/>
  <c r="G74" i="12"/>
  <c r="H74" i="12"/>
  <c r="I74" i="12"/>
  <c r="C74" i="12"/>
  <c r="I94" i="12"/>
  <c r="H94" i="12"/>
  <c r="G94" i="12"/>
  <c r="F94" i="12"/>
  <c r="E94" i="12"/>
  <c r="C94" i="12"/>
  <c r="J116" i="11"/>
  <c r="H116" i="11"/>
  <c r="G116" i="11"/>
  <c r="C116" i="11"/>
  <c r="E116" i="11"/>
  <c r="B116" i="11"/>
  <c r="J136" i="11"/>
  <c r="H136" i="11"/>
  <c r="G136" i="11"/>
  <c r="E136" i="11"/>
  <c r="D136" i="11"/>
  <c r="C136" i="11"/>
  <c r="B136" i="11"/>
  <c r="D105" i="10"/>
  <c r="E105" i="10"/>
  <c r="G105" i="10"/>
  <c r="H105" i="10"/>
  <c r="J105" i="10"/>
  <c r="K105" i="10"/>
  <c r="M105" i="10"/>
  <c r="N105" i="10"/>
  <c r="B105" i="10"/>
  <c r="N125" i="10"/>
  <c r="M125" i="10"/>
  <c r="K125" i="10"/>
  <c r="J125" i="10"/>
  <c r="H125" i="10"/>
  <c r="G125" i="10"/>
  <c r="D125" i="10"/>
  <c r="B125" i="10"/>
  <c r="C128" i="8"/>
  <c r="E128" i="8"/>
  <c r="F128" i="8"/>
  <c r="H128" i="8"/>
  <c r="I128" i="8"/>
  <c r="B128" i="8"/>
  <c r="I148" i="8"/>
  <c r="H148" i="8"/>
  <c r="F148" i="8"/>
  <c r="E148" i="8"/>
  <c r="C148" i="8"/>
  <c r="B148" i="8"/>
  <c r="B369" i="7"/>
  <c r="B370" i="7"/>
  <c r="B371" i="7"/>
  <c r="B372" i="7"/>
  <c r="B373" i="7"/>
  <c r="B374" i="7"/>
  <c r="B368" i="7"/>
  <c r="C360" i="7"/>
  <c r="V133" i="56"/>
  <c r="U133" i="56"/>
  <c r="T133" i="56"/>
  <c r="V132" i="56"/>
  <c r="U132" i="56"/>
  <c r="T132" i="56"/>
  <c r="R133" i="56"/>
  <c r="Q133" i="56"/>
  <c r="P133" i="56"/>
  <c r="R132" i="56"/>
  <c r="Q132" i="56"/>
  <c r="P132" i="56"/>
  <c r="N133" i="56"/>
  <c r="M133" i="56"/>
  <c r="L133" i="56"/>
  <c r="K133" i="56"/>
  <c r="N132" i="56"/>
  <c r="M132" i="56"/>
  <c r="L132" i="56"/>
  <c r="K132" i="56"/>
  <c r="I133" i="56"/>
  <c r="I132" i="56"/>
  <c r="G133" i="56"/>
  <c r="G132" i="56"/>
  <c r="E133" i="56"/>
  <c r="E132" i="56"/>
  <c r="C133" i="56"/>
  <c r="C132" i="56"/>
  <c r="T99" i="5"/>
  <c r="R99" i="5"/>
  <c r="S99" i="5"/>
  <c r="Q99" i="5"/>
  <c r="O99" i="5"/>
  <c r="N99" i="5"/>
  <c r="L99" i="5"/>
  <c r="J99" i="5"/>
  <c r="H99" i="5"/>
  <c r="G99" i="5"/>
  <c r="F99" i="5"/>
  <c r="D99" i="5"/>
  <c r="B99" i="5"/>
  <c r="T98" i="5"/>
  <c r="R98" i="5"/>
  <c r="S98" i="5"/>
  <c r="Q98" i="5"/>
  <c r="O98" i="5"/>
  <c r="N98" i="5"/>
  <c r="L98" i="5"/>
  <c r="J98" i="5"/>
  <c r="H98" i="5"/>
  <c r="G98" i="5"/>
  <c r="F98" i="5"/>
  <c r="D98" i="5"/>
  <c r="B98" i="5"/>
  <c r="M99" i="5"/>
  <c r="T109" i="5"/>
  <c r="S109" i="5"/>
  <c r="R109" i="5"/>
  <c r="Q109" i="5"/>
  <c r="O109" i="5"/>
  <c r="N109" i="5"/>
  <c r="M109" i="5"/>
  <c r="L109" i="5"/>
  <c r="J109" i="5"/>
  <c r="H109" i="5"/>
  <c r="G109" i="5"/>
  <c r="F109" i="5"/>
  <c r="D109" i="5"/>
  <c r="B109" i="5"/>
  <c r="U89" i="4"/>
  <c r="T89" i="4"/>
  <c r="S89" i="4"/>
  <c r="R89" i="4"/>
  <c r="Q89" i="4"/>
  <c r="P89" i="4"/>
  <c r="D89" i="4"/>
  <c r="E89" i="4"/>
  <c r="F89" i="4"/>
  <c r="G89" i="4"/>
  <c r="H89" i="4"/>
  <c r="I89" i="4"/>
  <c r="J89" i="4"/>
  <c r="K89" i="4"/>
  <c r="L89" i="4"/>
  <c r="M89" i="4"/>
  <c r="N89" i="4"/>
  <c r="C89" i="4"/>
  <c r="U88" i="4"/>
  <c r="T88" i="4"/>
  <c r="S88" i="4"/>
  <c r="R88" i="4"/>
  <c r="Q88" i="4"/>
  <c r="P88" i="4"/>
  <c r="D88" i="4"/>
  <c r="E88" i="4"/>
  <c r="F88" i="4"/>
  <c r="G88" i="4"/>
  <c r="H88" i="4"/>
  <c r="I88" i="4"/>
  <c r="J88" i="4"/>
  <c r="K88" i="4"/>
  <c r="L88" i="4"/>
  <c r="M88" i="4"/>
  <c r="N88" i="4"/>
  <c r="C88" i="4"/>
  <c r="W99" i="4"/>
  <c r="V99" i="4"/>
  <c r="U99" i="4"/>
  <c r="T99" i="4"/>
  <c r="S99" i="4"/>
  <c r="R99" i="4"/>
  <c r="Q99" i="4"/>
  <c r="P99" i="4"/>
  <c r="N99" i="4"/>
  <c r="M99" i="4"/>
  <c r="L99" i="4"/>
  <c r="K99" i="4"/>
  <c r="J99" i="4"/>
  <c r="I99" i="4"/>
  <c r="H99" i="4"/>
  <c r="G99" i="4"/>
  <c r="F99" i="4"/>
  <c r="E99" i="4"/>
  <c r="D99" i="4"/>
  <c r="C99" i="4"/>
  <c r="AE112" i="3"/>
  <c r="AD112" i="3"/>
  <c r="AB112" i="3"/>
  <c r="AA112" i="3"/>
  <c r="Y112" i="3"/>
  <c r="W112" i="3"/>
  <c r="U112" i="3"/>
  <c r="T112" i="3"/>
  <c r="R112" i="3"/>
  <c r="Q112" i="3"/>
  <c r="O112" i="3"/>
  <c r="N112" i="3"/>
  <c r="L112" i="3"/>
  <c r="K112" i="3"/>
  <c r="J112" i="3"/>
  <c r="I112" i="3"/>
  <c r="G112" i="3"/>
  <c r="E112" i="3"/>
  <c r="D112" i="3"/>
  <c r="B112" i="3"/>
  <c r="AB102" i="3"/>
  <c r="AA102" i="3"/>
  <c r="AB101" i="3"/>
  <c r="AA101" i="3"/>
  <c r="Y102" i="3"/>
  <c r="W102" i="3"/>
  <c r="Y101" i="3"/>
  <c r="W101" i="3"/>
  <c r="U102" i="3"/>
  <c r="T102" i="3"/>
  <c r="U101" i="3"/>
  <c r="T101" i="3"/>
  <c r="R102" i="3"/>
  <c r="Q102" i="3"/>
  <c r="R101" i="3"/>
  <c r="Q101" i="3"/>
  <c r="O102" i="3"/>
  <c r="N102" i="3"/>
  <c r="O101" i="3"/>
  <c r="N101" i="3"/>
  <c r="I101" i="3"/>
  <c r="J101" i="3"/>
  <c r="K101" i="3"/>
  <c r="L101" i="3"/>
  <c r="I102" i="3"/>
  <c r="J102" i="3"/>
  <c r="K102" i="3"/>
  <c r="L102" i="3"/>
  <c r="G102" i="3"/>
  <c r="G101" i="3"/>
  <c r="E102" i="3"/>
  <c r="D102" i="3"/>
  <c r="E101" i="3"/>
  <c r="D101" i="3"/>
  <c r="C101" i="3"/>
  <c r="B102" i="3"/>
  <c r="B101" i="3"/>
  <c r="V109" i="5" l="1"/>
  <c r="AG112" i="3"/>
  <c r="D360" i="7" l="1"/>
  <c r="E360" i="7"/>
  <c r="G360" i="7"/>
  <c r="H360" i="7"/>
  <c r="I360" i="7"/>
  <c r="C361" i="7"/>
  <c r="D361" i="7"/>
  <c r="E361" i="7"/>
  <c r="G361" i="7"/>
  <c r="H361" i="7"/>
  <c r="I361" i="7"/>
  <c r="B96" i="23" l="1"/>
  <c r="D96" i="23"/>
  <c r="E96" i="23"/>
  <c r="F96" i="23"/>
  <c r="H96" i="23"/>
  <c r="I96" i="23"/>
  <c r="K96" i="23"/>
  <c r="L96" i="23"/>
  <c r="B97" i="23"/>
  <c r="D97" i="23"/>
  <c r="E97" i="23"/>
  <c r="F97" i="23"/>
  <c r="H97" i="23"/>
  <c r="I97" i="23"/>
  <c r="K97" i="23"/>
  <c r="L97" i="23"/>
  <c r="B98" i="23"/>
  <c r="D98" i="23"/>
  <c r="E98" i="23"/>
  <c r="F98" i="23"/>
  <c r="H98" i="23"/>
  <c r="I98" i="23"/>
  <c r="K98" i="23"/>
  <c r="L98" i="23"/>
  <c r="B99" i="23"/>
  <c r="D99" i="23"/>
  <c r="E99" i="23"/>
  <c r="F99" i="23"/>
  <c r="H99" i="23"/>
  <c r="I99" i="23"/>
  <c r="K99" i="23"/>
  <c r="L99" i="23"/>
  <c r="B103" i="23"/>
  <c r="D103" i="23"/>
  <c r="E103" i="23"/>
  <c r="F103" i="23"/>
  <c r="H103" i="23"/>
  <c r="I103" i="23"/>
  <c r="K103" i="23"/>
  <c r="L103" i="23"/>
  <c r="J85" i="30" l="1"/>
  <c r="J86" i="30"/>
  <c r="I85" i="30"/>
  <c r="I86" i="30"/>
  <c r="J83" i="30"/>
  <c r="J84" i="30"/>
  <c r="G271" i="57" l="1"/>
  <c r="A114" i="28"/>
  <c r="I95" i="27"/>
  <c r="I96" i="27"/>
  <c r="I97" i="27"/>
  <c r="I98" i="27"/>
  <c r="I99" i="27"/>
  <c r="C47" i="22" l="1"/>
  <c r="D47" i="22"/>
  <c r="E47" i="22"/>
  <c r="F47" i="22"/>
  <c r="G47" i="22"/>
  <c r="H47" i="22"/>
  <c r="I47" i="22"/>
  <c r="A120" i="14"/>
  <c r="A121" i="14"/>
  <c r="A122" i="14"/>
  <c r="A123" i="14"/>
  <c r="A119" i="14"/>
  <c r="F203" i="22" l="1"/>
  <c r="F305" i="22" s="1"/>
  <c r="F237" i="22"/>
  <c r="G203" i="22"/>
  <c r="G305" i="22" s="1"/>
  <c r="G237" i="22"/>
  <c r="H203" i="22"/>
  <c r="H305" i="22" s="1"/>
  <c r="H237" i="22"/>
  <c r="E203" i="22"/>
  <c r="E305" i="22" s="1"/>
  <c r="E237" i="22"/>
  <c r="I203" i="22"/>
  <c r="I305" i="22" s="1"/>
  <c r="I237" i="22"/>
  <c r="D203" i="22"/>
  <c r="D305" i="22" s="1"/>
  <c r="D237" i="22"/>
  <c r="C203" i="22"/>
  <c r="C305" i="22" s="1"/>
  <c r="C237" i="22"/>
  <c r="B95" i="37" l="1"/>
  <c r="C95" i="37"/>
  <c r="D95" i="37"/>
  <c r="F95" i="37"/>
  <c r="G95" i="37"/>
  <c r="I95" i="37"/>
  <c r="J95" i="37"/>
  <c r="K95" i="37"/>
  <c r="B99" i="37"/>
  <c r="C99" i="37"/>
  <c r="D99" i="37"/>
  <c r="F99" i="37"/>
  <c r="G99" i="37"/>
  <c r="I99" i="37"/>
  <c r="J99" i="37"/>
  <c r="K99" i="37"/>
  <c r="K48" i="32"/>
  <c r="L48" i="31" l="1"/>
  <c r="M89" i="43" l="1"/>
  <c r="M43" i="43"/>
  <c r="G205" i="57" l="1"/>
  <c r="G286" i="57" s="1"/>
  <c r="F205" i="57"/>
  <c r="F286" i="57" s="1"/>
  <c r="E205" i="57"/>
  <c r="E286" i="57" s="1"/>
  <c r="D205" i="57"/>
  <c r="D286" i="57" s="1"/>
  <c r="C205" i="57"/>
  <c r="C286" i="57" s="1"/>
  <c r="G197" i="57"/>
  <c r="F197" i="57"/>
  <c r="E197" i="57"/>
  <c r="D197" i="57"/>
  <c r="C197" i="57"/>
  <c r="G193" i="57"/>
  <c r="F193" i="57"/>
  <c r="E193" i="57"/>
  <c r="D193" i="57"/>
  <c r="C193" i="57"/>
  <c r="G189" i="57"/>
  <c r="F189" i="57"/>
  <c r="E189" i="57"/>
  <c r="D189" i="57"/>
  <c r="C189" i="57"/>
  <c r="G185" i="57"/>
  <c r="F185" i="57"/>
  <c r="E185" i="57"/>
  <c r="D185" i="57"/>
  <c r="C185" i="57"/>
  <c r="G177" i="57"/>
  <c r="F177" i="57"/>
  <c r="E177" i="57"/>
  <c r="D177" i="57"/>
  <c r="C177" i="57"/>
  <c r="C262" i="57"/>
  <c r="D262" i="57"/>
  <c r="E4" i="24" l="1"/>
  <c r="E5" i="24"/>
  <c r="E6" i="24"/>
  <c r="E7" i="24"/>
  <c r="E8" i="24"/>
  <c r="E9" i="24"/>
  <c r="E10" i="24"/>
  <c r="E11" i="24"/>
  <c r="E12" i="24"/>
  <c r="E13" i="24"/>
  <c r="E14" i="24"/>
  <c r="E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5" i="24"/>
  <c r="E79" i="24" l="1"/>
  <c r="F278" i="57"/>
  <c r="G277" i="57"/>
  <c r="F277" i="57"/>
  <c r="E277" i="57"/>
  <c r="D277" i="57"/>
  <c r="C277" i="57"/>
  <c r="G276" i="57"/>
  <c r="F276" i="57"/>
  <c r="E276" i="57"/>
  <c r="D276" i="57"/>
  <c r="C276" i="57"/>
  <c r="E272" i="57"/>
  <c r="F271" i="57"/>
  <c r="E271" i="57"/>
  <c r="D271" i="57"/>
  <c r="C271" i="57"/>
  <c r="G270" i="57"/>
  <c r="F270" i="57"/>
  <c r="E270" i="57"/>
  <c r="D270" i="57"/>
  <c r="C270" i="57"/>
  <c r="G268" i="57"/>
  <c r="F268" i="57"/>
  <c r="E268" i="57"/>
  <c r="D268" i="57"/>
  <c r="C268" i="57"/>
  <c r="G267" i="57"/>
  <c r="F267" i="57"/>
  <c r="E267" i="57"/>
  <c r="D267" i="57"/>
  <c r="C267" i="57"/>
  <c r="G266" i="57"/>
  <c r="F266" i="57"/>
  <c r="E266" i="57"/>
  <c r="D266" i="57"/>
  <c r="C266" i="57"/>
  <c r="G264" i="57"/>
  <c r="F264" i="57"/>
  <c r="E264" i="57"/>
  <c r="D264" i="57"/>
  <c r="C264" i="57"/>
  <c r="G263" i="57"/>
  <c r="F263" i="57"/>
  <c r="E263" i="57"/>
  <c r="D263" i="57"/>
  <c r="C263" i="57"/>
  <c r="G262" i="57"/>
  <c r="F262" i="57"/>
  <c r="E262" i="57"/>
  <c r="G251" i="57"/>
  <c r="F251" i="57"/>
  <c r="E251" i="57"/>
  <c r="D251" i="57"/>
  <c r="C251" i="57"/>
  <c r="G250" i="57"/>
  <c r="F250" i="57"/>
  <c r="E250" i="57"/>
  <c r="D250" i="57"/>
  <c r="C250" i="57"/>
  <c r="G248" i="57"/>
  <c r="F248" i="57"/>
  <c r="E248" i="57"/>
  <c r="D248" i="57"/>
  <c r="C248" i="57"/>
  <c r="G247" i="57"/>
  <c r="F247" i="57"/>
  <c r="E247" i="57"/>
  <c r="D247" i="57"/>
  <c r="C247" i="57"/>
  <c r="G246" i="57"/>
  <c r="F246" i="57"/>
  <c r="E246" i="57"/>
  <c r="D246" i="57"/>
  <c r="C246" i="57"/>
  <c r="G244" i="57"/>
  <c r="F244" i="57"/>
  <c r="E244" i="57"/>
  <c r="D244" i="57"/>
  <c r="C244" i="57"/>
  <c r="G243" i="57"/>
  <c r="F243" i="57"/>
  <c r="E243" i="57"/>
  <c r="D243" i="57"/>
  <c r="C243" i="57"/>
  <c r="G242" i="57"/>
  <c r="F242" i="57"/>
  <c r="E242" i="57"/>
  <c r="D242" i="57"/>
  <c r="C242" i="57"/>
  <c r="G240" i="57"/>
  <c r="F240" i="57"/>
  <c r="E240" i="57"/>
  <c r="D240" i="57"/>
  <c r="C240" i="57"/>
  <c r="G239" i="57"/>
  <c r="F239" i="57"/>
  <c r="E239" i="57"/>
  <c r="D239" i="57"/>
  <c r="C239" i="57"/>
  <c r="G238" i="57"/>
  <c r="F238" i="57"/>
  <c r="E238" i="57"/>
  <c r="D238" i="57"/>
  <c r="C238" i="57"/>
  <c r="G278" i="57"/>
  <c r="E278" i="57"/>
  <c r="D278" i="57"/>
  <c r="C278" i="57"/>
  <c r="G272" i="57"/>
  <c r="F272" i="57"/>
  <c r="D272" i="57"/>
  <c r="C272" i="57"/>
  <c r="G173" i="57"/>
  <c r="F173" i="57"/>
  <c r="E173" i="57"/>
  <c r="D173" i="57"/>
  <c r="C173" i="57"/>
  <c r="G169" i="57"/>
  <c r="F169" i="57"/>
  <c r="E169" i="57"/>
  <c r="D169" i="57"/>
  <c r="C169" i="57"/>
  <c r="G165" i="57"/>
  <c r="F165" i="57"/>
  <c r="E165" i="57"/>
  <c r="D165" i="57"/>
  <c r="C165" i="57"/>
  <c r="G161" i="57"/>
  <c r="F161" i="57"/>
  <c r="E161" i="57"/>
  <c r="D161" i="57"/>
  <c r="C161" i="57"/>
  <c r="G157" i="57"/>
  <c r="F157" i="57"/>
  <c r="E157" i="57"/>
  <c r="D157" i="57"/>
  <c r="C157" i="57"/>
  <c r="G153" i="57"/>
  <c r="F153" i="57"/>
  <c r="E153" i="57"/>
  <c r="D153" i="57"/>
  <c r="C153" i="57"/>
  <c r="G149" i="57"/>
  <c r="F149" i="57"/>
  <c r="E149" i="57"/>
  <c r="D149" i="57"/>
  <c r="C149" i="57"/>
  <c r="G145" i="57"/>
  <c r="F145" i="57"/>
  <c r="E145" i="57"/>
  <c r="D145" i="57"/>
  <c r="C145" i="57"/>
  <c r="G141" i="57"/>
  <c r="F141" i="57"/>
  <c r="E141" i="57"/>
  <c r="D141" i="57"/>
  <c r="C141" i="57"/>
  <c r="G137" i="57"/>
  <c r="F137" i="57"/>
  <c r="E137" i="57"/>
  <c r="E252" i="57" s="1"/>
  <c r="D137" i="57"/>
  <c r="C137" i="57"/>
  <c r="C252" i="57" l="1"/>
  <c r="D252" i="57"/>
  <c r="F252" i="57"/>
  <c r="D256" i="57"/>
  <c r="G256" i="57"/>
  <c r="C256" i="57"/>
  <c r="E256" i="57"/>
  <c r="F256" i="57"/>
  <c r="G252" i="57"/>
  <c r="L94" i="46"/>
  <c r="K94" i="46"/>
  <c r="C94" i="46"/>
  <c r="B94" i="46"/>
  <c r="A291" i="45"/>
  <c r="L516" i="44"/>
  <c r="K516" i="44"/>
  <c r="J516" i="44"/>
  <c r="H516" i="44"/>
  <c r="G516" i="44"/>
  <c r="F516" i="44"/>
  <c r="D516" i="44"/>
  <c r="C516" i="44"/>
  <c r="B516" i="44"/>
  <c r="L490" i="44"/>
  <c r="K490" i="44"/>
  <c r="J490" i="44"/>
  <c r="H490" i="44"/>
  <c r="G490" i="44"/>
  <c r="F490" i="44"/>
  <c r="D490" i="44"/>
  <c r="C490" i="44"/>
  <c r="B490" i="44"/>
  <c r="L469" i="44"/>
  <c r="K469" i="44"/>
  <c r="J469" i="44"/>
  <c r="H469" i="44"/>
  <c r="G469" i="44"/>
  <c r="F469" i="44"/>
  <c r="D469" i="44"/>
  <c r="C469" i="44"/>
  <c r="B469" i="44"/>
  <c r="L443" i="44"/>
  <c r="K443" i="44"/>
  <c r="J443" i="44"/>
  <c r="H443" i="44"/>
  <c r="G443" i="44"/>
  <c r="F443" i="44"/>
  <c r="D443" i="44"/>
  <c r="C443" i="44"/>
  <c r="B443" i="44"/>
  <c r="L422" i="44"/>
  <c r="K422" i="44"/>
  <c r="J422" i="44"/>
  <c r="H422" i="44"/>
  <c r="G422" i="44"/>
  <c r="F422" i="44"/>
  <c r="D422" i="44"/>
  <c r="C422" i="44"/>
  <c r="B422" i="44"/>
  <c r="L396" i="44"/>
  <c r="K396" i="44"/>
  <c r="J396" i="44"/>
  <c r="H396" i="44"/>
  <c r="G396" i="44"/>
  <c r="F396" i="44"/>
  <c r="D396" i="44"/>
  <c r="C396" i="44"/>
  <c r="B396" i="44"/>
  <c r="L375" i="44"/>
  <c r="K375" i="44"/>
  <c r="J375" i="44"/>
  <c r="H375" i="44"/>
  <c r="G375" i="44"/>
  <c r="F375" i="44"/>
  <c r="D375" i="44"/>
  <c r="C375" i="44"/>
  <c r="B375" i="44"/>
  <c r="L426" i="43"/>
  <c r="K426" i="43"/>
  <c r="J426" i="43"/>
  <c r="H426" i="43"/>
  <c r="G426" i="43"/>
  <c r="F426" i="43"/>
  <c r="D426" i="43"/>
  <c r="C426" i="43"/>
  <c r="B426" i="43"/>
  <c r="L404" i="43"/>
  <c r="K404" i="43"/>
  <c r="J404" i="43"/>
  <c r="H404" i="43"/>
  <c r="G404" i="43"/>
  <c r="F404" i="43"/>
  <c r="D404" i="43"/>
  <c r="C404" i="43"/>
  <c r="B404" i="43"/>
  <c r="L379" i="43"/>
  <c r="K379" i="43"/>
  <c r="J379" i="43"/>
  <c r="H379" i="43"/>
  <c r="G379" i="43"/>
  <c r="F379" i="43"/>
  <c r="D379" i="43"/>
  <c r="C379" i="43"/>
  <c r="B379" i="43"/>
  <c r="L357" i="43"/>
  <c r="K357" i="43"/>
  <c r="J357" i="43"/>
  <c r="H357" i="43"/>
  <c r="G357" i="43"/>
  <c r="F357" i="43"/>
  <c r="D357" i="43"/>
  <c r="C357" i="43"/>
  <c r="B357" i="43"/>
  <c r="L332" i="43"/>
  <c r="K332" i="43"/>
  <c r="J332" i="43"/>
  <c r="I332" i="43"/>
  <c r="H332" i="43"/>
  <c r="G332" i="43"/>
  <c r="F332" i="43"/>
  <c r="D332" i="43"/>
  <c r="C332" i="43"/>
  <c r="B332" i="43"/>
  <c r="L310" i="43"/>
  <c r="K310" i="43"/>
  <c r="J310" i="43"/>
  <c r="H310" i="43"/>
  <c r="G310" i="43"/>
  <c r="F310" i="43"/>
  <c r="D310" i="43"/>
  <c r="C310" i="43"/>
  <c r="B310" i="43"/>
  <c r="B86" i="42"/>
  <c r="C86" i="42"/>
  <c r="D86" i="42"/>
  <c r="B87" i="42"/>
  <c r="C87" i="42"/>
  <c r="D87" i="42"/>
  <c r="B91" i="42"/>
  <c r="C91" i="42"/>
  <c r="D91" i="42"/>
  <c r="K106" i="54"/>
  <c r="J106" i="54"/>
  <c r="I106" i="54"/>
  <c r="G106" i="54"/>
  <c r="F106" i="54"/>
  <c r="D106" i="54"/>
  <c r="C106" i="54"/>
  <c r="B106" i="54"/>
  <c r="K181" i="39"/>
  <c r="J181" i="39"/>
  <c r="I181" i="39"/>
  <c r="G181" i="39"/>
  <c r="F181" i="39"/>
  <c r="D181" i="39"/>
  <c r="C181" i="39"/>
  <c r="B181" i="39"/>
  <c r="K98" i="38"/>
  <c r="J98" i="38"/>
  <c r="I98" i="38"/>
  <c r="G98" i="38"/>
  <c r="F98" i="38"/>
  <c r="D98" i="38"/>
  <c r="C98" i="38"/>
  <c r="B98" i="38"/>
  <c r="L48" i="37"/>
  <c r="K101" i="36"/>
  <c r="J101" i="36"/>
  <c r="I101" i="36"/>
  <c r="G101" i="36"/>
  <c r="F101" i="36"/>
  <c r="D101" i="36"/>
  <c r="C101" i="36"/>
  <c r="B101" i="36"/>
  <c r="K110" i="35"/>
  <c r="J110" i="35"/>
  <c r="I110" i="35"/>
  <c r="G110" i="35"/>
  <c r="F110" i="35"/>
  <c r="D110" i="35"/>
  <c r="C110" i="35"/>
  <c r="B110" i="35"/>
  <c r="P94" i="34"/>
  <c r="O94" i="34"/>
  <c r="N94" i="34"/>
  <c r="L94" i="34"/>
  <c r="K94" i="34"/>
  <c r="I94" i="34"/>
  <c r="H94" i="34"/>
  <c r="G94" i="34"/>
  <c r="F94" i="34"/>
  <c r="D94" i="34"/>
  <c r="C94" i="34"/>
  <c r="B94" i="34"/>
  <c r="M94" i="33"/>
  <c r="L94" i="33"/>
  <c r="J94" i="33"/>
  <c r="H94" i="33"/>
  <c r="F94" i="33"/>
  <c r="D94" i="33"/>
  <c r="C94" i="33"/>
  <c r="B94" i="33"/>
  <c r="J95" i="32"/>
  <c r="I95" i="32"/>
  <c r="H95" i="32"/>
  <c r="F95" i="32"/>
  <c r="D95" i="32"/>
  <c r="C95" i="32"/>
  <c r="B95" i="32"/>
  <c r="K47" i="32"/>
  <c r="K87" i="31"/>
  <c r="J87" i="31"/>
  <c r="I87" i="31"/>
  <c r="G87" i="31"/>
  <c r="F87" i="31"/>
  <c r="D87" i="31"/>
  <c r="C87" i="31"/>
  <c r="B87" i="31"/>
  <c r="K86" i="30"/>
  <c r="G86" i="30"/>
  <c r="F86" i="30"/>
  <c r="D86" i="30"/>
  <c r="C86" i="30"/>
  <c r="B86" i="30"/>
  <c r="E84" i="29"/>
  <c r="D84" i="29"/>
  <c r="C84" i="29"/>
  <c r="B84" i="29"/>
  <c r="L102" i="28"/>
  <c r="K102" i="28"/>
  <c r="E102" i="28"/>
  <c r="D102" i="28"/>
  <c r="C102" i="28"/>
  <c r="B102" i="28"/>
  <c r="I156" i="27"/>
  <c r="H156" i="27"/>
  <c r="G156" i="27"/>
  <c r="F156" i="27"/>
  <c r="E156" i="27"/>
  <c r="D156" i="27"/>
  <c r="C156" i="27"/>
  <c r="B156" i="27"/>
  <c r="G98" i="26"/>
  <c r="F98" i="26"/>
  <c r="E98" i="26"/>
  <c r="C98" i="26"/>
  <c r="B98" i="26"/>
  <c r="H91" i="25"/>
  <c r="G91" i="25"/>
  <c r="F91" i="25"/>
  <c r="D91" i="25"/>
  <c r="C91" i="25"/>
  <c r="B91" i="25"/>
  <c r="E88" i="24"/>
  <c r="D88" i="24"/>
  <c r="C88" i="24"/>
  <c r="B88" i="24"/>
  <c r="M99" i="23"/>
  <c r="B284" i="22"/>
  <c r="B203" i="22"/>
  <c r="B305" i="22" s="1"/>
  <c r="L110" i="20"/>
  <c r="K110" i="20"/>
  <c r="J110" i="20"/>
  <c r="I110" i="20"/>
  <c r="H110" i="20"/>
  <c r="G110" i="20"/>
  <c r="F110" i="20"/>
  <c r="E110" i="20"/>
  <c r="D110" i="20"/>
  <c r="C110" i="20"/>
  <c r="B110" i="20"/>
  <c r="I99" i="21"/>
  <c r="H99" i="21"/>
  <c r="G99" i="21"/>
  <c r="F99" i="21"/>
  <c r="E99" i="21"/>
  <c r="D99" i="21"/>
  <c r="C99" i="21"/>
  <c r="B99" i="21"/>
  <c r="I98" i="17"/>
  <c r="H98" i="17"/>
  <c r="G98" i="17"/>
  <c r="F98" i="17"/>
  <c r="D98" i="17"/>
  <c r="C98" i="17"/>
  <c r="B98" i="17"/>
  <c r="G92" i="19"/>
  <c r="F92" i="19"/>
  <c r="E92" i="19"/>
  <c r="D92" i="19"/>
  <c r="C92" i="19"/>
  <c r="B92" i="19"/>
  <c r="G101" i="18"/>
  <c r="F101" i="18"/>
  <c r="E101" i="18"/>
  <c r="D101" i="18"/>
  <c r="C101" i="18"/>
  <c r="B101" i="18"/>
  <c r="I104" i="16"/>
  <c r="H104" i="16"/>
  <c r="G104" i="16"/>
  <c r="F104" i="16"/>
  <c r="E104" i="16"/>
  <c r="D104" i="16"/>
  <c r="C104" i="16"/>
  <c r="B104" i="16"/>
  <c r="L103" i="15"/>
  <c r="K103" i="15"/>
  <c r="J103" i="15"/>
  <c r="I103" i="15"/>
  <c r="H103" i="15"/>
  <c r="G103" i="15"/>
  <c r="F103" i="15"/>
  <c r="E103" i="15"/>
  <c r="D103" i="15"/>
  <c r="C103" i="15"/>
  <c r="B103" i="15"/>
  <c r="B114" i="14"/>
  <c r="I93" i="12"/>
  <c r="H93" i="12"/>
  <c r="G93" i="12"/>
  <c r="F93" i="12"/>
  <c r="E93" i="12"/>
  <c r="C93" i="12"/>
  <c r="J135" i="11"/>
  <c r="H135" i="11"/>
  <c r="G135" i="11"/>
  <c r="E135" i="11"/>
  <c r="D135" i="11"/>
  <c r="C135" i="11"/>
  <c r="B135" i="11"/>
  <c r="N124" i="10"/>
  <c r="M124" i="10"/>
  <c r="K124" i="10"/>
  <c r="J124" i="10"/>
  <c r="H124" i="10"/>
  <c r="G124" i="10"/>
  <c r="D124" i="10"/>
  <c r="B124" i="10"/>
  <c r="I147" i="8"/>
  <c r="H147" i="8"/>
  <c r="F147" i="8"/>
  <c r="E147" i="8"/>
  <c r="C147" i="8"/>
  <c r="B147" i="8"/>
  <c r="B366" i="7"/>
  <c r="I365" i="7"/>
  <c r="H365" i="7"/>
  <c r="G365" i="7"/>
  <c r="E365" i="7"/>
  <c r="D365" i="7"/>
  <c r="C365" i="7"/>
  <c r="I364" i="7"/>
  <c r="H364" i="7"/>
  <c r="G364" i="7"/>
  <c r="E364" i="7"/>
  <c r="D364" i="7"/>
  <c r="C364" i="7"/>
  <c r="I363" i="7"/>
  <c r="H363" i="7"/>
  <c r="G363" i="7"/>
  <c r="E363" i="7"/>
  <c r="D363" i="7"/>
  <c r="C363" i="7"/>
  <c r="I362" i="7"/>
  <c r="H362" i="7"/>
  <c r="G362" i="7"/>
  <c r="E362" i="7"/>
  <c r="D362" i="7"/>
  <c r="C362" i="7"/>
  <c r="I304" i="7"/>
  <c r="I366" i="7" s="1"/>
  <c r="H304" i="7"/>
  <c r="H366" i="7" s="1"/>
  <c r="G304" i="7"/>
  <c r="G366" i="7" s="1"/>
  <c r="E304" i="7"/>
  <c r="E366" i="7" s="1"/>
  <c r="D304" i="7"/>
  <c r="D366" i="7" s="1"/>
  <c r="C304" i="7"/>
  <c r="C366" i="7" s="1"/>
  <c r="I150" i="56"/>
  <c r="T108" i="5"/>
  <c r="S108" i="5"/>
  <c r="R108" i="5"/>
  <c r="Q108" i="5"/>
  <c r="O108" i="5"/>
  <c r="N108" i="5"/>
  <c r="M108" i="5"/>
  <c r="L108" i="5"/>
  <c r="V108" i="5" s="1"/>
  <c r="J108" i="5"/>
  <c r="H108" i="5"/>
  <c r="G108" i="5"/>
  <c r="F108" i="5"/>
  <c r="D108" i="5"/>
  <c r="B108" i="5"/>
  <c r="W98" i="4"/>
  <c r="V98" i="4"/>
  <c r="U98" i="4"/>
  <c r="T98" i="4"/>
  <c r="S98" i="4"/>
  <c r="R98" i="4"/>
  <c r="Q98" i="4"/>
  <c r="P98" i="4"/>
  <c r="N98" i="4"/>
  <c r="M98" i="4"/>
  <c r="L98" i="4"/>
  <c r="K98" i="4"/>
  <c r="J98" i="4"/>
  <c r="I98" i="4"/>
  <c r="H98" i="4"/>
  <c r="G98" i="4"/>
  <c r="F98" i="4"/>
  <c r="E98" i="4"/>
  <c r="D98" i="4"/>
  <c r="C98" i="4"/>
  <c r="AE111" i="3"/>
  <c r="AD111" i="3"/>
  <c r="AB111" i="3"/>
  <c r="AA111" i="3"/>
  <c r="Y111" i="3"/>
  <c r="W111" i="3"/>
  <c r="U111" i="3"/>
  <c r="T111" i="3"/>
  <c r="R111" i="3"/>
  <c r="Q111" i="3"/>
  <c r="O111" i="3"/>
  <c r="N111" i="3"/>
  <c r="L111" i="3"/>
  <c r="K111" i="3"/>
  <c r="J111" i="3"/>
  <c r="I111" i="3"/>
  <c r="G111" i="3"/>
  <c r="E111" i="3"/>
  <c r="D111" i="3"/>
  <c r="B111" i="3"/>
  <c r="J373" i="7" l="1"/>
  <c r="K373" i="7" s="1"/>
  <c r="AG111" i="3"/>
  <c r="V150" i="56"/>
  <c r="U150" i="56"/>
  <c r="T150" i="56"/>
  <c r="R150" i="56"/>
  <c r="Q150" i="56"/>
  <c r="P150" i="56"/>
  <c r="N150" i="56"/>
  <c r="M150" i="56"/>
  <c r="L150" i="56"/>
  <c r="K150" i="56"/>
  <c r="G150" i="56"/>
  <c r="E150" i="56"/>
  <c r="C150" i="56"/>
  <c r="V149" i="56"/>
  <c r="U149" i="56"/>
  <c r="T149" i="56"/>
  <c r="R149" i="56"/>
  <c r="Q149" i="56"/>
  <c r="P149" i="56"/>
  <c r="N149" i="56"/>
  <c r="M149" i="56"/>
  <c r="L149" i="56"/>
  <c r="K149" i="56"/>
  <c r="I149" i="56"/>
  <c r="G149" i="56"/>
  <c r="E149" i="56"/>
  <c r="C149" i="56"/>
  <c r="V148" i="56"/>
  <c r="U148" i="56"/>
  <c r="T148" i="56"/>
  <c r="R148" i="56"/>
  <c r="Q148" i="56"/>
  <c r="P148" i="56"/>
  <c r="N148" i="56"/>
  <c r="M148" i="56"/>
  <c r="L148" i="56"/>
  <c r="K148" i="56"/>
  <c r="I148" i="56"/>
  <c r="G148" i="56"/>
  <c r="E148" i="56"/>
  <c r="C148" i="56"/>
  <c r="V147" i="56"/>
  <c r="U147" i="56"/>
  <c r="T147" i="56"/>
  <c r="R147" i="56"/>
  <c r="Q147" i="56"/>
  <c r="P147" i="56"/>
  <c r="N147" i="56"/>
  <c r="M147" i="56"/>
  <c r="L147" i="56"/>
  <c r="K147" i="56"/>
  <c r="I147" i="56"/>
  <c r="G147" i="56"/>
  <c r="E147" i="56"/>
  <c r="C147" i="56"/>
  <c r="V146" i="56"/>
  <c r="U146" i="56"/>
  <c r="T146" i="56"/>
  <c r="R146" i="56"/>
  <c r="Q146" i="56"/>
  <c r="P146" i="56"/>
  <c r="N146" i="56"/>
  <c r="M146" i="56"/>
  <c r="L146" i="56"/>
  <c r="K146" i="56"/>
  <c r="I146" i="56"/>
  <c r="G146" i="56"/>
  <c r="E146" i="56"/>
  <c r="C146" i="56"/>
  <c r="V145" i="56"/>
  <c r="U145" i="56"/>
  <c r="T145" i="56"/>
  <c r="R145" i="56"/>
  <c r="Q145" i="56"/>
  <c r="P145" i="56"/>
  <c r="N145" i="56"/>
  <c r="M145" i="56"/>
  <c r="L145" i="56"/>
  <c r="K145" i="56"/>
  <c r="I145" i="56"/>
  <c r="G145" i="56"/>
  <c r="E145" i="56"/>
  <c r="C145" i="56"/>
  <c r="V144" i="56"/>
  <c r="U144" i="56"/>
  <c r="T144" i="56"/>
  <c r="R144" i="56"/>
  <c r="Q144" i="56"/>
  <c r="P144" i="56"/>
  <c r="N144" i="56"/>
  <c r="M144" i="56"/>
  <c r="L144" i="56"/>
  <c r="K144" i="56"/>
  <c r="I144" i="56"/>
  <c r="G144" i="56"/>
  <c r="E144" i="56"/>
  <c r="C144" i="56"/>
  <c r="V143" i="56"/>
  <c r="U143" i="56"/>
  <c r="T143" i="56"/>
  <c r="R143" i="56"/>
  <c r="Q143" i="56"/>
  <c r="P143" i="56"/>
  <c r="N143" i="56"/>
  <c r="M143" i="56"/>
  <c r="L143" i="56"/>
  <c r="K143" i="56"/>
  <c r="I143" i="56"/>
  <c r="G143" i="56"/>
  <c r="E143" i="56"/>
  <c r="C143" i="56"/>
  <c r="V142" i="56"/>
  <c r="U142" i="56"/>
  <c r="T142" i="56"/>
  <c r="R142" i="56"/>
  <c r="Q142" i="56"/>
  <c r="P142" i="56"/>
  <c r="N142" i="56"/>
  <c r="M142" i="56"/>
  <c r="L142" i="56"/>
  <c r="K142" i="56"/>
  <c r="I142" i="56"/>
  <c r="G142" i="56"/>
  <c r="E142" i="56"/>
  <c r="C142" i="56"/>
  <c r="V141" i="56"/>
  <c r="U141" i="56"/>
  <c r="T141" i="56"/>
  <c r="R141" i="56"/>
  <c r="Q141" i="56"/>
  <c r="P141" i="56"/>
  <c r="N141" i="56"/>
  <c r="M141" i="56"/>
  <c r="L141" i="56"/>
  <c r="K141" i="56"/>
  <c r="I141" i="56"/>
  <c r="G141" i="56"/>
  <c r="E141" i="56"/>
  <c r="C141" i="56"/>
  <c r="V140" i="56"/>
  <c r="U140" i="56"/>
  <c r="T140" i="56"/>
  <c r="R140" i="56"/>
  <c r="Q140" i="56"/>
  <c r="P140" i="56"/>
  <c r="N140" i="56"/>
  <c r="M140" i="56"/>
  <c r="L140" i="56"/>
  <c r="K140" i="56"/>
  <c r="I140" i="56"/>
  <c r="G140" i="56"/>
  <c r="E140" i="56"/>
  <c r="C140" i="56"/>
  <c r="V139" i="56"/>
  <c r="U139" i="56"/>
  <c r="T139" i="56"/>
  <c r="R139" i="56"/>
  <c r="Q139" i="56"/>
  <c r="P139" i="56"/>
  <c r="N139" i="56"/>
  <c r="M139" i="56"/>
  <c r="L139" i="56"/>
  <c r="K139" i="56"/>
  <c r="I139" i="56"/>
  <c r="G139" i="56"/>
  <c r="E139" i="56"/>
  <c r="C139" i="56"/>
  <c r="V138" i="56"/>
  <c r="U138" i="56"/>
  <c r="T138" i="56"/>
  <c r="R138" i="56"/>
  <c r="Q138" i="56"/>
  <c r="P138" i="56"/>
  <c r="N138" i="56"/>
  <c r="M138" i="56"/>
  <c r="L138" i="56"/>
  <c r="K138" i="56"/>
  <c r="I138" i="56"/>
  <c r="G138" i="56"/>
  <c r="E138" i="56"/>
  <c r="C138" i="56"/>
  <c r="V137" i="56"/>
  <c r="U137" i="56"/>
  <c r="T137" i="56"/>
  <c r="R137" i="56"/>
  <c r="Q137" i="56"/>
  <c r="P137" i="56"/>
  <c r="N137" i="56"/>
  <c r="M137" i="56"/>
  <c r="L137" i="56"/>
  <c r="K137" i="56"/>
  <c r="I137" i="56"/>
  <c r="G137" i="56"/>
  <c r="E137" i="56"/>
  <c r="C137" i="56"/>
  <c r="V136" i="56"/>
  <c r="U136" i="56"/>
  <c r="T136" i="56"/>
  <c r="R136" i="56"/>
  <c r="Q136" i="56"/>
  <c r="P136" i="56"/>
  <c r="N136" i="56"/>
  <c r="M136" i="56"/>
  <c r="L136" i="56"/>
  <c r="K136" i="56"/>
  <c r="I136" i="56"/>
  <c r="G136" i="56"/>
  <c r="E136" i="56"/>
  <c r="C136" i="56"/>
  <c r="V135" i="56"/>
  <c r="U135" i="56"/>
  <c r="T135" i="56"/>
  <c r="R135" i="56"/>
  <c r="Q135" i="56"/>
  <c r="P135" i="56"/>
  <c r="N135" i="56"/>
  <c r="M135" i="56"/>
  <c r="L135" i="56"/>
  <c r="K135" i="56"/>
  <c r="I135" i="56"/>
  <c r="G135" i="56"/>
  <c r="E135" i="56"/>
  <c r="C135" i="56"/>
  <c r="V134" i="56"/>
  <c r="U134" i="56"/>
  <c r="T134" i="56"/>
  <c r="R134" i="56"/>
  <c r="Q134" i="56"/>
  <c r="P134" i="56"/>
  <c r="N134" i="56"/>
  <c r="M134" i="56"/>
  <c r="L134" i="56"/>
  <c r="K134" i="56"/>
  <c r="I134" i="56"/>
  <c r="G134" i="56"/>
  <c r="E134" i="56"/>
  <c r="C134" i="56"/>
  <c r="V131" i="56"/>
  <c r="U131" i="56"/>
  <c r="T131" i="56"/>
  <c r="R131" i="56"/>
  <c r="Q131" i="56"/>
  <c r="P131" i="56"/>
  <c r="N131" i="56"/>
  <c r="M131" i="56"/>
  <c r="L131" i="56"/>
  <c r="K131" i="56"/>
  <c r="I131" i="56"/>
  <c r="G131" i="56"/>
  <c r="E131" i="56"/>
  <c r="C131" i="56"/>
  <c r="V130" i="56"/>
  <c r="U130" i="56"/>
  <c r="T130" i="56"/>
  <c r="R130" i="56"/>
  <c r="Q130" i="56"/>
  <c r="P130" i="56"/>
  <c r="N130" i="56"/>
  <c r="M130" i="56"/>
  <c r="L130" i="56"/>
  <c r="K130" i="56"/>
  <c r="I130" i="56"/>
  <c r="G130" i="56"/>
  <c r="E130" i="56"/>
  <c r="C130" i="56"/>
  <c r="V129" i="56"/>
  <c r="U129" i="56"/>
  <c r="T129" i="56"/>
  <c r="R129" i="56"/>
  <c r="Q129" i="56"/>
  <c r="P129" i="56"/>
  <c r="N129" i="56"/>
  <c r="M129" i="56"/>
  <c r="L129" i="56"/>
  <c r="K129" i="56"/>
  <c r="I129" i="56"/>
  <c r="G129" i="56"/>
  <c r="E129" i="56"/>
  <c r="C129" i="56"/>
  <c r="V128" i="56"/>
  <c r="U128" i="56"/>
  <c r="T128" i="56"/>
  <c r="R128" i="56"/>
  <c r="Q128" i="56"/>
  <c r="P128" i="56"/>
  <c r="N128" i="56"/>
  <c r="M128" i="56"/>
  <c r="L128" i="56"/>
  <c r="K128" i="56"/>
  <c r="I128" i="56"/>
  <c r="G128" i="56"/>
  <c r="E128" i="56"/>
  <c r="C128" i="56"/>
  <c r="V127" i="56"/>
  <c r="U127" i="56"/>
  <c r="T127" i="56"/>
  <c r="R127" i="56"/>
  <c r="Q127" i="56"/>
  <c r="P127" i="56"/>
  <c r="N127" i="56"/>
  <c r="M127" i="56"/>
  <c r="L127" i="56"/>
  <c r="K127" i="56"/>
  <c r="I127" i="56"/>
  <c r="G127" i="56"/>
  <c r="E127" i="56"/>
  <c r="C127" i="56"/>
  <c r="V126" i="56"/>
  <c r="U126" i="56"/>
  <c r="T126" i="56"/>
  <c r="R126" i="56"/>
  <c r="Q126" i="56"/>
  <c r="P126" i="56"/>
  <c r="N126" i="56"/>
  <c r="M126" i="56"/>
  <c r="L126" i="56"/>
  <c r="K126" i="56"/>
  <c r="I126" i="56"/>
  <c r="G126" i="56"/>
  <c r="E126" i="56"/>
  <c r="C126" i="56"/>
  <c r="V125" i="56"/>
  <c r="U125" i="56"/>
  <c r="T125" i="56"/>
  <c r="R125" i="56"/>
  <c r="Q125" i="56"/>
  <c r="P125" i="56"/>
  <c r="N125" i="56"/>
  <c r="M125" i="56"/>
  <c r="L125" i="56"/>
  <c r="K125" i="56"/>
  <c r="I125" i="56"/>
  <c r="G125" i="56"/>
  <c r="E125" i="56"/>
  <c r="C125" i="56"/>
  <c r="V124" i="56"/>
  <c r="U124" i="56"/>
  <c r="T124" i="56"/>
  <c r="R124" i="56"/>
  <c r="Q124" i="56"/>
  <c r="P124" i="56"/>
  <c r="N124" i="56"/>
  <c r="M124" i="56"/>
  <c r="L124" i="56"/>
  <c r="K124" i="56"/>
  <c r="I124" i="56"/>
  <c r="G124" i="56"/>
  <c r="E124" i="56"/>
  <c r="C124" i="56"/>
  <c r="Y83" i="56"/>
  <c r="Y81" i="56"/>
  <c r="Y79" i="56"/>
  <c r="W79" i="56"/>
  <c r="W77" i="56"/>
  <c r="W75" i="56"/>
  <c r="W73" i="56"/>
  <c r="W71" i="56"/>
  <c r="A93" i="42" l="1"/>
  <c r="A94" i="42"/>
  <c r="A92" i="42"/>
  <c r="H352" i="7" l="1"/>
  <c r="I352" i="7"/>
  <c r="H353" i="7"/>
  <c r="I353" i="7"/>
  <c r="H354" i="7"/>
  <c r="I354" i="7"/>
  <c r="H355" i="7"/>
  <c r="I355" i="7"/>
  <c r="H356" i="7"/>
  <c r="I356" i="7"/>
  <c r="H357" i="7"/>
  <c r="I357" i="7"/>
  <c r="G357" i="7"/>
  <c r="G356" i="7"/>
  <c r="G355" i="7"/>
  <c r="G354" i="7"/>
  <c r="G353" i="7"/>
  <c r="G352" i="7"/>
  <c r="D352" i="7"/>
  <c r="E352" i="7"/>
  <c r="D353" i="7"/>
  <c r="E353" i="7"/>
  <c r="D354" i="7"/>
  <c r="E354" i="7"/>
  <c r="D355" i="7"/>
  <c r="E355" i="7"/>
  <c r="D356" i="7"/>
  <c r="E356" i="7"/>
  <c r="D357" i="7"/>
  <c r="E357" i="7"/>
  <c r="C353" i="7"/>
  <c r="C354" i="7"/>
  <c r="C355" i="7"/>
  <c r="C356" i="7"/>
  <c r="C357" i="7"/>
  <c r="C352" i="7"/>
  <c r="A197" i="27" l="1"/>
  <c r="A196" i="27"/>
  <c r="A195" i="27"/>
  <c r="A194" i="27"/>
  <c r="A188" i="27"/>
  <c r="A189" i="27"/>
  <c r="A190" i="27"/>
  <c r="A191" i="27"/>
  <c r="A192" i="27"/>
  <c r="A193" i="27"/>
  <c r="F97" i="20"/>
  <c r="F86" i="21"/>
  <c r="F85" i="17"/>
  <c r="A153" i="8" l="1"/>
  <c r="A154" i="8"/>
  <c r="A155" i="8"/>
  <c r="A156" i="8"/>
  <c r="A157" i="8"/>
  <c r="B358" i="7" l="1"/>
  <c r="A391" i="7"/>
  <c r="B99" i="36" l="1"/>
  <c r="C99" i="36"/>
  <c r="D99" i="36"/>
  <c r="F99" i="36"/>
  <c r="G99" i="36"/>
  <c r="I99" i="36"/>
  <c r="J99" i="36"/>
  <c r="K99" i="36"/>
  <c r="B100" i="36"/>
  <c r="C100" i="36"/>
  <c r="D100" i="36"/>
  <c r="F100" i="36"/>
  <c r="G100" i="36"/>
  <c r="I100" i="36"/>
  <c r="J100" i="36"/>
  <c r="K100" i="36"/>
  <c r="L420" i="44" l="1"/>
  <c r="L421" i="44"/>
  <c r="L426" i="44"/>
  <c r="K420" i="44"/>
  <c r="K421" i="44"/>
  <c r="K426" i="44"/>
  <c r="J420" i="44"/>
  <c r="J421" i="44"/>
  <c r="J426" i="44"/>
  <c r="H420" i="44"/>
  <c r="H421" i="44"/>
  <c r="H426" i="44"/>
  <c r="G420" i="44"/>
  <c r="G421" i="44"/>
  <c r="G426" i="44"/>
  <c r="F420" i="44"/>
  <c r="F421" i="44"/>
  <c r="F426" i="44"/>
  <c r="D420" i="44"/>
  <c r="D421" i="44"/>
  <c r="D426" i="44"/>
  <c r="C415" i="44"/>
  <c r="C416" i="44"/>
  <c r="C417" i="44"/>
  <c r="C418" i="44"/>
  <c r="C419" i="44"/>
  <c r="C420" i="44"/>
  <c r="C421" i="44"/>
  <c r="C426" i="44"/>
  <c r="B414" i="44"/>
  <c r="B415" i="44"/>
  <c r="B416" i="44"/>
  <c r="B417" i="44"/>
  <c r="B418" i="44"/>
  <c r="B419" i="44"/>
  <c r="B420" i="44"/>
  <c r="B421" i="44"/>
  <c r="B426" i="44"/>
  <c r="C414" i="44"/>
  <c r="D414" i="44"/>
  <c r="B211" i="45" l="1"/>
  <c r="C211" i="45"/>
  <c r="D211" i="45"/>
  <c r="F211" i="45"/>
  <c r="G211" i="45"/>
  <c r="H211" i="45"/>
  <c r="J211" i="45"/>
  <c r="K211" i="45"/>
  <c r="L211" i="45"/>
  <c r="B212" i="45"/>
  <c r="C212" i="45"/>
  <c r="D212" i="45"/>
  <c r="F212" i="45"/>
  <c r="G212" i="45"/>
  <c r="H212" i="45"/>
  <c r="J212" i="45"/>
  <c r="K212" i="45"/>
  <c r="L212" i="45"/>
  <c r="B213" i="45"/>
  <c r="C213" i="45"/>
  <c r="D213" i="45"/>
  <c r="F213" i="45"/>
  <c r="G213" i="45"/>
  <c r="H213" i="45"/>
  <c r="J213" i="45"/>
  <c r="K213" i="45"/>
  <c r="L213" i="45"/>
  <c r="B214" i="45"/>
  <c r="C214" i="45"/>
  <c r="D214" i="45"/>
  <c r="F214" i="45"/>
  <c r="G214" i="45"/>
  <c r="H214" i="45"/>
  <c r="J214" i="45"/>
  <c r="K214" i="45"/>
  <c r="L214" i="45"/>
  <c r="B215" i="45"/>
  <c r="C215" i="45"/>
  <c r="D215" i="45"/>
  <c r="F215" i="45"/>
  <c r="G215" i="45"/>
  <c r="H215" i="45"/>
  <c r="J215" i="45"/>
  <c r="K215" i="45"/>
  <c r="L215" i="45"/>
  <c r="B216" i="45"/>
  <c r="C216" i="45"/>
  <c r="D216" i="45"/>
  <c r="F216" i="45"/>
  <c r="G216" i="45"/>
  <c r="H216" i="45"/>
  <c r="J216" i="45"/>
  <c r="K216" i="45"/>
  <c r="L216" i="45"/>
  <c r="B217" i="45"/>
  <c r="C217" i="45"/>
  <c r="D217" i="45"/>
  <c r="F217" i="45"/>
  <c r="G217" i="45"/>
  <c r="H217" i="45"/>
  <c r="J217" i="45"/>
  <c r="K217" i="45"/>
  <c r="L217" i="45"/>
  <c r="B218" i="45"/>
  <c r="C218" i="45"/>
  <c r="D218" i="45"/>
  <c r="F218" i="45"/>
  <c r="G218" i="45"/>
  <c r="H218" i="45"/>
  <c r="J218" i="45"/>
  <c r="K218" i="45"/>
  <c r="L218" i="45"/>
  <c r="B219" i="45"/>
  <c r="C219" i="45"/>
  <c r="D219" i="45"/>
  <c r="F219" i="45"/>
  <c r="G219" i="45"/>
  <c r="H219" i="45"/>
  <c r="J219" i="45"/>
  <c r="K219" i="45"/>
  <c r="L219" i="45"/>
  <c r="B220" i="45"/>
  <c r="C220" i="45"/>
  <c r="D220" i="45"/>
  <c r="F220" i="45"/>
  <c r="G220" i="45"/>
  <c r="H220" i="45"/>
  <c r="J220" i="45"/>
  <c r="K220" i="45"/>
  <c r="L220" i="45"/>
  <c r="B221" i="45"/>
  <c r="C221" i="45"/>
  <c r="D221" i="45"/>
  <c r="F221" i="45"/>
  <c r="G221" i="45"/>
  <c r="H221" i="45"/>
  <c r="J221" i="45"/>
  <c r="K221" i="45"/>
  <c r="L221" i="45"/>
  <c r="B224" i="45"/>
  <c r="C224" i="45"/>
  <c r="D224" i="45"/>
  <c r="F224" i="45"/>
  <c r="G224" i="45"/>
  <c r="H224" i="45"/>
  <c r="J224" i="45"/>
  <c r="K224" i="45"/>
  <c r="L224" i="45"/>
  <c r="B228" i="45"/>
  <c r="C228" i="45"/>
  <c r="D228" i="45"/>
  <c r="F228" i="45"/>
  <c r="G228" i="45"/>
  <c r="H228" i="45"/>
  <c r="J228" i="45"/>
  <c r="K228" i="45"/>
  <c r="L228" i="45"/>
  <c r="B229" i="45"/>
  <c r="C229" i="45"/>
  <c r="D229" i="45"/>
  <c r="F229" i="45"/>
  <c r="G229" i="45"/>
  <c r="H229" i="45"/>
  <c r="J229" i="45"/>
  <c r="K229" i="45"/>
  <c r="L229" i="45"/>
  <c r="B230" i="45"/>
  <c r="C230" i="45"/>
  <c r="D230" i="45"/>
  <c r="F230" i="45"/>
  <c r="G230" i="45"/>
  <c r="H230" i="45"/>
  <c r="J230" i="45"/>
  <c r="K230" i="45"/>
  <c r="L230" i="45"/>
  <c r="B231" i="45"/>
  <c r="C231" i="45"/>
  <c r="D231" i="45"/>
  <c r="F231" i="45"/>
  <c r="G231" i="45"/>
  <c r="H231" i="45"/>
  <c r="J231" i="45"/>
  <c r="K231" i="45"/>
  <c r="L231" i="45"/>
  <c r="B232" i="45"/>
  <c r="C232" i="45"/>
  <c r="D232" i="45"/>
  <c r="F232" i="45"/>
  <c r="G232" i="45"/>
  <c r="H232" i="45"/>
  <c r="J232" i="45"/>
  <c r="K232" i="45"/>
  <c r="L232" i="45"/>
  <c r="B233" i="45"/>
  <c r="C233" i="45"/>
  <c r="D233" i="45"/>
  <c r="F233" i="45"/>
  <c r="G233" i="45"/>
  <c r="H233" i="45"/>
  <c r="J233" i="45"/>
  <c r="K233" i="45"/>
  <c r="L233" i="45"/>
  <c r="B234" i="45"/>
  <c r="C234" i="45"/>
  <c r="D234" i="45"/>
  <c r="F234" i="45"/>
  <c r="G234" i="45"/>
  <c r="H234" i="45"/>
  <c r="J234" i="45"/>
  <c r="K234" i="45"/>
  <c r="L234" i="45"/>
  <c r="B235" i="45"/>
  <c r="C235" i="45"/>
  <c r="D235" i="45"/>
  <c r="F235" i="45"/>
  <c r="G235" i="45"/>
  <c r="H235" i="45"/>
  <c r="J235" i="45"/>
  <c r="K235" i="45"/>
  <c r="L235" i="45"/>
  <c r="B236" i="45"/>
  <c r="C236" i="45"/>
  <c r="D236" i="45"/>
  <c r="F236" i="45"/>
  <c r="G236" i="45"/>
  <c r="H236" i="45"/>
  <c r="J236" i="45"/>
  <c r="K236" i="45"/>
  <c r="L236" i="45"/>
  <c r="B237" i="45"/>
  <c r="C237" i="45"/>
  <c r="D237" i="45"/>
  <c r="F237" i="45"/>
  <c r="G237" i="45"/>
  <c r="H237" i="45"/>
  <c r="J237" i="45"/>
  <c r="K237" i="45"/>
  <c r="L237" i="45"/>
  <c r="A119" i="35"/>
  <c r="A118" i="35"/>
  <c r="A102" i="34"/>
  <c r="A103" i="34"/>
  <c r="A99" i="19"/>
  <c r="A100" i="19"/>
  <c r="A101" i="19"/>
  <c r="A102" i="19"/>
  <c r="A103" i="19"/>
  <c r="A104" i="19"/>
  <c r="I102" i="5" l="1"/>
  <c r="F46" i="22" l="1"/>
  <c r="F202" i="22" l="1"/>
  <c r="F304" i="22" s="1"/>
  <c r="F236" i="22"/>
  <c r="K47" i="37"/>
  <c r="K46" i="37"/>
  <c r="K45" i="37"/>
  <c r="K44" i="37"/>
  <c r="K43" i="37"/>
  <c r="K42" i="37"/>
  <c r="K41" i="37"/>
  <c r="K40" i="37"/>
  <c r="K39" i="37"/>
  <c r="K38" i="37"/>
  <c r="K37" i="37"/>
  <c r="K86" i="37" l="1"/>
  <c r="L47" i="31"/>
  <c r="L46" i="31"/>
  <c r="A290" i="45" l="1"/>
  <c r="A289" i="45"/>
  <c r="A288" i="45"/>
  <c r="A287" i="45"/>
  <c r="A286" i="45"/>
  <c r="A285" i="45"/>
  <c r="L280" i="45"/>
  <c r="K280" i="45"/>
  <c r="J280" i="45"/>
  <c r="H280" i="45"/>
  <c r="G280" i="45"/>
  <c r="F280" i="45"/>
  <c r="D280" i="45"/>
  <c r="C280" i="45"/>
  <c r="B280" i="45"/>
  <c r="L277" i="45"/>
  <c r="K277" i="45"/>
  <c r="J277" i="45"/>
  <c r="H277" i="45"/>
  <c r="G277" i="45"/>
  <c r="F277" i="45"/>
  <c r="D277" i="45"/>
  <c r="C277" i="45"/>
  <c r="B277" i="45"/>
  <c r="L276" i="45"/>
  <c r="K276" i="45"/>
  <c r="J276" i="45"/>
  <c r="H276" i="45"/>
  <c r="G276" i="45"/>
  <c r="F276" i="45"/>
  <c r="D276" i="45"/>
  <c r="C276" i="45"/>
  <c r="B276" i="45"/>
  <c r="L275" i="45"/>
  <c r="K275" i="45"/>
  <c r="J275" i="45"/>
  <c r="H275" i="45"/>
  <c r="G275" i="45"/>
  <c r="F275" i="45"/>
  <c r="D275" i="45"/>
  <c r="C275" i="45"/>
  <c r="B275" i="45"/>
  <c r="L274" i="45"/>
  <c r="K274" i="45"/>
  <c r="J274" i="45"/>
  <c r="H274" i="45"/>
  <c r="G274" i="45"/>
  <c r="F274" i="45"/>
  <c r="D274" i="45"/>
  <c r="C274" i="45"/>
  <c r="B274" i="45"/>
  <c r="L273" i="45"/>
  <c r="K273" i="45"/>
  <c r="J273" i="45"/>
  <c r="H273" i="45"/>
  <c r="G273" i="45"/>
  <c r="F273" i="45"/>
  <c r="D273" i="45"/>
  <c r="C273" i="45"/>
  <c r="B273" i="45"/>
  <c r="L272" i="45"/>
  <c r="K272" i="45"/>
  <c r="J272" i="45"/>
  <c r="H272" i="45"/>
  <c r="G272" i="45"/>
  <c r="F272" i="45"/>
  <c r="D272" i="45"/>
  <c r="C272" i="45"/>
  <c r="B272" i="45"/>
  <c r="L271" i="45"/>
  <c r="K271" i="45"/>
  <c r="J271" i="45"/>
  <c r="H271" i="45"/>
  <c r="G271" i="45"/>
  <c r="F271" i="45"/>
  <c r="D271" i="45"/>
  <c r="C271" i="45"/>
  <c r="B271" i="45"/>
  <c r="L270" i="45"/>
  <c r="K270" i="45"/>
  <c r="J270" i="45"/>
  <c r="H270" i="45"/>
  <c r="G270" i="45"/>
  <c r="F270" i="45"/>
  <c r="D270" i="45"/>
  <c r="C270" i="45"/>
  <c r="B270" i="45"/>
  <c r="L269" i="45"/>
  <c r="K269" i="45"/>
  <c r="J269" i="45"/>
  <c r="H269" i="45"/>
  <c r="G269" i="45"/>
  <c r="F269" i="45"/>
  <c r="D269" i="45"/>
  <c r="C269" i="45"/>
  <c r="B269" i="45"/>
  <c r="L268" i="45"/>
  <c r="K268" i="45"/>
  <c r="J268" i="45"/>
  <c r="H268" i="45"/>
  <c r="G268" i="45"/>
  <c r="F268" i="45"/>
  <c r="D268" i="45"/>
  <c r="C268" i="45"/>
  <c r="B268" i="45"/>
  <c r="L267" i="45"/>
  <c r="K267" i="45"/>
  <c r="J267" i="45"/>
  <c r="H267" i="45"/>
  <c r="G267" i="45"/>
  <c r="F267" i="45"/>
  <c r="D267" i="45"/>
  <c r="C267" i="45"/>
  <c r="B267" i="45"/>
  <c r="L262" i="45"/>
  <c r="K262" i="45"/>
  <c r="J262" i="45"/>
  <c r="H262" i="45"/>
  <c r="G262" i="45"/>
  <c r="F262" i="45"/>
  <c r="D262" i="45"/>
  <c r="C262" i="45"/>
  <c r="B262" i="45"/>
  <c r="L259" i="45"/>
  <c r="K259" i="45"/>
  <c r="J259" i="45"/>
  <c r="H259" i="45"/>
  <c r="G259" i="45"/>
  <c r="F259" i="45"/>
  <c r="D259" i="45"/>
  <c r="C259" i="45"/>
  <c r="B259" i="45"/>
  <c r="L258" i="45"/>
  <c r="K258" i="45"/>
  <c r="J258" i="45"/>
  <c r="H258" i="45"/>
  <c r="G258" i="45"/>
  <c r="F258" i="45"/>
  <c r="D258" i="45"/>
  <c r="C258" i="45"/>
  <c r="B258" i="45"/>
  <c r="L257" i="45"/>
  <c r="K257" i="45"/>
  <c r="J257" i="45"/>
  <c r="H257" i="45"/>
  <c r="G257" i="45"/>
  <c r="F257" i="45"/>
  <c r="D257" i="45"/>
  <c r="C257" i="45"/>
  <c r="B257" i="45"/>
  <c r="L256" i="45"/>
  <c r="K256" i="45"/>
  <c r="J256" i="45"/>
  <c r="H256" i="45"/>
  <c r="G256" i="45"/>
  <c r="F256" i="45"/>
  <c r="D256" i="45"/>
  <c r="C256" i="45"/>
  <c r="B256" i="45"/>
  <c r="L255" i="45"/>
  <c r="K255" i="45"/>
  <c r="J255" i="45"/>
  <c r="H255" i="45"/>
  <c r="G255" i="45"/>
  <c r="F255" i="45"/>
  <c r="D255" i="45"/>
  <c r="C255" i="45"/>
  <c r="B255" i="45"/>
  <c r="L254" i="45"/>
  <c r="K254" i="45"/>
  <c r="J254" i="45"/>
  <c r="H254" i="45"/>
  <c r="G254" i="45"/>
  <c r="F254" i="45"/>
  <c r="D254" i="45"/>
  <c r="C254" i="45"/>
  <c r="B254" i="45"/>
  <c r="L253" i="45"/>
  <c r="K253" i="45"/>
  <c r="J253" i="45"/>
  <c r="H253" i="45"/>
  <c r="G253" i="45"/>
  <c r="F253" i="45"/>
  <c r="D253" i="45"/>
  <c r="C253" i="45"/>
  <c r="B253" i="45"/>
  <c r="L252" i="45"/>
  <c r="K252" i="45"/>
  <c r="J252" i="45"/>
  <c r="H252" i="45"/>
  <c r="G252" i="45"/>
  <c r="F252" i="45"/>
  <c r="D252" i="45"/>
  <c r="C252" i="45"/>
  <c r="B252" i="45"/>
  <c r="L251" i="45"/>
  <c r="K251" i="45"/>
  <c r="J251" i="45"/>
  <c r="H251" i="45"/>
  <c r="G251" i="45"/>
  <c r="F251" i="45"/>
  <c r="D251" i="45"/>
  <c r="C251" i="45"/>
  <c r="B251" i="45"/>
  <c r="L250" i="45"/>
  <c r="K250" i="45"/>
  <c r="J250" i="45"/>
  <c r="H250" i="45"/>
  <c r="G250" i="45"/>
  <c r="F250" i="45"/>
  <c r="D250" i="45"/>
  <c r="C250" i="45"/>
  <c r="B250" i="45"/>
  <c r="L249" i="45"/>
  <c r="K249" i="45"/>
  <c r="J249" i="45"/>
  <c r="H249" i="45"/>
  <c r="G249" i="45"/>
  <c r="F249" i="45"/>
  <c r="D249" i="45"/>
  <c r="C249" i="45"/>
  <c r="B249" i="45"/>
  <c r="L241" i="45"/>
  <c r="K241" i="45"/>
  <c r="J241" i="45"/>
  <c r="H241" i="45"/>
  <c r="G241" i="45"/>
  <c r="F241" i="45"/>
  <c r="D241" i="45"/>
  <c r="C241" i="45"/>
  <c r="B241" i="45"/>
  <c r="L238" i="45"/>
  <c r="K238" i="45"/>
  <c r="J238" i="45"/>
  <c r="H238" i="45"/>
  <c r="G238" i="45"/>
  <c r="F238" i="45"/>
  <c r="D238" i="45"/>
  <c r="C238" i="45"/>
  <c r="B238" i="45"/>
  <c r="L203" i="45"/>
  <c r="K203" i="45"/>
  <c r="J203" i="45"/>
  <c r="H203" i="45"/>
  <c r="G203" i="45"/>
  <c r="F203" i="45"/>
  <c r="D203" i="45"/>
  <c r="C203" i="45"/>
  <c r="B203" i="45"/>
  <c r="L200" i="45"/>
  <c r="K200" i="45"/>
  <c r="J200" i="45"/>
  <c r="H200" i="45"/>
  <c r="G200" i="45"/>
  <c r="F200" i="45"/>
  <c r="D200" i="45"/>
  <c r="C200" i="45"/>
  <c r="B200" i="45"/>
  <c r="L199" i="45"/>
  <c r="K199" i="45"/>
  <c r="J199" i="45"/>
  <c r="H199" i="45"/>
  <c r="G199" i="45"/>
  <c r="F199" i="45"/>
  <c r="D199" i="45"/>
  <c r="C199" i="45"/>
  <c r="B199" i="45"/>
  <c r="L198" i="45"/>
  <c r="K198" i="45"/>
  <c r="J198" i="45"/>
  <c r="H198" i="45"/>
  <c r="G198" i="45"/>
  <c r="F198" i="45"/>
  <c r="D198" i="45"/>
  <c r="C198" i="45"/>
  <c r="B198" i="45"/>
  <c r="L197" i="45"/>
  <c r="K197" i="45"/>
  <c r="J197" i="45"/>
  <c r="H197" i="45"/>
  <c r="G197" i="45"/>
  <c r="F197" i="45"/>
  <c r="D197" i="45"/>
  <c r="C197" i="45"/>
  <c r="B197" i="45"/>
  <c r="L196" i="45"/>
  <c r="K196" i="45"/>
  <c r="J196" i="45"/>
  <c r="H196" i="45"/>
  <c r="G196" i="45"/>
  <c r="F196" i="45"/>
  <c r="D196" i="45"/>
  <c r="C196" i="45"/>
  <c r="B196" i="45"/>
  <c r="L195" i="45"/>
  <c r="K195" i="45"/>
  <c r="J195" i="45"/>
  <c r="H195" i="45"/>
  <c r="G195" i="45"/>
  <c r="F195" i="45"/>
  <c r="D195" i="45"/>
  <c r="C195" i="45"/>
  <c r="B195" i="45"/>
  <c r="L194" i="45"/>
  <c r="K194" i="45"/>
  <c r="J194" i="45"/>
  <c r="H194" i="45"/>
  <c r="G194" i="45"/>
  <c r="F194" i="45"/>
  <c r="D194" i="45"/>
  <c r="C194" i="45"/>
  <c r="B194" i="45"/>
  <c r="L193" i="45"/>
  <c r="K193" i="45"/>
  <c r="J193" i="45"/>
  <c r="H193" i="45"/>
  <c r="G193" i="45"/>
  <c r="F193" i="45"/>
  <c r="D193" i="45"/>
  <c r="C193" i="45"/>
  <c r="B193" i="45"/>
  <c r="L192" i="45"/>
  <c r="K192" i="45"/>
  <c r="J192" i="45"/>
  <c r="H192" i="45"/>
  <c r="G192" i="45"/>
  <c r="F192" i="45"/>
  <c r="D192" i="45"/>
  <c r="C192" i="45"/>
  <c r="B192" i="45"/>
  <c r="L191" i="45"/>
  <c r="K191" i="45"/>
  <c r="J191" i="45"/>
  <c r="H191" i="45"/>
  <c r="G191" i="45"/>
  <c r="F191" i="45"/>
  <c r="D191" i="45"/>
  <c r="C191" i="45"/>
  <c r="B191" i="45"/>
  <c r="L190" i="45"/>
  <c r="K190" i="45"/>
  <c r="J190" i="45"/>
  <c r="H190" i="45"/>
  <c r="G190" i="45"/>
  <c r="F190" i="45"/>
  <c r="D190" i="45"/>
  <c r="C190" i="45"/>
  <c r="B190" i="45"/>
  <c r="L187" i="45"/>
  <c r="K187" i="45"/>
  <c r="J187" i="45"/>
  <c r="H187" i="45"/>
  <c r="G187" i="45"/>
  <c r="F187" i="45"/>
  <c r="D187" i="45"/>
  <c r="C187" i="45"/>
  <c r="B187" i="45"/>
  <c r="L184" i="45"/>
  <c r="K184" i="45"/>
  <c r="J184" i="45"/>
  <c r="H184" i="45"/>
  <c r="G184" i="45"/>
  <c r="F184" i="45"/>
  <c r="D184" i="45"/>
  <c r="C184" i="45"/>
  <c r="B184" i="45"/>
  <c r="L183" i="45"/>
  <c r="K183" i="45"/>
  <c r="J183" i="45"/>
  <c r="H183" i="45"/>
  <c r="G183" i="45"/>
  <c r="F183" i="45"/>
  <c r="D183" i="45"/>
  <c r="C183" i="45"/>
  <c r="B183" i="45"/>
  <c r="L182" i="45"/>
  <c r="K182" i="45"/>
  <c r="J182" i="45"/>
  <c r="H182" i="45"/>
  <c r="G182" i="45"/>
  <c r="F182" i="45"/>
  <c r="D182" i="45"/>
  <c r="C182" i="45"/>
  <c r="B182" i="45"/>
  <c r="L181" i="45"/>
  <c r="K181" i="45"/>
  <c r="J181" i="45"/>
  <c r="H181" i="45"/>
  <c r="G181" i="45"/>
  <c r="F181" i="45"/>
  <c r="D181" i="45"/>
  <c r="C181" i="45"/>
  <c r="B181" i="45"/>
  <c r="L180" i="45"/>
  <c r="K180" i="45"/>
  <c r="J180" i="45"/>
  <c r="H180" i="45"/>
  <c r="G180" i="45"/>
  <c r="F180" i="45"/>
  <c r="D180" i="45"/>
  <c r="C180" i="45"/>
  <c r="B180" i="45"/>
  <c r="L179" i="45"/>
  <c r="K179" i="45"/>
  <c r="J179" i="45"/>
  <c r="H179" i="45"/>
  <c r="G179" i="45"/>
  <c r="F179" i="45"/>
  <c r="D179" i="45"/>
  <c r="C179" i="45"/>
  <c r="B179" i="45"/>
  <c r="L178" i="45"/>
  <c r="K178" i="45"/>
  <c r="J178" i="45"/>
  <c r="H178" i="45"/>
  <c r="G178" i="45"/>
  <c r="F178" i="45"/>
  <c r="D178" i="45"/>
  <c r="C178" i="45"/>
  <c r="B178" i="45"/>
  <c r="L177" i="45"/>
  <c r="K177" i="45"/>
  <c r="J177" i="45"/>
  <c r="H177" i="45"/>
  <c r="G177" i="45"/>
  <c r="F177" i="45"/>
  <c r="D177" i="45"/>
  <c r="C177" i="45"/>
  <c r="B177" i="45"/>
  <c r="L176" i="45"/>
  <c r="K176" i="45"/>
  <c r="J176" i="45"/>
  <c r="H176" i="45"/>
  <c r="G176" i="45"/>
  <c r="F176" i="45"/>
  <c r="D176" i="45"/>
  <c r="C176" i="45"/>
  <c r="B176" i="45"/>
  <c r="L175" i="45"/>
  <c r="K175" i="45"/>
  <c r="J175" i="45"/>
  <c r="H175" i="45"/>
  <c r="G175" i="45"/>
  <c r="F175" i="45"/>
  <c r="D175" i="45"/>
  <c r="C175" i="45"/>
  <c r="B175" i="45"/>
  <c r="L174" i="45"/>
  <c r="K174" i="45"/>
  <c r="J174" i="45"/>
  <c r="H174" i="45"/>
  <c r="G174" i="45"/>
  <c r="F174" i="45"/>
  <c r="D174" i="45"/>
  <c r="C174" i="45"/>
  <c r="B174" i="45"/>
  <c r="A442" i="43" l="1"/>
  <c r="M88" i="43"/>
  <c r="M41" i="43"/>
  <c r="M42" i="43"/>
  <c r="Q38" i="47" l="1"/>
  <c r="Q30" i="48"/>
  <c r="Q11" i="48"/>
  <c r="Q10" i="48"/>
  <c r="Q9" i="48"/>
  <c r="Q8" i="48"/>
  <c r="Q7" i="48"/>
  <c r="Q6" i="48"/>
  <c r="Q5" i="48"/>
  <c r="Q57" i="47"/>
  <c r="Q56" i="47"/>
  <c r="Q55" i="47"/>
  <c r="Q53" i="47"/>
  <c r="Q52" i="47"/>
  <c r="Q51" i="47"/>
  <c r="Q47" i="47"/>
  <c r="Q46" i="47"/>
  <c r="Q27" i="47"/>
  <c r="Q21" i="47"/>
  <c r="Q11" i="47"/>
  <c r="Q10" i="47"/>
  <c r="Q7" i="47"/>
  <c r="L93" i="46"/>
  <c r="K93" i="46"/>
  <c r="C93" i="46"/>
  <c r="B93" i="46"/>
  <c r="B509" i="44"/>
  <c r="C509" i="44"/>
  <c r="D509" i="44"/>
  <c r="F509" i="44"/>
  <c r="G509" i="44"/>
  <c r="H509" i="44"/>
  <c r="J509" i="44"/>
  <c r="K509" i="44"/>
  <c r="L509" i="44"/>
  <c r="B510" i="44"/>
  <c r="C510" i="44"/>
  <c r="D510" i="44"/>
  <c r="F510" i="44"/>
  <c r="G510" i="44"/>
  <c r="H510" i="44"/>
  <c r="J510" i="44"/>
  <c r="K510" i="44"/>
  <c r="L510" i="44"/>
  <c r="B511" i="44"/>
  <c r="C511" i="44"/>
  <c r="D511" i="44"/>
  <c r="F511" i="44"/>
  <c r="G511" i="44"/>
  <c r="H511" i="44"/>
  <c r="J511" i="44"/>
  <c r="K511" i="44"/>
  <c r="L511" i="44"/>
  <c r="B512" i="44"/>
  <c r="C512" i="44"/>
  <c r="D512" i="44"/>
  <c r="F512" i="44"/>
  <c r="G512" i="44"/>
  <c r="H512" i="44"/>
  <c r="J512" i="44"/>
  <c r="K512" i="44"/>
  <c r="L512" i="44"/>
  <c r="B513" i="44"/>
  <c r="C513" i="44"/>
  <c r="D513" i="44"/>
  <c r="F513" i="44"/>
  <c r="G513" i="44"/>
  <c r="H513" i="44"/>
  <c r="J513" i="44"/>
  <c r="K513" i="44"/>
  <c r="L513" i="44"/>
  <c r="B514" i="44"/>
  <c r="C514" i="44"/>
  <c r="D514" i="44"/>
  <c r="F514" i="44"/>
  <c r="G514" i="44"/>
  <c r="H514" i="44"/>
  <c r="J514" i="44"/>
  <c r="K514" i="44"/>
  <c r="L514" i="44"/>
  <c r="B515" i="44"/>
  <c r="C515" i="44"/>
  <c r="D515" i="44"/>
  <c r="F515" i="44"/>
  <c r="G515" i="44"/>
  <c r="H515" i="44"/>
  <c r="J515" i="44"/>
  <c r="K515" i="44"/>
  <c r="L515" i="44"/>
  <c r="B520" i="44"/>
  <c r="C520" i="44"/>
  <c r="D520" i="44"/>
  <c r="F520" i="44"/>
  <c r="G520" i="44"/>
  <c r="H520" i="44"/>
  <c r="J520" i="44"/>
  <c r="K520" i="44"/>
  <c r="L520" i="44"/>
  <c r="L489" i="44"/>
  <c r="K489" i="44"/>
  <c r="J489" i="44"/>
  <c r="H489" i="44"/>
  <c r="G489" i="44"/>
  <c r="F489" i="44"/>
  <c r="D489" i="44"/>
  <c r="C489" i="44"/>
  <c r="B489" i="44"/>
  <c r="L468" i="44"/>
  <c r="K468" i="44"/>
  <c r="J468" i="44"/>
  <c r="H468" i="44"/>
  <c r="G468" i="44"/>
  <c r="F468" i="44"/>
  <c r="D468" i="44"/>
  <c r="C468" i="44"/>
  <c r="B468" i="44"/>
  <c r="L442" i="44"/>
  <c r="K442" i="44"/>
  <c r="J442" i="44"/>
  <c r="H442" i="44"/>
  <c r="G442" i="44"/>
  <c r="F442" i="44"/>
  <c r="D442" i="44"/>
  <c r="C442" i="44"/>
  <c r="B442" i="44"/>
  <c r="L395" i="44"/>
  <c r="K395" i="44"/>
  <c r="J395" i="44"/>
  <c r="H395" i="44"/>
  <c r="G395" i="44"/>
  <c r="F395" i="44"/>
  <c r="D395" i="44"/>
  <c r="C395" i="44"/>
  <c r="B395" i="44"/>
  <c r="L374" i="44"/>
  <c r="K374" i="44"/>
  <c r="J374" i="44"/>
  <c r="H374" i="44"/>
  <c r="G374" i="44"/>
  <c r="F374" i="44"/>
  <c r="D374" i="44"/>
  <c r="C374" i="44"/>
  <c r="B374" i="44"/>
  <c r="A441" i="43" l="1"/>
  <c r="L425" i="43"/>
  <c r="K425" i="43"/>
  <c r="J425" i="43"/>
  <c r="H425" i="43"/>
  <c r="G425" i="43"/>
  <c r="F425" i="43"/>
  <c r="D425" i="43"/>
  <c r="C425" i="43"/>
  <c r="B425" i="43"/>
  <c r="L403" i="43"/>
  <c r="K403" i="43"/>
  <c r="J403" i="43"/>
  <c r="H403" i="43"/>
  <c r="G403" i="43"/>
  <c r="F403" i="43"/>
  <c r="D403" i="43"/>
  <c r="C403" i="43"/>
  <c r="B403" i="43"/>
  <c r="L378" i="43"/>
  <c r="K378" i="43"/>
  <c r="J378" i="43"/>
  <c r="H378" i="43"/>
  <c r="G378" i="43"/>
  <c r="F378" i="43"/>
  <c r="D378" i="43"/>
  <c r="C378" i="43"/>
  <c r="B378" i="43"/>
  <c r="L356" i="43"/>
  <c r="K356" i="43"/>
  <c r="J356" i="43"/>
  <c r="H356" i="43"/>
  <c r="G356" i="43"/>
  <c r="F356" i="43"/>
  <c r="D356" i="43"/>
  <c r="C356" i="43"/>
  <c r="B356" i="43"/>
  <c r="L331" i="43"/>
  <c r="K331" i="43"/>
  <c r="J331" i="43"/>
  <c r="I331" i="43"/>
  <c r="H331" i="43"/>
  <c r="G331" i="43"/>
  <c r="F331" i="43"/>
  <c r="D331" i="43"/>
  <c r="C331" i="43"/>
  <c r="B331" i="43"/>
  <c r="L309" i="43"/>
  <c r="K309" i="43"/>
  <c r="J309" i="43"/>
  <c r="H309" i="43"/>
  <c r="G309" i="43"/>
  <c r="F309" i="43"/>
  <c r="D309" i="43"/>
  <c r="C309" i="43"/>
  <c r="B309" i="43"/>
  <c r="M52" i="43"/>
  <c r="M53" i="43"/>
  <c r="M54" i="43"/>
  <c r="M55" i="43"/>
  <c r="M56" i="43"/>
  <c r="M57" i="43"/>
  <c r="M58" i="43"/>
  <c r="M59" i="43"/>
  <c r="M60" i="43"/>
  <c r="M61" i="43"/>
  <c r="M62" i="43"/>
  <c r="M63" i="43"/>
  <c r="M64" i="43"/>
  <c r="M65" i="43"/>
  <c r="M66" i="43"/>
  <c r="M67" i="43"/>
  <c r="M68" i="43"/>
  <c r="M69" i="43"/>
  <c r="M70" i="43"/>
  <c r="M71" i="43"/>
  <c r="M72" i="43"/>
  <c r="M73" i="43"/>
  <c r="M74" i="43"/>
  <c r="M75" i="43"/>
  <c r="M76" i="43"/>
  <c r="M77" i="43"/>
  <c r="M78" i="43"/>
  <c r="M79" i="43"/>
  <c r="M80" i="43"/>
  <c r="M81" i="43"/>
  <c r="M82" i="43"/>
  <c r="M83" i="43"/>
  <c r="M84" i="43"/>
  <c r="M85" i="43"/>
  <c r="M86" i="43"/>
  <c r="M87" i="43"/>
  <c r="M51" i="43"/>
  <c r="Q22" i="48" l="1"/>
  <c r="Q19" i="48"/>
  <c r="Q17" i="48"/>
  <c r="Q14" i="48"/>
  <c r="Q39" i="47"/>
  <c r="Q37" i="47"/>
  <c r="P33" i="47"/>
  <c r="Q32" i="47"/>
  <c r="Q31" i="47"/>
  <c r="Q30" i="47"/>
  <c r="Q35" i="47"/>
  <c r="Q26" i="47"/>
  <c r="Q25" i="47"/>
  <c r="Q22" i="47"/>
  <c r="Q20" i="47"/>
  <c r="Q19" i="47"/>
  <c r="AD58" i="49"/>
  <c r="Q17" i="47" s="1"/>
  <c r="Q16" i="47"/>
  <c r="N58" i="49"/>
  <c r="L58" i="49"/>
  <c r="Q9" i="47"/>
  <c r="Q6" i="47"/>
  <c r="O26" i="48"/>
  <c r="O25" i="48"/>
  <c r="O24" i="48"/>
  <c r="O23" i="48"/>
  <c r="O22" i="48"/>
  <c r="O20" i="48"/>
  <c r="O19" i="48"/>
  <c r="O18" i="48"/>
  <c r="O17" i="48"/>
  <c r="O27" i="48"/>
  <c r="O15" i="48"/>
  <c r="O14" i="48"/>
  <c r="O13" i="48"/>
  <c r="O54" i="47"/>
  <c r="O50" i="47"/>
  <c r="O49" i="47"/>
  <c r="O48" i="47"/>
  <c r="O45" i="47"/>
  <c r="O34" i="47"/>
  <c r="O38" i="47"/>
  <c r="O29" i="47"/>
  <c r="O36" i="47"/>
  <c r="O32" i="47"/>
  <c r="O31" i="47"/>
  <c r="O30" i="47"/>
  <c r="O40" i="47"/>
  <c r="O35" i="47"/>
  <c r="O26" i="47"/>
  <c r="O25" i="47"/>
  <c r="O24" i="47"/>
  <c r="O23" i="47"/>
  <c r="O22" i="47"/>
  <c r="O20" i="47"/>
  <c r="O19" i="47"/>
  <c r="O18" i="47"/>
  <c r="AD57" i="49"/>
  <c r="O17" i="47" s="1"/>
  <c r="O16" i="47"/>
  <c r="N57" i="49"/>
  <c r="BG57" i="49" s="1"/>
  <c r="BI57" i="49" s="1"/>
  <c r="L57" i="49"/>
  <c r="O13" i="47" s="1"/>
  <c r="O9" i="47"/>
  <c r="E57" i="49"/>
  <c r="O6" i="47" s="1"/>
  <c r="N26" i="48"/>
  <c r="N25" i="48"/>
  <c r="N24" i="48"/>
  <c r="N23" i="48"/>
  <c r="N22" i="48"/>
  <c r="N20" i="48"/>
  <c r="N19" i="48"/>
  <c r="N18" i="48"/>
  <c r="N17" i="48"/>
  <c r="N16" i="48"/>
  <c r="N27" i="48"/>
  <c r="N15" i="48"/>
  <c r="N14" i="48"/>
  <c r="N13" i="48"/>
  <c r="N54" i="47"/>
  <c r="N50" i="47"/>
  <c r="N49" i="47"/>
  <c r="N48" i="47"/>
  <c r="N45" i="47"/>
  <c r="N34" i="47"/>
  <c r="N39" i="47"/>
  <c r="N37" i="47"/>
  <c r="N30" i="47"/>
  <c r="N40" i="47"/>
  <c r="N35" i="47"/>
  <c r="N26" i="47"/>
  <c r="N25" i="47"/>
  <c r="N24" i="47"/>
  <c r="N23" i="47"/>
  <c r="N22" i="47"/>
  <c r="N20" i="47"/>
  <c r="N18" i="47"/>
  <c r="AD56" i="49"/>
  <c r="N17" i="47" s="1"/>
  <c r="N16" i="47"/>
  <c r="N56" i="49"/>
  <c r="L56" i="49"/>
  <c r="N13" i="47" s="1"/>
  <c r="N9" i="47"/>
  <c r="E56" i="49"/>
  <c r="N6" i="47" s="1"/>
  <c r="M30" i="48"/>
  <c r="M26" i="48"/>
  <c r="M25" i="48"/>
  <c r="M24" i="48"/>
  <c r="M23" i="48"/>
  <c r="M22" i="48"/>
  <c r="M20" i="48"/>
  <c r="M19" i="48"/>
  <c r="M18" i="48"/>
  <c r="M17" i="48"/>
  <c r="M16" i="48"/>
  <c r="M27" i="48"/>
  <c r="M15" i="48"/>
  <c r="M14" i="48"/>
  <c r="M13" i="48"/>
  <c r="M54" i="47"/>
  <c r="M50" i="47"/>
  <c r="M49" i="47"/>
  <c r="M48" i="47"/>
  <c r="M45" i="47"/>
  <c r="M34" i="47"/>
  <c r="M39" i="47"/>
  <c r="M37" i="47"/>
  <c r="M36" i="47"/>
  <c r="M32" i="47"/>
  <c r="M31" i="47"/>
  <c r="M30" i="47"/>
  <c r="M26" i="47"/>
  <c r="M25" i="47"/>
  <c r="M24" i="47"/>
  <c r="M23" i="47"/>
  <c r="M22" i="47"/>
  <c r="M20" i="47"/>
  <c r="M19" i="47"/>
  <c r="M18" i="47"/>
  <c r="AD55" i="49"/>
  <c r="M17" i="47" s="1"/>
  <c r="M16" i="47"/>
  <c r="N55" i="49"/>
  <c r="L55" i="49"/>
  <c r="M13" i="47" s="1"/>
  <c r="M9" i="47"/>
  <c r="E55" i="49"/>
  <c r="M6" i="47" s="1"/>
  <c r="M5" i="47"/>
  <c r="L26" i="48"/>
  <c r="L25" i="48"/>
  <c r="L24" i="48"/>
  <c r="L23" i="48"/>
  <c r="L22" i="48"/>
  <c r="L20" i="48"/>
  <c r="L19" i="48"/>
  <c r="L17" i="48"/>
  <c r="L16" i="48"/>
  <c r="L27" i="48"/>
  <c r="L15" i="48"/>
  <c r="L14" i="48"/>
  <c r="L13" i="48"/>
  <c r="L54" i="47"/>
  <c r="L50" i="47"/>
  <c r="L49" i="47"/>
  <c r="L48" i="47"/>
  <c r="L45" i="47"/>
  <c r="L39" i="47"/>
  <c r="L37" i="47"/>
  <c r="L29" i="47"/>
  <c r="L36" i="47"/>
  <c r="L32" i="47"/>
  <c r="L31" i="47"/>
  <c r="L40" i="47"/>
  <c r="L35" i="47"/>
  <c r="L26" i="47"/>
  <c r="L25" i="47"/>
  <c r="L24" i="47"/>
  <c r="L22" i="47"/>
  <c r="L20" i="47"/>
  <c r="L19" i="47"/>
  <c r="L18" i="47"/>
  <c r="AD54" i="49"/>
  <c r="L17" i="47" s="1"/>
  <c r="L16" i="47"/>
  <c r="N54" i="49"/>
  <c r="BG54" i="49" s="1"/>
  <c r="BI54" i="49" s="1"/>
  <c r="L54" i="49"/>
  <c r="L13" i="47" s="1"/>
  <c r="L9" i="47"/>
  <c r="E54" i="49"/>
  <c r="L6" i="47" s="1"/>
  <c r="L5" i="47"/>
  <c r="K30" i="48"/>
  <c r="K26" i="48"/>
  <c r="K25" i="48"/>
  <c r="K24" i="48"/>
  <c r="K23" i="48"/>
  <c r="K22" i="48"/>
  <c r="K20" i="48"/>
  <c r="K19" i="48"/>
  <c r="K18" i="48"/>
  <c r="K17" i="48"/>
  <c r="K16" i="48"/>
  <c r="K27" i="48"/>
  <c r="K15" i="48"/>
  <c r="K14" i="48"/>
  <c r="K13" i="48"/>
  <c r="K54" i="47"/>
  <c r="K50" i="47"/>
  <c r="K49" i="47"/>
  <c r="K48" i="47"/>
  <c r="K45" i="47"/>
  <c r="K34" i="47"/>
  <c r="K39" i="47"/>
  <c r="K37" i="47"/>
  <c r="K29" i="47"/>
  <c r="K36" i="47"/>
  <c r="K32" i="47"/>
  <c r="K31" i="47"/>
  <c r="K30" i="47"/>
  <c r="K40" i="47"/>
  <c r="K35" i="47"/>
  <c r="K26" i="47"/>
  <c r="K25" i="47"/>
  <c r="K24" i="47"/>
  <c r="K23" i="47"/>
  <c r="K22" i="47"/>
  <c r="K20" i="47"/>
  <c r="K19" i="47"/>
  <c r="K18" i="47"/>
  <c r="AD53" i="49"/>
  <c r="K17" i="47" s="1"/>
  <c r="K16" i="47"/>
  <c r="N53" i="49"/>
  <c r="L53" i="49"/>
  <c r="K13" i="47" s="1"/>
  <c r="E53" i="49"/>
  <c r="K6" i="47" s="1"/>
  <c r="K5" i="47"/>
  <c r="J26" i="48"/>
  <c r="J25" i="48"/>
  <c r="J24" i="48"/>
  <c r="J23" i="48"/>
  <c r="J22" i="48"/>
  <c r="J20" i="48"/>
  <c r="J19" i="48"/>
  <c r="J18" i="48"/>
  <c r="J17" i="48"/>
  <c r="J16" i="48"/>
  <c r="J27" i="48"/>
  <c r="J15" i="48"/>
  <c r="J14" i="48"/>
  <c r="J13" i="48"/>
  <c r="J54" i="47"/>
  <c r="J50" i="47"/>
  <c r="J49" i="47"/>
  <c r="J48" i="47"/>
  <c r="J45" i="47"/>
  <c r="J34" i="47"/>
  <c r="J39" i="47"/>
  <c r="J37" i="47"/>
  <c r="J29" i="47"/>
  <c r="J36" i="47"/>
  <c r="J32" i="47"/>
  <c r="J31" i="47"/>
  <c r="J30" i="47"/>
  <c r="J40" i="47"/>
  <c r="J35" i="47"/>
  <c r="J26" i="47"/>
  <c r="J25" i="47"/>
  <c r="J24" i="47"/>
  <c r="J23" i="47"/>
  <c r="J22" i="47"/>
  <c r="J20" i="47"/>
  <c r="J19" i="47"/>
  <c r="J18" i="47"/>
  <c r="AD52" i="49"/>
  <c r="J17" i="47" s="1"/>
  <c r="J16" i="47"/>
  <c r="N52" i="49"/>
  <c r="L52" i="49"/>
  <c r="J13" i="47" s="1"/>
  <c r="E52" i="49"/>
  <c r="J6" i="47" s="1"/>
  <c r="J5" i="47"/>
  <c r="I30" i="48"/>
  <c r="I26" i="48"/>
  <c r="I25" i="48"/>
  <c r="I24" i="48"/>
  <c r="I23" i="48"/>
  <c r="I22" i="48"/>
  <c r="I20" i="48"/>
  <c r="I19" i="48"/>
  <c r="I18" i="48"/>
  <c r="I17" i="48"/>
  <c r="I16" i="48"/>
  <c r="I27" i="48"/>
  <c r="I15" i="48"/>
  <c r="I14" i="48"/>
  <c r="I13" i="48"/>
  <c r="I54" i="47"/>
  <c r="I50" i="47"/>
  <c r="I49" i="47"/>
  <c r="I48" i="47"/>
  <c r="I45" i="47"/>
  <c r="I34" i="47"/>
  <c r="I39" i="47"/>
  <c r="I37" i="47"/>
  <c r="I29" i="47"/>
  <c r="I36" i="47"/>
  <c r="I32" i="47"/>
  <c r="I31" i="47"/>
  <c r="I30" i="47"/>
  <c r="I40" i="47"/>
  <c r="I35" i="47"/>
  <c r="I26" i="47"/>
  <c r="I25" i="47"/>
  <c r="I24" i="47"/>
  <c r="I23" i="47"/>
  <c r="I22" i="47"/>
  <c r="I20" i="47"/>
  <c r="I19" i="47"/>
  <c r="I18" i="47"/>
  <c r="AD51" i="49"/>
  <c r="I17" i="47" s="1"/>
  <c r="I16" i="47"/>
  <c r="N51" i="49"/>
  <c r="BG51" i="49" s="1"/>
  <c r="BI51" i="49" s="1"/>
  <c r="L51" i="49"/>
  <c r="I13" i="47" s="1"/>
  <c r="E51" i="49"/>
  <c r="I6" i="47" s="1"/>
  <c r="I5" i="47"/>
  <c r="H26" i="48"/>
  <c r="H25" i="48"/>
  <c r="H24" i="48"/>
  <c r="H23" i="48"/>
  <c r="H22" i="48"/>
  <c r="H20" i="48"/>
  <c r="H19" i="48"/>
  <c r="H18" i="48"/>
  <c r="H17" i="48"/>
  <c r="H16" i="48"/>
  <c r="H27" i="48"/>
  <c r="H15" i="48"/>
  <c r="H14" i="48"/>
  <c r="H13" i="48"/>
  <c r="H54" i="47"/>
  <c r="H50" i="47"/>
  <c r="H49" i="47"/>
  <c r="H48" i="47"/>
  <c r="H45" i="47"/>
  <c r="H34" i="47"/>
  <c r="H39" i="47"/>
  <c r="H37" i="47"/>
  <c r="H38" i="47"/>
  <c r="H36" i="47"/>
  <c r="H31" i="47"/>
  <c r="H30" i="47"/>
  <c r="H40" i="47"/>
  <c r="H35" i="47"/>
  <c r="H26" i="47"/>
  <c r="H25" i="47"/>
  <c r="H24" i="47"/>
  <c r="H23" i="47"/>
  <c r="H22" i="47"/>
  <c r="H20" i="47"/>
  <c r="H19" i="47"/>
  <c r="H18" i="47"/>
  <c r="AD50" i="49"/>
  <c r="H17" i="47" s="1"/>
  <c r="H16" i="47"/>
  <c r="N50" i="49"/>
  <c r="BG50" i="49" s="1"/>
  <c r="BI50" i="49" s="1"/>
  <c r="L50" i="49"/>
  <c r="H13" i="47" s="1"/>
  <c r="H9" i="47"/>
  <c r="E50" i="49"/>
  <c r="H6" i="47" s="1"/>
  <c r="H5" i="47"/>
  <c r="G30" i="48"/>
  <c r="G26" i="48"/>
  <c r="G25" i="48"/>
  <c r="G24" i="48"/>
  <c r="G23" i="48"/>
  <c r="G22" i="48"/>
  <c r="G20" i="48"/>
  <c r="G19" i="48"/>
  <c r="G18" i="48"/>
  <c r="G17" i="48"/>
  <c r="G16" i="48"/>
  <c r="G27" i="48"/>
  <c r="G15" i="48"/>
  <c r="G14" i="48"/>
  <c r="G13" i="48"/>
  <c r="G54" i="47"/>
  <c r="G50" i="47"/>
  <c r="G49" i="47"/>
  <c r="G48" i="47"/>
  <c r="G45" i="47"/>
  <c r="G34" i="47"/>
  <c r="G39" i="47"/>
  <c r="G37" i="47"/>
  <c r="G38" i="47"/>
  <c r="G29" i="47"/>
  <c r="G36" i="47"/>
  <c r="G32" i="47"/>
  <c r="G31" i="47"/>
  <c r="G30" i="47"/>
  <c r="G35" i="47"/>
  <c r="G26" i="47"/>
  <c r="G25" i="47"/>
  <c r="G24" i="47"/>
  <c r="G23" i="47"/>
  <c r="G22" i="47"/>
  <c r="G20" i="47"/>
  <c r="G19" i="47"/>
  <c r="G18" i="47"/>
  <c r="AD49" i="49"/>
  <c r="G17" i="47" s="1"/>
  <c r="G16" i="47"/>
  <c r="N49" i="49"/>
  <c r="L49" i="49"/>
  <c r="G13" i="47" s="1"/>
  <c r="G9" i="47"/>
  <c r="E49" i="49"/>
  <c r="G6" i="47" s="1"/>
  <c r="G5" i="47"/>
  <c r="F26" i="48"/>
  <c r="F25" i="48"/>
  <c r="F24" i="48"/>
  <c r="F23" i="48"/>
  <c r="F22" i="48"/>
  <c r="F20" i="48"/>
  <c r="F19" i="48"/>
  <c r="F18" i="48"/>
  <c r="F17" i="48"/>
  <c r="F16" i="48"/>
  <c r="F27" i="48"/>
  <c r="F15" i="48"/>
  <c r="F14" i="48"/>
  <c r="F13" i="48"/>
  <c r="F54" i="47"/>
  <c r="F50" i="47"/>
  <c r="F49" i="47"/>
  <c r="F48" i="47"/>
  <c r="F45" i="47"/>
  <c r="F34" i="47"/>
  <c r="F39" i="47"/>
  <c r="F37" i="47"/>
  <c r="F29" i="47"/>
  <c r="F36" i="47"/>
  <c r="F32" i="47"/>
  <c r="F31" i="47"/>
  <c r="F30" i="47"/>
  <c r="F40" i="47"/>
  <c r="F35" i="47"/>
  <c r="F26" i="47"/>
  <c r="F25" i="47"/>
  <c r="F24" i="47"/>
  <c r="F23" i="47"/>
  <c r="F22" i="47"/>
  <c r="F20" i="47"/>
  <c r="F19" i="47"/>
  <c r="F18" i="47"/>
  <c r="AD48" i="49"/>
  <c r="F17" i="47" s="1"/>
  <c r="F16" i="47"/>
  <c r="N48" i="49"/>
  <c r="L48" i="49"/>
  <c r="F13" i="47" s="1"/>
  <c r="F9" i="47"/>
  <c r="E48" i="49"/>
  <c r="F6" i="47" s="1"/>
  <c r="F5" i="47"/>
  <c r="E30" i="48"/>
  <c r="E26" i="48"/>
  <c r="E25" i="48"/>
  <c r="E24" i="48"/>
  <c r="E23" i="48"/>
  <c r="E22" i="48"/>
  <c r="E20" i="48"/>
  <c r="E19" i="48"/>
  <c r="E18" i="48"/>
  <c r="E17" i="48"/>
  <c r="E16" i="48"/>
  <c r="E27" i="48"/>
  <c r="E15" i="48"/>
  <c r="E14" i="48"/>
  <c r="E13" i="48"/>
  <c r="E54" i="47"/>
  <c r="E50" i="47"/>
  <c r="E49" i="47"/>
  <c r="E48" i="47"/>
  <c r="E45" i="47"/>
  <c r="E34" i="47"/>
  <c r="E39" i="47"/>
  <c r="E37" i="47"/>
  <c r="E36" i="47"/>
  <c r="E32" i="47"/>
  <c r="E31" i="47"/>
  <c r="E30" i="47"/>
  <c r="E40" i="47"/>
  <c r="E35" i="47"/>
  <c r="E26" i="47"/>
  <c r="E25" i="47"/>
  <c r="E24" i="47"/>
  <c r="E23" i="47"/>
  <c r="E22" i="47"/>
  <c r="E20" i="47"/>
  <c r="E19" i="47"/>
  <c r="E18" i="47"/>
  <c r="AD47" i="49"/>
  <c r="E17" i="47" s="1"/>
  <c r="E16" i="47"/>
  <c r="N47" i="49"/>
  <c r="BG47" i="49" s="1"/>
  <c r="BI47" i="49" s="1"/>
  <c r="L47" i="49"/>
  <c r="E13" i="47" s="1"/>
  <c r="E9" i="47"/>
  <c r="E47" i="49"/>
  <c r="E6" i="47" s="1"/>
  <c r="E5" i="47"/>
  <c r="D26" i="48"/>
  <c r="D25" i="48"/>
  <c r="D24" i="48"/>
  <c r="D23" i="48"/>
  <c r="D22" i="48"/>
  <c r="D20" i="48"/>
  <c r="D19" i="48"/>
  <c r="D18" i="48"/>
  <c r="D17" i="48"/>
  <c r="D16" i="48"/>
  <c r="D27" i="48"/>
  <c r="D15" i="48"/>
  <c r="D14" i="48"/>
  <c r="D13" i="48"/>
  <c r="D54" i="47"/>
  <c r="D50" i="47"/>
  <c r="D49" i="47"/>
  <c r="D48" i="47"/>
  <c r="D45" i="47"/>
  <c r="D34" i="47"/>
  <c r="D39" i="47"/>
  <c r="D37" i="47"/>
  <c r="D29" i="47"/>
  <c r="D36" i="47"/>
  <c r="D32" i="47"/>
  <c r="D31" i="47"/>
  <c r="D30" i="47"/>
  <c r="D40" i="47"/>
  <c r="D35" i="47"/>
  <c r="D26" i="47"/>
  <c r="D25" i="47"/>
  <c r="D24" i="47"/>
  <c r="D23" i="47"/>
  <c r="D22" i="47"/>
  <c r="D20" i="47"/>
  <c r="D19" i="47"/>
  <c r="D18" i="47"/>
  <c r="AD46" i="49"/>
  <c r="D17" i="47" s="1"/>
  <c r="D16" i="47"/>
  <c r="N46" i="49"/>
  <c r="L46" i="49"/>
  <c r="D13" i="47" s="1"/>
  <c r="D9" i="47"/>
  <c r="E46" i="49"/>
  <c r="D6" i="47" s="1"/>
  <c r="D5" i="47"/>
  <c r="AD45" i="49"/>
  <c r="N45" i="49"/>
  <c r="L45" i="49"/>
  <c r="E45" i="49"/>
  <c r="AD44" i="49"/>
  <c r="N44" i="49"/>
  <c r="L44" i="49"/>
  <c r="E44" i="49"/>
  <c r="AD43" i="49"/>
  <c r="N43" i="49"/>
  <c r="L43" i="49"/>
  <c r="E43" i="49"/>
  <c r="AD42" i="49"/>
  <c r="N42" i="49"/>
  <c r="L42" i="49"/>
  <c r="E42" i="49"/>
  <c r="AD41" i="49"/>
  <c r="N41" i="49"/>
  <c r="L41" i="49"/>
  <c r="E41" i="49"/>
  <c r="AD40" i="49"/>
  <c r="N40" i="49"/>
  <c r="L40" i="49"/>
  <c r="AD39" i="49"/>
  <c r="N39" i="49"/>
  <c r="L39" i="49"/>
  <c r="AD38" i="49"/>
  <c r="N38" i="49"/>
  <c r="L38" i="49"/>
  <c r="AD37" i="49"/>
  <c r="N37" i="49"/>
  <c r="L37" i="49"/>
  <c r="AD36" i="49"/>
  <c r="N36" i="49"/>
  <c r="L36" i="49"/>
  <c r="AD35" i="49"/>
  <c r="N35" i="49"/>
  <c r="L35" i="49"/>
  <c r="AD34" i="49"/>
  <c r="N34" i="49"/>
  <c r="L34" i="49"/>
  <c r="AD33" i="49"/>
  <c r="N33" i="49"/>
  <c r="L33" i="49"/>
  <c r="AD32" i="49"/>
  <c r="N32" i="49"/>
  <c r="L32" i="49"/>
  <c r="AD31" i="49"/>
  <c r="N31" i="49"/>
  <c r="L31" i="49"/>
  <c r="AD30" i="49"/>
  <c r="N30" i="49"/>
  <c r="L30" i="49"/>
  <c r="AD29" i="49"/>
  <c r="N29" i="49"/>
  <c r="L29" i="49"/>
  <c r="AD28" i="49"/>
  <c r="N28" i="49"/>
  <c r="L28" i="49"/>
  <c r="AD27" i="49"/>
  <c r="N27" i="49"/>
  <c r="L27" i="49"/>
  <c r="AD26" i="49"/>
  <c r="N26" i="49"/>
  <c r="L26" i="49"/>
  <c r="N25" i="49"/>
  <c r="L25" i="49"/>
  <c r="N24" i="49"/>
  <c r="L24" i="49"/>
  <c r="N23" i="49"/>
  <c r="L23" i="49"/>
  <c r="N22" i="49"/>
  <c r="L22" i="49"/>
  <c r="N21" i="49"/>
  <c r="L21" i="49"/>
  <c r="N20" i="49"/>
  <c r="L20" i="49"/>
  <c r="N19" i="49"/>
  <c r="L19" i="49"/>
  <c r="N18" i="49"/>
  <c r="L18" i="49"/>
  <c r="N17" i="49"/>
  <c r="L17" i="49"/>
  <c r="N16" i="49"/>
  <c r="L16" i="49"/>
  <c r="N15" i="49"/>
  <c r="N14" i="49"/>
  <c r="L14" i="49"/>
  <c r="N13" i="49"/>
  <c r="L13" i="49"/>
  <c r="N12" i="49"/>
  <c r="L12" i="49"/>
  <c r="N11" i="49"/>
  <c r="L11" i="49"/>
  <c r="N10" i="49"/>
  <c r="P30" i="48"/>
  <c r="O30" i="48"/>
  <c r="N30" i="48"/>
  <c r="L30" i="48"/>
  <c r="J30" i="48"/>
  <c r="H30" i="48"/>
  <c r="F30" i="48"/>
  <c r="D30" i="48"/>
  <c r="L18" i="48"/>
  <c r="O16" i="48"/>
  <c r="P14" i="48"/>
  <c r="P11" i="48"/>
  <c r="O11" i="48"/>
  <c r="N11" i="48"/>
  <c r="M11" i="48"/>
  <c r="L11" i="48"/>
  <c r="K11" i="48"/>
  <c r="J11" i="48"/>
  <c r="I11" i="48"/>
  <c r="H11" i="48"/>
  <c r="G11" i="48"/>
  <c r="F11" i="48"/>
  <c r="E11" i="48"/>
  <c r="D11" i="48"/>
  <c r="P10" i="48"/>
  <c r="O10" i="48"/>
  <c r="N10" i="48"/>
  <c r="M10" i="48"/>
  <c r="L10" i="48"/>
  <c r="K10" i="48"/>
  <c r="J10" i="48"/>
  <c r="I10" i="48"/>
  <c r="H10" i="48"/>
  <c r="G10" i="48"/>
  <c r="F10" i="48"/>
  <c r="E10" i="48"/>
  <c r="D10" i="48"/>
  <c r="P9" i="48"/>
  <c r="O9" i="48"/>
  <c r="N9" i="48"/>
  <c r="M9" i="48"/>
  <c r="L9" i="48"/>
  <c r="K9" i="48"/>
  <c r="J9" i="48"/>
  <c r="I9" i="48"/>
  <c r="H9" i="48"/>
  <c r="G9" i="48"/>
  <c r="F9" i="48"/>
  <c r="E9" i="48"/>
  <c r="D9" i="48"/>
  <c r="P8" i="48"/>
  <c r="O8" i="48"/>
  <c r="N8" i="48"/>
  <c r="M8" i="48"/>
  <c r="L8" i="48"/>
  <c r="K8" i="48"/>
  <c r="J8" i="48"/>
  <c r="I8" i="48"/>
  <c r="H8" i="48"/>
  <c r="G8" i="48"/>
  <c r="F8" i="48"/>
  <c r="E8" i="48"/>
  <c r="D8" i="48"/>
  <c r="P7" i="48"/>
  <c r="O7" i="48"/>
  <c r="N7" i="48"/>
  <c r="M7" i="48"/>
  <c r="L7" i="48"/>
  <c r="K7" i="48"/>
  <c r="J7" i="48"/>
  <c r="I7" i="48"/>
  <c r="H7" i="48"/>
  <c r="G7" i="48"/>
  <c r="F7" i="48"/>
  <c r="E7" i="48"/>
  <c r="D7" i="48"/>
  <c r="P6" i="48"/>
  <c r="O6" i="48"/>
  <c r="N6" i="48"/>
  <c r="M6" i="48"/>
  <c r="L6" i="48"/>
  <c r="K6" i="48"/>
  <c r="J6" i="48"/>
  <c r="I6" i="48"/>
  <c r="H6" i="48"/>
  <c r="G6" i="48"/>
  <c r="F6" i="48"/>
  <c r="E6" i="48"/>
  <c r="D6" i="48"/>
  <c r="P5" i="48"/>
  <c r="O5" i="48"/>
  <c r="N5" i="48"/>
  <c r="M5" i="48"/>
  <c r="L5" i="48"/>
  <c r="K5" i="48"/>
  <c r="J5" i="48"/>
  <c r="I5" i="48"/>
  <c r="H5" i="48"/>
  <c r="G5" i="48"/>
  <c r="F5" i="48"/>
  <c r="E5" i="48"/>
  <c r="D5" i="48"/>
  <c r="P57" i="47"/>
  <c r="O57" i="47"/>
  <c r="N57" i="47"/>
  <c r="M57" i="47"/>
  <c r="L57" i="47"/>
  <c r="K57" i="47"/>
  <c r="J57" i="47"/>
  <c r="I57" i="47"/>
  <c r="H57" i="47"/>
  <c r="G57" i="47"/>
  <c r="F57" i="47"/>
  <c r="E57" i="47"/>
  <c r="D57" i="47"/>
  <c r="P56" i="47"/>
  <c r="O56" i="47"/>
  <c r="N56" i="47"/>
  <c r="M56" i="47"/>
  <c r="L56" i="47"/>
  <c r="K56" i="47"/>
  <c r="J56" i="47"/>
  <c r="I56" i="47"/>
  <c r="H56" i="47"/>
  <c r="G56" i="47"/>
  <c r="F56" i="47"/>
  <c r="E56" i="47"/>
  <c r="D56" i="47"/>
  <c r="P55" i="47"/>
  <c r="O55" i="47"/>
  <c r="N55" i="47"/>
  <c r="M55" i="47"/>
  <c r="L55" i="47"/>
  <c r="K55" i="47"/>
  <c r="J55" i="47"/>
  <c r="I55" i="47"/>
  <c r="H55" i="47"/>
  <c r="G55" i="47"/>
  <c r="F55" i="47"/>
  <c r="E55" i="47"/>
  <c r="D55" i="47"/>
  <c r="P53" i="47"/>
  <c r="O53" i="47"/>
  <c r="N53" i="47"/>
  <c r="M53" i="47"/>
  <c r="L53" i="47"/>
  <c r="K53" i="47"/>
  <c r="J53" i="47"/>
  <c r="I53" i="47"/>
  <c r="H53" i="47"/>
  <c r="G53" i="47"/>
  <c r="F53" i="47"/>
  <c r="E53" i="47"/>
  <c r="D53" i="47"/>
  <c r="P52" i="47"/>
  <c r="O52" i="47"/>
  <c r="N52" i="47"/>
  <c r="M52" i="47"/>
  <c r="L52" i="47"/>
  <c r="K52" i="47"/>
  <c r="J52" i="47"/>
  <c r="I52" i="47"/>
  <c r="H52" i="47"/>
  <c r="G52" i="47"/>
  <c r="F52" i="47"/>
  <c r="E52" i="47"/>
  <c r="D52" i="47"/>
  <c r="P51" i="47"/>
  <c r="O51" i="47"/>
  <c r="N51" i="47"/>
  <c r="M51" i="47"/>
  <c r="L51" i="47"/>
  <c r="K51" i="47"/>
  <c r="J51" i="47"/>
  <c r="I51" i="47"/>
  <c r="H51" i="47"/>
  <c r="G51" i="47"/>
  <c r="F51" i="47"/>
  <c r="E51" i="47"/>
  <c r="D51" i="47"/>
  <c r="P47" i="47"/>
  <c r="O47" i="47"/>
  <c r="N47" i="47"/>
  <c r="M47" i="47"/>
  <c r="L47" i="47"/>
  <c r="K47" i="47"/>
  <c r="J47" i="47"/>
  <c r="I47" i="47"/>
  <c r="H47" i="47"/>
  <c r="G47" i="47"/>
  <c r="F47" i="47"/>
  <c r="E47" i="47"/>
  <c r="D47" i="47"/>
  <c r="P46" i="47"/>
  <c r="O46" i="47"/>
  <c r="N46" i="47"/>
  <c r="M46" i="47"/>
  <c r="L46" i="47"/>
  <c r="K46" i="47"/>
  <c r="J46" i="47"/>
  <c r="I46" i="47"/>
  <c r="H46" i="47"/>
  <c r="G46" i="47"/>
  <c r="F46" i="47"/>
  <c r="E46" i="47"/>
  <c r="D46" i="47"/>
  <c r="L34" i="47"/>
  <c r="O39" i="47"/>
  <c r="O37" i="47"/>
  <c r="P38" i="47"/>
  <c r="M38" i="47"/>
  <c r="L38" i="47"/>
  <c r="K38" i="47"/>
  <c r="J38" i="47"/>
  <c r="I38" i="47"/>
  <c r="F38" i="47"/>
  <c r="E38" i="47"/>
  <c r="D38" i="47"/>
  <c r="N36" i="47"/>
  <c r="P32" i="47"/>
  <c r="N32" i="47"/>
  <c r="H32" i="47"/>
  <c r="P31" i="47"/>
  <c r="N31" i="47"/>
  <c r="L30" i="47"/>
  <c r="M40" i="47"/>
  <c r="G40" i="47"/>
  <c r="P35" i="47"/>
  <c r="M35" i="47"/>
  <c r="P27" i="47"/>
  <c r="O27" i="47"/>
  <c r="N27" i="47"/>
  <c r="M27" i="47"/>
  <c r="L27" i="47"/>
  <c r="K27" i="47"/>
  <c r="J27" i="47"/>
  <c r="I27" i="47"/>
  <c r="H27" i="47"/>
  <c r="G27" i="47"/>
  <c r="F27" i="47"/>
  <c r="E27" i="47"/>
  <c r="D27" i="47"/>
  <c r="L23" i="47"/>
  <c r="P21" i="47"/>
  <c r="O21" i="47"/>
  <c r="N21" i="47"/>
  <c r="M21" i="47"/>
  <c r="L21" i="47"/>
  <c r="K21" i="47"/>
  <c r="J21" i="47"/>
  <c r="I21" i="47"/>
  <c r="H21" i="47"/>
  <c r="G21" i="47"/>
  <c r="F21" i="47"/>
  <c r="E21" i="47"/>
  <c r="D21" i="47"/>
  <c r="N19" i="47"/>
  <c r="P11" i="47"/>
  <c r="O11" i="47"/>
  <c r="N11" i="47"/>
  <c r="M11" i="47"/>
  <c r="L11" i="47"/>
  <c r="K11" i="47"/>
  <c r="J11" i="47"/>
  <c r="I11" i="47"/>
  <c r="H11" i="47"/>
  <c r="G11" i="47"/>
  <c r="F11" i="47"/>
  <c r="E11" i="47"/>
  <c r="D11" i="47"/>
  <c r="P10" i="47"/>
  <c r="O10" i="47"/>
  <c r="N10" i="47"/>
  <c r="M10" i="47"/>
  <c r="L10" i="47"/>
  <c r="K10" i="47"/>
  <c r="J10" i="47"/>
  <c r="I10" i="47"/>
  <c r="H10" i="47"/>
  <c r="G10" i="47"/>
  <c r="F10" i="47"/>
  <c r="E10" i="47"/>
  <c r="D10" i="47"/>
  <c r="K9" i="47"/>
  <c r="J9" i="47"/>
  <c r="I9" i="47"/>
  <c r="P7" i="47"/>
  <c r="O7" i="47"/>
  <c r="N7" i="47"/>
  <c r="M7" i="47"/>
  <c r="L7" i="47"/>
  <c r="K7" i="47"/>
  <c r="J7" i="47"/>
  <c r="I7" i="47"/>
  <c r="H7" i="47"/>
  <c r="G7" i="47"/>
  <c r="F7" i="47"/>
  <c r="E7" i="47"/>
  <c r="D7" i="47"/>
  <c r="P6" i="47"/>
  <c r="O5" i="47"/>
  <c r="N5" i="47"/>
  <c r="C99" i="46"/>
  <c r="L98" i="46"/>
  <c r="K98" i="46"/>
  <c r="C98" i="46"/>
  <c r="B98" i="46"/>
  <c r="L92" i="46"/>
  <c r="K92" i="46"/>
  <c r="C92" i="46"/>
  <c r="B92" i="46"/>
  <c r="L91" i="46"/>
  <c r="K91" i="46"/>
  <c r="C91" i="46"/>
  <c r="B91" i="46"/>
  <c r="L90" i="46"/>
  <c r="K90" i="46"/>
  <c r="C90" i="46"/>
  <c r="B90" i="46"/>
  <c r="L89" i="46"/>
  <c r="K89" i="46"/>
  <c r="C89" i="46"/>
  <c r="B89" i="46"/>
  <c r="L88" i="46"/>
  <c r="K88" i="46"/>
  <c r="C88" i="46"/>
  <c r="B88" i="46"/>
  <c r="L87" i="46"/>
  <c r="K87" i="46"/>
  <c r="F87" i="46"/>
  <c r="E87" i="46"/>
  <c r="C87" i="46"/>
  <c r="B87" i="46"/>
  <c r="L86" i="46"/>
  <c r="K86" i="46"/>
  <c r="F86" i="46"/>
  <c r="E86" i="46"/>
  <c r="C86" i="46"/>
  <c r="B86" i="46"/>
  <c r="L84" i="46"/>
  <c r="K84" i="46"/>
  <c r="F84" i="46"/>
  <c r="E84" i="46"/>
  <c r="C84" i="46"/>
  <c r="B84" i="46"/>
  <c r="L83" i="46"/>
  <c r="K83" i="46"/>
  <c r="F83" i="46"/>
  <c r="E83" i="46"/>
  <c r="C83" i="46"/>
  <c r="B83" i="46"/>
  <c r="L82" i="46"/>
  <c r="K82" i="46"/>
  <c r="F82" i="46"/>
  <c r="E82" i="46"/>
  <c r="C82" i="46"/>
  <c r="B82" i="46"/>
  <c r="L81" i="46"/>
  <c r="K81" i="46"/>
  <c r="F81" i="46"/>
  <c r="E81" i="46"/>
  <c r="C81" i="46"/>
  <c r="B81" i="46"/>
  <c r="L80" i="46"/>
  <c r="K80" i="46"/>
  <c r="F80" i="46"/>
  <c r="E80" i="46"/>
  <c r="C80" i="46"/>
  <c r="B80" i="46"/>
  <c r="A528" i="44"/>
  <c r="A527" i="44"/>
  <c r="A524" i="44"/>
  <c r="A523" i="44"/>
  <c r="A522" i="44"/>
  <c r="F521" i="44"/>
  <c r="L508" i="44"/>
  <c r="K508" i="44"/>
  <c r="J508" i="44"/>
  <c r="H508" i="44"/>
  <c r="G508" i="44"/>
  <c r="F508" i="44"/>
  <c r="D508" i="44"/>
  <c r="C508" i="44"/>
  <c r="B508" i="44"/>
  <c r="L507" i="44"/>
  <c r="K507" i="44"/>
  <c r="J507" i="44"/>
  <c r="H507" i="44"/>
  <c r="G507" i="44"/>
  <c r="F507" i="44"/>
  <c r="D507" i="44"/>
  <c r="C507" i="44"/>
  <c r="B507" i="44"/>
  <c r="K506" i="44"/>
  <c r="J506" i="44"/>
  <c r="G506" i="44"/>
  <c r="F506" i="44"/>
  <c r="C506" i="44"/>
  <c r="B506" i="44"/>
  <c r="K505" i="44"/>
  <c r="J505" i="44"/>
  <c r="G505" i="44"/>
  <c r="F505" i="44"/>
  <c r="C505" i="44"/>
  <c r="B505" i="44"/>
  <c r="H504" i="44"/>
  <c r="G504" i="44"/>
  <c r="F504" i="44"/>
  <c r="D504" i="44"/>
  <c r="C504" i="44"/>
  <c r="B504" i="44"/>
  <c r="H503" i="44"/>
  <c r="G503" i="44"/>
  <c r="F503" i="44"/>
  <c r="D503" i="44"/>
  <c r="C503" i="44"/>
  <c r="B503" i="44"/>
  <c r="H502" i="44"/>
  <c r="G502" i="44"/>
  <c r="F502" i="44"/>
  <c r="D502" i="44"/>
  <c r="C502" i="44"/>
  <c r="B502" i="44"/>
  <c r="A501" i="44"/>
  <c r="A495" i="44"/>
  <c r="L494" i="44"/>
  <c r="K494" i="44"/>
  <c r="J494" i="44"/>
  <c r="H494" i="44"/>
  <c r="G494" i="44"/>
  <c r="F494" i="44"/>
  <c r="D494" i="44"/>
  <c r="C494" i="44"/>
  <c r="B494" i="44"/>
  <c r="L488" i="44"/>
  <c r="K488" i="44"/>
  <c r="J488" i="44"/>
  <c r="H488" i="44"/>
  <c r="G488" i="44"/>
  <c r="F488" i="44"/>
  <c r="D488" i="44"/>
  <c r="C488" i="44"/>
  <c r="B488" i="44"/>
  <c r="L487" i="44"/>
  <c r="K487" i="44"/>
  <c r="J487" i="44"/>
  <c r="H487" i="44"/>
  <c r="G487" i="44"/>
  <c r="F487" i="44"/>
  <c r="D487" i="44"/>
  <c r="C487" i="44"/>
  <c r="B487" i="44"/>
  <c r="L486" i="44"/>
  <c r="K486" i="44"/>
  <c r="J486" i="44"/>
  <c r="H486" i="44"/>
  <c r="G486" i="44"/>
  <c r="F486" i="44"/>
  <c r="D486" i="44"/>
  <c r="C486" i="44"/>
  <c r="B486" i="44"/>
  <c r="L485" i="44"/>
  <c r="K485" i="44"/>
  <c r="J485" i="44"/>
  <c r="H485" i="44"/>
  <c r="G485" i="44"/>
  <c r="F485" i="44"/>
  <c r="D485" i="44"/>
  <c r="C485" i="44"/>
  <c r="B485" i="44"/>
  <c r="L484" i="44"/>
  <c r="K484" i="44"/>
  <c r="J484" i="44"/>
  <c r="H484" i="44"/>
  <c r="G484" i="44"/>
  <c r="F484" i="44"/>
  <c r="D484" i="44"/>
  <c r="C484" i="44"/>
  <c r="B484" i="44"/>
  <c r="L483" i="44"/>
  <c r="K483" i="44"/>
  <c r="J483" i="44"/>
  <c r="H483" i="44"/>
  <c r="G483" i="44"/>
  <c r="F483" i="44"/>
  <c r="D483" i="44"/>
  <c r="C483" i="44"/>
  <c r="B483" i="44"/>
  <c r="L482" i="44"/>
  <c r="K482" i="44"/>
  <c r="J482" i="44"/>
  <c r="H482" i="44"/>
  <c r="G482" i="44"/>
  <c r="F482" i="44"/>
  <c r="D482" i="44"/>
  <c r="C482" i="44"/>
  <c r="B482" i="44"/>
  <c r="L481" i="44"/>
  <c r="K481" i="44"/>
  <c r="J481" i="44"/>
  <c r="H481" i="44"/>
  <c r="G481" i="44"/>
  <c r="F481" i="44"/>
  <c r="D481" i="44"/>
  <c r="C481" i="44"/>
  <c r="B481" i="44"/>
  <c r="L480" i="44"/>
  <c r="K480" i="44"/>
  <c r="J480" i="44"/>
  <c r="H480" i="44"/>
  <c r="G480" i="44"/>
  <c r="F480" i="44"/>
  <c r="D480" i="44"/>
  <c r="C480" i="44"/>
  <c r="B480" i="44"/>
  <c r="L479" i="44"/>
  <c r="K479" i="44"/>
  <c r="J479" i="44"/>
  <c r="H479" i="44"/>
  <c r="G479" i="44"/>
  <c r="F479" i="44"/>
  <c r="D479" i="44"/>
  <c r="C479" i="44"/>
  <c r="B479" i="44"/>
  <c r="L478" i="44"/>
  <c r="K478" i="44"/>
  <c r="J478" i="44"/>
  <c r="H478" i="44"/>
  <c r="G478" i="44"/>
  <c r="F478" i="44"/>
  <c r="D478" i="44"/>
  <c r="C478" i="44"/>
  <c r="B478" i="44"/>
  <c r="L477" i="44"/>
  <c r="K477" i="44"/>
  <c r="J477" i="44"/>
  <c r="H477" i="44"/>
  <c r="G477" i="44"/>
  <c r="F477" i="44"/>
  <c r="D477" i="44"/>
  <c r="C477" i="44"/>
  <c r="B477" i="44"/>
  <c r="L476" i="44"/>
  <c r="K476" i="44"/>
  <c r="J476" i="44"/>
  <c r="H476" i="44"/>
  <c r="G476" i="44"/>
  <c r="F476" i="44"/>
  <c r="D476" i="44"/>
  <c r="C476" i="44"/>
  <c r="B476" i="44"/>
  <c r="A475" i="44"/>
  <c r="G474" i="44"/>
  <c r="A474" i="44"/>
  <c r="L473" i="44"/>
  <c r="K473" i="44"/>
  <c r="J473" i="44"/>
  <c r="H473" i="44"/>
  <c r="G473" i="44"/>
  <c r="F473" i="44"/>
  <c r="D473" i="44"/>
  <c r="C473" i="44"/>
  <c r="B473" i="44"/>
  <c r="L467" i="44"/>
  <c r="K467" i="44"/>
  <c r="J467" i="44"/>
  <c r="H467" i="44"/>
  <c r="G467" i="44"/>
  <c r="F467" i="44"/>
  <c r="D467" i="44"/>
  <c r="C467" i="44"/>
  <c r="B467" i="44"/>
  <c r="L466" i="44"/>
  <c r="K466" i="44"/>
  <c r="J466" i="44"/>
  <c r="H466" i="44"/>
  <c r="G466" i="44"/>
  <c r="F466" i="44"/>
  <c r="D466" i="44"/>
  <c r="C466" i="44"/>
  <c r="B466" i="44"/>
  <c r="L465" i="44"/>
  <c r="K465" i="44"/>
  <c r="J465" i="44"/>
  <c r="H465" i="44"/>
  <c r="G465" i="44"/>
  <c r="F465" i="44"/>
  <c r="D465" i="44"/>
  <c r="C465" i="44"/>
  <c r="B465" i="44"/>
  <c r="L464" i="44"/>
  <c r="K464" i="44"/>
  <c r="J464" i="44"/>
  <c r="H464" i="44"/>
  <c r="G464" i="44"/>
  <c r="F464" i="44"/>
  <c r="D464" i="44"/>
  <c r="C464" i="44"/>
  <c r="B464" i="44"/>
  <c r="L463" i="44"/>
  <c r="K463" i="44"/>
  <c r="J463" i="44"/>
  <c r="H463" i="44"/>
  <c r="G463" i="44"/>
  <c r="F463" i="44"/>
  <c r="D463" i="44"/>
  <c r="C463" i="44"/>
  <c r="B463" i="44"/>
  <c r="L462" i="44"/>
  <c r="K462" i="44"/>
  <c r="J462" i="44"/>
  <c r="H462" i="44"/>
  <c r="G462" i="44"/>
  <c r="F462" i="44"/>
  <c r="D462" i="44"/>
  <c r="C462" i="44"/>
  <c r="B462" i="44"/>
  <c r="L461" i="44"/>
  <c r="K461" i="44"/>
  <c r="J461" i="44"/>
  <c r="H461" i="44"/>
  <c r="G461" i="44"/>
  <c r="F461" i="44"/>
  <c r="D461" i="44"/>
  <c r="C461" i="44"/>
  <c r="B461" i="44"/>
  <c r="L460" i="44"/>
  <c r="K460" i="44"/>
  <c r="J460" i="44"/>
  <c r="H460" i="44"/>
  <c r="G460" i="44"/>
  <c r="F460" i="44"/>
  <c r="D460" i="44"/>
  <c r="C460" i="44"/>
  <c r="B460" i="44"/>
  <c r="L459" i="44"/>
  <c r="K459" i="44"/>
  <c r="J459" i="44"/>
  <c r="H459" i="44"/>
  <c r="G459" i="44"/>
  <c r="F459" i="44"/>
  <c r="D459" i="44"/>
  <c r="C459" i="44"/>
  <c r="B459" i="44"/>
  <c r="L458" i="44"/>
  <c r="K458" i="44"/>
  <c r="J458" i="44"/>
  <c r="H458" i="44"/>
  <c r="G458" i="44"/>
  <c r="F458" i="44"/>
  <c r="D458" i="44"/>
  <c r="C458" i="44"/>
  <c r="B458" i="44"/>
  <c r="L457" i="44"/>
  <c r="K457" i="44"/>
  <c r="J457" i="44"/>
  <c r="H457" i="44"/>
  <c r="G457" i="44"/>
  <c r="F457" i="44"/>
  <c r="D457" i="44"/>
  <c r="C457" i="44"/>
  <c r="B457" i="44"/>
  <c r="L456" i="44"/>
  <c r="K456" i="44"/>
  <c r="J456" i="44"/>
  <c r="H456" i="44"/>
  <c r="G456" i="44"/>
  <c r="F456" i="44"/>
  <c r="D456" i="44"/>
  <c r="C456" i="44"/>
  <c r="B456" i="44"/>
  <c r="L455" i="44"/>
  <c r="K455" i="44"/>
  <c r="J455" i="44"/>
  <c r="H455" i="44"/>
  <c r="G455" i="44"/>
  <c r="F455" i="44"/>
  <c r="D455" i="44"/>
  <c r="C455" i="44"/>
  <c r="B455" i="44"/>
  <c r="A454" i="44"/>
  <c r="G448" i="44"/>
  <c r="L447" i="44"/>
  <c r="K447" i="44"/>
  <c r="J447" i="44"/>
  <c r="H447" i="44"/>
  <c r="G447" i="44"/>
  <c r="F447" i="44"/>
  <c r="D447" i="44"/>
  <c r="C447" i="44"/>
  <c r="B447" i="44"/>
  <c r="L441" i="44"/>
  <c r="K441" i="44"/>
  <c r="J441" i="44"/>
  <c r="H441" i="44"/>
  <c r="G441" i="44"/>
  <c r="F441" i="44"/>
  <c r="D441" i="44"/>
  <c r="C441" i="44"/>
  <c r="B441" i="44"/>
  <c r="L440" i="44"/>
  <c r="K440" i="44"/>
  <c r="J440" i="44"/>
  <c r="H440" i="44"/>
  <c r="G440" i="44"/>
  <c r="F440" i="44"/>
  <c r="D440" i="44"/>
  <c r="C440" i="44"/>
  <c r="B440" i="44"/>
  <c r="L439" i="44"/>
  <c r="K439" i="44"/>
  <c r="J439" i="44"/>
  <c r="H439" i="44"/>
  <c r="G439" i="44"/>
  <c r="F439" i="44"/>
  <c r="D439" i="44"/>
  <c r="C439" i="44"/>
  <c r="B439" i="44"/>
  <c r="L438" i="44"/>
  <c r="K438" i="44"/>
  <c r="J438" i="44"/>
  <c r="H438" i="44"/>
  <c r="G438" i="44"/>
  <c r="F438" i="44"/>
  <c r="D438" i="44"/>
  <c r="C438" i="44"/>
  <c r="B438" i="44"/>
  <c r="L437" i="44"/>
  <c r="K437" i="44"/>
  <c r="J437" i="44"/>
  <c r="H437" i="44"/>
  <c r="G437" i="44"/>
  <c r="F437" i="44"/>
  <c r="D437" i="44"/>
  <c r="C437" i="44"/>
  <c r="B437" i="44"/>
  <c r="L436" i="44"/>
  <c r="K436" i="44"/>
  <c r="J436" i="44"/>
  <c r="H436" i="44"/>
  <c r="G436" i="44"/>
  <c r="F436" i="44"/>
  <c r="D436" i="44"/>
  <c r="C436" i="44"/>
  <c r="B436" i="44"/>
  <c r="L435" i="44"/>
  <c r="K435" i="44"/>
  <c r="J435" i="44"/>
  <c r="H435" i="44"/>
  <c r="G435" i="44"/>
  <c r="F435" i="44"/>
  <c r="D435" i="44"/>
  <c r="C435" i="44"/>
  <c r="B435" i="44"/>
  <c r="L434" i="44"/>
  <c r="K434" i="44"/>
  <c r="J434" i="44"/>
  <c r="H434" i="44"/>
  <c r="G434" i="44"/>
  <c r="F434" i="44"/>
  <c r="D434" i="44"/>
  <c r="C434" i="44"/>
  <c r="B434" i="44"/>
  <c r="L433" i="44"/>
  <c r="K433" i="44"/>
  <c r="J433" i="44"/>
  <c r="H433" i="44"/>
  <c r="G433" i="44"/>
  <c r="F433" i="44"/>
  <c r="D433" i="44"/>
  <c r="C433" i="44"/>
  <c r="B433" i="44"/>
  <c r="L432" i="44"/>
  <c r="K432" i="44"/>
  <c r="J432" i="44"/>
  <c r="H432" i="44"/>
  <c r="G432" i="44"/>
  <c r="F432" i="44"/>
  <c r="D432" i="44"/>
  <c r="C432" i="44"/>
  <c r="B432" i="44"/>
  <c r="L431" i="44"/>
  <c r="K431" i="44"/>
  <c r="J431" i="44"/>
  <c r="H431" i="44"/>
  <c r="G431" i="44"/>
  <c r="F431" i="44"/>
  <c r="D431" i="44"/>
  <c r="C431" i="44"/>
  <c r="B431" i="44"/>
  <c r="L430" i="44"/>
  <c r="K430" i="44"/>
  <c r="J430" i="44"/>
  <c r="H430" i="44"/>
  <c r="G430" i="44"/>
  <c r="F430" i="44"/>
  <c r="D430" i="44"/>
  <c r="C430" i="44"/>
  <c r="B430" i="44"/>
  <c r="L429" i="44"/>
  <c r="K429" i="44"/>
  <c r="J429" i="44"/>
  <c r="H429" i="44"/>
  <c r="G429" i="44"/>
  <c r="F429" i="44"/>
  <c r="D429" i="44"/>
  <c r="C429" i="44"/>
  <c r="B429" i="44"/>
  <c r="G427" i="44"/>
  <c r="L419" i="44"/>
  <c r="K419" i="44"/>
  <c r="J419" i="44"/>
  <c r="H419" i="44"/>
  <c r="G419" i="44"/>
  <c r="F419" i="44"/>
  <c r="D419" i="44"/>
  <c r="L418" i="44"/>
  <c r="K418" i="44"/>
  <c r="J418" i="44"/>
  <c r="H418" i="44"/>
  <c r="G418" i="44"/>
  <c r="F418" i="44"/>
  <c r="D418" i="44"/>
  <c r="L417" i="44"/>
  <c r="K417" i="44"/>
  <c r="J417" i="44"/>
  <c r="H417" i="44"/>
  <c r="G417" i="44"/>
  <c r="F417" i="44"/>
  <c r="D417" i="44"/>
  <c r="L416" i="44"/>
  <c r="K416" i="44"/>
  <c r="J416" i="44"/>
  <c r="H416" i="44"/>
  <c r="G416" i="44"/>
  <c r="F416" i="44"/>
  <c r="D416" i="44"/>
  <c r="L415" i="44"/>
  <c r="K415" i="44"/>
  <c r="J415" i="44"/>
  <c r="H415" i="44"/>
  <c r="G415" i="44"/>
  <c r="F415" i="44"/>
  <c r="D415" i="44"/>
  <c r="L414" i="44"/>
  <c r="K414" i="44"/>
  <c r="J414" i="44"/>
  <c r="H414" i="44"/>
  <c r="G414" i="44"/>
  <c r="F414" i="44"/>
  <c r="L413" i="44"/>
  <c r="K413" i="44"/>
  <c r="J413" i="44"/>
  <c r="H413" i="44"/>
  <c r="G413" i="44"/>
  <c r="F413" i="44"/>
  <c r="D413" i="44"/>
  <c r="C413" i="44"/>
  <c r="B413" i="44"/>
  <c r="L412" i="44"/>
  <c r="K412" i="44"/>
  <c r="J412" i="44"/>
  <c r="H412" i="44"/>
  <c r="G412" i="44"/>
  <c r="F412" i="44"/>
  <c r="D412" i="44"/>
  <c r="C412" i="44"/>
  <c r="B412" i="44"/>
  <c r="L411" i="44"/>
  <c r="K411" i="44"/>
  <c r="J411" i="44"/>
  <c r="H411" i="44"/>
  <c r="G411" i="44"/>
  <c r="F411" i="44"/>
  <c r="D411" i="44"/>
  <c r="C411" i="44"/>
  <c r="B411" i="44"/>
  <c r="L410" i="44"/>
  <c r="K410" i="44"/>
  <c r="J410" i="44"/>
  <c r="H410" i="44"/>
  <c r="G410" i="44"/>
  <c r="F410" i="44"/>
  <c r="D410" i="44"/>
  <c r="C410" i="44"/>
  <c r="B410" i="44"/>
  <c r="L409" i="44"/>
  <c r="K409" i="44"/>
  <c r="J409" i="44"/>
  <c r="H409" i="44"/>
  <c r="G409" i="44"/>
  <c r="F409" i="44"/>
  <c r="D409" i="44"/>
  <c r="C409" i="44"/>
  <c r="B409" i="44"/>
  <c r="L408" i="44"/>
  <c r="K408" i="44"/>
  <c r="J408" i="44"/>
  <c r="H408" i="44"/>
  <c r="G408" i="44"/>
  <c r="F408" i="44"/>
  <c r="D408" i="44"/>
  <c r="C408" i="44"/>
  <c r="B408" i="44"/>
  <c r="A407" i="44"/>
  <c r="F401" i="44"/>
  <c r="L400" i="44"/>
  <c r="K400" i="44"/>
  <c r="J400" i="44"/>
  <c r="H400" i="44"/>
  <c r="G400" i="44"/>
  <c r="F400" i="44"/>
  <c r="D400" i="44"/>
  <c r="C400" i="44"/>
  <c r="B400" i="44"/>
  <c r="L394" i="44"/>
  <c r="K394" i="44"/>
  <c r="J394" i="44"/>
  <c r="H394" i="44"/>
  <c r="G394" i="44"/>
  <c r="F394" i="44"/>
  <c r="D394" i="44"/>
  <c r="C394" i="44"/>
  <c r="B394" i="44"/>
  <c r="L393" i="44"/>
  <c r="K393" i="44"/>
  <c r="J393" i="44"/>
  <c r="H393" i="44"/>
  <c r="G393" i="44"/>
  <c r="F393" i="44"/>
  <c r="D393" i="44"/>
  <c r="C393" i="44"/>
  <c r="B393" i="44"/>
  <c r="L392" i="44"/>
  <c r="K392" i="44"/>
  <c r="J392" i="44"/>
  <c r="H392" i="44"/>
  <c r="G392" i="44"/>
  <c r="F392" i="44"/>
  <c r="D392" i="44"/>
  <c r="C392" i="44"/>
  <c r="B392" i="44"/>
  <c r="L391" i="44"/>
  <c r="K391" i="44"/>
  <c r="J391" i="44"/>
  <c r="H391" i="44"/>
  <c r="G391" i="44"/>
  <c r="F391" i="44"/>
  <c r="D391" i="44"/>
  <c r="C391" i="44"/>
  <c r="B391" i="44"/>
  <c r="L390" i="44"/>
  <c r="K390" i="44"/>
  <c r="J390" i="44"/>
  <c r="H390" i="44"/>
  <c r="G390" i="44"/>
  <c r="F390" i="44"/>
  <c r="D390" i="44"/>
  <c r="C390" i="44"/>
  <c r="B390" i="44"/>
  <c r="L389" i="44"/>
  <c r="K389" i="44"/>
  <c r="J389" i="44"/>
  <c r="H389" i="44"/>
  <c r="G389" i="44"/>
  <c r="F389" i="44"/>
  <c r="D389" i="44"/>
  <c r="C389" i="44"/>
  <c r="B389" i="44"/>
  <c r="L388" i="44"/>
  <c r="K388" i="44"/>
  <c r="J388" i="44"/>
  <c r="H388" i="44"/>
  <c r="G388" i="44"/>
  <c r="F388" i="44"/>
  <c r="D388" i="44"/>
  <c r="C388" i="44"/>
  <c r="B388" i="44"/>
  <c r="L387" i="44"/>
  <c r="K387" i="44"/>
  <c r="J387" i="44"/>
  <c r="H387" i="44"/>
  <c r="G387" i="44"/>
  <c r="F387" i="44"/>
  <c r="D387" i="44"/>
  <c r="C387" i="44"/>
  <c r="B387" i="44"/>
  <c r="L386" i="44"/>
  <c r="K386" i="44"/>
  <c r="J386" i="44"/>
  <c r="H386" i="44"/>
  <c r="G386" i="44"/>
  <c r="F386" i="44"/>
  <c r="D386" i="44"/>
  <c r="C386" i="44"/>
  <c r="B386" i="44"/>
  <c r="L385" i="44"/>
  <c r="K385" i="44"/>
  <c r="J385" i="44"/>
  <c r="H385" i="44"/>
  <c r="G385" i="44"/>
  <c r="F385" i="44"/>
  <c r="D385" i="44"/>
  <c r="C385" i="44"/>
  <c r="B385" i="44"/>
  <c r="L384" i="44"/>
  <c r="K384" i="44"/>
  <c r="J384" i="44"/>
  <c r="H384" i="44"/>
  <c r="G384" i="44"/>
  <c r="F384" i="44"/>
  <c r="D384" i="44"/>
  <c r="C384" i="44"/>
  <c r="B384" i="44"/>
  <c r="L383" i="44"/>
  <c r="K383" i="44"/>
  <c r="J383" i="44"/>
  <c r="H383" i="44"/>
  <c r="G383" i="44"/>
  <c r="F383" i="44"/>
  <c r="D383" i="44"/>
  <c r="C383" i="44"/>
  <c r="B383" i="44"/>
  <c r="L382" i="44"/>
  <c r="K382" i="44"/>
  <c r="J382" i="44"/>
  <c r="H382" i="44"/>
  <c r="G382" i="44"/>
  <c r="F382" i="44"/>
  <c r="D382" i="44"/>
  <c r="C382" i="44"/>
  <c r="B382" i="44"/>
  <c r="A381" i="44"/>
  <c r="G380" i="44"/>
  <c r="L379" i="44"/>
  <c r="K379" i="44"/>
  <c r="J379" i="44"/>
  <c r="H379" i="44"/>
  <c r="G379" i="44"/>
  <c r="F379" i="44"/>
  <c r="D379" i="44"/>
  <c r="C379" i="44"/>
  <c r="B379" i="44"/>
  <c r="L373" i="44"/>
  <c r="K373" i="44"/>
  <c r="J373" i="44"/>
  <c r="H373" i="44"/>
  <c r="G373" i="44"/>
  <c r="F373" i="44"/>
  <c r="D373" i="44"/>
  <c r="C373" i="44"/>
  <c r="B373" i="44"/>
  <c r="L372" i="44"/>
  <c r="K372" i="44"/>
  <c r="J372" i="44"/>
  <c r="H372" i="44"/>
  <c r="G372" i="44"/>
  <c r="F372" i="44"/>
  <c r="D372" i="44"/>
  <c r="C372" i="44"/>
  <c r="B372" i="44"/>
  <c r="L371" i="44"/>
  <c r="K371" i="44"/>
  <c r="J371" i="44"/>
  <c r="H371" i="44"/>
  <c r="G371" i="44"/>
  <c r="F371" i="44"/>
  <c r="D371" i="44"/>
  <c r="C371" i="44"/>
  <c r="B371" i="44"/>
  <c r="L370" i="44"/>
  <c r="K370" i="44"/>
  <c r="J370" i="44"/>
  <c r="H370" i="44"/>
  <c r="G370" i="44"/>
  <c r="F370" i="44"/>
  <c r="D370" i="44"/>
  <c r="C370" i="44"/>
  <c r="B370" i="44"/>
  <c r="L369" i="44"/>
  <c r="K369" i="44"/>
  <c r="J369" i="44"/>
  <c r="H369" i="44"/>
  <c r="G369" i="44"/>
  <c r="F369" i="44"/>
  <c r="D369" i="44"/>
  <c r="C369" i="44"/>
  <c r="B369" i="44"/>
  <c r="L368" i="44"/>
  <c r="K368" i="44"/>
  <c r="J368" i="44"/>
  <c r="H368" i="44"/>
  <c r="G368" i="44"/>
  <c r="F368" i="44"/>
  <c r="D368" i="44"/>
  <c r="C368" i="44"/>
  <c r="B368" i="44"/>
  <c r="L367" i="44"/>
  <c r="K367" i="44"/>
  <c r="J367" i="44"/>
  <c r="H367" i="44"/>
  <c r="G367" i="44"/>
  <c r="F367" i="44"/>
  <c r="D367" i="44"/>
  <c r="C367" i="44"/>
  <c r="B367" i="44"/>
  <c r="L366" i="44"/>
  <c r="K366" i="44"/>
  <c r="J366" i="44"/>
  <c r="H366" i="44"/>
  <c r="G366" i="44"/>
  <c r="F366" i="44"/>
  <c r="D366" i="44"/>
  <c r="C366" i="44"/>
  <c r="B366" i="44"/>
  <c r="L365" i="44"/>
  <c r="K365" i="44"/>
  <c r="J365" i="44"/>
  <c r="H365" i="44"/>
  <c r="G365" i="44"/>
  <c r="F365" i="44"/>
  <c r="D365" i="44"/>
  <c r="C365" i="44"/>
  <c r="B365" i="44"/>
  <c r="L364" i="44"/>
  <c r="K364" i="44"/>
  <c r="J364" i="44"/>
  <c r="H364" i="44"/>
  <c r="G364" i="44"/>
  <c r="F364" i="44"/>
  <c r="D364" i="44"/>
  <c r="C364" i="44"/>
  <c r="B364" i="44"/>
  <c r="L363" i="44"/>
  <c r="K363" i="44"/>
  <c r="J363" i="44"/>
  <c r="H363" i="44"/>
  <c r="G363" i="44"/>
  <c r="F363" i="44"/>
  <c r="D363" i="44"/>
  <c r="C363" i="44"/>
  <c r="B363" i="44"/>
  <c r="L362" i="44"/>
  <c r="K362" i="44"/>
  <c r="J362" i="44"/>
  <c r="H362" i="44"/>
  <c r="G362" i="44"/>
  <c r="F362" i="44"/>
  <c r="D362" i="44"/>
  <c r="C362" i="44"/>
  <c r="B362" i="44"/>
  <c r="L361" i="44"/>
  <c r="K361" i="44"/>
  <c r="J361" i="44"/>
  <c r="H361" i="44"/>
  <c r="G361" i="44"/>
  <c r="F361" i="44"/>
  <c r="D361" i="44"/>
  <c r="C361" i="44"/>
  <c r="B361" i="44"/>
  <c r="A360" i="44"/>
  <c r="L506" i="44"/>
  <c r="D506" i="44"/>
  <c r="L504" i="44"/>
  <c r="K503" i="44"/>
  <c r="J502" i="44"/>
  <c r="A440" i="43"/>
  <c r="A439" i="43"/>
  <c r="A437" i="43"/>
  <c r="A436" i="43"/>
  <c r="A435" i="43"/>
  <c r="H431" i="43"/>
  <c r="L430" i="43"/>
  <c r="K430" i="43"/>
  <c r="J430" i="43"/>
  <c r="H430" i="43"/>
  <c r="G430" i="43"/>
  <c r="F430" i="43"/>
  <c r="D430" i="43"/>
  <c r="C430" i="43"/>
  <c r="B430" i="43"/>
  <c r="L424" i="43"/>
  <c r="K424" i="43"/>
  <c r="J424" i="43"/>
  <c r="H424" i="43"/>
  <c r="G424" i="43"/>
  <c r="F424" i="43"/>
  <c r="D424" i="43"/>
  <c r="C424" i="43"/>
  <c r="B424" i="43"/>
  <c r="L423" i="43"/>
  <c r="K423" i="43"/>
  <c r="J423" i="43"/>
  <c r="H423" i="43"/>
  <c r="G423" i="43"/>
  <c r="F423" i="43"/>
  <c r="D423" i="43"/>
  <c r="C423" i="43"/>
  <c r="B423" i="43"/>
  <c r="L422" i="43"/>
  <c r="K422" i="43"/>
  <c r="J422" i="43"/>
  <c r="H422" i="43"/>
  <c r="G422" i="43"/>
  <c r="F422" i="43"/>
  <c r="D422" i="43"/>
  <c r="C422" i="43"/>
  <c r="B422" i="43"/>
  <c r="L421" i="43"/>
  <c r="K421" i="43"/>
  <c r="J421" i="43"/>
  <c r="H421" i="43"/>
  <c r="G421" i="43"/>
  <c r="F421" i="43"/>
  <c r="D421" i="43"/>
  <c r="C421" i="43"/>
  <c r="B421" i="43"/>
  <c r="L420" i="43"/>
  <c r="K420" i="43"/>
  <c r="J420" i="43"/>
  <c r="H420" i="43"/>
  <c r="G420" i="43"/>
  <c r="F420" i="43"/>
  <c r="D420" i="43"/>
  <c r="C420" i="43"/>
  <c r="B420" i="43"/>
  <c r="L419" i="43"/>
  <c r="K419" i="43"/>
  <c r="J419" i="43"/>
  <c r="H419" i="43"/>
  <c r="G419" i="43"/>
  <c r="F419" i="43"/>
  <c r="D419" i="43"/>
  <c r="C419" i="43"/>
  <c r="B419" i="43"/>
  <c r="L418" i="43"/>
  <c r="K418" i="43"/>
  <c r="J418" i="43"/>
  <c r="H418" i="43"/>
  <c r="G418" i="43"/>
  <c r="F418" i="43"/>
  <c r="D418" i="43"/>
  <c r="C418" i="43"/>
  <c r="B418" i="43"/>
  <c r="L417" i="43"/>
  <c r="K417" i="43"/>
  <c r="J417" i="43"/>
  <c r="I417" i="43"/>
  <c r="H417" i="43"/>
  <c r="G417" i="43"/>
  <c r="F417" i="43"/>
  <c r="E417" i="43"/>
  <c r="D417" i="43"/>
  <c r="C417" i="43"/>
  <c r="B417" i="43"/>
  <c r="L416" i="43"/>
  <c r="K416" i="43"/>
  <c r="J416" i="43"/>
  <c r="H416" i="43"/>
  <c r="G416" i="43"/>
  <c r="F416" i="43"/>
  <c r="D416" i="43"/>
  <c r="C416" i="43"/>
  <c r="B416" i="43"/>
  <c r="L415" i="43"/>
  <c r="K415" i="43"/>
  <c r="J415" i="43"/>
  <c r="H415" i="43"/>
  <c r="G415" i="43"/>
  <c r="F415" i="43"/>
  <c r="D415" i="43"/>
  <c r="C415" i="43"/>
  <c r="B415" i="43"/>
  <c r="L414" i="43"/>
  <c r="K414" i="43"/>
  <c r="J414" i="43"/>
  <c r="H414" i="43"/>
  <c r="G414" i="43"/>
  <c r="F414" i="43"/>
  <c r="D414" i="43"/>
  <c r="C414" i="43"/>
  <c r="B414" i="43"/>
  <c r="L413" i="43"/>
  <c r="K413" i="43"/>
  <c r="J413" i="43"/>
  <c r="H413" i="43"/>
  <c r="G413" i="43"/>
  <c r="F413" i="43"/>
  <c r="D413" i="43"/>
  <c r="C413" i="43"/>
  <c r="B413" i="43"/>
  <c r="L412" i="43"/>
  <c r="K412" i="43"/>
  <c r="J412" i="43"/>
  <c r="H412" i="43"/>
  <c r="G412" i="43"/>
  <c r="F412" i="43"/>
  <c r="D412" i="43"/>
  <c r="C412" i="43"/>
  <c r="B412" i="43"/>
  <c r="G409" i="43"/>
  <c r="L408" i="43"/>
  <c r="K408" i="43"/>
  <c r="J408" i="43"/>
  <c r="H408" i="43"/>
  <c r="G408" i="43"/>
  <c r="F408" i="43"/>
  <c r="D408" i="43"/>
  <c r="C408" i="43"/>
  <c r="B408" i="43"/>
  <c r="L402" i="43"/>
  <c r="K402" i="43"/>
  <c r="J402" i="43"/>
  <c r="H402" i="43"/>
  <c r="G402" i="43"/>
  <c r="F402" i="43"/>
  <c r="D402" i="43"/>
  <c r="C402" i="43"/>
  <c r="B402" i="43"/>
  <c r="L401" i="43"/>
  <c r="K401" i="43"/>
  <c r="J401" i="43"/>
  <c r="H401" i="43"/>
  <c r="G401" i="43"/>
  <c r="F401" i="43"/>
  <c r="D401" i="43"/>
  <c r="C401" i="43"/>
  <c r="B401" i="43"/>
  <c r="L400" i="43"/>
  <c r="K400" i="43"/>
  <c r="J400" i="43"/>
  <c r="H400" i="43"/>
  <c r="G400" i="43"/>
  <c r="F400" i="43"/>
  <c r="D400" i="43"/>
  <c r="C400" i="43"/>
  <c r="B400" i="43"/>
  <c r="L399" i="43"/>
  <c r="K399" i="43"/>
  <c r="J399" i="43"/>
  <c r="H399" i="43"/>
  <c r="G399" i="43"/>
  <c r="F399" i="43"/>
  <c r="D399" i="43"/>
  <c r="C399" i="43"/>
  <c r="B399" i="43"/>
  <c r="L398" i="43"/>
  <c r="K398" i="43"/>
  <c r="J398" i="43"/>
  <c r="H398" i="43"/>
  <c r="G398" i="43"/>
  <c r="F398" i="43"/>
  <c r="D398" i="43"/>
  <c r="C398" i="43"/>
  <c r="B398" i="43"/>
  <c r="L397" i="43"/>
  <c r="K397" i="43"/>
  <c r="J397" i="43"/>
  <c r="H397" i="43"/>
  <c r="G397" i="43"/>
  <c r="F397" i="43"/>
  <c r="D397" i="43"/>
  <c r="C397" i="43"/>
  <c r="B397" i="43"/>
  <c r="L396" i="43"/>
  <c r="K396" i="43"/>
  <c r="J396" i="43"/>
  <c r="H396" i="43"/>
  <c r="G396" i="43"/>
  <c r="F396" i="43"/>
  <c r="D396" i="43"/>
  <c r="C396" i="43"/>
  <c r="B396" i="43"/>
  <c r="L395" i="43"/>
  <c r="K395" i="43"/>
  <c r="J395" i="43"/>
  <c r="I395" i="43"/>
  <c r="H395" i="43"/>
  <c r="G395" i="43"/>
  <c r="F395" i="43"/>
  <c r="E395" i="43"/>
  <c r="D395" i="43"/>
  <c r="C395" i="43"/>
  <c r="B395" i="43"/>
  <c r="L394" i="43"/>
  <c r="K394" i="43"/>
  <c r="J394" i="43"/>
  <c r="H394" i="43"/>
  <c r="G394" i="43"/>
  <c r="F394" i="43"/>
  <c r="D394" i="43"/>
  <c r="C394" i="43"/>
  <c r="B394" i="43"/>
  <c r="L393" i="43"/>
  <c r="K393" i="43"/>
  <c r="J393" i="43"/>
  <c r="H393" i="43"/>
  <c r="G393" i="43"/>
  <c r="F393" i="43"/>
  <c r="D393" i="43"/>
  <c r="C393" i="43"/>
  <c r="B393" i="43"/>
  <c r="L392" i="43"/>
  <c r="K392" i="43"/>
  <c r="J392" i="43"/>
  <c r="H392" i="43"/>
  <c r="G392" i="43"/>
  <c r="F392" i="43"/>
  <c r="D392" i="43"/>
  <c r="C392" i="43"/>
  <c r="B392" i="43"/>
  <c r="L391" i="43"/>
  <c r="K391" i="43"/>
  <c r="J391" i="43"/>
  <c r="H391" i="43"/>
  <c r="G391" i="43"/>
  <c r="F391" i="43"/>
  <c r="D391" i="43"/>
  <c r="C391" i="43"/>
  <c r="B391" i="43"/>
  <c r="L390" i="43"/>
  <c r="K390" i="43"/>
  <c r="J390" i="43"/>
  <c r="H390" i="43"/>
  <c r="G390" i="43"/>
  <c r="F390" i="43"/>
  <c r="D390" i="43"/>
  <c r="C390" i="43"/>
  <c r="B390" i="43"/>
  <c r="F384" i="43"/>
  <c r="L383" i="43"/>
  <c r="K383" i="43"/>
  <c r="J383" i="43"/>
  <c r="H383" i="43"/>
  <c r="G383" i="43"/>
  <c r="F383" i="43"/>
  <c r="D383" i="43"/>
  <c r="C383" i="43"/>
  <c r="B383" i="43"/>
  <c r="L377" i="43"/>
  <c r="K377" i="43"/>
  <c r="J377" i="43"/>
  <c r="H377" i="43"/>
  <c r="G377" i="43"/>
  <c r="F377" i="43"/>
  <c r="D377" i="43"/>
  <c r="C377" i="43"/>
  <c r="B377" i="43"/>
  <c r="L376" i="43"/>
  <c r="K376" i="43"/>
  <c r="J376" i="43"/>
  <c r="H376" i="43"/>
  <c r="G376" i="43"/>
  <c r="F376" i="43"/>
  <c r="D376" i="43"/>
  <c r="C376" i="43"/>
  <c r="B376" i="43"/>
  <c r="L375" i="43"/>
  <c r="K375" i="43"/>
  <c r="J375" i="43"/>
  <c r="H375" i="43"/>
  <c r="G375" i="43"/>
  <c r="F375" i="43"/>
  <c r="D375" i="43"/>
  <c r="C375" i="43"/>
  <c r="B375" i="43"/>
  <c r="L374" i="43"/>
  <c r="K374" i="43"/>
  <c r="J374" i="43"/>
  <c r="H374" i="43"/>
  <c r="G374" i="43"/>
  <c r="F374" i="43"/>
  <c r="D374" i="43"/>
  <c r="C374" i="43"/>
  <c r="B374" i="43"/>
  <c r="L373" i="43"/>
  <c r="K373" i="43"/>
  <c r="J373" i="43"/>
  <c r="H373" i="43"/>
  <c r="G373" i="43"/>
  <c r="F373" i="43"/>
  <c r="D373" i="43"/>
  <c r="C373" i="43"/>
  <c r="B373" i="43"/>
  <c r="L372" i="43"/>
  <c r="K372" i="43"/>
  <c r="J372" i="43"/>
  <c r="H372" i="43"/>
  <c r="G372" i="43"/>
  <c r="F372" i="43"/>
  <c r="D372" i="43"/>
  <c r="C372" i="43"/>
  <c r="B372" i="43"/>
  <c r="L371" i="43"/>
  <c r="K371" i="43"/>
  <c r="J371" i="43"/>
  <c r="H371" i="43"/>
  <c r="G371" i="43"/>
  <c r="F371" i="43"/>
  <c r="D371" i="43"/>
  <c r="C371" i="43"/>
  <c r="B371" i="43"/>
  <c r="L370" i="43"/>
  <c r="K370" i="43"/>
  <c r="J370" i="43"/>
  <c r="I370" i="43"/>
  <c r="H370" i="43"/>
  <c r="G370" i="43"/>
  <c r="F370" i="43"/>
  <c r="E370" i="43"/>
  <c r="D370" i="43"/>
  <c r="C370" i="43"/>
  <c r="B370" i="43"/>
  <c r="L369" i="43"/>
  <c r="K369" i="43"/>
  <c r="J369" i="43"/>
  <c r="H369" i="43"/>
  <c r="G369" i="43"/>
  <c r="F369" i="43"/>
  <c r="D369" i="43"/>
  <c r="C369" i="43"/>
  <c r="B369" i="43"/>
  <c r="L368" i="43"/>
  <c r="K368" i="43"/>
  <c r="J368" i="43"/>
  <c r="H368" i="43"/>
  <c r="G368" i="43"/>
  <c r="F368" i="43"/>
  <c r="D368" i="43"/>
  <c r="C368" i="43"/>
  <c r="B368" i="43"/>
  <c r="L367" i="43"/>
  <c r="K367" i="43"/>
  <c r="J367" i="43"/>
  <c r="H367" i="43"/>
  <c r="G367" i="43"/>
  <c r="F367" i="43"/>
  <c r="D367" i="43"/>
  <c r="C367" i="43"/>
  <c r="B367" i="43"/>
  <c r="L366" i="43"/>
  <c r="K366" i="43"/>
  <c r="J366" i="43"/>
  <c r="H366" i="43"/>
  <c r="G366" i="43"/>
  <c r="F366" i="43"/>
  <c r="D366" i="43"/>
  <c r="C366" i="43"/>
  <c r="B366" i="43"/>
  <c r="L365" i="43"/>
  <c r="K365" i="43"/>
  <c r="J365" i="43"/>
  <c r="H365" i="43"/>
  <c r="G365" i="43"/>
  <c r="F365" i="43"/>
  <c r="D365" i="43"/>
  <c r="C365" i="43"/>
  <c r="B365" i="43"/>
  <c r="G362" i="43"/>
  <c r="L361" i="43"/>
  <c r="K361" i="43"/>
  <c r="J361" i="43"/>
  <c r="H361" i="43"/>
  <c r="G361" i="43"/>
  <c r="F361" i="43"/>
  <c r="D361" i="43"/>
  <c r="C361" i="43"/>
  <c r="B361" i="43"/>
  <c r="L355" i="43"/>
  <c r="K355" i="43"/>
  <c r="J355" i="43"/>
  <c r="H355" i="43"/>
  <c r="G355" i="43"/>
  <c r="F355" i="43"/>
  <c r="D355" i="43"/>
  <c r="C355" i="43"/>
  <c r="B355" i="43"/>
  <c r="L354" i="43"/>
  <c r="K354" i="43"/>
  <c r="J354" i="43"/>
  <c r="H354" i="43"/>
  <c r="G354" i="43"/>
  <c r="F354" i="43"/>
  <c r="D354" i="43"/>
  <c r="C354" i="43"/>
  <c r="B354" i="43"/>
  <c r="L353" i="43"/>
  <c r="K353" i="43"/>
  <c r="J353" i="43"/>
  <c r="H353" i="43"/>
  <c r="G353" i="43"/>
  <c r="F353" i="43"/>
  <c r="D353" i="43"/>
  <c r="C353" i="43"/>
  <c r="B353" i="43"/>
  <c r="L352" i="43"/>
  <c r="K352" i="43"/>
  <c r="J352" i="43"/>
  <c r="H352" i="43"/>
  <c r="G352" i="43"/>
  <c r="F352" i="43"/>
  <c r="D352" i="43"/>
  <c r="C352" i="43"/>
  <c r="B352" i="43"/>
  <c r="L351" i="43"/>
  <c r="K351" i="43"/>
  <c r="J351" i="43"/>
  <c r="H351" i="43"/>
  <c r="G351" i="43"/>
  <c r="F351" i="43"/>
  <c r="D351" i="43"/>
  <c r="C351" i="43"/>
  <c r="B351" i="43"/>
  <c r="L350" i="43"/>
  <c r="K350" i="43"/>
  <c r="J350" i="43"/>
  <c r="H350" i="43"/>
  <c r="G350" i="43"/>
  <c r="F350" i="43"/>
  <c r="D350" i="43"/>
  <c r="C350" i="43"/>
  <c r="B350" i="43"/>
  <c r="L349" i="43"/>
  <c r="K349" i="43"/>
  <c r="J349" i="43"/>
  <c r="H349" i="43"/>
  <c r="G349" i="43"/>
  <c r="F349" i="43"/>
  <c r="D349" i="43"/>
  <c r="C349" i="43"/>
  <c r="B349" i="43"/>
  <c r="L348" i="43"/>
  <c r="K348" i="43"/>
  <c r="J348" i="43"/>
  <c r="I348" i="43"/>
  <c r="H348" i="43"/>
  <c r="G348" i="43"/>
  <c r="F348" i="43"/>
  <c r="E348" i="43"/>
  <c r="D348" i="43"/>
  <c r="C348" i="43"/>
  <c r="B348" i="43"/>
  <c r="L347" i="43"/>
  <c r="K347" i="43"/>
  <c r="J347" i="43"/>
  <c r="H347" i="43"/>
  <c r="G347" i="43"/>
  <c r="F347" i="43"/>
  <c r="D347" i="43"/>
  <c r="C347" i="43"/>
  <c r="B347" i="43"/>
  <c r="L346" i="43"/>
  <c r="K346" i="43"/>
  <c r="J346" i="43"/>
  <c r="H346" i="43"/>
  <c r="G346" i="43"/>
  <c r="F346" i="43"/>
  <c r="D346" i="43"/>
  <c r="C346" i="43"/>
  <c r="B346" i="43"/>
  <c r="L345" i="43"/>
  <c r="K345" i="43"/>
  <c r="J345" i="43"/>
  <c r="H345" i="43"/>
  <c r="G345" i="43"/>
  <c r="F345" i="43"/>
  <c r="D345" i="43"/>
  <c r="C345" i="43"/>
  <c r="B345" i="43"/>
  <c r="L344" i="43"/>
  <c r="K344" i="43"/>
  <c r="J344" i="43"/>
  <c r="H344" i="43"/>
  <c r="G344" i="43"/>
  <c r="F344" i="43"/>
  <c r="D344" i="43"/>
  <c r="C344" i="43"/>
  <c r="B344" i="43"/>
  <c r="L343" i="43"/>
  <c r="K343" i="43"/>
  <c r="J343" i="43"/>
  <c r="H343" i="43"/>
  <c r="G343" i="43"/>
  <c r="F343" i="43"/>
  <c r="D343" i="43"/>
  <c r="C343" i="43"/>
  <c r="B343" i="43"/>
  <c r="A342" i="43"/>
  <c r="F337" i="43"/>
  <c r="L336" i="43"/>
  <c r="K336" i="43"/>
  <c r="J336" i="43"/>
  <c r="I336" i="43"/>
  <c r="H336" i="43"/>
  <c r="G336" i="43"/>
  <c r="F336" i="43"/>
  <c r="D336" i="43"/>
  <c r="C336" i="43"/>
  <c r="B336" i="43"/>
  <c r="L330" i="43"/>
  <c r="K330" i="43"/>
  <c r="J330" i="43"/>
  <c r="I330" i="43"/>
  <c r="H330" i="43"/>
  <c r="G330" i="43"/>
  <c r="F330" i="43"/>
  <c r="D330" i="43"/>
  <c r="C330" i="43"/>
  <c r="B330" i="43"/>
  <c r="L329" i="43"/>
  <c r="K329" i="43"/>
  <c r="J329" i="43"/>
  <c r="I329" i="43"/>
  <c r="H329" i="43"/>
  <c r="G329" i="43"/>
  <c r="F329" i="43"/>
  <c r="D329" i="43"/>
  <c r="C329" i="43"/>
  <c r="B329" i="43"/>
  <c r="L328" i="43"/>
  <c r="K328" i="43"/>
  <c r="J328" i="43"/>
  <c r="I328" i="43"/>
  <c r="H328" i="43"/>
  <c r="G328" i="43"/>
  <c r="F328" i="43"/>
  <c r="D328" i="43"/>
  <c r="C328" i="43"/>
  <c r="B328" i="43"/>
  <c r="L327" i="43"/>
  <c r="K327" i="43"/>
  <c r="J327" i="43"/>
  <c r="I327" i="43"/>
  <c r="H327" i="43"/>
  <c r="G327" i="43"/>
  <c r="F327" i="43"/>
  <c r="D327" i="43"/>
  <c r="C327" i="43"/>
  <c r="B327" i="43"/>
  <c r="L326" i="43"/>
  <c r="K326" i="43"/>
  <c r="J326" i="43"/>
  <c r="I326" i="43"/>
  <c r="H326" i="43"/>
  <c r="G326" i="43"/>
  <c r="F326" i="43"/>
  <c r="D326" i="43"/>
  <c r="C326" i="43"/>
  <c r="B326" i="43"/>
  <c r="L325" i="43"/>
  <c r="K325" i="43"/>
  <c r="J325" i="43"/>
  <c r="I325" i="43"/>
  <c r="H325" i="43"/>
  <c r="G325" i="43"/>
  <c r="F325" i="43"/>
  <c r="D325" i="43"/>
  <c r="C325" i="43"/>
  <c r="B325" i="43"/>
  <c r="L324" i="43"/>
  <c r="K324" i="43"/>
  <c r="J324" i="43"/>
  <c r="I324" i="43"/>
  <c r="H324" i="43"/>
  <c r="G324" i="43"/>
  <c r="F324" i="43"/>
  <c r="D324" i="43"/>
  <c r="C324" i="43"/>
  <c r="B324" i="43"/>
  <c r="L323" i="43"/>
  <c r="K323" i="43"/>
  <c r="J323" i="43"/>
  <c r="I323" i="43"/>
  <c r="H323" i="43"/>
  <c r="G323" i="43"/>
  <c r="F323" i="43"/>
  <c r="D323" i="43"/>
  <c r="C323" i="43"/>
  <c r="B323" i="43"/>
  <c r="L322" i="43"/>
  <c r="K322" i="43"/>
  <c r="J322" i="43"/>
  <c r="H322" i="43"/>
  <c r="G322" i="43"/>
  <c r="F322" i="43"/>
  <c r="D322" i="43"/>
  <c r="C322" i="43"/>
  <c r="B322" i="43"/>
  <c r="L321" i="43"/>
  <c r="K321" i="43"/>
  <c r="J321" i="43"/>
  <c r="H321" i="43"/>
  <c r="G321" i="43"/>
  <c r="F321" i="43"/>
  <c r="D321" i="43"/>
  <c r="C321" i="43"/>
  <c r="B321" i="43"/>
  <c r="L320" i="43"/>
  <c r="K320" i="43"/>
  <c r="J320" i="43"/>
  <c r="H320" i="43"/>
  <c r="G320" i="43"/>
  <c r="F320" i="43"/>
  <c r="D320" i="43"/>
  <c r="C320" i="43"/>
  <c r="B320" i="43"/>
  <c r="L319" i="43"/>
  <c r="K319" i="43"/>
  <c r="J319" i="43"/>
  <c r="H319" i="43"/>
  <c r="G319" i="43"/>
  <c r="F319" i="43"/>
  <c r="D319" i="43"/>
  <c r="C319" i="43"/>
  <c r="B319" i="43"/>
  <c r="L318" i="43"/>
  <c r="K318" i="43"/>
  <c r="J318" i="43"/>
  <c r="H318" i="43"/>
  <c r="G318" i="43"/>
  <c r="F318" i="43"/>
  <c r="D318" i="43"/>
  <c r="C318" i="43"/>
  <c r="B318" i="43"/>
  <c r="A317" i="43"/>
  <c r="H315" i="43"/>
  <c r="L314" i="43"/>
  <c r="K314" i="43"/>
  <c r="J314" i="43"/>
  <c r="H314" i="43"/>
  <c r="G314" i="43"/>
  <c r="F314" i="43"/>
  <c r="D314" i="43"/>
  <c r="C314" i="43"/>
  <c r="B314" i="43"/>
  <c r="L308" i="43"/>
  <c r="K308" i="43"/>
  <c r="J308" i="43"/>
  <c r="H308" i="43"/>
  <c r="G308" i="43"/>
  <c r="F308" i="43"/>
  <c r="D308" i="43"/>
  <c r="C308" i="43"/>
  <c r="B308" i="43"/>
  <c r="L307" i="43"/>
  <c r="K307" i="43"/>
  <c r="J307" i="43"/>
  <c r="H307" i="43"/>
  <c r="G307" i="43"/>
  <c r="F307" i="43"/>
  <c r="D307" i="43"/>
  <c r="C307" i="43"/>
  <c r="B307" i="43"/>
  <c r="L306" i="43"/>
  <c r="K306" i="43"/>
  <c r="J306" i="43"/>
  <c r="H306" i="43"/>
  <c r="G306" i="43"/>
  <c r="F306" i="43"/>
  <c r="D306" i="43"/>
  <c r="C306" i="43"/>
  <c r="B306" i="43"/>
  <c r="L305" i="43"/>
  <c r="K305" i="43"/>
  <c r="J305" i="43"/>
  <c r="H305" i="43"/>
  <c r="G305" i="43"/>
  <c r="F305" i="43"/>
  <c r="D305" i="43"/>
  <c r="C305" i="43"/>
  <c r="B305" i="43"/>
  <c r="L304" i="43"/>
  <c r="K304" i="43"/>
  <c r="J304" i="43"/>
  <c r="H304" i="43"/>
  <c r="G304" i="43"/>
  <c r="F304" i="43"/>
  <c r="D304" i="43"/>
  <c r="C304" i="43"/>
  <c r="B304" i="43"/>
  <c r="L303" i="43"/>
  <c r="K303" i="43"/>
  <c r="J303" i="43"/>
  <c r="H303" i="43"/>
  <c r="G303" i="43"/>
  <c r="F303" i="43"/>
  <c r="D303" i="43"/>
  <c r="C303" i="43"/>
  <c r="B303" i="43"/>
  <c r="L302" i="43"/>
  <c r="K302" i="43"/>
  <c r="J302" i="43"/>
  <c r="H302" i="43"/>
  <c r="G302" i="43"/>
  <c r="F302" i="43"/>
  <c r="D302" i="43"/>
  <c r="C302" i="43"/>
  <c r="B302" i="43"/>
  <c r="L301" i="43"/>
  <c r="K301" i="43"/>
  <c r="J301" i="43"/>
  <c r="I301" i="43"/>
  <c r="H301" i="43"/>
  <c r="G301" i="43"/>
  <c r="F301" i="43"/>
  <c r="D301" i="43"/>
  <c r="C301" i="43"/>
  <c r="B301" i="43"/>
  <c r="L300" i="43"/>
  <c r="K300" i="43"/>
  <c r="J300" i="43"/>
  <c r="H300" i="43"/>
  <c r="G300" i="43"/>
  <c r="F300" i="43"/>
  <c r="D300" i="43"/>
  <c r="C300" i="43"/>
  <c r="B300" i="43"/>
  <c r="L299" i="43"/>
  <c r="K299" i="43"/>
  <c r="J299" i="43"/>
  <c r="H299" i="43"/>
  <c r="G299" i="43"/>
  <c r="F299" i="43"/>
  <c r="D299" i="43"/>
  <c r="C299" i="43"/>
  <c r="B299" i="43"/>
  <c r="L298" i="43"/>
  <c r="K298" i="43"/>
  <c r="J298" i="43"/>
  <c r="H298" i="43"/>
  <c r="G298" i="43"/>
  <c r="F298" i="43"/>
  <c r="D298" i="43"/>
  <c r="C298" i="43"/>
  <c r="B298" i="43"/>
  <c r="L297" i="43"/>
  <c r="K297" i="43"/>
  <c r="J297" i="43"/>
  <c r="H297" i="43"/>
  <c r="G297" i="43"/>
  <c r="F297" i="43"/>
  <c r="D297" i="43"/>
  <c r="C297" i="43"/>
  <c r="B297" i="43"/>
  <c r="L296" i="43"/>
  <c r="K296" i="43"/>
  <c r="J296" i="43"/>
  <c r="H296" i="43"/>
  <c r="G296" i="43"/>
  <c r="F296" i="43"/>
  <c r="D296" i="43"/>
  <c r="C296" i="43"/>
  <c r="B296" i="43"/>
  <c r="A295" i="43"/>
  <c r="M40" i="43"/>
  <c r="M39" i="43"/>
  <c r="M38" i="43"/>
  <c r="M37" i="43"/>
  <c r="M36" i="43"/>
  <c r="M35" i="43"/>
  <c r="M34" i="43"/>
  <c r="M33" i="43"/>
  <c r="M32" i="43"/>
  <c r="M31" i="43"/>
  <c r="M30" i="43"/>
  <c r="M29" i="43"/>
  <c r="M28" i="43"/>
  <c r="M27" i="43"/>
  <c r="M26" i="43"/>
  <c r="M25" i="43"/>
  <c r="M24" i="43"/>
  <c r="M23" i="43"/>
  <c r="M22" i="43"/>
  <c r="M21" i="43"/>
  <c r="M20" i="43"/>
  <c r="M19" i="43"/>
  <c r="M18" i="43"/>
  <c r="M17" i="43"/>
  <c r="M16" i="43"/>
  <c r="M15" i="43"/>
  <c r="M14" i="43"/>
  <c r="M13" i="43"/>
  <c r="M12" i="43"/>
  <c r="M11" i="43"/>
  <c r="M10" i="43"/>
  <c r="M9" i="43"/>
  <c r="M8" i="43"/>
  <c r="M7" i="43"/>
  <c r="M6" i="43"/>
  <c r="M5" i="43"/>
  <c r="D85" i="42"/>
  <c r="C85" i="42"/>
  <c r="B85" i="42"/>
  <c r="D84" i="42"/>
  <c r="C84" i="42"/>
  <c r="B84" i="42"/>
  <c r="D83" i="42"/>
  <c r="C83" i="42"/>
  <c r="B83" i="42"/>
  <c r="D82" i="42"/>
  <c r="C82" i="42"/>
  <c r="B82" i="42"/>
  <c r="D81" i="42"/>
  <c r="C81" i="42"/>
  <c r="B81" i="42"/>
  <c r="D80" i="42"/>
  <c r="C80" i="42"/>
  <c r="B80" i="42"/>
  <c r="D79" i="42"/>
  <c r="C79" i="42"/>
  <c r="B79" i="42"/>
  <c r="D75" i="42"/>
  <c r="C75" i="42"/>
  <c r="B75" i="42"/>
  <c r="D74" i="42"/>
  <c r="C74" i="42"/>
  <c r="B74" i="42"/>
  <c r="D73" i="42"/>
  <c r="C73" i="42"/>
  <c r="B73" i="42"/>
  <c r="D72" i="42"/>
  <c r="C72" i="42"/>
  <c r="B72" i="42"/>
  <c r="D71" i="42"/>
  <c r="C71" i="42"/>
  <c r="B71" i="42"/>
  <c r="A116" i="54"/>
  <c r="A115" i="54"/>
  <c r="A114" i="54"/>
  <c r="A113" i="54"/>
  <c r="A112" i="54"/>
  <c r="K110" i="54"/>
  <c r="J110" i="54"/>
  <c r="I110" i="54"/>
  <c r="G110" i="54"/>
  <c r="F110" i="54"/>
  <c r="D110" i="54"/>
  <c r="C110" i="54"/>
  <c r="B110" i="54"/>
  <c r="K105" i="54"/>
  <c r="J105" i="54"/>
  <c r="I105" i="54"/>
  <c r="G105" i="54"/>
  <c r="F105" i="54"/>
  <c r="D105" i="54"/>
  <c r="C105" i="54"/>
  <c r="B105" i="54"/>
  <c r="J104" i="54"/>
  <c r="I104" i="54"/>
  <c r="G104" i="54"/>
  <c r="F104" i="54"/>
  <c r="D104" i="54"/>
  <c r="C104" i="54"/>
  <c r="B104" i="54"/>
  <c r="J103" i="54"/>
  <c r="I103" i="54"/>
  <c r="G103" i="54"/>
  <c r="F103" i="54"/>
  <c r="D103" i="54"/>
  <c r="C103" i="54"/>
  <c r="B103" i="54"/>
  <c r="J102" i="54"/>
  <c r="I102" i="54"/>
  <c r="G102" i="54"/>
  <c r="F102" i="54"/>
  <c r="D102" i="54"/>
  <c r="C102" i="54"/>
  <c r="B102" i="54"/>
  <c r="J101" i="54"/>
  <c r="I101" i="54"/>
  <c r="G101" i="54"/>
  <c r="F101" i="54"/>
  <c r="D101" i="54"/>
  <c r="C101" i="54"/>
  <c r="B101" i="54"/>
  <c r="J100" i="54"/>
  <c r="I100" i="54"/>
  <c r="G100" i="54"/>
  <c r="F100" i="54"/>
  <c r="D100" i="54"/>
  <c r="C100" i="54"/>
  <c r="B100" i="54"/>
  <c r="J99" i="54"/>
  <c r="I99" i="54"/>
  <c r="G99" i="54"/>
  <c r="F99" i="54"/>
  <c r="D99" i="54"/>
  <c r="C99" i="54"/>
  <c r="B99" i="54"/>
  <c r="K98" i="54"/>
  <c r="J98" i="54"/>
  <c r="I98" i="54"/>
  <c r="G98" i="54"/>
  <c r="F98" i="54"/>
  <c r="D98" i="54"/>
  <c r="C98" i="54"/>
  <c r="B98" i="54"/>
  <c r="G94" i="54"/>
  <c r="F94" i="54"/>
  <c r="D94" i="54"/>
  <c r="G93" i="54"/>
  <c r="F93" i="54"/>
  <c r="D93" i="54"/>
  <c r="C93" i="54"/>
  <c r="B93" i="54"/>
  <c r="J92" i="54"/>
  <c r="I92" i="54"/>
  <c r="G92" i="54"/>
  <c r="F92" i="54"/>
  <c r="D92" i="54"/>
  <c r="C92" i="54"/>
  <c r="B92" i="54"/>
  <c r="J91" i="54"/>
  <c r="I91" i="54"/>
  <c r="G91" i="54"/>
  <c r="F91" i="54"/>
  <c r="D91" i="54"/>
  <c r="C91" i="54"/>
  <c r="B91" i="54"/>
  <c r="K104" i="54"/>
  <c r="K103" i="54"/>
  <c r="K102" i="54"/>
  <c r="K101" i="54"/>
  <c r="K100" i="54"/>
  <c r="K99" i="54"/>
  <c r="K16" i="54"/>
  <c r="K15" i="54"/>
  <c r="K14" i="54"/>
  <c r="K13" i="54"/>
  <c r="K12" i="54"/>
  <c r="K11" i="54"/>
  <c r="K10" i="54"/>
  <c r="K9" i="54"/>
  <c r="K8" i="54"/>
  <c r="K7" i="54"/>
  <c r="K6" i="54"/>
  <c r="K5" i="54"/>
  <c r="A194" i="39"/>
  <c r="A193" i="39"/>
  <c r="A192" i="39"/>
  <c r="A191" i="39"/>
  <c r="A190" i="39"/>
  <c r="A188" i="39"/>
  <c r="A187" i="39"/>
  <c r="F186" i="39"/>
  <c r="K180" i="39"/>
  <c r="J180" i="39"/>
  <c r="I180" i="39"/>
  <c r="G180" i="39"/>
  <c r="F180" i="39"/>
  <c r="D180" i="39"/>
  <c r="C180" i="39"/>
  <c r="B180" i="39"/>
  <c r="K179" i="39"/>
  <c r="J179" i="39"/>
  <c r="I179" i="39"/>
  <c r="G179" i="39"/>
  <c r="F179" i="39"/>
  <c r="D179" i="39"/>
  <c r="C179" i="39"/>
  <c r="B179" i="39"/>
  <c r="K178" i="39"/>
  <c r="J178" i="39"/>
  <c r="I178" i="39"/>
  <c r="G178" i="39"/>
  <c r="F178" i="39"/>
  <c r="D178" i="39"/>
  <c r="C178" i="39"/>
  <c r="B178" i="39"/>
  <c r="K177" i="39"/>
  <c r="J177" i="39"/>
  <c r="I177" i="39"/>
  <c r="G177" i="39"/>
  <c r="F177" i="39"/>
  <c r="D177" i="39"/>
  <c r="C177" i="39"/>
  <c r="B177" i="39"/>
  <c r="K176" i="39"/>
  <c r="J176" i="39"/>
  <c r="I176" i="39"/>
  <c r="G176" i="39"/>
  <c r="F176" i="39"/>
  <c r="D176" i="39"/>
  <c r="C176" i="39"/>
  <c r="B176" i="39"/>
  <c r="K175" i="39"/>
  <c r="J175" i="39"/>
  <c r="I175" i="39"/>
  <c r="G175" i="39"/>
  <c r="F175" i="39"/>
  <c r="D175" i="39"/>
  <c r="C175" i="39"/>
  <c r="B175" i="39"/>
  <c r="K174" i="39"/>
  <c r="J174" i="39"/>
  <c r="I174" i="39"/>
  <c r="G174" i="39"/>
  <c r="F174" i="39"/>
  <c r="D174" i="39"/>
  <c r="C174" i="39"/>
  <c r="B174" i="39"/>
  <c r="J173" i="39"/>
  <c r="I173" i="39"/>
  <c r="G173" i="39"/>
  <c r="F173" i="39"/>
  <c r="D173" i="39"/>
  <c r="C173" i="39"/>
  <c r="B173" i="39"/>
  <c r="K171" i="39"/>
  <c r="J171" i="39"/>
  <c r="I171" i="39"/>
  <c r="G171" i="39"/>
  <c r="F171" i="39"/>
  <c r="C171" i="39"/>
  <c r="B171" i="39"/>
  <c r="K170" i="39"/>
  <c r="J170" i="39"/>
  <c r="I170" i="39"/>
  <c r="G170" i="39"/>
  <c r="F170" i="39"/>
  <c r="D170" i="39"/>
  <c r="C170" i="39"/>
  <c r="B170" i="39"/>
  <c r="K169" i="39"/>
  <c r="J169" i="39"/>
  <c r="I169" i="39"/>
  <c r="G169" i="39"/>
  <c r="F169" i="39"/>
  <c r="D169" i="39"/>
  <c r="C169" i="39"/>
  <c r="B169" i="39"/>
  <c r="K168" i="39"/>
  <c r="J168" i="39"/>
  <c r="I168" i="39"/>
  <c r="G168" i="39"/>
  <c r="F168" i="39"/>
  <c r="D168" i="39"/>
  <c r="C168" i="39"/>
  <c r="B168" i="39"/>
  <c r="K167" i="39"/>
  <c r="J167" i="39"/>
  <c r="I167" i="39"/>
  <c r="G167" i="39"/>
  <c r="F167" i="39"/>
  <c r="D167" i="39"/>
  <c r="C167" i="39"/>
  <c r="B167" i="39"/>
  <c r="B153" i="39"/>
  <c r="K152" i="39"/>
  <c r="J152" i="39"/>
  <c r="I152" i="39"/>
  <c r="G152" i="39"/>
  <c r="F152" i="39"/>
  <c r="D152" i="39"/>
  <c r="C152" i="39"/>
  <c r="B152" i="39"/>
  <c r="K151" i="39"/>
  <c r="J151" i="39"/>
  <c r="I151" i="39"/>
  <c r="G151" i="39"/>
  <c r="F151" i="39"/>
  <c r="D151" i="39"/>
  <c r="C151" i="39"/>
  <c r="B151" i="39"/>
  <c r="K150" i="39"/>
  <c r="J150" i="39"/>
  <c r="I150" i="39"/>
  <c r="G150" i="39"/>
  <c r="F150" i="39"/>
  <c r="D150" i="39"/>
  <c r="C150" i="39"/>
  <c r="B150" i="39"/>
  <c r="K149" i="39"/>
  <c r="J149" i="39"/>
  <c r="I149" i="39"/>
  <c r="G149" i="39"/>
  <c r="F149" i="39"/>
  <c r="D149" i="39"/>
  <c r="C149" i="39"/>
  <c r="B149" i="39"/>
  <c r="K148" i="39"/>
  <c r="J148" i="39"/>
  <c r="I148" i="39"/>
  <c r="G148" i="39"/>
  <c r="F148" i="39"/>
  <c r="D148" i="39"/>
  <c r="C148" i="39"/>
  <c r="B148" i="39"/>
  <c r="K147" i="39"/>
  <c r="J147" i="39"/>
  <c r="I147" i="39"/>
  <c r="G147" i="39"/>
  <c r="F147" i="39"/>
  <c r="D147" i="39"/>
  <c r="C147" i="39"/>
  <c r="B147" i="39"/>
  <c r="J145" i="39"/>
  <c r="I145" i="39"/>
  <c r="G145" i="39"/>
  <c r="F145" i="39"/>
  <c r="D145" i="39"/>
  <c r="C145" i="39"/>
  <c r="K144" i="39"/>
  <c r="J144" i="39"/>
  <c r="I144" i="39"/>
  <c r="G144" i="39"/>
  <c r="F144" i="39"/>
  <c r="D144" i="39"/>
  <c r="C144" i="39"/>
  <c r="B144" i="39"/>
  <c r="K143" i="39"/>
  <c r="J143" i="39"/>
  <c r="I143" i="39"/>
  <c r="G143" i="39"/>
  <c r="F143" i="39"/>
  <c r="D143" i="39"/>
  <c r="C143" i="39"/>
  <c r="B143" i="39"/>
  <c r="K142" i="39"/>
  <c r="J142" i="39"/>
  <c r="I142" i="39"/>
  <c r="G142" i="39"/>
  <c r="F142" i="39"/>
  <c r="D142" i="39"/>
  <c r="C142" i="39"/>
  <c r="B142" i="39"/>
  <c r="K141" i="39"/>
  <c r="J141" i="39"/>
  <c r="I141" i="39"/>
  <c r="G141" i="39"/>
  <c r="F141" i="39"/>
  <c r="D141" i="39"/>
  <c r="C141" i="39"/>
  <c r="B141" i="39"/>
  <c r="A140" i="39"/>
  <c r="K93" i="39"/>
  <c r="K173" i="39" s="1"/>
  <c r="K92" i="39"/>
  <c r="K91" i="39"/>
  <c r="K90" i="39"/>
  <c r="K89" i="39"/>
  <c r="K88" i="39"/>
  <c r="K87" i="39"/>
  <c r="K38" i="39"/>
  <c r="K37" i="39"/>
  <c r="K36" i="39"/>
  <c r="K35" i="39"/>
  <c r="K145" i="39" s="1"/>
  <c r="A109" i="38"/>
  <c r="A108" i="38"/>
  <c r="A107" i="38"/>
  <c r="A106" i="38"/>
  <c r="A105" i="38"/>
  <c r="A104" i="38"/>
  <c r="K102" i="38"/>
  <c r="J102" i="38"/>
  <c r="I102" i="38"/>
  <c r="G102" i="38"/>
  <c r="F102" i="38"/>
  <c r="D102" i="38"/>
  <c r="C102" i="38"/>
  <c r="B102" i="38"/>
  <c r="K97" i="38"/>
  <c r="J97" i="38"/>
  <c r="I97" i="38"/>
  <c r="G97" i="38"/>
  <c r="F97" i="38"/>
  <c r="D97" i="38"/>
  <c r="C97" i="38"/>
  <c r="B97" i="38"/>
  <c r="K96" i="38"/>
  <c r="J96" i="38"/>
  <c r="I96" i="38"/>
  <c r="G96" i="38"/>
  <c r="F96" i="38"/>
  <c r="D96" i="38"/>
  <c r="C96" i="38"/>
  <c r="B96" i="38"/>
  <c r="K95" i="38"/>
  <c r="J95" i="38"/>
  <c r="I95" i="38"/>
  <c r="G95" i="38"/>
  <c r="F95" i="38"/>
  <c r="D95" i="38"/>
  <c r="C95" i="38"/>
  <c r="B95" i="38"/>
  <c r="K94" i="38"/>
  <c r="J94" i="38"/>
  <c r="I94" i="38"/>
  <c r="G94" i="38"/>
  <c r="F94" i="38"/>
  <c r="D94" i="38"/>
  <c r="C94" i="38"/>
  <c r="B94" i="38"/>
  <c r="K93" i="38"/>
  <c r="J93" i="38"/>
  <c r="I93" i="38"/>
  <c r="G93" i="38"/>
  <c r="F93" i="38"/>
  <c r="D93" i="38"/>
  <c r="C93" i="38"/>
  <c r="B93" i="38"/>
  <c r="K92" i="38"/>
  <c r="J92" i="38"/>
  <c r="I92" i="38"/>
  <c r="G92" i="38"/>
  <c r="F92" i="38"/>
  <c r="D92" i="38"/>
  <c r="C92" i="38"/>
  <c r="B92" i="38"/>
  <c r="K91" i="38"/>
  <c r="J91" i="38"/>
  <c r="I91" i="38"/>
  <c r="G91" i="38"/>
  <c r="F91" i="38"/>
  <c r="D91" i="38"/>
  <c r="C91" i="38"/>
  <c r="B91" i="38"/>
  <c r="K90" i="38"/>
  <c r="J90" i="38"/>
  <c r="I90" i="38"/>
  <c r="G90" i="38"/>
  <c r="F90" i="38"/>
  <c r="D90" i="38"/>
  <c r="C90" i="38"/>
  <c r="B90" i="38"/>
  <c r="J88" i="38"/>
  <c r="I88" i="38"/>
  <c r="G88" i="38"/>
  <c r="F88" i="38"/>
  <c r="D88" i="38"/>
  <c r="C88" i="38"/>
  <c r="B88" i="38"/>
  <c r="J87" i="38"/>
  <c r="I87" i="38"/>
  <c r="G87" i="38"/>
  <c r="F87" i="38"/>
  <c r="D87" i="38"/>
  <c r="C87" i="38"/>
  <c r="B87" i="38"/>
  <c r="J86" i="38"/>
  <c r="I86" i="38"/>
  <c r="G86" i="38"/>
  <c r="F86" i="38"/>
  <c r="D86" i="38"/>
  <c r="C86" i="38"/>
  <c r="B86" i="38"/>
  <c r="J85" i="38"/>
  <c r="I85" i="38"/>
  <c r="G85" i="38"/>
  <c r="F85" i="38"/>
  <c r="D85" i="38"/>
  <c r="C85" i="38"/>
  <c r="B85" i="38"/>
  <c r="J84" i="38"/>
  <c r="I84" i="38"/>
  <c r="G84" i="38"/>
  <c r="F84" i="38"/>
  <c r="D84" i="38"/>
  <c r="C84" i="38"/>
  <c r="B84" i="38"/>
  <c r="K38" i="38"/>
  <c r="K37" i="38"/>
  <c r="K36" i="38"/>
  <c r="K35" i="38"/>
  <c r="K34" i="38"/>
  <c r="K33" i="38"/>
  <c r="K32" i="38"/>
  <c r="K31" i="38"/>
  <c r="K30" i="38"/>
  <c r="K29" i="38"/>
  <c r="K28" i="38"/>
  <c r="K27" i="38"/>
  <c r="K26" i="38"/>
  <c r="K25" i="38"/>
  <c r="K24" i="38"/>
  <c r="K23" i="38"/>
  <c r="K22" i="38"/>
  <c r="K21" i="38"/>
  <c r="K20" i="38"/>
  <c r="K19" i="38"/>
  <c r="K18" i="38"/>
  <c r="K17" i="38"/>
  <c r="K16" i="38"/>
  <c r="K15" i="38"/>
  <c r="K14" i="38"/>
  <c r="K13" i="38"/>
  <c r="K12" i="38"/>
  <c r="K11" i="38"/>
  <c r="K10" i="38"/>
  <c r="K9" i="38"/>
  <c r="K8" i="38"/>
  <c r="K7" i="38"/>
  <c r="K6" i="38"/>
  <c r="K5" i="38"/>
  <c r="A107" i="37"/>
  <c r="A106" i="37"/>
  <c r="A105" i="37"/>
  <c r="A104" i="37"/>
  <c r="A103" i="37"/>
  <c r="A101" i="37"/>
  <c r="K94" i="37"/>
  <c r="J94" i="37"/>
  <c r="I94" i="37"/>
  <c r="G94" i="37"/>
  <c r="F94" i="37"/>
  <c r="D94" i="37"/>
  <c r="C94" i="37"/>
  <c r="B94" i="37"/>
  <c r="K93" i="37"/>
  <c r="J93" i="37"/>
  <c r="I93" i="37"/>
  <c r="G93" i="37"/>
  <c r="F93" i="37"/>
  <c r="D93" i="37"/>
  <c r="C93" i="37"/>
  <c r="B93" i="37"/>
  <c r="K92" i="37"/>
  <c r="J92" i="37"/>
  <c r="I92" i="37"/>
  <c r="G92" i="37"/>
  <c r="F92" i="37"/>
  <c r="D92" i="37"/>
  <c r="C92" i="37"/>
  <c r="B92" i="37"/>
  <c r="K91" i="37"/>
  <c r="J91" i="37"/>
  <c r="I91" i="37"/>
  <c r="G91" i="37"/>
  <c r="F91" i="37"/>
  <c r="D91" i="37"/>
  <c r="C91" i="37"/>
  <c r="B91" i="37"/>
  <c r="K90" i="37"/>
  <c r="J90" i="37"/>
  <c r="I90" i="37"/>
  <c r="G90" i="37"/>
  <c r="F90" i="37"/>
  <c r="D90" i="37"/>
  <c r="C90" i="37"/>
  <c r="B90" i="37"/>
  <c r="K89" i="37"/>
  <c r="J89" i="37"/>
  <c r="I89" i="37"/>
  <c r="G89" i="37"/>
  <c r="F89" i="37"/>
  <c r="D89" i="37"/>
  <c r="C89" i="37"/>
  <c r="B89" i="37"/>
  <c r="K88" i="37"/>
  <c r="J88" i="37"/>
  <c r="I88" i="37"/>
  <c r="G88" i="37"/>
  <c r="F88" i="37"/>
  <c r="D88" i="37"/>
  <c r="C88" i="37"/>
  <c r="B88" i="37"/>
  <c r="K87" i="37"/>
  <c r="J87" i="37"/>
  <c r="I87" i="37"/>
  <c r="G87" i="37"/>
  <c r="F87" i="37"/>
  <c r="D87" i="37"/>
  <c r="C87" i="37"/>
  <c r="B87" i="37"/>
  <c r="K85" i="37"/>
  <c r="J85" i="37"/>
  <c r="I85" i="37"/>
  <c r="G85" i="37"/>
  <c r="F85" i="37"/>
  <c r="D85" i="37"/>
  <c r="C85" i="37"/>
  <c r="B85" i="37"/>
  <c r="K84" i="37"/>
  <c r="J84" i="37"/>
  <c r="I84" i="37"/>
  <c r="G84" i="37"/>
  <c r="F84" i="37"/>
  <c r="D84" i="37"/>
  <c r="C84" i="37"/>
  <c r="B84" i="37"/>
  <c r="K83" i="37"/>
  <c r="J83" i="37"/>
  <c r="I83" i="37"/>
  <c r="G83" i="37"/>
  <c r="F83" i="37"/>
  <c r="D83" i="37"/>
  <c r="C83" i="37"/>
  <c r="B83" i="37"/>
  <c r="K82" i="37"/>
  <c r="J82" i="37"/>
  <c r="I82" i="37"/>
  <c r="G82" i="37"/>
  <c r="F82" i="37"/>
  <c r="D82" i="37"/>
  <c r="C82" i="37"/>
  <c r="B82" i="37"/>
  <c r="K81" i="37"/>
  <c r="G81" i="37"/>
  <c r="F81" i="37"/>
  <c r="D81" i="37"/>
  <c r="C81" i="37"/>
  <c r="B81" i="37"/>
  <c r="L52" i="37"/>
  <c r="L47" i="37"/>
  <c r="L46" i="37"/>
  <c r="L45" i="37"/>
  <c r="L44" i="37"/>
  <c r="L43" i="37"/>
  <c r="L42" i="37"/>
  <c r="L41" i="37"/>
  <c r="L40" i="37"/>
  <c r="L39" i="37"/>
  <c r="L38" i="37"/>
  <c r="L37" i="37"/>
  <c r="L36" i="37"/>
  <c r="L35" i="37"/>
  <c r="L34" i="37"/>
  <c r="L33" i="37"/>
  <c r="L32" i="37"/>
  <c r="L31" i="37"/>
  <c r="L30" i="37"/>
  <c r="L29" i="37"/>
  <c r="L28" i="37"/>
  <c r="L27" i="37"/>
  <c r="L26" i="37"/>
  <c r="L25" i="37"/>
  <c r="L24" i="37"/>
  <c r="L23" i="37"/>
  <c r="L22" i="37"/>
  <c r="L21" i="37"/>
  <c r="L20" i="37"/>
  <c r="L19" i="37"/>
  <c r="L18" i="37"/>
  <c r="L17" i="37"/>
  <c r="A113" i="36"/>
  <c r="A111" i="36"/>
  <c r="A110" i="36"/>
  <c r="A109" i="36"/>
  <c r="A108" i="36"/>
  <c r="A107" i="36"/>
  <c r="J98" i="36"/>
  <c r="G98" i="36"/>
  <c r="F98" i="36"/>
  <c r="D98" i="36"/>
  <c r="C98" i="36"/>
  <c r="B98" i="36"/>
  <c r="J97" i="36"/>
  <c r="G97" i="36"/>
  <c r="F97" i="36"/>
  <c r="D97" i="36"/>
  <c r="C97" i="36"/>
  <c r="B97" i="36"/>
  <c r="J96" i="36"/>
  <c r="G96" i="36"/>
  <c r="F96" i="36"/>
  <c r="D96" i="36"/>
  <c r="C96" i="36"/>
  <c r="B96" i="36"/>
  <c r="J95" i="36"/>
  <c r="G95" i="36"/>
  <c r="F95" i="36"/>
  <c r="D95" i="36"/>
  <c r="C95" i="36"/>
  <c r="B95" i="36"/>
  <c r="J94" i="36"/>
  <c r="G94" i="36"/>
  <c r="F94" i="36"/>
  <c r="D94" i="36"/>
  <c r="C94" i="36"/>
  <c r="B94" i="36"/>
  <c r="J93" i="36"/>
  <c r="G93" i="36"/>
  <c r="F93" i="36"/>
  <c r="D93" i="36"/>
  <c r="C93" i="36"/>
  <c r="B93" i="36"/>
  <c r="J91" i="36"/>
  <c r="G91" i="36"/>
  <c r="F91" i="36"/>
  <c r="D91" i="36"/>
  <c r="C91" i="36"/>
  <c r="B91" i="36"/>
  <c r="J90" i="36"/>
  <c r="G90" i="36"/>
  <c r="F90" i="36"/>
  <c r="D90" i="36"/>
  <c r="C90" i="36"/>
  <c r="B90" i="36"/>
  <c r="K89" i="36"/>
  <c r="J89" i="36"/>
  <c r="I89" i="36"/>
  <c r="G89" i="36"/>
  <c r="F89" i="36"/>
  <c r="D89" i="36"/>
  <c r="C89" i="36"/>
  <c r="B89" i="36"/>
  <c r="K88" i="36"/>
  <c r="J88" i="36"/>
  <c r="I88" i="36"/>
  <c r="G88" i="36"/>
  <c r="F88" i="36"/>
  <c r="D88" i="36"/>
  <c r="C88" i="36"/>
  <c r="B88" i="36"/>
  <c r="K87" i="36"/>
  <c r="J87" i="36"/>
  <c r="I87" i="36"/>
  <c r="G87" i="36"/>
  <c r="F87" i="36"/>
  <c r="D87" i="36"/>
  <c r="C87" i="36"/>
  <c r="B87" i="36"/>
  <c r="I45" i="36"/>
  <c r="K45" i="36" s="1"/>
  <c r="K98" i="36" s="1"/>
  <c r="I44" i="36"/>
  <c r="K44" i="36" s="1"/>
  <c r="K97" i="36" s="1"/>
  <c r="I43" i="36"/>
  <c r="K43" i="36" s="1"/>
  <c r="K96" i="36" s="1"/>
  <c r="I42" i="36"/>
  <c r="K42" i="36" s="1"/>
  <c r="K95" i="36" s="1"/>
  <c r="I41" i="36"/>
  <c r="K41" i="36" s="1"/>
  <c r="K94" i="36" s="1"/>
  <c r="I40" i="36"/>
  <c r="K40" i="36" s="1"/>
  <c r="K93" i="36" s="1"/>
  <c r="I39" i="36"/>
  <c r="K39" i="36" s="1"/>
  <c r="I38" i="36"/>
  <c r="K38" i="36" s="1"/>
  <c r="I37" i="36"/>
  <c r="I36" i="36"/>
  <c r="K36" i="36" s="1"/>
  <c r="I35" i="36"/>
  <c r="I34" i="36"/>
  <c r="K34" i="36" s="1"/>
  <c r="I33" i="36"/>
  <c r="K33" i="36" s="1"/>
  <c r="I32" i="36"/>
  <c r="K32" i="36" s="1"/>
  <c r="I31" i="36"/>
  <c r="I30" i="36"/>
  <c r="K30" i="36" s="1"/>
  <c r="I29" i="36"/>
  <c r="A117" i="35"/>
  <c r="A116" i="35"/>
  <c r="K114" i="35"/>
  <c r="J114" i="35"/>
  <c r="I114" i="35"/>
  <c r="G114" i="35"/>
  <c r="F114" i="35"/>
  <c r="D114" i="35"/>
  <c r="C114" i="35"/>
  <c r="B114" i="35"/>
  <c r="K109" i="35"/>
  <c r="J109" i="35"/>
  <c r="I109" i="35"/>
  <c r="G109" i="35"/>
  <c r="F109" i="35"/>
  <c r="D109" i="35"/>
  <c r="C109" i="35"/>
  <c r="B109" i="35"/>
  <c r="J108" i="35"/>
  <c r="G108" i="35"/>
  <c r="F108" i="35"/>
  <c r="D108" i="35"/>
  <c r="C108" i="35"/>
  <c r="B108" i="35"/>
  <c r="J107" i="35"/>
  <c r="G107" i="35"/>
  <c r="F107" i="35"/>
  <c r="D107" i="35"/>
  <c r="C107" i="35"/>
  <c r="B107" i="35"/>
  <c r="J106" i="35"/>
  <c r="G106" i="35"/>
  <c r="F106" i="35"/>
  <c r="D106" i="35"/>
  <c r="C106" i="35"/>
  <c r="B106" i="35"/>
  <c r="J105" i="35"/>
  <c r="G105" i="35"/>
  <c r="F105" i="35"/>
  <c r="D105" i="35"/>
  <c r="C105" i="35"/>
  <c r="B105" i="35"/>
  <c r="J104" i="35"/>
  <c r="G104" i="35"/>
  <c r="F104" i="35"/>
  <c r="D104" i="35"/>
  <c r="C104" i="35"/>
  <c r="B104" i="35"/>
  <c r="J103" i="35"/>
  <c r="G103" i="35"/>
  <c r="F103" i="35"/>
  <c r="D103" i="35"/>
  <c r="C103" i="35"/>
  <c r="B103" i="35"/>
  <c r="J102" i="35"/>
  <c r="G102" i="35"/>
  <c r="F102" i="35"/>
  <c r="D102" i="35"/>
  <c r="C102" i="35"/>
  <c r="B102" i="35"/>
  <c r="J100" i="35"/>
  <c r="G100" i="35"/>
  <c r="F100" i="35"/>
  <c r="D100" i="35"/>
  <c r="C100" i="35"/>
  <c r="B100" i="35"/>
  <c r="J99" i="35"/>
  <c r="G99" i="35"/>
  <c r="F99" i="35"/>
  <c r="D99" i="35"/>
  <c r="C99" i="35"/>
  <c r="B99" i="35"/>
  <c r="K98" i="35"/>
  <c r="J98" i="35"/>
  <c r="I98" i="35"/>
  <c r="G98" i="35"/>
  <c r="F98" i="35"/>
  <c r="D98" i="35"/>
  <c r="C98" i="35"/>
  <c r="B98" i="35"/>
  <c r="K97" i="35"/>
  <c r="J97" i="35"/>
  <c r="I97" i="35"/>
  <c r="G97" i="35"/>
  <c r="F97" i="35"/>
  <c r="D97" i="35"/>
  <c r="C97" i="35"/>
  <c r="B97" i="35"/>
  <c r="K96" i="35"/>
  <c r="J96" i="35"/>
  <c r="I96" i="35"/>
  <c r="G96" i="35"/>
  <c r="F96" i="35"/>
  <c r="D96" i="35"/>
  <c r="C96" i="35"/>
  <c r="B96" i="35"/>
  <c r="K108" i="35"/>
  <c r="I45" i="35"/>
  <c r="I44" i="35"/>
  <c r="K44" i="35" s="1"/>
  <c r="K106" i="35" s="1"/>
  <c r="I43" i="35"/>
  <c r="I105" i="35" s="1"/>
  <c r="I42" i="35"/>
  <c r="K42" i="35" s="1"/>
  <c r="K104" i="35" s="1"/>
  <c r="I41" i="35"/>
  <c r="I103" i="35" s="1"/>
  <c r="I40" i="35"/>
  <c r="K40" i="35" s="1"/>
  <c r="K102" i="35" s="1"/>
  <c r="I39" i="35"/>
  <c r="I38" i="35"/>
  <c r="K38" i="35" s="1"/>
  <c r="I37" i="35"/>
  <c r="I36" i="35"/>
  <c r="K36" i="35" s="1"/>
  <c r="I35" i="35"/>
  <c r="I34" i="35"/>
  <c r="K34" i="35" s="1"/>
  <c r="I33" i="35"/>
  <c r="K33" i="35" s="1"/>
  <c r="I32" i="35"/>
  <c r="K32" i="35" s="1"/>
  <c r="I31" i="35"/>
  <c r="K31" i="35" s="1"/>
  <c r="I30" i="35"/>
  <c r="K30" i="35" s="1"/>
  <c r="I29" i="35"/>
  <c r="K29" i="35" s="1"/>
  <c r="K99" i="35" s="1"/>
  <c r="I28" i="35"/>
  <c r="I27" i="35"/>
  <c r="I26" i="35"/>
  <c r="I25" i="35"/>
  <c r="A101" i="34"/>
  <c r="A100" i="34"/>
  <c r="P98" i="34"/>
  <c r="O98" i="34"/>
  <c r="N98" i="34"/>
  <c r="L98" i="34"/>
  <c r="K98" i="34"/>
  <c r="I98" i="34"/>
  <c r="H98" i="34"/>
  <c r="G98" i="34"/>
  <c r="F98" i="34"/>
  <c r="D98" i="34"/>
  <c r="C98" i="34"/>
  <c r="B98" i="34"/>
  <c r="P93" i="34"/>
  <c r="O93" i="34"/>
  <c r="N93" i="34"/>
  <c r="L93" i="34"/>
  <c r="K93" i="34"/>
  <c r="I93" i="34"/>
  <c r="H93" i="34"/>
  <c r="G93" i="34"/>
  <c r="F93" i="34"/>
  <c r="D93" i="34"/>
  <c r="C93" i="34"/>
  <c r="B93" i="34"/>
  <c r="P92" i="34"/>
  <c r="O92" i="34"/>
  <c r="N92" i="34"/>
  <c r="L92" i="34"/>
  <c r="K92" i="34"/>
  <c r="I92" i="34"/>
  <c r="H92" i="34"/>
  <c r="G92" i="34"/>
  <c r="F92" i="34"/>
  <c r="D92" i="34"/>
  <c r="C92" i="34"/>
  <c r="B92" i="34"/>
  <c r="P91" i="34"/>
  <c r="O91" i="34"/>
  <c r="N91" i="34"/>
  <c r="L91" i="34"/>
  <c r="K91" i="34"/>
  <c r="I91" i="34"/>
  <c r="H91" i="34"/>
  <c r="G91" i="34"/>
  <c r="F91" i="34"/>
  <c r="D91" i="34"/>
  <c r="C91" i="34"/>
  <c r="B91" i="34"/>
  <c r="P90" i="34"/>
  <c r="O90" i="34"/>
  <c r="N90" i="34"/>
  <c r="L90" i="34"/>
  <c r="K90" i="34"/>
  <c r="I90" i="34"/>
  <c r="H90" i="34"/>
  <c r="G90" i="34"/>
  <c r="F90" i="34"/>
  <c r="D90" i="34"/>
  <c r="C90" i="34"/>
  <c r="B90" i="34"/>
  <c r="L89" i="34"/>
  <c r="K89" i="34"/>
  <c r="I89" i="34"/>
  <c r="G89" i="34"/>
  <c r="F89" i="34"/>
  <c r="C89" i="34"/>
  <c r="B89" i="34"/>
  <c r="L88" i="34"/>
  <c r="K88" i="34"/>
  <c r="I88" i="34"/>
  <c r="G88" i="34"/>
  <c r="F88" i="34"/>
  <c r="C88" i="34"/>
  <c r="B88" i="34"/>
  <c r="L87" i="34"/>
  <c r="K87" i="34"/>
  <c r="I87" i="34"/>
  <c r="H87" i="34"/>
  <c r="G87" i="34"/>
  <c r="F87" i="34"/>
  <c r="C87" i="34"/>
  <c r="B87" i="34"/>
  <c r="L86" i="34"/>
  <c r="K86" i="34"/>
  <c r="I86" i="34"/>
  <c r="H86" i="34"/>
  <c r="G86" i="34"/>
  <c r="F86" i="34"/>
  <c r="D86" i="34"/>
  <c r="C86" i="34"/>
  <c r="B86" i="34"/>
  <c r="O84" i="34"/>
  <c r="L84" i="34"/>
  <c r="K84" i="34"/>
  <c r="I84" i="34"/>
  <c r="H84" i="34"/>
  <c r="D84" i="34"/>
  <c r="P83" i="34"/>
  <c r="O83" i="34"/>
  <c r="N83" i="34"/>
  <c r="L83" i="34"/>
  <c r="K83" i="34"/>
  <c r="I83" i="34"/>
  <c r="H83" i="34"/>
  <c r="D83" i="34"/>
  <c r="P82" i="34"/>
  <c r="O82" i="34"/>
  <c r="N82" i="34"/>
  <c r="L82" i="34"/>
  <c r="K82" i="34"/>
  <c r="I82" i="34"/>
  <c r="H82" i="34"/>
  <c r="D82" i="34"/>
  <c r="P81" i="34"/>
  <c r="O81" i="34"/>
  <c r="N81" i="34"/>
  <c r="L81" i="34"/>
  <c r="K81" i="34"/>
  <c r="I81" i="34"/>
  <c r="H81" i="34"/>
  <c r="D81" i="34"/>
  <c r="P80" i="34"/>
  <c r="O80" i="34"/>
  <c r="N80" i="34"/>
  <c r="L80" i="34"/>
  <c r="K80" i="34"/>
  <c r="I80" i="34"/>
  <c r="H80" i="34"/>
  <c r="D80" i="34"/>
  <c r="O43" i="34"/>
  <c r="N43" i="34"/>
  <c r="N89" i="34" s="1"/>
  <c r="H43" i="34"/>
  <c r="H89" i="34" s="1"/>
  <c r="D43" i="34"/>
  <c r="D89" i="34" s="1"/>
  <c r="O42" i="34"/>
  <c r="O88" i="34" s="1"/>
  <c r="N42" i="34"/>
  <c r="N88" i="34" s="1"/>
  <c r="H42" i="34"/>
  <c r="H88" i="34" s="1"/>
  <c r="D42" i="34"/>
  <c r="D88" i="34" s="1"/>
  <c r="O41" i="34"/>
  <c r="O87" i="34" s="1"/>
  <c r="N41" i="34"/>
  <c r="N87" i="34" s="1"/>
  <c r="D41" i="34"/>
  <c r="D87" i="34" s="1"/>
  <c r="O40" i="34"/>
  <c r="O86" i="34" s="1"/>
  <c r="N40" i="34"/>
  <c r="N86" i="34" s="1"/>
  <c r="O39" i="34"/>
  <c r="N39" i="34"/>
  <c r="H39" i="34"/>
  <c r="D39" i="34"/>
  <c r="O38" i="34"/>
  <c r="N38" i="34"/>
  <c r="H38" i="34"/>
  <c r="D38" i="34"/>
  <c r="O37" i="34"/>
  <c r="N37" i="34"/>
  <c r="H37" i="34"/>
  <c r="D37" i="34"/>
  <c r="N36" i="34"/>
  <c r="I36" i="34"/>
  <c r="N35" i="34"/>
  <c r="N34" i="34"/>
  <c r="N33" i="34"/>
  <c r="A106" i="33"/>
  <c r="A105" i="33"/>
  <c r="A104" i="33"/>
  <c r="A103" i="33"/>
  <c r="A102" i="33"/>
  <c r="A101" i="33"/>
  <c r="A100" i="33"/>
  <c r="F99" i="33"/>
  <c r="M98" i="33"/>
  <c r="L98" i="33"/>
  <c r="J98" i="33"/>
  <c r="H98" i="33"/>
  <c r="F98" i="33"/>
  <c r="D98" i="33"/>
  <c r="C98" i="33"/>
  <c r="B98" i="33"/>
  <c r="M93" i="33"/>
  <c r="L93" i="33"/>
  <c r="J93" i="33"/>
  <c r="H93" i="33"/>
  <c r="F93" i="33"/>
  <c r="D93" i="33"/>
  <c r="C93" i="33"/>
  <c r="B93" i="33"/>
  <c r="M92" i="33"/>
  <c r="L92" i="33"/>
  <c r="J92" i="33"/>
  <c r="H92" i="33"/>
  <c r="F92" i="33"/>
  <c r="D92" i="33"/>
  <c r="C92" i="33"/>
  <c r="B92" i="33"/>
  <c r="M91" i="33"/>
  <c r="L91" i="33"/>
  <c r="J91" i="33"/>
  <c r="H91" i="33"/>
  <c r="F91" i="33"/>
  <c r="D91" i="33"/>
  <c r="C91" i="33"/>
  <c r="B91" i="33"/>
  <c r="M90" i="33"/>
  <c r="L90" i="33"/>
  <c r="J90" i="33"/>
  <c r="H90" i="33"/>
  <c r="F90" i="33"/>
  <c r="D90" i="33"/>
  <c r="C90" i="33"/>
  <c r="B90" i="33"/>
  <c r="M89" i="33"/>
  <c r="L89" i="33"/>
  <c r="J89" i="33"/>
  <c r="H89" i="33"/>
  <c r="F89" i="33"/>
  <c r="D89" i="33"/>
  <c r="C89" i="33"/>
  <c r="B89" i="33"/>
  <c r="M88" i="33"/>
  <c r="L88" i="33"/>
  <c r="J88" i="33"/>
  <c r="H88" i="33"/>
  <c r="F88" i="33"/>
  <c r="D88" i="33"/>
  <c r="C88" i="33"/>
  <c r="B88" i="33"/>
  <c r="M87" i="33"/>
  <c r="L87" i="33"/>
  <c r="J87" i="33"/>
  <c r="H87" i="33"/>
  <c r="F87" i="33"/>
  <c r="D87" i="33"/>
  <c r="C87" i="33"/>
  <c r="B87" i="33"/>
  <c r="M86" i="33"/>
  <c r="L86" i="33"/>
  <c r="J86" i="33"/>
  <c r="H86" i="33"/>
  <c r="F86" i="33"/>
  <c r="D86" i="33"/>
  <c r="C86" i="33"/>
  <c r="B86" i="33"/>
  <c r="M84" i="33"/>
  <c r="L84" i="33"/>
  <c r="J84" i="33"/>
  <c r="H84" i="33"/>
  <c r="G84" i="33"/>
  <c r="F84" i="33"/>
  <c r="D84" i="33"/>
  <c r="C84" i="33"/>
  <c r="B84" i="33"/>
  <c r="M83" i="33"/>
  <c r="L83" i="33"/>
  <c r="K83" i="33"/>
  <c r="J83" i="33"/>
  <c r="H83" i="33"/>
  <c r="G83" i="33"/>
  <c r="F83" i="33"/>
  <c r="D83" i="33"/>
  <c r="C83" i="33"/>
  <c r="B83" i="33"/>
  <c r="M82" i="33"/>
  <c r="L82" i="33"/>
  <c r="K82" i="33"/>
  <c r="J82" i="33"/>
  <c r="H82" i="33"/>
  <c r="G82" i="33"/>
  <c r="F82" i="33"/>
  <c r="D82" i="33"/>
  <c r="C82" i="33"/>
  <c r="B82" i="33"/>
  <c r="M81" i="33"/>
  <c r="L81" i="33"/>
  <c r="K81" i="33"/>
  <c r="J81" i="33"/>
  <c r="H81" i="33"/>
  <c r="G81" i="33"/>
  <c r="F81" i="33"/>
  <c r="D81" i="33"/>
  <c r="C81" i="33"/>
  <c r="B81" i="33"/>
  <c r="M80" i="33"/>
  <c r="L80" i="33"/>
  <c r="J80" i="33"/>
  <c r="H80" i="33"/>
  <c r="F80" i="33"/>
  <c r="D80" i="33"/>
  <c r="C80" i="33"/>
  <c r="B80" i="33"/>
  <c r="A110" i="32"/>
  <c r="A109" i="32"/>
  <c r="A108" i="32"/>
  <c r="A107" i="32"/>
  <c r="A101" i="32"/>
  <c r="J94" i="32"/>
  <c r="I94" i="32"/>
  <c r="H94" i="32"/>
  <c r="F94" i="32"/>
  <c r="D94" i="32"/>
  <c r="C94" i="32"/>
  <c r="B94" i="32"/>
  <c r="J93" i="32"/>
  <c r="I93" i="32"/>
  <c r="H93" i="32"/>
  <c r="F93" i="32"/>
  <c r="D93" i="32"/>
  <c r="C93" i="32"/>
  <c r="B93" i="32"/>
  <c r="J92" i="32"/>
  <c r="I92" i="32"/>
  <c r="H92" i="32"/>
  <c r="F92" i="32"/>
  <c r="D92" i="32"/>
  <c r="C92" i="32"/>
  <c r="B92" i="32"/>
  <c r="J91" i="32"/>
  <c r="I91" i="32"/>
  <c r="H91" i="32"/>
  <c r="F91" i="32"/>
  <c r="D91" i="32"/>
  <c r="C91" i="32"/>
  <c r="B91" i="32"/>
  <c r="J90" i="32"/>
  <c r="I90" i="32"/>
  <c r="H90" i="32"/>
  <c r="F90" i="32"/>
  <c r="D90" i="32"/>
  <c r="C90" i="32"/>
  <c r="B90" i="32"/>
  <c r="J89" i="32"/>
  <c r="I89" i="32"/>
  <c r="H89" i="32"/>
  <c r="F89" i="32"/>
  <c r="D89" i="32"/>
  <c r="C89" i="32"/>
  <c r="B89" i="32"/>
  <c r="J88" i="32"/>
  <c r="I88" i="32"/>
  <c r="H88" i="32"/>
  <c r="F88" i="32"/>
  <c r="D88" i="32"/>
  <c r="C88" i="32"/>
  <c r="B88" i="32"/>
  <c r="J87" i="32"/>
  <c r="I87" i="32"/>
  <c r="H87" i="32"/>
  <c r="F87" i="32"/>
  <c r="D87" i="32"/>
  <c r="C87" i="32"/>
  <c r="B87" i="32"/>
  <c r="I85" i="32"/>
  <c r="H85" i="32"/>
  <c r="F85" i="32"/>
  <c r="D85" i="32"/>
  <c r="C85" i="32"/>
  <c r="B85" i="32"/>
  <c r="I84" i="32"/>
  <c r="H84" i="32"/>
  <c r="F84" i="32"/>
  <c r="D84" i="32"/>
  <c r="C84" i="32"/>
  <c r="B84" i="32"/>
  <c r="I83" i="32"/>
  <c r="H83" i="32"/>
  <c r="F83" i="32"/>
  <c r="D83" i="32"/>
  <c r="C83" i="32"/>
  <c r="B83" i="32"/>
  <c r="J82" i="32"/>
  <c r="I82" i="32"/>
  <c r="H82" i="32"/>
  <c r="F82" i="32"/>
  <c r="D82" i="32"/>
  <c r="C82" i="32"/>
  <c r="B82" i="32"/>
  <c r="J81" i="32"/>
  <c r="I81" i="32"/>
  <c r="H81" i="32"/>
  <c r="F81" i="32"/>
  <c r="D81" i="32"/>
  <c r="C81" i="32"/>
  <c r="B81" i="32"/>
  <c r="K46" i="32"/>
  <c r="K45" i="32"/>
  <c r="K44" i="32"/>
  <c r="K43" i="32"/>
  <c r="K42" i="32"/>
  <c r="K41" i="32"/>
  <c r="K40" i="32"/>
  <c r="K39" i="32"/>
  <c r="K37" i="32"/>
  <c r="J34" i="32"/>
  <c r="K34" i="32" s="1"/>
  <c r="J33" i="32"/>
  <c r="K33" i="32" s="1"/>
  <c r="J32" i="32"/>
  <c r="K32" i="32" s="1"/>
  <c r="J31" i="32"/>
  <c r="K31" i="32" s="1"/>
  <c r="J30" i="32"/>
  <c r="J29" i="32"/>
  <c r="K29" i="32" s="1"/>
  <c r="J28" i="32"/>
  <c r="J27" i="32"/>
  <c r="K27" i="32" s="1"/>
  <c r="J26" i="32"/>
  <c r="K26" i="32" s="1"/>
  <c r="J25" i="32"/>
  <c r="K25" i="32" s="1"/>
  <c r="J24" i="32"/>
  <c r="K24" i="32" s="1"/>
  <c r="J23" i="32"/>
  <c r="K23" i="32" s="1"/>
  <c r="J22" i="32"/>
  <c r="K21" i="32"/>
  <c r="K20" i="32"/>
  <c r="K19" i="32"/>
  <c r="K18" i="32"/>
  <c r="K17" i="32"/>
  <c r="K16" i="32"/>
  <c r="K15" i="32"/>
  <c r="K14" i="32"/>
  <c r="K13" i="32"/>
  <c r="K12" i="32"/>
  <c r="K11" i="32"/>
  <c r="K10" i="32"/>
  <c r="K9" i="32"/>
  <c r="K8" i="32"/>
  <c r="K7" i="32"/>
  <c r="K6" i="32"/>
  <c r="K5" i="32"/>
  <c r="A93" i="31"/>
  <c r="K91" i="31"/>
  <c r="J91" i="31"/>
  <c r="I91" i="31"/>
  <c r="G91" i="31"/>
  <c r="F91" i="31"/>
  <c r="D91" i="31"/>
  <c r="C91" i="31"/>
  <c r="K86" i="31"/>
  <c r="J86" i="31"/>
  <c r="I86" i="31"/>
  <c r="G86" i="31"/>
  <c r="F86" i="31"/>
  <c r="D86" i="31"/>
  <c r="C86" i="31"/>
  <c r="K85" i="31"/>
  <c r="J85" i="31"/>
  <c r="I85" i="31"/>
  <c r="G85" i="31"/>
  <c r="F85" i="31"/>
  <c r="D85" i="31"/>
  <c r="C85" i="31"/>
  <c r="B85" i="31"/>
  <c r="K84" i="31"/>
  <c r="J84" i="31"/>
  <c r="I84" i="31"/>
  <c r="G84" i="31"/>
  <c r="F84" i="31"/>
  <c r="D84" i="31"/>
  <c r="C84" i="31"/>
  <c r="B84" i="31"/>
  <c r="K83" i="31"/>
  <c r="J83" i="31"/>
  <c r="I83" i="31"/>
  <c r="G83" i="31"/>
  <c r="F83" i="31"/>
  <c r="D83" i="31"/>
  <c r="C83" i="31"/>
  <c r="B83" i="31"/>
  <c r="K82" i="31"/>
  <c r="J82" i="31"/>
  <c r="I82" i="31"/>
  <c r="G82" i="31"/>
  <c r="F82" i="31"/>
  <c r="D82" i="31"/>
  <c r="C82" i="31"/>
  <c r="B82" i="31"/>
  <c r="K81" i="31"/>
  <c r="J81" i="31"/>
  <c r="I81" i="31"/>
  <c r="G81" i="31"/>
  <c r="F81" i="31"/>
  <c r="D81" i="31"/>
  <c r="C81" i="31"/>
  <c r="B81" i="31"/>
  <c r="K80" i="31"/>
  <c r="J80" i="31"/>
  <c r="I80" i="31"/>
  <c r="G80" i="31"/>
  <c r="F80" i="31"/>
  <c r="D80" i="31"/>
  <c r="C80" i="31"/>
  <c r="B80" i="31"/>
  <c r="K79" i="31"/>
  <c r="J79" i="31"/>
  <c r="I79" i="31"/>
  <c r="G79" i="31"/>
  <c r="F79" i="31"/>
  <c r="D79" i="31"/>
  <c r="C79" i="31"/>
  <c r="B79" i="31"/>
  <c r="K77" i="31"/>
  <c r="J77" i="31"/>
  <c r="I77" i="31"/>
  <c r="G77" i="31"/>
  <c r="F77" i="31"/>
  <c r="C77" i="31"/>
  <c r="K76" i="31"/>
  <c r="J76" i="31"/>
  <c r="I76" i="31"/>
  <c r="G76" i="31"/>
  <c r="F76" i="31"/>
  <c r="D76" i="31"/>
  <c r="C76" i="31"/>
  <c r="B76" i="31"/>
  <c r="K75" i="31"/>
  <c r="I75" i="31"/>
  <c r="F75" i="31"/>
  <c r="D75" i="31"/>
  <c r="C75" i="31"/>
  <c r="B75" i="31"/>
  <c r="K74" i="31"/>
  <c r="I74" i="31"/>
  <c r="F74" i="31"/>
  <c r="D74" i="31"/>
  <c r="C74" i="31"/>
  <c r="B74" i="31"/>
  <c r="K73" i="31"/>
  <c r="J73" i="31"/>
  <c r="I73" i="31"/>
  <c r="G73" i="31"/>
  <c r="F73" i="31"/>
  <c r="D73" i="31"/>
  <c r="C73" i="31"/>
  <c r="B73" i="31"/>
  <c r="B91" i="31"/>
  <c r="B86" i="31"/>
  <c r="L45" i="31"/>
  <c r="L44" i="31"/>
  <c r="L43" i="31"/>
  <c r="L42" i="31"/>
  <c r="L41" i="31"/>
  <c r="L40" i="31"/>
  <c r="L39" i="31"/>
  <c r="L38" i="31"/>
  <c r="L37" i="31"/>
  <c r="L36" i="31"/>
  <c r="L35" i="31"/>
  <c r="L34" i="31"/>
  <c r="L33" i="31"/>
  <c r="L32" i="31"/>
  <c r="L31" i="31"/>
  <c r="L30" i="31"/>
  <c r="L29" i="31"/>
  <c r="L28" i="31"/>
  <c r="L27" i="31"/>
  <c r="L26" i="31"/>
  <c r="L25" i="31"/>
  <c r="L24" i="31"/>
  <c r="L23" i="31"/>
  <c r="L22" i="31"/>
  <c r="L21" i="31"/>
  <c r="L20" i="31"/>
  <c r="L19" i="31"/>
  <c r="L18" i="31"/>
  <c r="L17" i="31"/>
  <c r="L16" i="31"/>
  <c r="L15" i="31"/>
  <c r="L14" i="31"/>
  <c r="L13" i="31"/>
  <c r="L12" i="31"/>
  <c r="L11" i="31"/>
  <c r="L10" i="31"/>
  <c r="L9" i="31"/>
  <c r="L8" i="31"/>
  <c r="L7" i="31"/>
  <c r="L6" i="31"/>
  <c r="L5" i="31"/>
  <c r="A93" i="30"/>
  <c r="A92" i="30"/>
  <c r="K90" i="30"/>
  <c r="J90" i="30"/>
  <c r="I90" i="30"/>
  <c r="G90" i="30"/>
  <c r="F90" i="30"/>
  <c r="D90" i="30"/>
  <c r="C90" i="30"/>
  <c r="B90" i="30"/>
  <c r="K85" i="30"/>
  <c r="G85" i="30"/>
  <c r="F85" i="30"/>
  <c r="D85" i="30"/>
  <c r="C85" i="30"/>
  <c r="B85" i="30"/>
  <c r="I84" i="30"/>
  <c r="G84" i="30"/>
  <c r="F84" i="30"/>
  <c r="D84" i="30"/>
  <c r="C84" i="30"/>
  <c r="B84" i="30"/>
  <c r="I83" i="30"/>
  <c r="G83" i="30"/>
  <c r="F83" i="30"/>
  <c r="D83" i="30"/>
  <c r="C83" i="30"/>
  <c r="B83" i="30"/>
  <c r="J82" i="30"/>
  <c r="I82" i="30"/>
  <c r="G82" i="30"/>
  <c r="F82" i="30"/>
  <c r="D82" i="30"/>
  <c r="C82" i="30"/>
  <c r="B82" i="30"/>
  <c r="J81" i="30"/>
  <c r="I81" i="30"/>
  <c r="G81" i="30"/>
  <c r="F81" i="30"/>
  <c r="D81" i="30"/>
  <c r="C81" i="30"/>
  <c r="B81" i="30"/>
  <c r="J80" i="30"/>
  <c r="I80" i="30"/>
  <c r="G80" i="30"/>
  <c r="F80" i="30"/>
  <c r="D80" i="30"/>
  <c r="C80" i="30"/>
  <c r="B80" i="30"/>
  <c r="J79" i="30"/>
  <c r="I79" i="30"/>
  <c r="G79" i="30"/>
  <c r="F79" i="30"/>
  <c r="D79" i="30"/>
  <c r="C79" i="30"/>
  <c r="B79" i="30"/>
  <c r="J78" i="30"/>
  <c r="I78" i="30"/>
  <c r="G78" i="30"/>
  <c r="F78" i="30"/>
  <c r="D78" i="30"/>
  <c r="C78" i="30"/>
  <c r="B78" i="30"/>
  <c r="J76" i="30"/>
  <c r="I76" i="30"/>
  <c r="G76" i="30"/>
  <c r="F76" i="30"/>
  <c r="D76" i="30"/>
  <c r="C76" i="30"/>
  <c r="B76" i="30"/>
  <c r="J75" i="30"/>
  <c r="I75" i="30"/>
  <c r="G75" i="30"/>
  <c r="F75" i="30"/>
  <c r="D75" i="30"/>
  <c r="C75" i="30"/>
  <c r="B75" i="30"/>
  <c r="J74" i="30"/>
  <c r="I74" i="30"/>
  <c r="G74" i="30"/>
  <c r="F74" i="30"/>
  <c r="B74" i="30"/>
  <c r="J73" i="30"/>
  <c r="I73" i="30"/>
  <c r="G73" i="30"/>
  <c r="F73" i="30"/>
  <c r="B73" i="30"/>
  <c r="J72" i="30"/>
  <c r="I72" i="30"/>
  <c r="G72" i="30"/>
  <c r="F72" i="30"/>
  <c r="B72" i="30"/>
  <c r="K84" i="30"/>
  <c r="K83" i="30"/>
  <c r="K43" i="30"/>
  <c r="K82" i="30" s="1"/>
  <c r="K42" i="30"/>
  <c r="K81" i="30" s="1"/>
  <c r="K41" i="30"/>
  <c r="K80" i="30" s="1"/>
  <c r="K40" i="30"/>
  <c r="K79" i="30" s="1"/>
  <c r="K39" i="30"/>
  <c r="K78" i="30" s="1"/>
  <c r="K38" i="30"/>
  <c r="L38" i="30" s="1"/>
  <c r="K37" i="30"/>
  <c r="K36" i="30"/>
  <c r="K35" i="30"/>
  <c r="K34" i="30"/>
  <c r="K77" i="30" s="1"/>
  <c r="K33" i="30"/>
  <c r="L33" i="30" s="1"/>
  <c r="K32" i="30"/>
  <c r="L32" i="30" s="1"/>
  <c r="K31" i="30"/>
  <c r="L31" i="30" s="1"/>
  <c r="K30" i="30"/>
  <c r="L30" i="30" s="1"/>
  <c r="K29" i="30"/>
  <c r="K28" i="30"/>
  <c r="L28" i="30" s="1"/>
  <c r="K27" i="30"/>
  <c r="L27" i="30" s="1"/>
  <c r="K26" i="30"/>
  <c r="L26" i="30" s="1"/>
  <c r="K25" i="30"/>
  <c r="K24" i="30"/>
  <c r="L24" i="30" s="1"/>
  <c r="K23" i="30"/>
  <c r="L23" i="30" s="1"/>
  <c r="K22" i="30"/>
  <c r="L22" i="30" s="1"/>
  <c r="K21" i="30"/>
  <c r="L21" i="30" s="1"/>
  <c r="K20" i="30"/>
  <c r="L20" i="30" s="1"/>
  <c r="K19" i="30"/>
  <c r="K18" i="30"/>
  <c r="L18" i="30" s="1"/>
  <c r="K17" i="30"/>
  <c r="L17" i="30" s="1"/>
  <c r="K16" i="30"/>
  <c r="L16" i="30" s="1"/>
  <c r="K15" i="30"/>
  <c r="L15" i="30" s="1"/>
  <c r="K14" i="30"/>
  <c r="K13" i="30"/>
  <c r="L13" i="30" s="1"/>
  <c r="K12" i="30"/>
  <c r="L12" i="30" s="1"/>
  <c r="K11" i="30"/>
  <c r="L11" i="30" s="1"/>
  <c r="K10" i="30"/>
  <c r="L10" i="30" s="1"/>
  <c r="K9" i="30"/>
  <c r="K8" i="30"/>
  <c r="L8" i="30" s="1"/>
  <c r="K7" i="30"/>
  <c r="L7" i="30" s="1"/>
  <c r="K6" i="30"/>
  <c r="L6" i="30" s="1"/>
  <c r="K5" i="30"/>
  <c r="L5" i="30" s="1"/>
  <c r="A90" i="29"/>
  <c r="A89" i="29"/>
  <c r="E88" i="29"/>
  <c r="D88" i="29"/>
  <c r="C88" i="29"/>
  <c r="B88" i="29"/>
  <c r="E83" i="29"/>
  <c r="D83" i="29"/>
  <c r="C83" i="29"/>
  <c r="B83" i="29"/>
  <c r="E82" i="29"/>
  <c r="D82" i="29"/>
  <c r="C82" i="29"/>
  <c r="B82" i="29"/>
  <c r="E81" i="29"/>
  <c r="D81" i="29"/>
  <c r="C81" i="29"/>
  <c r="B81" i="29"/>
  <c r="E80" i="29"/>
  <c r="D80" i="29"/>
  <c r="C80" i="29"/>
  <c r="B80" i="29"/>
  <c r="E79" i="29"/>
  <c r="D79" i="29"/>
  <c r="C79" i="29"/>
  <c r="B79" i="29"/>
  <c r="E78" i="29"/>
  <c r="D78" i="29"/>
  <c r="C78" i="29"/>
  <c r="B78" i="29"/>
  <c r="E77" i="29"/>
  <c r="D77" i="29"/>
  <c r="C77" i="29"/>
  <c r="B77" i="29"/>
  <c r="D76" i="29"/>
  <c r="C76" i="29"/>
  <c r="E74" i="29"/>
  <c r="D74" i="29"/>
  <c r="C74" i="29"/>
  <c r="B74" i="29"/>
  <c r="E73" i="29"/>
  <c r="D73" i="29"/>
  <c r="C73" i="29"/>
  <c r="B73" i="29"/>
  <c r="E72" i="29"/>
  <c r="D72" i="29"/>
  <c r="C72" i="29"/>
  <c r="B72" i="29"/>
  <c r="E71" i="29"/>
  <c r="D71" i="29"/>
  <c r="C71" i="29"/>
  <c r="B71" i="29"/>
  <c r="E70" i="29"/>
  <c r="D70" i="29"/>
  <c r="C70" i="29"/>
  <c r="B70" i="29"/>
  <c r="E38" i="29"/>
  <c r="E76" i="29" s="1"/>
  <c r="B38" i="29"/>
  <c r="B76" i="29" s="1"/>
  <c r="C36" i="29"/>
  <c r="C75" i="29" s="1"/>
  <c r="A113" i="28"/>
  <c r="A111" i="28"/>
  <c r="A110" i="28"/>
  <c r="A109" i="28"/>
  <c r="A108" i="28"/>
  <c r="L106" i="28"/>
  <c r="K106" i="28"/>
  <c r="J106" i="28"/>
  <c r="H106" i="28"/>
  <c r="G106" i="28"/>
  <c r="E106" i="28"/>
  <c r="D106" i="28"/>
  <c r="C106" i="28"/>
  <c r="B106" i="28"/>
  <c r="L101" i="28"/>
  <c r="K101" i="28"/>
  <c r="E101" i="28"/>
  <c r="D101" i="28"/>
  <c r="C101" i="28"/>
  <c r="B101" i="28"/>
  <c r="L100" i="28"/>
  <c r="K100" i="28"/>
  <c r="J100" i="28"/>
  <c r="H100" i="28"/>
  <c r="G100" i="28"/>
  <c r="E100" i="28"/>
  <c r="D100" i="28"/>
  <c r="C100" i="28"/>
  <c r="B100" i="28"/>
  <c r="L99" i="28"/>
  <c r="K99" i="28"/>
  <c r="J99" i="28"/>
  <c r="H99" i="28"/>
  <c r="G99" i="28"/>
  <c r="E99" i="28"/>
  <c r="D99" i="28"/>
  <c r="C99" i="28"/>
  <c r="B99" i="28"/>
  <c r="L98" i="28"/>
  <c r="K98" i="28"/>
  <c r="J98" i="28"/>
  <c r="H98" i="28"/>
  <c r="G98" i="28"/>
  <c r="E98" i="28"/>
  <c r="D98" i="28"/>
  <c r="C98" i="28"/>
  <c r="B98" i="28"/>
  <c r="L97" i="28"/>
  <c r="K97" i="28"/>
  <c r="J97" i="28"/>
  <c r="H97" i="28"/>
  <c r="G97" i="28"/>
  <c r="E97" i="28"/>
  <c r="D97" i="28"/>
  <c r="C97" i="28"/>
  <c r="B97" i="28"/>
  <c r="L96" i="28"/>
  <c r="K96" i="28"/>
  <c r="J96" i="28"/>
  <c r="H96" i="28"/>
  <c r="G96" i="28"/>
  <c r="E96" i="28"/>
  <c r="D96" i="28"/>
  <c r="C96" i="28"/>
  <c r="B96" i="28"/>
  <c r="L95" i="28"/>
  <c r="K95" i="28"/>
  <c r="J95" i="28"/>
  <c r="H95" i="28"/>
  <c r="G95" i="28"/>
  <c r="E95" i="28"/>
  <c r="D95" i="28"/>
  <c r="C95" i="28"/>
  <c r="B95" i="28"/>
  <c r="L94" i="28"/>
  <c r="K94" i="28"/>
  <c r="J94" i="28"/>
  <c r="H94" i="28"/>
  <c r="G94" i="28"/>
  <c r="E94" i="28"/>
  <c r="D94" i="28"/>
  <c r="C94" i="28"/>
  <c r="B94" i="28"/>
  <c r="L92" i="28"/>
  <c r="K92" i="28"/>
  <c r="J92" i="28"/>
  <c r="H92" i="28"/>
  <c r="G92" i="28"/>
  <c r="E92" i="28"/>
  <c r="D92" i="28"/>
  <c r="C92" i="28"/>
  <c r="B92" i="28"/>
  <c r="L91" i="28"/>
  <c r="K91" i="28"/>
  <c r="J91" i="28"/>
  <c r="H91" i="28"/>
  <c r="G91" i="28"/>
  <c r="E91" i="28"/>
  <c r="D91" i="28"/>
  <c r="C91" i="28"/>
  <c r="B91" i="28"/>
  <c r="L90" i="28"/>
  <c r="K90" i="28"/>
  <c r="J90" i="28"/>
  <c r="H90" i="28"/>
  <c r="G90" i="28"/>
  <c r="E90" i="28"/>
  <c r="D90" i="28"/>
  <c r="C90" i="28"/>
  <c r="B90" i="28"/>
  <c r="L89" i="28"/>
  <c r="K89" i="28"/>
  <c r="J89" i="28"/>
  <c r="H89" i="28"/>
  <c r="G89" i="28"/>
  <c r="E89" i="28"/>
  <c r="D89" i="28"/>
  <c r="C89" i="28"/>
  <c r="B89" i="28"/>
  <c r="K88" i="28"/>
  <c r="J88" i="28"/>
  <c r="H88" i="28"/>
  <c r="G88" i="28"/>
  <c r="E88" i="28"/>
  <c r="D88" i="28"/>
  <c r="C88" i="28"/>
  <c r="B88" i="28"/>
  <c r="L10" i="28"/>
  <c r="L88" i="28" s="1"/>
  <c r="L9" i="28"/>
  <c r="L8" i="28"/>
  <c r="L7" i="28"/>
  <c r="L6" i="28"/>
  <c r="I180" i="27"/>
  <c r="H180" i="27"/>
  <c r="G180" i="27"/>
  <c r="F180" i="27"/>
  <c r="E180" i="27"/>
  <c r="D180" i="27"/>
  <c r="B180" i="27"/>
  <c r="I179" i="27"/>
  <c r="H179" i="27"/>
  <c r="G179" i="27"/>
  <c r="F179" i="27"/>
  <c r="E179" i="27"/>
  <c r="D179" i="27"/>
  <c r="B179" i="27"/>
  <c r="I178" i="27"/>
  <c r="H178" i="27"/>
  <c r="G178" i="27"/>
  <c r="F178" i="27"/>
  <c r="E178" i="27"/>
  <c r="D178" i="27"/>
  <c r="B178" i="27"/>
  <c r="I177" i="27"/>
  <c r="H177" i="27"/>
  <c r="G177" i="27"/>
  <c r="F177" i="27"/>
  <c r="E177" i="27"/>
  <c r="D177" i="27"/>
  <c r="B177" i="27"/>
  <c r="I176" i="27"/>
  <c r="H176" i="27"/>
  <c r="G176" i="27"/>
  <c r="F176" i="27"/>
  <c r="E176" i="27"/>
  <c r="D176" i="27"/>
  <c r="B176" i="27"/>
  <c r="I175" i="27"/>
  <c r="H175" i="27"/>
  <c r="G175" i="27"/>
  <c r="F175" i="27"/>
  <c r="E175" i="27"/>
  <c r="D175" i="27"/>
  <c r="B175" i="27"/>
  <c r="I174" i="27"/>
  <c r="H174" i="27"/>
  <c r="G174" i="27"/>
  <c r="F174" i="27"/>
  <c r="E174" i="27"/>
  <c r="D174" i="27"/>
  <c r="C174" i="27"/>
  <c r="B174" i="27"/>
  <c r="I172" i="27"/>
  <c r="H172" i="27"/>
  <c r="G172" i="27"/>
  <c r="F172" i="27"/>
  <c r="E172" i="27"/>
  <c r="D172" i="27"/>
  <c r="C172" i="27"/>
  <c r="B172" i="27"/>
  <c r="H171" i="27"/>
  <c r="G171" i="27"/>
  <c r="F171" i="27"/>
  <c r="E171" i="27"/>
  <c r="D171" i="27"/>
  <c r="C171" i="27"/>
  <c r="B171" i="27"/>
  <c r="H170" i="27"/>
  <c r="G170" i="27"/>
  <c r="F170" i="27"/>
  <c r="E170" i="27"/>
  <c r="D170" i="27"/>
  <c r="C170" i="27"/>
  <c r="B170" i="27"/>
  <c r="H169" i="27"/>
  <c r="G169" i="27"/>
  <c r="F169" i="27"/>
  <c r="E169" i="27"/>
  <c r="D169" i="27"/>
  <c r="C169" i="27"/>
  <c r="B169" i="27"/>
  <c r="H168" i="27"/>
  <c r="G168" i="27"/>
  <c r="F168" i="27"/>
  <c r="E168" i="27"/>
  <c r="D168" i="27"/>
  <c r="C168" i="27"/>
  <c r="B168" i="27"/>
  <c r="A167" i="27"/>
  <c r="H155" i="27"/>
  <c r="G155" i="27"/>
  <c r="F155" i="27"/>
  <c r="E155" i="27"/>
  <c r="D155" i="27"/>
  <c r="C155" i="27"/>
  <c r="B155" i="27"/>
  <c r="H154" i="27"/>
  <c r="G154" i="27"/>
  <c r="F154" i="27"/>
  <c r="E154" i="27"/>
  <c r="D154" i="27"/>
  <c r="C154" i="27"/>
  <c r="B154" i="27"/>
  <c r="H153" i="27"/>
  <c r="G153" i="27"/>
  <c r="F153" i="27"/>
  <c r="E153" i="27"/>
  <c r="D153" i="27"/>
  <c r="C153" i="27"/>
  <c r="B153" i="27"/>
  <c r="H152" i="27"/>
  <c r="G152" i="27"/>
  <c r="F152" i="27"/>
  <c r="E152" i="27"/>
  <c r="D152" i="27"/>
  <c r="C152" i="27"/>
  <c r="B152" i="27"/>
  <c r="H151" i="27"/>
  <c r="G151" i="27"/>
  <c r="F151" i="27"/>
  <c r="E151" i="27"/>
  <c r="D151" i="27"/>
  <c r="C151" i="27"/>
  <c r="B151" i="27"/>
  <c r="H150" i="27"/>
  <c r="G150" i="27"/>
  <c r="F150" i="27"/>
  <c r="E150" i="27"/>
  <c r="D150" i="27"/>
  <c r="C150" i="27"/>
  <c r="B150" i="27"/>
  <c r="H149" i="27"/>
  <c r="G149" i="27"/>
  <c r="F149" i="27"/>
  <c r="E149" i="27"/>
  <c r="D149" i="27"/>
  <c r="C149" i="27"/>
  <c r="B149" i="27"/>
  <c r="H148" i="27"/>
  <c r="G148" i="27"/>
  <c r="F148" i="27"/>
  <c r="E148" i="27"/>
  <c r="D148" i="27"/>
  <c r="C148" i="27"/>
  <c r="B148" i="27"/>
  <c r="H146" i="27"/>
  <c r="G146" i="27"/>
  <c r="F146" i="27"/>
  <c r="E146" i="27"/>
  <c r="D146" i="27"/>
  <c r="H145" i="27"/>
  <c r="G145" i="27"/>
  <c r="F145" i="27"/>
  <c r="E145" i="27"/>
  <c r="D145" i="27"/>
  <c r="G144" i="27"/>
  <c r="F144" i="27"/>
  <c r="E144" i="27"/>
  <c r="D144" i="27"/>
  <c r="G143" i="27"/>
  <c r="F143" i="27"/>
  <c r="E143" i="27"/>
  <c r="G142" i="27"/>
  <c r="F142" i="27"/>
  <c r="E142" i="27"/>
  <c r="A141" i="27"/>
  <c r="I80" i="27"/>
  <c r="I79" i="27"/>
  <c r="I78" i="27"/>
  <c r="I77" i="27"/>
  <c r="I76" i="27"/>
  <c r="I75" i="27"/>
  <c r="I74" i="27"/>
  <c r="I73" i="27"/>
  <c r="I72" i="27"/>
  <c r="I71" i="27"/>
  <c r="I70" i="27"/>
  <c r="I69" i="27"/>
  <c r="I68" i="27"/>
  <c r="I67" i="27"/>
  <c r="I66" i="27"/>
  <c r="I65" i="27"/>
  <c r="I64" i="27"/>
  <c r="I63" i="27"/>
  <c r="I62" i="27"/>
  <c r="I61" i="27"/>
  <c r="I60" i="27"/>
  <c r="I59" i="27"/>
  <c r="I58" i="27"/>
  <c r="I57" i="27"/>
  <c r="I155" i="27"/>
  <c r="I154" i="27"/>
  <c r="I153" i="27"/>
  <c r="I152" i="27"/>
  <c r="I151" i="27"/>
  <c r="I150" i="27"/>
  <c r="I149" i="27"/>
  <c r="I148" i="27"/>
  <c r="I39" i="27"/>
  <c r="I38" i="27"/>
  <c r="I37" i="27"/>
  <c r="I36" i="27"/>
  <c r="I35" i="27"/>
  <c r="I34" i="27"/>
  <c r="I33" i="27"/>
  <c r="I32" i="27"/>
  <c r="I31" i="27"/>
  <c r="I30" i="27"/>
  <c r="I29" i="27"/>
  <c r="I28" i="27"/>
  <c r="I27" i="27"/>
  <c r="I26" i="27"/>
  <c r="I25" i="27"/>
  <c r="I24" i="27"/>
  <c r="I23" i="27"/>
  <c r="I22" i="27"/>
  <c r="I21" i="27"/>
  <c r="I20" i="27"/>
  <c r="I19" i="27"/>
  <c r="I18" i="27"/>
  <c r="I17" i="27"/>
  <c r="I16" i="27"/>
  <c r="I15" i="27"/>
  <c r="I14" i="27"/>
  <c r="I13" i="27"/>
  <c r="I12" i="27"/>
  <c r="I11" i="27"/>
  <c r="I10" i="27"/>
  <c r="I9" i="27"/>
  <c r="I8" i="27"/>
  <c r="I7" i="27"/>
  <c r="I6" i="27"/>
  <c r="A110" i="26"/>
  <c r="A109" i="26"/>
  <c r="A108" i="26"/>
  <c r="A107" i="26"/>
  <c r="A105" i="26"/>
  <c r="A104" i="26"/>
  <c r="G102" i="26"/>
  <c r="F102" i="26"/>
  <c r="E102" i="26"/>
  <c r="C102" i="26"/>
  <c r="B102" i="26"/>
  <c r="G97" i="26"/>
  <c r="F97" i="26"/>
  <c r="E97" i="26"/>
  <c r="C97" i="26"/>
  <c r="B97" i="26"/>
  <c r="F96" i="26"/>
  <c r="E96" i="26"/>
  <c r="C96" i="26"/>
  <c r="B96" i="26"/>
  <c r="F95" i="26"/>
  <c r="E95" i="26"/>
  <c r="C95" i="26"/>
  <c r="B95" i="26"/>
  <c r="F94" i="26"/>
  <c r="E94" i="26"/>
  <c r="C94" i="26"/>
  <c r="B94" i="26"/>
  <c r="F93" i="26"/>
  <c r="E93" i="26"/>
  <c r="C93" i="26"/>
  <c r="B93" i="26"/>
  <c r="F92" i="26"/>
  <c r="E92" i="26"/>
  <c r="C92" i="26"/>
  <c r="B92" i="26"/>
  <c r="F91" i="26"/>
  <c r="E91" i="26"/>
  <c r="C91" i="26"/>
  <c r="B91" i="26"/>
  <c r="F90" i="26"/>
  <c r="E90" i="26"/>
  <c r="C90" i="26"/>
  <c r="B90" i="26"/>
  <c r="F88" i="26"/>
  <c r="E88" i="26"/>
  <c r="C88" i="26"/>
  <c r="B88" i="26"/>
  <c r="F87" i="26"/>
  <c r="E87" i="26"/>
  <c r="C87" i="26"/>
  <c r="B87" i="26"/>
  <c r="F86" i="26"/>
  <c r="C86" i="26"/>
  <c r="B86" i="26"/>
  <c r="F85" i="26"/>
  <c r="C85" i="26"/>
  <c r="B85" i="26"/>
  <c r="F84" i="26"/>
  <c r="C84" i="26"/>
  <c r="B84" i="26"/>
  <c r="F83" i="26"/>
  <c r="E83" i="26"/>
  <c r="C83" i="26"/>
  <c r="B83" i="26"/>
  <c r="G96" i="26"/>
  <c r="G95" i="26"/>
  <c r="G94" i="26"/>
  <c r="G93" i="26"/>
  <c r="G92" i="26"/>
  <c r="G91" i="26"/>
  <c r="G90" i="26"/>
  <c r="G27" i="26"/>
  <c r="G26" i="26"/>
  <c r="G25" i="26"/>
  <c r="G24" i="26"/>
  <c r="G23" i="26"/>
  <c r="G22" i="26"/>
  <c r="G21" i="26"/>
  <c r="G20" i="26"/>
  <c r="G19" i="26"/>
  <c r="G86" i="26" s="1"/>
  <c r="G18" i="26"/>
  <c r="G17" i="26"/>
  <c r="G16" i="26"/>
  <c r="G15" i="26"/>
  <c r="G14" i="26"/>
  <c r="G13" i="26"/>
  <c r="G12" i="26"/>
  <c r="G11" i="26"/>
  <c r="G10" i="26"/>
  <c r="G9" i="26"/>
  <c r="G8" i="26"/>
  <c r="G7" i="26"/>
  <c r="G6" i="26"/>
  <c r="G5" i="26"/>
  <c r="G4" i="26"/>
  <c r="A104" i="25"/>
  <c r="A103" i="25"/>
  <c r="A102" i="25"/>
  <c r="A101" i="25"/>
  <c r="A100" i="25"/>
  <c r="A99" i="25"/>
  <c r="A98" i="25"/>
  <c r="A97" i="25"/>
  <c r="H95" i="25"/>
  <c r="G95" i="25"/>
  <c r="F95" i="25"/>
  <c r="D95" i="25"/>
  <c r="C95" i="25"/>
  <c r="B95" i="25"/>
  <c r="H90" i="25"/>
  <c r="G90" i="25"/>
  <c r="F90" i="25"/>
  <c r="D90" i="25"/>
  <c r="C90" i="25"/>
  <c r="B90" i="25"/>
  <c r="G89" i="25"/>
  <c r="F89" i="25"/>
  <c r="D89" i="25"/>
  <c r="C89" i="25"/>
  <c r="B89" i="25"/>
  <c r="G88" i="25"/>
  <c r="F88" i="25"/>
  <c r="D88" i="25"/>
  <c r="C88" i="25"/>
  <c r="B88" i="25"/>
  <c r="G87" i="25"/>
  <c r="F87" i="25"/>
  <c r="D87" i="25"/>
  <c r="C87" i="25"/>
  <c r="B87" i="25"/>
  <c r="G86" i="25"/>
  <c r="F86" i="25"/>
  <c r="D86" i="25"/>
  <c r="C86" i="25"/>
  <c r="B86" i="25"/>
  <c r="G85" i="25"/>
  <c r="F85" i="25"/>
  <c r="D85" i="25"/>
  <c r="C85" i="25"/>
  <c r="B85" i="25"/>
  <c r="G84" i="25"/>
  <c r="F84" i="25"/>
  <c r="D84" i="25"/>
  <c r="C84" i="25"/>
  <c r="B84" i="25"/>
  <c r="H83" i="25"/>
  <c r="G83" i="25"/>
  <c r="F83" i="25"/>
  <c r="D83" i="25"/>
  <c r="C83" i="25"/>
  <c r="B83" i="25"/>
  <c r="G81" i="25"/>
  <c r="F81" i="25"/>
  <c r="D81" i="25"/>
  <c r="C81" i="25"/>
  <c r="B81" i="25"/>
  <c r="G80" i="25"/>
  <c r="F80" i="25"/>
  <c r="D80" i="25"/>
  <c r="C80" i="25"/>
  <c r="G79" i="25"/>
  <c r="F79" i="25"/>
  <c r="D79" i="25"/>
  <c r="C79" i="25"/>
  <c r="B79" i="25"/>
  <c r="H78" i="25"/>
  <c r="G78" i="25"/>
  <c r="F78" i="25"/>
  <c r="D78" i="25"/>
  <c r="C78" i="25"/>
  <c r="B78" i="25"/>
  <c r="H77" i="25"/>
  <c r="G77" i="25"/>
  <c r="F77" i="25"/>
  <c r="D77" i="25"/>
  <c r="C77" i="25"/>
  <c r="B77" i="25"/>
  <c r="H89" i="25"/>
  <c r="H88" i="25"/>
  <c r="H87" i="25"/>
  <c r="H86" i="25"/>
  <c r="H85" i="25"/>
  <c r="H84" i="25"/>
  <c r="H21" i="25"/>
  <c r="H20" i="25"/>
  <c r="H19" i="25"/>
  <c r="A106" i="24"/>
  <c r="A104" i="24"/>
  <c r="A102" i="24"/>
  <c r="A99" i="24"/>
  <c r="A98" i="24"/>
  <c r="A93" i="24"/>
  <c r="E92" i="24"/>
  <c r="D92" i="24"/>
  <c r="C92" i="24"/>
  <c r="B92" i="24"/>
  <c r="E87" i="24"/>
  <c r="D87" i="24"/>
  <c r="C87" i="24"/>
  <c r="B87" i="24"/>
  <c r="E86" i="24"/>
  <c r="D86" i="24"/>
  <c r="C86" i="24"/>
  <c r="B86" i="24"/>
  <c r="E85" i="24"/>
  <c r="D85" i="24"/>
  <c r="C85" i="24"/>
  <c r="B85" i="24"/>
  <c r="E84" i="24"/>
  <c r="D84" i="24"/>
  <c r="C84" i="24"/>
  <c r="B84" i="24"/>
  <c r="D83" i="24"/>
  <c r="C83" i="24"/>
  <c r="B83" i="24"/>
  <c r="D82" i="24"/>
  <c r="C82" i="24"/>
  <c r="B82" i="24"/>
  <c r="D81" i="24"/>
  <c r="C81" i="24"/>
  <c r="B81" i="24"/>
  <c r="D80" i="24"/>
  <c r="C80" i="24"/>
  <c r="B80" i="24"/>
  <c r="D78" i="24"/>
  <c r="C78" i="24"/>
  <c r="B78" i="24"/>
  <c r="D77" i="24"/>
  <c r="C77" i="24"/>
  <c r="B77" i="24"/>
  <c r="D76" i="24"/>
  <c r="C76" i="24"/>
  <c r="B76" i="24"/>
  <c r="D75" i="24"/>
  <c r="C75" i="24"/>
  <c r="B75" i="24"/>
  <c r="D74" i="24"/>
  <c r="C74" i="24"/>
  <c r="B74" i="24"/>
  <c r="E83" i="24"/>
  <c r="E82" i="24"/>
  <c r="E81" i="24"/>
  <c r="E80" i="24"/>
  <c r="E78" i="24"/>
  <c r="A111" i="23"/>
  <c r="A110" i="23"/>
  <c r="A109" i="23"/>
  <c r="A108" i="23"/>
  <c r="A107" i="23"/>
  <c r="A106" i="23"/>
  <c r="A105" i="23"/>
  <c r="L95" i="23"/>
  <c r="K95" i="23"/>
  <c r="I95" i="23"/>
  <c r="H95" i="23"/>
  <c r="F95" i="23"/>
  <c r="E95" i="23"/>
  <c r="D95" i="23"/>
  <c r="B95" i="23"/>
  <c r="L94" i="23"/>
  <c r="K94" i="23"/>
  <c r="I94" i="23"/>
  <c r="H94" i="23"/>
  <c r="F94" i="23"/>
  <c r="E94" i="23"/>
  <c r="D94" i="23"/>
  <c r="B94" i="23"/>
  <c r="L93" i="23"/>
  <c r="K93" i="23"/>
  <c r="I93" i="23"/>
  <c r="H93" i="23"/>
  <c r="F93" i="23"/>
  <c r="E93" i="23"/>
  <c r="D93" i="23"/>
  <c r="B93" i="23"/>
  <c r="L92" i="23"/>
  <c r="K92" i="23"/>
  <c r="I92" i="23"/>
  <c r="H92" i="23"/>
  <c r="F92" i="23"/>
  <c r="E92" i="23"/>
  <c r="D92" i="23"/>
  <c r="B92" i="23"/>
  <c r="L91" i="23"/>
  <c r="K91" i="23"/>
  <c r="I91" i="23"/>
  <c r="H91" i="23"/>
  <c r="F91" i="23"/>
  <c r="E91" i="23"/>
  <c r="D91" i="23"/>
  <c r="B91" i="23"/>
  <c r="L89" i="23"/>
  <c r="K89" i="23"/>
  <c r="I89" i="23"/>
  <c r="H89" i="23"/>
  <c r="F89" i="23"/>
  <c r="E89" i="23"/>
  <c r="D89" i="23"/>
  <c r="B89" i="23"/>
  <c r="L88" i="23"/>
  <c r="K88" i="23"/>
  <c r="I88" i="23"/>
  <c r="H88" i="23"/>
  <c r="F88" i="23"/>
  <c r="E88" i="23"/>
  <c r="D88" i="23"/>
  <c r="B88" i="23"/>
  <c r="M87" i="23"/>
  <c r="L87" i="23"/>
  <c r="K87" i="23"/>
  <c r="I87" i="23"/>
  <c r="H87" i="23"/>
  <c r="F87" i="23"/>
  <c r="E87" i="23"/>
  <c r="D87" i="23"/>
  <c r="B87" i="23"/>
  <c r="M86" i="23"/>
  <c r="L86" i="23"/>
  <c r="K86" i="23"/>
  <c r="I86" i="23"/>
  <c r="H86" i="23"/>
  <c r="F86" i="23"/>
  <c r="E86" i="23"/>
  <c r="D86" i="23"/>
  <c r="B86" i="23"/>
  <c r="M85" i="23"/>
  <c r="L85" i="23"/>
  <c r="K85" i="23"/>
  <c r="I85" i="23"/>
  <c r="H85" i="23"/>
  <c r="F85" i="23"/>
  <c r="E85" i="23"/>
  <c r="D85" i="23"/>
  <c r="B85" i="23"/>
  <c r="M103" i="23"/>
  <c r="M53" i="23"/>
  <c r="M98" i="23" s="1"/>
  <c r="M52" i="23"/>
  <c r="M97" i="23" s="1"/>
  <c r="M51" i="23"/>
  <c r="M96" i="23" s="1"/>
  <c r="M50" i="23"/>
  <c r="M95" i="23" s="1"/>
  <c r="M49" i="23"/>
  <c r="M94" i="23" s="1"/>
  <c r="M48" i="23"/>
  <c r="M93" i="23" s="1"/>
  <c r="M47" i="23"/>
  <c r="M92" i="23" s="1"/>
  <c r="M46" i="23"/>
  <c r="M91" i="23" s="1"/>
  <c r="M42" i="23"/>
  <c r="M41" i="23"/>
  <c r="M40" i="23"/>
  <c r="M39" i="23"/>
  <c r="M38" i="23"/>
  <c r="M37" i="23"/>
  <c r="M36" i="23"/>
  <c r="M35" i="23"/>
  <c r="M34" i="23"/>
  <c r="M33" i="23"/>
  <c r="M32" i="23"/>
  <c r="M31" i="23"/>
  <c r="A316" i="22"/>
  <c r="A315" i="22"/>
  <c r="A314" i="22"/>
  <c r="A313" i="22"/>
  <c r="A312" i="22"/>
  <c r="H283" i="22"/>
  <c r="H282" i="22"/>
  <c r="H281" i="22"/>
  <c r="H280" i="22"/>
  <c r="H279" i="22"/>
  <c r="H278" i="22"/>
  <c r="H277" i="22"/>
  <c r="H276" i="22"/>
  <c r="H274" i="22"/>
  <c r="H273" i="22"/>
  <c r="H272" i="22"/>
  <c r="H271" i="22"/>
  <c r="H270" i="22"/>
  <c r="H229" i="22"/>
  <c r="H183" i="22"/>
  <c r="H182" i="22"/>
  <c r="H181" i="22"/>
  <c r="H180" i="22"/>
  <c r="H179" i="22"/>
  <c r="H178" i="22"/>
  <c r="H177" i="22"/>
  <c r="H176" i="22"/>
  <c r="H175" i="22"/>
  <c r="H174" i="22"/>
  <c r="H173" i="22"/>
  <c r="H172" i="22"/>
  <c r="H171" i="22"/>
  <c r="H170" i="22"/>
  <c r="H169" i="22"/>
  <c r="H168" i="22"/>
  <c r="H167" i="22"/>
  <c r="H166" i="22"/>
  <c r="H165" i="22"/>
  <c r="H164" i="22"/>
  <c r="H163" i="22"/>
  <c r="F283" i="22"/>
  <c r="D283" i="22"/>
  <c r="F282" i="22"/>
  <c r="D282" i="22"/>
  <c r="B282" i="22"/>
  <c r="F148" i="22"/>
  <c r="E148" i="22"/>
  <c r="C148" i="22"/>
  <c r="B148" i="22"/>
  <c r="I147" i="22"/>
  <c r="G147" i="22"/>
  <c r="F147" i="22"/>
  <c r="E147" i="22"/>
  <c r="D147" i="22"/>
  <c r="C147" i="22"/>
  <c r="B147" i="22"/>
  <c r="I146" i="22"/>
  <c r="G146" i="22"/>
  <c r="F146" i="22"/>
  <c r="E146" i="22"/>
  <c r="D146" i="22"/>
  <c r="C146" i="22"/>
  <c r="B146" i="22"/>
  <c r="I145" i="22"/>
  <c r="G145" i="22"/>
  <c r="F145" i="22"/>
  <c r="E145" i="22"/>
  <c r="D145" i="22"/>
  <c r="C145" i="22"/>
  <c r="B145" i="22"/>
  <c r="I144" i="22"/>
  <c r="G144" i="22"/>
  <c r="F144" i="22"/>
  <c r="F277" i="22" s="1"/>
  <c r="E144" i="22"/>
  <c r="D144" i="22"/>
  <c r="C144" i="22"/>
  <c r="B144" i="22"/>
  <c r="I143" i="22"/>
  <c r="G143" i="22"/>
  <c r="F143" i="22"/>
  <c r="F276" i="22" s="1"/>
  <c r="E143" i="22"/>
  <c r="D143" i="22"/>
  <c r="D276" i="22" s="1"/>
  <c r="C143" i="22"/>
  <c r="B143" i="22"/>
  <c r="B276" i="22" s="1"/>
  <c r="I142" i="22"/>
  <c r="G142" i="22"/>
  <c r="F142" i="22"/>
  <c r="E142" i="22"/>
  <c r="D142" i="22"/>
  <c r="C142" i="22"/>
  <c r="B142" i="22"/>
  <c r="I141" i="22"/>
  <c r="G141" i="22"/>
  <c r="F141" i="22"/>
  <c r="E141" i="22"/>
  <c r="D141" i="22"/>
  <c r="C141" i="22"/>
  <c r="B141" i="22"/>
  <c r="I140" i="22"/>
  <c r="G140" i="22"/>
  <c r="F140" i="22"/>
  <c r="E140" i="22"/>
  <c r="D140" i="22"/>
  <c r="C140" i="22"/>
  <c r="B140" i="22"/>
  <c r="I139" i="22"/>
  <c r="G139" i="22"/>
  <c r="F139" i="22"/>
  <c r="E139" i="22"/>
  <c r="D139" i="22"/>
  <c r="C139" i="22"/>
  <c r="B139" i="22"/>
  <c r="I138" i="22"/>
  <c r="G138" i="22"/>
  <c r="F138" i="22"/>
  <c r="E138" i="22"/>
  <c r="D138" i="22"/>
  <c r="C138" i="22"/>
  <c r="B138" i="22"/>
  <c r="I137" i="22"/>
  <c r="G137" i="22"/>
  <c r="F137" i="22"/>
  <c r="E137" i="22"/>
  <c r="D137" i="22"/>
  <c r="C137" i="22"/>
  <c r="B137" i="22"/>
  <c r="I136" i="22"/>
  <c r="G136" i="22"/>
  <c r="F136" i="22"/>
  <c r="E136" i="22"/>
  <c r="D136" i="22"/>
  <c r="C136" i="22"/>
  <c r="B136" i="22"/>
  <c r="I135" i="22"/>
  <c r="G135" i="22"/>
  <c r="F135" i="22"/>
  <c r="E135" i="22"/>
  <c r="D135" i="22"/>
  <c r="C135" i="22"/>
  <c r="B135" i="22"/>
  <c r="I134" i="22"/>
  <c r="G134" i="22"/>
  <c r="F134" i="22"/>
  <c r="E134" i="22"/>
  <c r="D134" i="22"/>
  <c r="C134" i="22"/>
  <c r="B134" i="22"/>
  <c r="I133" i="22"/>
  <c r="G133" i="22"/>
  <c r="F133" i="22"/>
  <c r="E133" i="22"/>
  <c r="D133" i="22"/>
  <c r="C133" i="22"/>
  <c r="B133" i="22"/>
  <c r="I132" i="22"/>
  <c r="G132" i="22"/>
  <c r="F132" i="22"/>
  <c r="F184" i="22" s="1"/>
  <c r="E132" i="22"/>
  <c r="D132" i="22"/>
  <c r="C132" i="22"/>
  <c r="B132" i="22"/>
  <c r="I131" i="22"/>
  <c r="G131" i="22"/>
  <c r="F131" i="22"/>
  <c r="F183" i="22" s="1"/>
  <c r="E131" i="22"/>
  <c r="D131" i="22"/>
  <c r="C131" i="22"/>
  <c r="B131" i="22"/>
  <c r="I130" i="22"/>
  <c r="G130" i="22"/>
  <c r="F130" i="22"/>
  <c r="F182" i="22" s="1"/>
  <c r="E130" i="22"/>
  <c r="D130" i="22"/>
  <c r="C130" i="22"/>
  <c r="B130" i="22"/>
  <c r="I129" i="22"/>
  <c r="G129" i="22"/>
  <c r="F129" i="22"/>
  <c r="F181" i="22" s="1"/>
  <c r="E129" i="22"/>
  <c r="D129" i="22"/>
  <c r="C129" i="22"/>
  <c r="B129" i="22"/>
  <c r="I128" i="22"/>
  <c r="G128" i="22"/>
  <c r="F128" i="22"/>
  <c r="F180" i="22" s="1"/>
  <c r="E128" i="22"/>
  <c r="D128" i="22"/>
  <c r="C128" i="22"/>
  <c r="B128" i="22"/>
  <c r="I127" i="22"/>
  <c r="G127" i="22"/>
  <c r="F127" i="22"/>
  <c r="F179" i="22" s="1"/>
  <c r="E127" i="22"/>
  <c r="D127" i="22"/>
  <c r="C127" i="22"/>
  <c r="B127" i="22"/>
  <c r="I126" i="22"/>
  <c r="G126" i="22"/>
  <c r="F126" i="22"/>
  <c r="F178" i="22" s="1"/>
  <c r="E126" i="22"/>
  <c r="D126" i="22"/>
  <c r="C126" i="22"/>
  <c r="B126" i="22"/>
  <c r="I125" i="22"/>
  <c r="G125" i="22"/>
  <c r="F125" i="22"/>
  <c r="F177" i="22" s="1"/>
  <c r="E125" i="22"/>
  <c r="D125" i="22"/>
  <c r="C125" i="22"/>
  <c r="B125" i="22"/>
  <c r="I124" i="22"/>
  <c r="G124" i="22"/>
  <c r="F124" i="22"/>
  <c r="F176" i="22" s="1"/>
  <c r="E124" i="22"/>
  <c r="D124" i="22"/>
  <c r="C124" i="22"/>
  <c r="B124" i="22"/>
  <c r="I123" i="22"/>
  <c r="G123" i="22"/>
  <c r="F123" i="22"/>
  <c r="E123" i="22"/>
  <c r="D123" i="22"/>
  <c r="C123" i="22"/>
  <c r="B123" i="22"/>
  <c r="I122" i="22"/>
  <c r="G122" i="22"/>
  <c r="F122" i="22"/>
  <c r="F174" i="22" s="1"/>
  <c r="E122" i="22"/>
  <c r="D122" i="22"/>
  <c r="C122" i="22"/>
  <c r="B122" i="22"/>
  <c r="I121" i="22"/>
  <c r="G121" i="22"/>
  <c r="F121" i="22"/>
  <c r="F173" i="22" s="1"/>
  <c r="E121" i="22"/>
  <c r="D121" i="22"/>
  <c r="C121" i="22"/>
  <c r="B121" i="22"/>
  <c r="I120" i="22"/>
  <c r="G120" i="22"/>
  <c r="F120" i="22"/>
  <c r="F172" i="22" s="1"/>
  <c r="E120" i="22"/>
  <c r="D120" i="22"/>
  <c r="C120" i="22"/>
  <c r="B120" i="22"/>
  <c r="I119" i="22"/>
  <c r="G119" i="22"/>
  <c r="F119" i="22"/>
  <c r="F171" i="22" s="1"/>
  <c r="E119" i="22"/>
  <c r="D119" i="22"/>
  <c r="C119" i="22"/>
  <c r="B119" i="22"/>
  <c r="I118" i="22"/>
  <c r="G118" i="22"/>
  <c r="F118" i="22"/>
  <c r="E118" i="22"/>
  <c r="D118" i="22"/>
  <c r="C118" i="22"/>
  <c r="B118" i="22"/>
  <c r="I117" i="22"/>
  <c r="G117" i="22"/>
  <c r="F117" i="22"/>
  <c r="F169" i="22" s="1"/>
  <c r="E117" i="22"/>
  <c r="D117" i="22"/>
  <c r="C117" i="22"/>
  <c r="B117" i="22"/>
  <c r="I116" i="22"/>
  <c r="G116" i="22"/>
  <c r="F116" i="22"/>
  <c r="F168" i="22" s="1"/>
  <c r="E116" i="22"/>
  <c r="D116" i="22"/>
  <c r="C116" i="22"/>
  <c r="B116" i="22"/>
  <c r="I115" i="22"/>
  <c r="G115" i="22"/>
  <c r="F115" i="22"/>
  <c r="F167" i="22" s="1"/>
  <c r="E115" i="22"/>
  <c r="D115" i="22"/>
  <c r="C115" i="22"/>
  <c r="B115" i="22"/>
  <c r="I114" i="22"/>
  <c r="G114" i="22"/>
  <c r="F114" i="22"/>
  <c r="F166" i="22" s="1"/>
  <c r="E114" i="22"/>
  <c r="D114" i="22"/>
  <c r="C114" i="22"/>
  <c r="B114" i="22"/>
  <c r="I113" i="22"/>
  <c r="G113" i="22"/>
  <c r="F113" i="22"/>
  <c r="E113" i="22"/>
  <c r="D113" i="22"/>
  <c r="C113" i="22"/>
  <c r="B113" i="22"/>
  <c r="I112" i="22"/>
  <c r="G112" i="22"/>
  <c r="F112" i="22"/>
  <c r="F164" i="22" s="1"/>
  <c r="E112" i="22"/>
  <c r="D112" i="22"/>
  <c r="C112" i="22"/>
  <c r="B112" i="22"/>
  <c r="I111" i="22"/>
  <c r="G111" i="22"/>
  <c r="F111" i="22"/>
  <c r="F163" i="22" s="1"/>
  <c r="E111" i="22"/>
  <c r="D111" i="22"/>
  <c r="C111" i="22"/>
  <c r="B111" i="22"/>
  <c r="I97" i="22"/>
  <c r="I256" i="22" s="1"/>
  <c r="H97" i="22"/>
  <c r="H256" i="22" s="1"/>
  <c r="G97" i="22"/>
  <c r="G256" i="22" s="1"/>
  <c r="F97" i="22"/>
  <c r="F256" i="22" s="1"/>
  <c r="E97" i="22"/>
  <c r="E256" i="22" s="1"/>
  <c r="D97" i="22"/>
  <c r="D256" i="22" s="1"/>
  <c r="C97" i="22"/>
  <c r="C256" i="22" s="1"/>
  <c r="B97" i="22"/>
  <c r="B256" i="22" s="1"/>
  <c r="I96" i="22"/>
  <c r="I255" i="22" s="1"/>
  <c r="H96" i="22"/>
  <c r="G96" i="22"/>
  <c r="G255" i="22" s="1"/>
  <c r="F96" i="22"/>
  <c r="F255" i="22" s="1"/>
  <c r="E96" i="22"/>
  <c r="E255" i="22" s="1"/>
  <c r="D96" i="22"/>
  <c r="D255" i="22" s="1"/>
  <c r="C96" i="22"/>
  <c r="C255" i="22" s="1"/>
  <c r="B96" i="22"/>
  <c r="B255" i="22" s="1"/>
  <c r="I95" i="22"/>
  <c r="I254" i="22" s="1"/>
  <c r="H95" i="22"/>
  <c r="G95" i="22"/>
  <c r="G254" i="22" s="1"/>
  <c r="F95" i="22"/>
  <c r="F254" i="22" s="1"/>
  <c r="E95" i="22"/>
  <c r="E254" i="22" s="1"/>
  <c r="D95" i="22"/>
  <c r="D254" i="22" s="1"/>
  <c r="C95" i="22"/>
  <c r="C254" i="22" s="1"/>
  <c r="B95" i="22"/>
  <c r="B254" i="22" s="1"/>
  <c r="I94" i="22"/>
  <c r="I253" i="22" s="1"/>
  <c r="H94" i="22"/>
  <c r="G94" i="22"/>
  <c r="G253" i="22" s="1"/>
  <c r="F94" i="22"/>
  <c r="F253" i="22" s="1"/>
  <c r="E94" i="22"/>
  <c r="E253" i="22" s="1"/>
  <c r="D94" i="22"/>
  <c r="D253" i="22" s="1"/>
  <c r="C94" i="22"/>
  <c r="C253" i="22" s="1"/>
  <c r="B94" i="22"/>
  <c r="B253" i="22" s="1"/>
  <c r="I93" i="22"/>
  <c r="I252" i="22" s="1"/>
  <c r="H93" i="22"/>
  <c r="G93" i="22"/>
  <c r="G252" i="22" s="1"/>
  <c r="F93" i="22"/>
  <c r="F252" i="22" s="1"/>
  <c r="E93" i="22"/>
  <c r="E252" i="22" s="1"/>
  <c r="D93" i="22"/>
  <c r="D252" i="22" s="1"/>
  <c r="C93" i="22"/>
  <c r="C252" i="22" s="1"/>
  <c r="B93" i="22"/>
  <c r="B252" i="22" s="1"/>
  <c r="I92" i="22"/>
  <c r="I251" i="22" s="1"/>
  <c r="H92" i="22"/>
  <c r="H251" i="22" s="1"/>
  <c r="G92" i="22"/>
  <c r="G251" i="22" s="1"/>
  <c r="F92" i="22"/>
  <c r="F251" i="22" s="1"/>
  <c r="E92" i="22"/>
  <c r="E251" i="22" s="1"/>
  <c r="D92" i="22"/>
  <c r="D251" i="22" s="1"/>
  <c r="C92" i="22"/>
  <c r="C251" i="22" s="1"/>
  <c r="B92" i="22"/>
  <c r="B251" i="22" s="1"/>
  <c r="I91" i="22"/>
  <c r="I250" i="22" s="1"/>
  <c r="H91" i="22"/>
  <c r="H250" i="22" s="1"/>
  <c r="G91" i="22"/>
  <c r="G250" i="22" s="1"/>
  <c r="F91" i="22"/>
  <c r="F250" i="22" s="1"/>
  <c r="E91" i="22"/>
  <c r="E250" i="22" s="1"/>
  <c r="D91" i="22"/>
  <c r="D250" i="22" s="1"/>
  <c r="C91" i="22"/>
  <c r="C250" i="22" s="1"/>
  <c r="B91" i="22"/>
  <c r="I90" i="22"/>
  <c r="H90" i="22"/>
  <c r="G90" i="22"/>
  <c r="F90" i="22"/>
  <c r="E90" i="22"/>
  <c r="D90" i="22"/>
  <c r="C90" i="22"/>
  <c r="B90" i="22"/>
  <c r="I89" i="22"/>
  <c r="H89" i="22"/>
  <c r="G89" i="22"/>
  <c r="F89" i="22"/>
  <c r="E89" i="22"/>
  <c r="D89" i="22"/>
  <c r="C89" i="22"/>
  <c r="B89" i="22"/>
  <c r="I88" i="22"/>
  <c r="H88" i="22"/>
  <c r="G88" i="22"/>
  <c r="F88" i="22"/>
  <c r="E88" i="22"/>
  <c r="D88" i="22"/>
  <c r="C88" i="22"/>
  <c r="B88" i="22"/>
  <c r="I87" i="22"/>
  <c r="H87" i="22"/>
  <c r="G87" i="22"/>
  <c r="F87" i="22"/>
  <c r="E87" i="22"/>
  <c r="D87" i="22"/>
  <c r="C87" i="22"/>
  <c r="B87" i="22"/>
  <c r="I86" i="22"/>
  <c r="I249" i="22" s="1"/>
  <c r="H86" i="22"/>
  <c r="H249" i="22" s="1"/>
  <c r="G86" i="22"/>
  <c r="G249" i="22" s="1"/>
  <c r="F86" i="22"/>
  <c r="F249" i="22" s="1"/>
  <c r="E86" i="22"/>
  <c r="E249" i="22" s="1"/>
  <c r="D86" i="22"/>
  <c r="D249" i="22" s="1"/>
  <c r="C86" i="22"/>
  <c r="C249" i="22" s="1"/>
  <c r="B86" i="22"/>
  <c r="B249" i="22" s="1"/>
  <c r="I85" i="22"/>
  <c r="H85" i="22"/>
  <c r="H189" i="22" s="1"/>
  <c r="G85" i="22"/>
  <c r="F85" i="22"/>
  <c r="E85" i="22"/>
  <c r="D85" i="22"/>
  <c r="C85" i="22"/>
  <c r="B85" i="22"/>
  <c r="I84" i="22"/>
  <c r="H84" i="22"/>
  <c r="G84" i="22"/>
  <c r="F84" i="22"/>
  <c r="E84" i="22"/>
  <c r="D84" i="22"/>
  <c r="C84" i="22"/>
  <c r="B84" i="22"/>
  <c r="I83" i="22"/>
  <c r="H83" i="22"/>
  <c r="G83" i="22"/>
  <c r="F83" i="22"/>
  <c r="E83" i="22"/>
  <c r="D83" i="22"/>
  <c r="C83" i="22"/>
  <c r="B83" i="22"/>
  <c r="I82" i="22"/>
  <c r="H82" i="22"/>
  <c r="G82" i="22"/>
  <c r="F82" i="22"/>
  <c r="F248" i="22" s="1"/>
  <c r="E82" i="22"/>
  <c r="D82" i="22"/>
  <c r="C82" i="22"/>
  <c r="B82" i="22"/>
  <c r="I81" i="22"/>
  <c r="H81" i="22"/>
  <c r="G81" i="22"/>
  <c r="E81" i="22"/>
  <c r="D81" i="22"/>
  <c r="C81" i="22"/>
  <c r="B81" i="22"/>
  <c r="I80" i="22"/>
  <c r="H80" i="22"/>
  <c r="G80" i="22"/>
  <c r="E80" i="22"/>
  <c r="D80" i="22"/>
  <c r="C80" i="22"/>
  <c r="B80" i="22"/>
  <c r="I79" i="22"/>
  <c r="G79" i="22"/>
  <c r="E79" i="22"/>
  <c r="D79" i="22"/>
  <c r="C79" i="22"/>
  <c r="B79" i="22"/>
  <c r="I78" i="22"/>
  <c r="G78" i="22"/>
  <c r="E78" i="22"/>
  <c r="D78" i="22"/>
  <c r="C78" i="22"/>
  <c r="B78" i="22"/>
  <c r="I77" i="22"/>
  <c r="G77" i="22"/>
  <c r="E77" i="22"/>
  <c r="D77" i="22"/>
  <c r="C77" i="22"/>
  <c r="B77" i="22"/>
  <c r="I76" i="22"/>
  <c r="G76" i="22"/>
  <c r="E76" i="22"/>
  <c r="D76" i="22"/>
  <c r="C76" i="22"/>
  <c r="B76" i="22"/>
  <c r="I75" i="22"/>
  <c r="G75" i="22"/>
  <c r="E75" i="22"/>
  <c r="D75" i="22"/>
  <c r="C75" i="22"/>
  <c r="B75" i="22"/>
  <c r="I74" i="22"/>
  <c r="G74" i="22"/>
  <c r="E74" i="22"/>
  <c r="D74" i="22"/>
  <c r="C74" i="22"/>
  <c r="B74" i="22"/>
  <c r="I73" i="22"/>
  <c r="G73" i="22"/>
  <c r="E73" i="22"/>
  <c r="D73" i="22"/>
  <c r="C73" i="22"/>
  <c r="B73" i="22"/>
  <c r="I72" i="22"/>
  <c r="G72" i="22"/>
  <c r="E72" i="22"/>
  <c r="D72" i="22"/>
  <c r="C72" i="22"/>
  <c r="B72" i="22"/>
  <c r="I71" i="22"/>
  <c r="G71" i="22"/>
  <c r="E71" i="22"/>
  <c r="D71" i="22"/>
  <c r="C71" i="22"/>
  <c r="B71" i="22"/>
  <c r="I70" i="22"/>
  <c r="G70" i="22"/>
  <c r="E70" i="22"/>
  <c r="D70" i="22"/>
  <c r="C70" i="22"/>
  <c r="B70" i="22"/>
  <c r="I69" i="22"/>
  <c r="G69" i="22"/>
  <c r="E69" i="22"/>
  <c r="D69" i="22"/>
  <c r="C69" i="22"/>
  <c r="B69" i="22"/>
  <c r="I68" i="22"/>
  <c r="G68" i="22"/>
  <c r="E68" i="22"/>
  <c r="D68" i="22"/>
  <c r="C68" i="22"/>
  <c r="B68" i="22"/>
  <c r="I67" i="22"/>
  <c r="G67" i="22"/>
  <c r="E67" i="22"/>
  <c r="D67" i="22"/>
  <c r="C67" i="22"/>
  <c r="B67" i="22"/>
  <c r="I66" i="22"/>
  <c r="G66" i="22"/>
  <c r="E66" i="22"/>
  <c r="D66" i="22"/>
  <c r="C66" i="22"/>
  <c r="B66" i="22"/>
  <c r="I65" i="22"/>
  <c r="G65" i="22"/>
  <c r="E65" i="22"/>
  <c r="D65" i="22"/>
  <c r="C65" i="22"/>
  <c r="B65" i="22"/>
  <c r="I64" i="22"/>
  <c r="G64" i="22"/>
  <c r="E64" i="22"/>
  <c r="D64" i="22"/>
  <c r="C64" i="22"/>
  <c r="B64" i="22"/>
  <c r="I63" i="22"/>
  <c r="G63" i="22"/>
  <c r="E63" i="22"/>
  <c r="D63" i="22"/>
  <c r="C63" i="22"/>
  <c r="B63" i="22"/>
  <c r="I62" i="22"/>
  <c r="G62" i="22"/>
  <c r="E62" i="22"/>
  <c r="D62" i="22"/>
  <c r="C62" i="22"/>
  <c r="B62" i="22"/>
  <c r="I61" i="22"/>
  <c r="G61" i="22"/>
  <c r="E61" i="22"/>
  <c r="D61" i="22"/>
  <c r="C61" i="22"/>
  <c r="B61" i="22"/>
  <c r="I60" i="22"/>
  <c r="G60" i="22"/>
  <c r="E60" i="22"/>
  <c r="D60" i="22"/>
  <c r="C60" i="22"/>
  <c r="B60" i="22"/>
  <c r="I59" i="22"/>
  <c r="G59" i="22"/>
  <c r="E59" i="22"/>
  <c r="D59" i="22"/>
  <c r="C59" i="22"/>
  <c r="B59" i="22"/>
  <c r="I46" i="22"/>
  <c r="I236" i="22" s="1"/>
  <c r="H46" i="22"/>
  <c r="H236" i="22" s="1"/>
  <c r="G46" i="22"/>
  <c r="G236" i="22" s="1"/>
  <c r="E46" i="22"/>
  <c r="E236" i="22" s="1"/>
  <c r="D46" i="22"/>
  <c r="D236" i="22" s="1"/>
  <c r="C46" i="22"/>
  <c r="C236" i="22" s="1"/>
  <c r="B202" i="22"/>
  <c r="B304" i="22" s="1"/>
  <c r="I45" i="22"/>
  <c r="I235" i="22" s="1"/>
  <c r="H45" i="22"/>
  <c r="H235" i="22" s="1"/>
  <c r="G45" i="22"/>
  <c r="G235" i="22" s="1"/>
  <c r="F45" i="22"/>
  <c r="F235" i="22" s="1"/>
  <c r="E45" i="22"/>
  <c r="E235" i="22" s="1"/>
  <c r="D45" i="22"/>
  <c r="D235" i="22" s="1"/>
  <c r="C45" i="22"/>
  <c r="C235" i="22" s="1"/>
  <c r="I44" i="22"/>
  <c r="I234" i="22" s="1"/>
  <c r="H44" i="22"/>
  <c r="H234" i="22" s="1"/>
  <c r="G44" i="22"/>
  <c r="G234" i="22" s="1"/>
  <c r="F44" i="22"/>
  <c r="F234" i="22" s="1"/>
  <c r="E44" i="22"/>
  <c r="E234" i="22" s="1"/>
  <c r="D44" i="22"/>
  <c r="D234" i="22" s="1"/>
  <c r="C44" i="22"/>
  <c r="C234" i="22" s="1"/>
  <c r="B44" i="22"/>
  <c r="B234" i="22" s="1"/>
  <c r="I43" i="22"/>
  <c r="I233" i="22" s="1"/>
  <c r="H43" i="22"/>
  <c r="H233" i="22" s="1"/>
  <c r="G43" i="22"/>
  <c r="G233" i="22" s="1"/>
  <c r="F43" i="22"/>
  <c r="F233" i="22" s="1"/>
  <c r="E43" i="22"/>
  <c r="E233" i="22" s="1"/>
  <c r="D43" i="22"/>
  <c r="D233" i="22" s="1"/>
  <c r="C43" i="22"/>
  <c r="C233" i="22" s="1"/>
  <c r="B43" i="22"/>
  <c r="B233" i="22" s="1"/>
  <c r="I42" i="22"/>
  <c r="I232" i="22" s="1"/>
  <c r="H42" i="22"/>
  <c r="H232" i="22" s="1"/>
  <c r="G42" i="22"/>
  <c r="G232" i="22" s="1"/>
  <c r="F42" i="22"/>
  <c r="F232" i="22" s="1"/>
  <c r="E42" i="22"/>
  <c r="E232" i="22" s="1"/>
  <c r="D42" i="22"/>
  <c r="D232" i="22" s="1"/>
  <c r="C42" i="22"/>
  <c r="C232" i="22" s="1"/>
  <c r="B42" i="22"/>
  <c r="B232" i="22" s="1"/>
  <c r="I41" i="22"/>
  <c r="I231" i="22" s="1"/>
  <c r="H41" i="22"/>
  <c r="H231" i="22" s="1"/>
  <c r="G41" i="22"/>
  <c r="G231" i="22" s="1"/>
  <c r="F41" i="22"/>
  <c r="F231" i="22" s="1"/>
  <c r="E41" i="22"/>
  <c r="E231" i="22" s="1"/>
  <c r="D41" i="22"/>
  <c r="D231" i="22" s="1"/>
  <c r="C41" i="22"/>
  <c r="C231" i="22" s="1"/>
  <c r="B41" i="22"/>
  <c r="B231" i="22" s="1"/>
  <c r="I40" i="22"/>
  <c r="I230" i="22" s="1"/>
  <c r="H40" i="22"/>
  <c r="H230" i="22" s="1"/>
  <c r="G40" i="22"/>
  <c r="G230" i="22" s="1"/>
  <c r="F40" i="22"/>
  <c r="F230" i="22" s="1"/>
  <c r="E40" i="22"/>
  <c r="E230" i="22" s="1"/>
  <c r="D40" i="22"/>
  <c r="D230" i="22" s="1"/>
  <c r="C40" i="22"/>
  <c r="C230" i="22" s="1"/>
  <c r="B40" i="22"/>
  <c r="B230" i="22" s="1"/>
  <c r="I39" i="22"/>
  <c r="I229" i="22" s="1"/>
  <c r="G39" i="22"/>
  <c r="G229" i="22" s="1"/>
  <c r="F39" i="22"/>
  <c r="F229" i="22" s="1"/>
  <c r="E39" i="22"/>
  <c r="E229" i="22" s="1"/>
  <c r="D39" i="22"/>
  <c r="D229" i="22" s="1"/>
  <c r="C39" i="22"/>
  <c r="C229" i="22" s="1"/>
  <c r="B39" i="22"/>
  <c r="B229" i="22" s="1"/>
  <c r="I38" i="22"/>
  <c r="H38" i="22"/>
  <c r="H228" i="22" s="1"/>
  <c r="G38" i="22"/>
  <c r="F38" i="22"/>
  <c r="E38" i="22"/>
  <c r="D38" i="22"/>
  <c r="C38" i="22"/>
  <c r="B38" i="22"/>
  <c r="I37" i="22"/>
  <c r="G37" i="22"/>
  <c r="F37" i="22"/>
  <c r="E37" i="22"/>
  <c r="D37" i="22"/>
  <c r="C37" i="22"/>
  <c r="B37" i="22"/>
  <c r="I36" i="22"/>
  <c r="G36" i="22"/>
  <c r="F36" i="22"/>
  <c r="E36" i="22"/>
  <c r="D36" i="22"/>
  <c r="C36" i="22"/>
  <c r="B36" i="22"/>
  <c r="I35" i="22"/>
  <c r="G35" i="22"/>
  <c r="F35" i="22"/>
  <c r="E35" i="22"/>
  <c r="D35" i="22"/>
  <c r="C35" i="22"/>
  <c r="B35" i="22"/>
  <c r="I34" i="22"/>
  <c r="G34" i="22"/>
  <c r="F34" i="22"/>
  <c r="E34" i="22"/>
  <c r="D34" i="22"/>
  <c r="C34" i="22"/>
  <c r="B34" i="22"/>
  <c r="I33" i="22"/>
  <c r="G33" i="22"/>
  <c r="F33" i="22"/>
  <c r="E33" i="22"/>
  <c r="D33" i="22"/>
  <c r="C33" i="22"/>
  <c r="B33" i="22"/>
  <c r="I32" i="22"/>
  <c r="H32" i="22"/>
  <c r="G32" i="22"/>
  <c r="F32" i="22"/>
  <c r="E32" i="22"/>
  <c r="D32" i="22"/>
  <c r="C32" i="22"/>
  <c r="B32" i="22"/>
  <c r="I31" i="22"/>
  <c r="H31" i="22"/>
  <c r="G31" i="22"/>
  <c r="F31" i="22"/>
  <c r="E31" i="22"/>
  <c r="D31" i="22"/>
  <c r="C31" i="22"/>
  <c r="B31" i="22"/>
  <c r="I30" i="22"/>
  <c r="H30" i="22"/>
  <c r="G30" i="22"/>
  <c r="F30" i="22"/>
  <c r="E30" i="22"/>
  <c r="D30" i="22"/>
  <c r="C30" i="22"/>
  <c r="B30" i="22"/>
  <c r="I29" i="22"/>
  <c r="H29" i="22"/>
  <c r="H227" i="22" s="1"/>
  <c r="G29" i="22"/>
  <c r="F29" i="22"/>
  <c r="E29" i="22"/>
  <c r="D29" i="22"/>
  <c r="D227" i="22" s="1"/>
  <c r="C29" i="22"/>
  <c r="C227" i="22" s="1"/>
  <c r="B29" i="22"/>
  <c r="I28" i="22"/>
  <c r="G28" i="22"/>
  <c r="E28" i="22"/>
  <c r="D28" i="22"/>
  <c r="C28" i="22"/>
  <c r="B28" i="22"/>
  <c r="I27" i="22"/>
  <c r="G27" i="22"/>
  <c r="E27" i="22"/>
  <c r="D27" i="22"/>
  <c r="C27" i="22"/>
  <c r="B27" i="22"/>
  <c r="I26" i="22"/>
  <c r="G26" i="22"/>
  <c r="E26" i="22"/>
  <c r="D26" i="22"/>
  <c r="C26" i="22"/>
  <c r="B26" i="22"/>
  <c r="I25" i="22"/>
  <c r="G25" i="22"/>
  <c r="E25" i="22"/>
  <c r="D25" i="22"/>
  <c r="C25" i="22"/>
  <c r="B25" i="22"/>
  <c r="I24" i="22"/>
  <c r="G24" i="22"/>
  <c r="E24" i="22"/>
  <c r="D24" i="22"/>
  <c r="C24" i="22"/>
  <c r="B24" i="22"/>
  <c r="I23" i="22"/>
  <c r="G23" i="22"/>
  <c r="E23" i="22"/>
  <c r="D23" i="22"/>
  <c r="C23" i="22"/>
  <c r="B23" i="22"/>
  <c r="I22" i="22"/>
  <c r="G22" i="22"/>
  <c r="E22" i="22"/>
  <c r="D22" i="22"/>
  <c r="C22" i="22"/>
  <c r="B22" i="22"/>
  <c r="I21" i="22"/>
  <c r="G21" i="22"/>
  <c r="E21" i="22"/>
  <c r="D21" i="22"/>
  <c r="C21" i="22"/>
  <c r="B21" i="22"/>
  <c r="I20" i="22"/>
  <c r="G20" i="22"/>
  <c r="E20" i="22"/>
  <c r="D20" i="22"/>
  <c r="C20" i="22"/>
  <c r="B20" i="22"/>
  <c r="I19" i="22"/>
  <c r="G19" i="22"/>
  <c r="E19" i="22"/>
  <c r="D19" i="22"/>
  <c r="C19" i="22"/>
  <c r="B19" i="22"/>
  <c r="I18" i="22"/>
  <c r="G18" i="22"/>
  <c r="E18" i="22"/>
  <c r="D18" i="22"/>
  <c r="C18" i="22"/>
  <c r="B18" i="22"/>
  <c r="I17" i="22"/>
  <c r="G17" i="22"/>
  <c r="E17" i="22"/>
  <c r="D17" i="22"/>
  <c r="C17" i="22"/>
  <c r="B17" i="22"/>
  <c r="I16" i="22"/>
  <c r="G16" i="22"/>
  <c r="E16" i="22"/>
  <c r="D16" i="22"/>
  <c r="C16" i="22"/>
  <c r="B16" i="22"/>
  <c r="I15" i="22"/>
  <c r="G15" i="22"/>
  <c r="E15" i="22"/>
  <c r="D15" i="22"/>
  <c r="C15" i="22"/>
  <c r="B15" i="22"/>
  <c r="I14" i="22"/>
  <c r="G14" i="22"/>
  <c r="E14" i="22"/>
  <c r="D14" i="22"/>
  <c r="C14" i="22"/>
  <c r="B14" i="22"/>
  <c r="I13" i="22"/>
  <c r="G13" i="22"/>
  <c r="E13" i="22"/>
  <c r="D13" i="22"/>
  <c r="C13" i="22"/>
  <c r="B13" i="22"/>
  <c r="I12" i="22"/>
  <c r="G12" i="22"/>
  <c r="E12" i="22"/>
  <c r="D12" i="22"/>
  <c r="C12" i="22"/>
  <c r="B12" i="22"/>
  <c r="I11" i="22"/>
  <c r="G11" i="22"/>
  <c r="E11" i="22"/>
  <c r="D11" i="22"/>
  <c r="C11" i="22"/>
  <c r="B11" i="22"/>
  <c r="I10" i="22"/>
  <c r="G10" i="22"/>
  <c r="E10" i="22"/>
  <c r="D10" i="22"/>
  <c r="C10" i="22"/>
  <c r="B10" i="22"/>
  <c r="I9" i="22"/>
  <c r="G9" i="22"/>
  <c r="E9" i="22"/>
  <c r="D9" i="22"/>
  <c r="C9" i="22"/>
  <c r="B9" i="22"/>
  <c r="I8" i="22"/>
  <c r="G8" i="22"/>
  <c r="E8" i="22"/>
  <c r="D8" i="22"/>
  <c r="C8" i="22"/>
  <c r="B8" i="22"/>
  <c r="I7" i="22"/>
  <c r="G7" i="22"/>
  <c r="E7" i="22"/>
  <c r="D7" i="22"/>
  <c r="C7" i="22"/>
  <c r="B7" i="22"/>
  <c r="A127" i="20"/>
  <c r="A126" i="20"/>
  <c r="A125" i="20"/>
  <c r="A124" i="20"/>
  <c r="A123" i="20"/>
  <c r="A122" i="20"/>
  <c r="A121" i="20"/>
  <c r="A120" i="20"/>
  <c r="A119" i="20"/>
  <c r="A118" i="20"/>
  <c r="A117" i="20"/>
  <c r="A116" i="20"/>
  <c r="L109" i="20"/>
  <c r="K109" i="20"/>
  <c r="J109" i="20"/>
  <c r="I109" i="20"/>
  <c r="H109" i="20"/>
  <c r="G109" i="20"/>
  <c r="F109" i="20"/>
  <c r="E109" i="20"/>
  <c r="D109" i="20"/>
  <c r="C109" i="20"/>
  <c r="B109" i="20"/>
  <c r="L108" i="20"/>
  <c r="K108" i="20"/>
  <c r="J108" i="20"/>
  <c r="I108" i="20"/>
  <c r="H108" i="20"/>
  <c r="G108" i="20"/>
  <c r="F108" i="20"/>
  <c r="E108" i="20"/>
  <c r="D108" i="20"/>
  <c r="C108" i="20"/>
  <c r="B108" i="20"/>
  <c r="L107" i="20"/>
  <c r="K107" i="20"/>
  <c r="J107" i="20"/>
  <c r="I107" i="20"/>
  <c r="H107" i="20"/>
  <c r="G107" i="20"/>
  <c r="F107" i="20"/>
  <c r="E107" i="20"/>
  <c r="D107" i="20"/>
  <c r="C107" i="20"/>
  <c r="B107" i="20"/>
  <c r="L106" i="20"/>
  <c r="K106" i="20"/>
  <c r="J106" i="20"/>
  <c r="I106" i="20"/>
  <c r="H106" i="20"/>
  <c r="G106" i="20"/>
  <c r="F106" i="20"/>
  <c r="E106" i="20"/>
  <c r="D106" i="20"/>
  <c r="C106" i="20"/>
  <c r="B106" i="20"/>
  <c r="L105" i="20"/>
  <c r="K105" i="20"/>
  <c r="J105" i="20"/>
  <c r="I105" i="20"/>
  <c r="H105" i="20"/>
  <c r="G105" i="20"/>
  <c r="F105" i="20"/>
  <c r="E105" i="20"/>
  <c r="D105" i="20"/>
  <c r="C105" i="20"/>
  <c r="B105" i="20"/>
  <c r="L104" i="20"/>
  <c r="K104" i="20"/>
  <c r="J104" i="20"/>
  <c r="I104" i="20"/>
  <c r="H104" i="20"/>
  <c r="G104" i="20"/>
  <c r="F104" i="20"/>
  <c r="E104" i="20"/>
  <c r="D104" i="20"/>
  <c r="C104" i="20"/>
  <c r="B104" i="20"/>
  <c r="L103" i="20"/>
  <c r="K103" i="20"/>
  <c r="J103" i="20"/>
  <c r="I103" i="20"/>
  <c r="H103" i="20"/>
  <c r="G103" i="20"/>
  <c r="F103" i="20"/>
  <c r="E103" i="20"/>
  <c r="D103" i="20"/>
  <c r="C103" i="20"/>
  <c r="B103" i="20"/>
  <c r="L102" i="20"/>
  <c r="K102" i="20"/>
  <c r="J102" i="20"/>
  <c r="I102" i="20"/>
  <c r="H102" i="20"/>
  <c r="G102" i="20"/>
  <c r="F102" i="20"/>
  <c r="E102" i="20"/>
  <c r="D102" i="20"/>
  <c r="C102" i="20"/>
  <c r="B102" i="20"/>
  <c r="L100" i="20"/>
  <c r="K100" i="20"/>
  <c r="J100" i="20"/>
  <c r="I100" i="20"/>
  <c r="H100" i="20"/>
  <c r="G100" i="20"/>
  <c r="F100" i="20"/>
  <c r="E100" i="20"/>
  <c r="D100" i="20"/>
  <c r="C100" i="20"/>
  <c r="B100" i="20"/>
  <c r="L99" i="20"/>
  <c r="K99" i="20"/>
  <c r="J99" i="20"/>
  <c r="I99" i="20"/>
  <c r="H99" i="20"/>
  <c r="G99" i="20"/>
  <c r="F99" i="20"/>
  <c r="E99" i="20"/>
  <c r="D99" i="20"/>
  <c r="C99" i="20"/>
  <c r="B99" i="20"/>
  <c r="L98" i="20"/>
  <c r="K98" i="20"/>
  <c r="I98" i="20"/>
  <c r="H98" i="20"/>
  <c r="G98" i="20"/>
  <c r="F98" i="20"/>
  <c r="E98" i="20"/>
  <c r="D98" i="20"/>
  <c r="C98" i="20"/>
  <c r="B98" i="20"/>
  <c r="L97" i="20"/>
  <c r="K97" i="20"/>
  <c r="I97" i="20"/>
  <c r="H97" i="20"/>
  <c r="G97" i="20"/>
  <c r="E97" i="20"/>
  <c r="D97" i="20"/>
  <c r="C97" i="20"/>
  <c r="B97" i="20"/>
  <c r="L96" i="20"/>
  <c r="K96" i="20"/>
  <c r="I96" i="20"/>
  <c r="H96" i="20"/>
  <c r="G96" i="20"/>
  <c r="E96" i="20"/>
  <c r="D96" i="20"/>
  <c r="C96" i="20"/>
  <c r="B96" i="20"/>
  <c r="A111" i="21"/>
  <c r="A110" i="21"/>
  <c r="A109" i="21"/>
  <c r="A108" i="21"/>
  <c r="A107" i="21"/>
  <c r="A106" i="21"/>
  <c r="A105" i="21"/>
  <c r="A104" i="21"/>
  <c r="I103" i="21"/>
  <c r="H103" i="21"/>
  <c r="G103" i="21"/>
  <c r="F103" i="21"/>
  <c r="E103" i="21"/>
  <c r="D103" i="21"/>
  <c r="C103" i="21"/>
  <c r="B103" i="21"/>
  <c r="I98" i="21"/>
  <c r="H98" i="21"/>
  <c r="G98" i="21"/>
  <c r="F98" i="21"/>
  <c r="E98" i="21"/>
  <c r="D98" i="21"/>
  <c r="C98" i="21"/>
  <c r="B98" i="21"/>
  <c r="I97" i="21"/>
  <c r="H97" i="21"/>
  <c r="G97" i="21"/>
  <c r="F97" i="21"/>
  <c r="E97" i="21"/>
  <c r="D97" i="21"/>
  <c r="C97" i="21"/>
  <c r="B97" i="21"/>
  <c r="F96" i="21"/>
  <c r="E96" i="21"/>
  <c r="C96" i="21"/>
  <c r="B96" i="21"/>
  <c r="I95" i="21"/>
  <c r="H95" i="21"/>
  <c r="G95" i="21"/>
  <c r="F95" i="21"/>
  <c r="E95" i="21"/>
  <c r="D95" i="21"/>
  <c r="C95" i="21"/>
  <c r="B95" i="21"/>
  <c r="I94" i="21"/>
  <c r="H94" i="21"/>
  <c r="G94" i="21"/>
  <c r="F94" i="21"/>
  <c r="E94" i="21"/>
  <c r="D94" i="21"/>
  <c r="C94" i="21"/>
  <c r="B94" i="21"/>
  <c r="I93" i="21"/>
  <c r="H93" i="21"/>
  <c r="G93" i="21"/>
  <c r="F93" i="21"/>
  <c r="E93" i="21"/>
  <c r="D93" i="21"/>
  <c r="C93" i="21"/>
  <c r="B93" i="21"/>
  <c r="I92" i="21"/>
  <c r="H92" i="21"/>
  <c r="G92" i="21"/>
  <c r="F92" i="21"/>
  <c r="E92" i="21"/>
  <c r="D92" i="21"/>
  <c r="C92" i="21"/>
  <c r="B92" i="21"/>
  <c r="I91" i="21"/>
  <c r="H91" i="21"/>
  <c r="G91" i="21"/>
  <c r="F91" i="21"/>
  <c r="E91" i="21"/>
  <c r="D91" i="21"/>
  <c r="C91" i="21"/>
  <c r="B91" i="21"/>
  <c r="I89" i="21"/>
  <c r="H89" i="21"/>
  <c r="G89" i="21"/>
  <c r="F89" i="21"/>
  <c r="E89" i="21"/>
  <c r="D89" i="21"/>
  <c r="C89" i="21"/>
  <c r="B89" i="21"/>
  <c r="I88" i="21"/>
  <c r="H88" i="21"/>
  <c r="G88" i="21"/>
  <c r="F88" i="21"/>
  <c r="E88" i="21"/>
  <c r="D88" i="21"/>
  <c r="C88" i="21"/>
  <c r="B88" i="21"/>
  <c r="I87" i="21"/>
  <c r="H87" i="21"/>
  <c r="G87" i="21"/>
  <c r="F87" i="21"/>
  <c r="E87" i="21"/>
  <c r="D87" i="21"/>
  <c r="C87" i="21"/>
  <c r="B87" i="21"/>
  <c r="I86" i="21"/>
  <c r="H86" i="21"/>
  <c r="G86" i="21"/>
  <c r="E86" i="21"/>
  <c r="D86" i="21"/>
  <c r="C86" i="21"/>
  <c r="B86" i="21"/>
  <c r="I85" i="21"/>
  <c r="H85" i="21"/>
  <c r="G85" i="21"/>
  <c r="E85" i="21"/>
  <c r="D85" i="21"/>
  <c r="C85" i="21"/>
  <c r="B85" i="21"/>
  <c r="I51" i="21"/>
  <c r="N38" i="47" s="1"/>
  <c r="H96" i="21"/>
  <c r="G96" i="21"/>
  <c r="D148" i="22"/>
  <c r="A113" i="17"/>
  <c r="A112" i="17"/>
  <c r="A111" i="17"/>
  <c r="A110" i="17"/>
  <c r="A109" i="17"/>
  <c r="A108" i="17"/>
  <c r="A107" i="17"/>
  <c r="A106" i="17"/>
  <c r="A105" i="17"/>
  <c r="A104" i="17"/>
  <c r="I97" i="17"/>
  <c r="H97" i="17"/>
  <c r="G97" i="17"/>
  <c r="F97" i="17"/>
  <c r="D97" i="17"/>
  <c r="C97" i="17"/>
  <c r="B97" i="17"/>
  <c r="I96" i="17"/>
  <c r="H96" i="17"/>
  <c r="G96" i="17"/>
  <c r="F96" i="17"/>
  <c r="E96" i="17"/>
  <c r="D96" i="17"/>
  <c r="C96" i="17"/>
  <c r="B96" i="17"/>
  <c r="I95" i="17"/>
  <c r="H95" i="17"/>
  <c r="G95" i="17"/>
  <c r="F95" i="17"/>
  <c r="E95" i="17"/>
  <c r="D95" i="17"/>
  <c r="C95" i="17"/>
  <c r="B95" i="17"/>
  <c r="I94" i="17"/>
  <c r="H94" i="17"/>
  <c r="G94" i="17"/>
  <c r="F94" i="17"/>
  <c r="E94" i="17"/>
  <c r="D94" i="17"/>
  <c r="C94" i="17"/>
  <c r="B94" i="17"/>
  <c r="I93" i="17"/>
  <c r="H93" i="17"/>
  <c r="G93" i="17"/>
  <c r="F93" i="17"/>
  <c r="E93" i="17"/>
  <c r="D93" i="17"/>
  <c r="C93" i="17"/>
  <c r="B93" i="17"/>
  <c r="I92" i="17"/>
  <c r="H92" i="17"/>
  <c r="G92" i="17"/>
  <c r="F92" i="17"/>
  <c r="E92" i="17"/>
  <c r="D92" i="17"/>
  <c r="C92" i="17"/>
  <c r="B92" i="17"/>
  <c r="I91" i="17"/>
  <c r="H91" i="17"/>
  <c r="G91" i="17"/>
  <c r="F91" i="17"/>
  <c r="E91" i="17"/>
  <c r="D91" i="17"/>
  <c r="C91" i="17"/>
  <c r="B91" i="17"/>
  <c r="I90" i="17"/>
  <c r="H90" i="17"/>
  <c r="G90" i="17"/>
  <c r="F90" i="17"/>
  <c r="E90" i="17"/>
  <c r="D90" i="17"/>
  <c r="C90" i="17"/>
  <c r="B90" i="17"/>
  <c r="I88" i="17"/>
  <c r="H88" i="17"/>
  <c r="G88" i="17"/>
  <c r="F88" i="17"/>
  <c r="E88" i="17"/>
  <c r="D88" i="17"/>
  <c r="C88" i="17"/>
  <c r="B88" i="17"/>
  <c r="I87" i="17"/>
  <c r="H87" i="17"/>
  <c r="G87" i="17"/>
  <c r="F87" i="17"/>
  <c r="E87" i="17"/>
  <c r="D87" i="17"/>
  <c r="C87" i="17"/>
  <c r="B87" i="17"/>
  <c r="I86" i="17"/>
  <c r="H86" i="17"/>
  <c r="G86" i="17"/>
  <c r="F86" i="17"/>
  <c r="E86" i="17"/>
  <c r="D86" i="17"/>
  <c r="C86" i="17"/>
  <c r="B86" i="17"/>
  <c r="I85" i="17"/>
  <c r="H85" i="17"/>
  <c r="G85" i="17"/>
  <c r="E85" i="17"/>
  <c r="D85" i="17"/>
  <c r="C85" i="17"/>
  <c r="B85" i="17"/>
  <c r="I84" i="17"/>
  <c r="H84" i="17"/>
  <c r="G84" i="17"/>
  <c r="E84" i="17"/>
  <c r="D84" i="17"/>
  <c r="C84" i="17"/>
  <c r="B84" i="17"/>
  <c r="A98" i="19"/>
  <c r="G91" i="19"/>
  <c r="F91" i="19"/>
  <c r="E91" i="19"/>
  <c r="D91" i="19"/>
  <c r="C91" i="19"/>
  <c r="B91" i="19"/>
  <c r="G90" i="19"/>
  <c r="F90" i="19"/>
  <c r="E90" i="19"/>
  <c r="D90" i="19"/>
  <c r="C90" i="19"/>
  <c r="B90" i="19"/>
  <c r="G89" i="19"/>
  <c r="F89" i="19"/>
  <c r="E89" i="19"/>
  <c r="D89" i="19"/>
  <c r="C89" i="19"/>
  <c r="B89" i="19"/>
  <c r="G88" i="19"/>
  <c r="F88" i="19"/>
  <c r="E88" i="19"/>
  <c r="D88" i="19"/>
  <c r="C88" i="19"/>
  <c r="B88" i="19"/>
  <c r="G87" i="19"/>
  <c r="F87" i="19"/>
  <c r="E87" i="19"/>
  <c r="D87" i="19"/>
  <c r="C87" i="19"/>
  <c r="B87" i="19"/>
  <c r="G86" i="19"/>
  <c r="F86" i="19"/>
  <c r="E86" i="19"/>
  <c r="D86" i="19"/>
  <c r="C86" i="19"/>
  <c r="B86" i="19"/>
  <c r="G85" i="19"/>
  <c r="F85" i="19"/>
  <c r="E85" i="19"/>
  <c r="D85" i="19"/>
  <c r="C85" i="19"/>
  <c r="B85" i="19"/>
  <c r="G84" i="19"/>
  <c r="F84" i="19"/>
  <c r="E84" i="19"/>
  <c r="D84" i="19"/>
  <c r="C84" i="19"/>
  <c r="B84" i="19"/>
  <c r="G82" i="19"/>
  <c r="F82" i="19"/>
  <c r="E82" i="19"/>
  <c r="D82" i="19"/>
  <c r="C82" i="19"/>
  <c r="B82" i="19"/>
  <c r="G81" i="19"/>
  <c r="F81" i="19"/>
  <c r="E81" i="19"/>
  <c r="D81" i="19"/>
  <c r="C81" i="19"/>
  <c r="B81" i="19"/>
  <c r="G80" i="19"/>
  <c r="F80" i="19"/>
  <c r="E80" i="19"/>
  <c r="D80" i="19"/>
  <c r="C80" i="19"/>
  <c r="B80" i="19"/>
  <c r="G79" i="19"/>
  <c r="F79" i="19"/>
  <c r="E79" i="19"/>
  <c r="D79" i="19"/>
  <c r="C79" i="19"/>
  <c r="B79" i="19"/>
  <c r="G78" i="19"/>
  <c r="F78" i="19"/>
  <c r="E78" i="19"/>
  <c r="D78" i="19"/>
  <c r="C78" i="19"/>
  <c r="B78" i="19"/>
  <c r="A114" i="18"/>
  <c r="A113" i="18"/>
  <c r="A112" i="18"/>
  <c r="A111" i="18"/>
  <c r="A110" i="18"/>
  <c r="A109" i="18"/>
  <c r="A108" i="18"/>
  <c r="G105" i="18"/>
  <c r="F105" i="18"/>
  <c r="E105" i="18"/>
  <c r="D105" i="18"/>
  <c r="C105" i="18"/>
  <c r="B105" i="18"/>
  <c r="G100" i="18"/>
  <c r="F100" i="18"/>
  <c r="E100" i="18"/>
  <c r="D100" i="18"/>
  <c r="C100" i="18"/>
  <c r="B100" i="18"/>
  <c r="G99" i="18"/>
  <c r="F99" i="18"/>
  <c r="E99" i="18"/>
  <c r="D99" i="18"/>
  <c r="C99" i="18"/>
  <c r="B99" i="18"/>
  <c r="G98" i="18"/>
  <c r="F98" i="18"/>
  <c r="E98" i="18"/>
  <c r="D98" i="18"/>
  <c r="C98" i="18"/>
  <c r="B98" i="18"/>
  <c r="G97" i="18"/>
  <c r="F97" i="18"/>
  <c r="E97" i="18"/>
  <c r="D97" i="18"/>
  <c r="C97" i="18"/>
  <c r="B97" i="18"/>
  <c r="G96" i="18"/>
  <c r="F96" i="18"/>
  <c r="E96" i="18"/>
  <c r="D96" i="18"/>
  <c r="C96" i="18"/>
  <c r="B96" i="18"/>
  <c r="G95" i="18"/>
  <c r="F95" i="18"/>
  <c r="E95" i="18"/>
  <c r="D95" i="18"/>
  <c r="C95" i="18"/>
  <c r="B95" i="18"/>
  <c r="G94" i="18"/>
  <c r="F94" i="18"/>
  <c r="E94" i="18"/>
  <c r="D94" i="18"/>
  <c r="C94" i="18"/>
  <c r="B94" i="18"/>
  <c r="G93" i="18"/>
  <c r="F93" i="18"/>
  <c r="E93" i="18"/>
  <c r="D93" i="18"/>
  <c r="C93" i="18"/>
  <c r="B93" i="18"/>
  <c r="G91" i="18"/>
  <c r="F91" i="18"/>
  <c r="E91" i="18"/>
  <c r="D91" i="18"/>
  <c r="C91" i="18"/>
  <c r="B91" i="18"/>
  <c r="G90" i="18"/>
  <c r="F90" i="18"/>
  <c r="E90" i="18"/>
  <c r="D90" i="18"/>
  <c r="C90" i="18"/>
  <c r="B90" i="18"/>
  <c r="G89" i="18"/>
  <c r="F89" i="18"/>
  <c r="E89" i="18"/>
  <c r="D89" i="18"/>
  <c r="C89" i="18"/>
  <c r="B89" i="18"/>
  <c r="G88" i="18"/>
  <c r="F88" i="18"/>
  <c r="E88" i="18"/>
  <c r="D88" i="18"/>
  <c r="C88" i="18"/>
  <c r="B88" i="18"/>
  <c r="G87" i="18"/>
  <c r="F87" i="18"/>
  <c r="E87" i="18"/>
  <c r="D87" i="18"/>
  <c r="C87" i="18"/>
  <c r="B87" i="18"/>
  <c r="A122" i="16"/>
  <c r="A121" i="16"/>
  <c r="A120" i="16"/>
  <c r="A119" i="16"/>
  <c r="A118" i="16"/>
  <c r="A117" i="16"/>
  <c r="A116" i="16"/>
  <c r="A115" i="16"/>
  <c r="A114" i="16"/>
  <c r="A112" i="16"/>
  <c r="A110" i="16"/>
  <c r="I103" i="16"/>
  <c r="H103" i="16"/>
  <c r="G103" i="16"/>
  <c r="F103" i="16"/>
  <c r="E103" i="16"/>
  <c r="D103" i="16"/>
  <c r="C103" i="16"/>
  <c r="B103" i="16"/>
  <c r="I102" i="16"/>
  <c r="H102" i="16"/>
  <c r="G102" i="16"/>
  <c r="F102" i="16"/>
  <c r="E102" i="16"/>
  <c r="D102" i="16"/>
  <c r="C102" i="16"/>
  <c r="B102" i="16"/>
  <c r="I101" i="16"/>
  <c r="H101" i="16"/>
  <c r="G101" i="16"/>
  <c r="F101" i="16"/>
  <c r="E101" i="16"/>
  <c r="D101" i="16"/>
  <c r="C101" i="16"/>
  <c r="B101" i="16"/>
  <c r="I100" i="16"/>
  <c r="H100" i="16"/>
  <c r="G100" i="16"/>
  <c r="F100" i="16"/>
  <c r="E100" i="16"/>
  <c r="D100" i="16"/>
  <c r="C100" i="16"/>
  <c r="B100" i="16"/>
  <c r="I99" i="16"/>
  <c r="H99" i="16"/>
  <c r="G99" i="16"/>
  <c r="F99" i="16"/>
  <c r="E99" i="16"/>
  <c r="D99" i="16"/>
  <c r="C99" i="16"/>
  <c r="B99" i="16"/>
  <c r="I98" i="16"/>
  <c r="H98" i="16"/>
  <c r="G98" i="16"/>
  <c r="F98" i="16"/>
  <c r="E98" i="16"/>
  <c r="D98" i="16"/>
  <c r="C98" i="16"/>
  <c r="B98" i="16"/>
  <c r="I97" i="16"/>
  <c r="H97" i="16"/>
  <c r="G97" i="16"/>
  <c r="F97" i="16"/>
  <c r="E97" i="16"/>
  <c r="D97" i="16"/>
  <c r="C97" i="16"/>
  <c r="B97" i="16"/>
  <c r="I96" i="16"/>
  <c r="H96" i="16"/>
  <c r="G96" i="16"/>
  <c r="F96" i="16"/>
  <c r="E96" i="16"/>
  <c r="D96" i="16"/>
  <c r="C96" i="16"/>
  <c r="B96" i="16"/>
  <c r="I94" i="16"/>
  <c r="H94" i="16"/>
  <c r="G94" i="16"/>
  <c r="F94" i="16"/>
  <c r="E94" i="16"/>
  <c r="D94" i="16"/>
  <c r="C94" i="16"/>
  <c r="B94" i="16"/>
  <c r="I93" i="16"/>
  <c r="H93" i="16"/>
  <c r="G93" i="16"/>
  <c r="E93" i="16"/>
  <c r="D93" i="16"/>
  <c r="C93" i="16"/>
  <c r="B93" i="16"/>
  <c r="I92" i="16"/>
  <c r="H92" i="16"/>
  <c r="G92" i="16"/>
  <c r="E92" i="16"/>
  <c r="D92" i="16"/>
  <c r="C92" i="16"/>
  <c r="B92" i="16"/>
  <c r="I91" i="16"/>
  <c r="H91" i="16"/>
  <c r="G91" i="16"/>
  <c r="E91" i="16"/>
  <c r="D91" i="16"/>
  <c r="C91" i="16"/>
  <c r="B91" i="16"/>
  <c r="I90" i="16"/>
  <c r="H90" i="16"/>
  <c r="G90" i="16"/>
  <c r="E90" i="16"/>
  <c r="D90" i="16"/>
  <c r="C90" i="16"/>
  <c r="B90" i="16"/>
  <c r="I89" i="16"/>
  <c r="H89" i="16"/>
  <c r="E89" i="16"/>
  <c r="D89" i="16"/>
  <c r="C89" i="16"/>
  <c r="B89" i="16"/>
  <c r="A114" i="15"/>
  <c r="A113" i="15"/>
  <c r="A112" i="15"/>
  <c r="A111" i="15"/>
  <c r="A110" i="15"/>
  <c r="A109" i="15"/>
  <c r="A108" i="15"/>
  <c r="L102" i="15"/>
  <c r="K102" i="15"/>
  <c r="J102" i="15"/>
  <c r="I102" i="15"/>
  <c r="H102" i="15"/>
  <c r="G102" i="15"/>
  <c r="F102" i="15"/>
  <c r="E102" i="15"/>
  <c r="D102" i="15"/>
  <c r="C102" i="15"/>
  <c r="B102" i="15"/>
  <c r="L101" i="15"/>
  <c r="K101" i="15"/>
  <c r="J101" i="15"/>
  <c r="I101" i="15"/>
  <c r="H101" i="15"/>
  <c r="G101" i="15"/>
  <c r="F101" i="15"/>
  <c r="E101" i="15"/>
  <c r="D101" i="15"/>
  <c r="C101" i="15"/>
  <c r="B101" i="15"/>
  <c r="L100" i="15"/>
  <c r="K100" i="15"/>
  <c r="J100" i="15"/>
  <c r="I100" i="15"/>
  <c r="H100" i="15"/>
  <c r="G100" i="15"/>
  <c r="F100" i="15"/>
  <c r="E100" i="15"/>
  <c r="D100" i="15"/>
  <c r="C100" i="15"/>
  <c r="B100" i="15"/>
  <c r="L99" i="15"/>
  <c r="K99" i="15"/>
  <c r="J99" i="15"/>
  <c r="I99" i="15"/>
  <c r="H99" i="15"/>
  <c r="G99" i="15"/>
  <c r="F99" i="15"/>
  <c r="E99" i="15"/>
  <c r="D99" i="15"/>
  <c r="C99" i="15"/>
  <c r="B99" i="15"/>
  <c r="L98" i="15"/>
  <c r="K98" i="15"/>
  <c r="J98" i="15"/>
  <c r="I98" i="15"/>
  <c r="H98" i="15"/>
  <c r="G98" i="15"/>
  <c r="F98" i="15"/>
  <c r="E98" i="15"/>
  <c r="D98" i="15"/>
  <c r="C98" i="15"/>
  <c r="B98" i="15"/>
  <c r="L97" i="15"/>
  <c r="K97" i="15"/>
  <c r="J97" i="15"/>
  <c r="I97" i="15"/>
  <c r="H97" i="15"/>
  <c r="G97" i="15"/>
  <c r="F97" i="15"/>
  <c r="E97" i="15"/>
  <c r="D97" i="15"/>
  <c r="C97" i="15"/>
  <c r="B97" i="15"/>
  <c r="L96" i="15"/>
  <c r="K96" i="15"/>
  <c r="J96" i="15"/>
  <c r="I96" i="15"/>
  <c r="H96" i="15"/>
  <c r="G96" i="15"/>
  <c r="F96" i="15"/>
  <c r="E96" i="15"/>
  <c r="D96" i="15"/>
  <c r="C96" i="15"/>
  <c r="B96" i="15"/>
  <c r="L95" i="15"/>
  <c r="K95" i="15"/>
  <c r="J95" i="15"/>
  <c r="I95" i="15"/>
  <c r="H95" i="15"/>
  <c r="G95" i="15"/>
  <c r="F95" i="15"/>
  <c r="E95" i="15"/>
  <c r="D95" i="15"/>
  <c r="C95" i="15"/>
  <c r="B95" i="15"/>
  <c r="L93" i="15"/>
  <c r="K93" i="15"/>
  <c r="J93" i="15"/>
  <c r="I93" i="15"/>
  <c r="H93" i="15"/>
  <c r="G93" i="15"/>
  <c r="F93" i="15"/>
  <c r="E93" i="15"/>
  <c r="D93" i="15"/>
  <c r="C93" i="15"/>
  <c r="B93" i="15"/>
  <c r="L92" i="15"/>
  <c r="K92" i="15"/>
  <c r="J92" i="15"/>
  <c r="I92" i="15"/>
  <c r="H92" i="15"/>
  <c r="G92" i="15"/>
  <c r="F92" i="15"/>
  <c r="E92" i="15"/>
  <c r="D92" i="15"/>
  <c r="C92" i="15"/>
  <c r="B92" i="15"/>
  <c r="L91" i="15"/>
  <c r="K91" i="15"/>
  <c r="J91" i="15"/>
  <c r="I91" i="15"/>
  <c r="H91" i="15"/>
  <c r="G91" i="15"/>
  <c r="F91" i="15"/>
  <c r="E91" i="15"/>
  <c r="D91" i="15"/>
  <c r="C91" i="15"/>
  <c r="B91" i="15"/>
  <c r="L90" i="15"/>
  <c r="K90" i="15"/>
  <c r="J90" i="15"/>
  <c r="I90" i="15"/>
  <c r="H90" i="15"/>
  <c r="G90" i="15"/>
  <c r="F90" i="15"/>
  <c r="E90" i="15"/>
  <c r="D90" i="15"/>
  <c r="C90" i="15"/>
  <c r="B90" i="15"/>
  <c r="L89" i="15"/>
  <c r="K89" i="15"/>
  <c r="J89" i="15"/>
  <c r="I89" i="15"/>
  <c r="H89" i="15"/>
  <c r="G89" i="15"/>
  <c r="F89" i="15"/>
  <c r="E89" i="15"/>
  <c r="D89" i="15"/>
  <c r="C89" i="15"/>
  <c r="B89" i="15"/>
  <c r="L88" i="15"/>
  <c r="J88" i="15"/>
  <c r="I88" i="15"/>
  <c r="H88" i="15"/>
  <c r="G88" i="15"/>
  <c r="E88" i="15"/>
  <c r="D88" i="15"/>
  <c r="C88" i="15"/>
  <c r="B88" i="15"/>
  <c r="B118" i="14"/>
  <c r="B113" i="14"/>
  <c r="L112" i="14"/>
  <c r="K112" i="14"/>
  <c r="J112" i="14"/>
  <c r="I112" i="14"/>
  <c r="H112" i="14"/>
  <c r="G112" i="14"/>
  <c r="F112" i="14"/>
  <c r="E112" i="14"/>
  <c r="D112" i="14"/>
  <c r="C112" i="14"/>
  <c r="B112" i="14"/>
  <c r="L111" i="14"/>
  <c r="K111" i="14"/>
  <c r="J111" i="14"/>
  <c r="I111" i="14"/>
  <c r="H111" i="14"/>
  <c r="G111" i="14"/>
  <c r="F111" i="14"/>
  <c r="E111" i="14"/>
  <c r="D111" i="14"/>
  <c r="C111" i="14"/>
  <c r="B111" i="14"/>
  <c r="L110" i="14"/>
  <c r="K110" i="14"/>
  <c r="J110" i="14"/>
  <c r="I110" i="14"/>
  <c r="H110" i="14"/>
  <c r="G110" i="14"/>
  <c r="F110" i="14"/>
  <c r="E110" i="14"/>
  <c r="D110" i="14"/>
  <c r="C110" i="14"/>
  <c r="B110" i="14"/>
  <c r="L109" i="14"/>
  <c r="K109" i="14"/>
  <c r="J109" i="14"/>
  <c r="I109" i="14"/>
  <c r="H109" i="14"/>
  <c r="G109" i="14"/>
  <c r="F109" i="14"/>
  <c r="E109" i="14"/>
  <c r="D109" i="14"/>
  <c r="C109" i="14"/>
  <c r="B109" i="14"/>
  <c r="L108" i="14"/>
  <c r="K108" i="14"/>
  <c r="J108" i="14"/>
  <c r="I108" i="14"/>
  <c r="H108" i="14"/>
  <c r="G108" i="14"/>
  <c r="F108" i="14"/>
  <c r="E108" i="14"/>
  <c r="D108" i="14"/>
  <c r="C108" i="14"/>
  <c r="B108" i="14"/>
  <c r="L107" i="14"/>
  <c r="K107" i="14"/>
  <c r="J107" i="14"/>
  <c r="I107" i="14"/>
  <c r="H107" i="14"/>
  <c r="G107" i="14"/>
  <c r="F107" i="14"/>
  <c r="E107" i="14"/>
  <c r="D107" i="14"/>
  <c r="C107" i="14"/>
  <c r="B107" i="14"/>
  <c r="L106" i="14"/>
  <c r="K106" i="14"/>
  <c r="J106" i="14"/>
  <c r="I106" i="14"/>
  <c r="H106" i="14"/>
  <c r="G106" i="14"/>
  <c r="F106" i="14"/>
  <c r="E106" i="14"/>
  <c r="D106" i="14"/>
  <c r="C106" i="14"/>
  <c r="B106" i="14"/>
  <c r="L104" i="14"/>
  <c r="K104" i="14"/>
  <c r="J104" i="14"/>
  <c r="I104" i="14"/>
  <c r="H104" i="14"/>
  <c r="G104" i="14"/>
  <c r="F104" i="14"/>
  <c r="E104" i="14"/>
  <c r="D104" i="14"/>
  <c r="C104" i="14"/>
  <c r="B104" i="14"/>
  <c r="L103" i="14"/>
  <c r="K103" i="14"/>
  <c r="J103" i="14"/>
  <c r="I103" i="14"/>
  <c r="H103" i="14"/>
  <c r="G103" i="14"/>
  <c r="F103" i="14"/>
  <c r="E103" i="14"/>
  <c r="D103" i="14"/>
  <c r="C103" i="14"/>
  <c r="B103" i="14"/>
  <c r="L102" i="14"/>
  <c r="K102" i="14"/>
  <c r="J102" i="14"/>
  <c r="I102" i="14"/>
  <c r="H102" i="14"/>
  <c r="G102" i="14"/>
  <c r="F102" i="14"/>
  <c r="E102" i="14"/>
  <c r="D102" i="14"/>
  <c r="C102" i="14"/>
  <c r="B102" i="14"/>
  <c r="L101" i="14"/>
  <c r="K101" i="14"/>
  <c r="J101" i="14"/>
  <c r="I101" i="14"/>
  <c r="H101" i="14"/>
  <c r="G101" i="14"/>
  <c r="F101" i="14"/>
  <c r="E101" i="14"/>
  <c r="D101" i="14"/>
  <c r="C101" i="14"/>
  <c r="B101" i="14"/>
  <c r="L100" i="14"/>
  <c r="K100" i="14"/>
  <c r="J100" i="14"/>
  <c r="I100" i="14"/>
  <c r="H100" i="14"/>
  <c r="G100" i="14"/>
  <c r="F100" i="14"/>
  <c r="E100" i="14"/>
  <c r="D100" i="14"/>
  <c r="C100" i="14"/>
  <c r="B100" i="14"/>
  <c r="L99" i="14"/>
  <c r="K99" i="14"/>
  <c r="J99" i="14"/>
  <c r="I99" i="14"/>
  <c r="H99" i="14"/>
  <c r="G99" i="14"/>
  <c r="F99" i="14"/>
  <c r="E99" i="14"/>
  <c r="D99" i="14"/>
  <c r="C99" i="14"/>
  <c r="B99" i="14"/>
  <c r="L98" i="14"/>
  <c r="K98" i="14"/>
  <c r="J98" i="14"/>
  <c r="I98" i="14"/>
  <c r="G98" i="14"/>
  <c r="F98" i="14"/>
  <c r="E98" i="14"/>
  <c r="D98" i="14"/>
  <c r="C98" i="14"/>
  <c r="B98" i="14"/>
  <c r="A140" i="13"/>
  <c r="A139" i="13"/>
  <c r="U132" i="13"/>
  <c r="T132" i="13"/>
  <c r="S132" i="13"/>
  <c r="R132" i="13"/>
  <c r="Q132" i="13"/>
  <c r="P132" i="13"/>
  <c r="O132" i="13"/>
  <c r="N132" i="13"/>
  <c r="M132" i="13"/>
  <c r="L132" i="13"/>
  <c r="K132" i="13"/>
  <c r="J132" i="13"/>
  <c r="I132" i="13"/>
  <c r="H132" i="13"/>
  <c r="G132" i="13"/>
  <c r="F132" i="13"/>
  <c r="E132" i="13"/>
  <c r="D132" i="13"/>
  <c r="C132" i="13"/>
  <c r="B132" i="13"/>
  <c r="U131" i="13"/>
  <c r="T131" i="13"/>
  <c r="S131" i="13"/>
  <c r="R131" i="13"/>
  <c r="Q131" i="13"/>
  <c r="P131" i="13"/>
  <c r="O131" i="13"/>
  <c r="N131" i="13"/>
  <c r="M131" i="13"/>
  <c r="L131" i="13"/>
  <c r="K131" i="13"/>
  <c r="J131" i="13"/>
  <c r="I131" i="13"/>
  <c r="H131" i="13"/>
  <c r="G131" i="13"/>
  <c r="F131" i="13"/>
  <c r="E131" i="13"/>
  <c r="D131" i="13"/>
  <c r="C131" i="13"/>
  <c r="B131" i="13"/>
  <c r="U130" i="13"/>
  <c r="T130" i="13"/>
  <c r="S130" i="13"/>
  <c r="R130" i="13"/>
  <c r="Q130" i="13"/>
  <c r="P130" i="13"/>
  <c r="O130" i="13"/>
  <c r="N130" i="13"/>
  <c r="M130" i="13"/>
  <c r="L130" i="13"/>
  <c r="K130" i="13"/>
  <c r="J130" i="13"/>
  <c r="I130" i="13"/>
  <c r="H130" i="13"/>
  <c r="G130" i="13"/>
  <c r="F130" i="13"/>
  <c r="E130" i="13"/>
  <c r="D130" i="13"/>
  <c r="C130" i="13"/>
  <c r="B130" i="13"/>
  <c r="U129" i="13"/>
  <c r="T129" i="13"/>
  <c r="S129" i="13"/>
  <c r="R129" i="13"/>
  <c r="Q129" i="13"/>
  <c r="P129" i="13"/>
  <c r="O129" i="13"/>
  <c r="N129" i="13"/>
  <c r="M129" i="13"/>
  <c r="L129" i="13"/>
  <c r="K129" i="13"/>
  <c r="J129" i="13"/>
  <c r="I129" i="13"/>
  <c r="H129" i="13"/>
  <c r="G129" i="13"/>
  <c r="F129" i="13"/>
  <c r="E129" i="13"/>
  <c r="D129" i="13"/>
  <c r="C129" i="13"/>
  <c r="B129" i="13"/>
  <c r="U128" i="13"/>
  <c r="T128" i="13"/>
  <c r="S128" i="13"/>
  <c r="R128" i="13"/>
  <c r="Q128" i="13"/>
  <c r="P128" i="13"/>
  <c r="O128" i="13"/>
  <c r="N128" i="13"/>
  <c r="M128" i="13"/>
  <c r="L128" i="13"/>
  <c r="K128" i="13"/>
  <c r="J128" i="13"/>
  <c r="I128" i="13"/>
  <c r="H128" i="13"/>
  <c r="G128" i="13"/>
  <c r="F128" i="13"/>
  <c r="E128" i="13"/>
  <c r="D128" i="13"/>
  <c r="C128" i="13"/>
  <c r="B128" i="13"/>
  <c r="U127" i="13"/>
  <c r="T127" i="13"/>
  <c r="S127" i="13"/>
  <c r="R127" i="13"/>
  <c r="Q127" i="13"/>
  <c r="P127" i="13"/>
  <c r="O127" i="13"/>
  <c r="N127" i="13"/>
  <c r="M127" i="13"/>
  <c r="L127" i="13"/>
  <c r="K127" i="13"/>
  <c r="J127" i="13"/>
  <c r="I127" i="13"/>
  <c r="H127" i="13"/>
  <c r="G127" i="13"/>
  <c r="F127" i="13"/>
  <c r="E127" i="13"/>
  <c r="D127" i="13"/>
  <c r="C127" i="13"/>
  <c r="B127" i="13"/>
  <c r="U126" i="13"/>
  <c r="T126" i="13"/>
  <c r="S126" i="13"/>
  <c r="R126" i="13"/>
  <c r="Q126" i="13"/>
  <c r="P126" i="13"/>
  <c r="O126" i="13"/>
  <c r="N126" i="13"/>
  <c r="M126" i="13"/>
  <c r="L126" i="13"/>
  <c r="K126" i="13"/>
  <c r="J126" i="13"/>
  <c r="I126" i="13"/>
  <c r="H126" i="13"/>
  <c r="G126" i="13"/>
  <c r="F126" i="13"/>
  <c r="E126" i="13"/>
  <c r="D126" i="13"/>
  <c r="C126" i="13"/>
  <c r="B126" i="13"/>
  <c r="U125" i="13"/>
  <c r="T125" i="13"/>
  <c r="S125" i="13"/>
  <c r="R125" i="13"/>
  <c r="Q125" i="13"/>
  <c r="P125" i="13"/>
  <c r="O125" i="13"/>
  <c r="N125" i="13"/>
  <c r="M125" i="13"/>
  <c r="L125" i="13"/>
  <c r="K125" i="13"/>
  <c r="J125" i="13"/>
  <c r="I125" i="13"/>
  <c r="H125" i="13"/>
  <c r="G125" i="13"/>
  <c r="F125" i="13"/>
  <c r="E125" i="13"/>
  <c r="D125" i="13"/>
  <c r="C125" i="13"/>
  <c r="B125" i="13"/>
  <c r="U124" i="13"/>
  <c r="T124" i="13"/>
  <c r="S124" i="13"/>
  <c r="R124" i="13"/>
  <c r="Q124" i="13"/>
  <c r="P124" i="13"/>
  <c r="O124" i="13"/>
  <c r="N124" i="13"/>
  <c r="M124" i="13"/>
  <c r="L124" i="13"/>
  <c r="K124" i="13"/>
  <c r="J124" i="13"/>
  <c r="I124" i="13"/>
  <c r="H124" i="13"/>
  <c r="G124" i="13"/>
  <c r="F124" i="13"/>
  <c r="E124" i="13"/>
  <c r="D124" i="13"/>
  <c r="C124" i="13"/>
  <c r="B124" i="13"/>
  <c r="U123" i="13"/>
  <c r="T123" i="13"/>
  <c r="S123" i="13"/>
  <c r="R123" i="13"/>
  <c r="Q123" i="13"/>
  <c r="P123" i="13"/>
  <c r="O123" i="13"/>
  <c r="N123" i="13"/>
  <c r="M123" i="13"/>
  <c r="L123" i="13"/>
  <c r="K123" i="13"/>
  <c r="J123" i="13"/>
  <c r="I123" i="13"/>
  <c r="H123" i="13"/>
  <c r="G123" i="13"/>
  <c r="F123" i="13"/>
  <c r="E123" i="13"/>
  <c r="D123" i="13"/>
  <c r="C123" i="13"/>
  <c r="B123" i="13"/>
  <c r="U122" i="13"/>
  <c r="T122" i="13"/>
  <c r="S122" i="13"/>
  <c r="R122" i="13"/>
  <c r="Q122" i="13"/>
  <c r="P122" i="13"/>
  <c r="O122" i="13"/>
  <c r="N122" i="13"/>
  <c r="M122" i="13"/>
  <c r="L122" i="13"/>
  <c r="K122" i="13"/>
  <c r="J122" i="13"/>
  <c r="I122" i="13"/>
  <c r="H122" i="13"/>
  <c r="G122" i="13"/>
  <c r="F122" i="13"/>
  <c r="E122" i="13"/>
  <c r="D122" i="13"/>
  <c r="C122" i="13"/>
  <c r="B122" i="13"/>
  <c r="U121" i="13"/>
  <c r="T121" i="13"/>
  <c r="S121" i="13"/>
  <c r="R121" i="13"/>
  <c r="Q121" i="13"/>
  <c r="P121" i="13"/>
  <c r="O121" i="13"/>
  <c r="N121" i="13"/>
  <c r="M121" i="13"/>
  <c r="L121" i="13"/>
  <c r="K121" i="13"/>
  <c r="J121" i="13"/>
  <c r="I121" i="13"/>
  <c r="H121" i="13"/>
  <c r="G121" i="13"/>
  <c r="F121" i="13"/>
  <c r="E121" i="13"/>
  <c r="D121" i="13"/>
  <c r="C121" i="13"/>
  <c r="B121" i="13"/>
  <c r="U120" i="13"/>
  <c r="T120" i="13"/>
  <c r="S120" i="13"/>
  <c r="R120" i="13"/>
  <c r="Q120" i="13"/>
  <c r="P120" i="13"/>
  <c r="O120" i="13"/>
  <c r="N120" i="13"/>
  <c r="M120" i="13"/>
  <c r="L120" i="13"/>
  <c r="K120" i="13"/>
  <c r="J120" i="13"/>
  <c r="I120" i="13"/>
  <c r="H120" i="13"/>
  <c r="G120" i="13"/>
  <c r="F120" i="13"/>
  <c r="E120" i="13"/>
  <c r="D120" i="13"/>
  <c r="C120" i="13"/>
  <c r="B120" i="13"/>
  <c r="U119" i="13"/>
  <c r="T119" i="13"/>
  <c r="S119" i="13"/>
  <c r="R119" i="13"/>
  <c r="Q119" i="13"/>
  <c r="P119" i="13"/>
  <c r="O119" i="13"/>
  <c r="N119" i="13"/>
  <c r="M119" i="13"/>
  <c r="L119" i="13"/>
  <c r="K119" i="13"/>
  <c r="J119" i="13"/>
  <c r="I119" i="13"/>
  <c r="H119" i="13"/>
  <c r="G119" i="13"/>
  <c r="F119" i="13"/>
  <c r="E119" i="13"/>
  <c r="D119" i="13"/>
  <c r="C119" i="13"/>
  <c r="B119" i="13"/>
  <c r="U118" i="13"/>
  <c r="T118" i="13"/>
  <c r="S118" i="13"/>
  <c r="R118" i="13"/>
  <c r="Q118" i="13"/>
  <c r="P118" i="13"/>
  <c r="O118" i="13"/>
  <c r="N118" i="13"/>
  <c r="M118" i="13"/>
  <c r="L118" i="13"/>
  <c r="K118" i="13"/>
  <c r="J118" i="13"/>
  <c r="I118" i="13"/>
  <c r="H118" i="13"/>
  <c r="G118" i="13"/>
  <c r="F118" i="13"/>
  <c r="E118" i="13"/>
  <c r="D118" i="13"/>
  <c r="C118" i="13"/>
  <c r="B118" i="13"/>
  <c r="U117" i="13"/>
  <c r="T117" i="13"/>
  <c r="S117" i="13"/>
  <c r="R117" i="13"/>
  <c r="Q117" i="13"/>
  <c r="P117" i="13"/>
  <c r="O117" i="13"/>
  <c r="N117" i="13"/>
  <c r="M117" i="13"/>
  <c r="L117" i="13"/>
  <c r="K117" i="13"/>
  <c r="J117" i="13"/>
  <c r="I117" i="13"/>
  <c r="H117" i="13"/>
  <c r="G117" i="13"/>
  <c r="F117" i="13"/>
  <c r="E117" i="13"/>
  <c r="D117" i="13"/>
  <c r="C117" i="13"/>
  <c r="B117" i="13"/>
  <c r="U116" i="13"/>
  <c r="T116" i="13"/>
  <c r="S116" i="13"/>
  <c r="R116" i="13"/>
  <c r="Q116" i="13"/>
  <c r="P116" i="13"/>
  <c r="O116" i="13"/>
  <c r="N116" i="13"/>
  <c r="M116" i="13"/>
  <c r="L116" i="13"/>
  <c r="K116" i="13"/>
  <c r="J116" i="13"/>
  <c r="I116" i="13"/>
  <c r="H116" i="13"/>
  <c r="G116" i="13"/>
  <c r="F116" i="13"/>
  <c r="E116" i="13"/>
  <c r="D116" i="13"/>
  <c r="C116" i="13"/>
  <c r="B116" i="13"/>
  <c r="U114" i="13"/>
  <c r="T114" i="13"/>
  <c r="S114" i="13"/>
  <c r="R114" i="13"/>
  <c r="Q114" i="13"/>
  <c r="P114" i="13"/>
  <c r="O114" i="13"/>
  <c r="N114" i="13"/>
  <c r="M114" i="13"/>
  <c r="L114" i="13"/>
  <c r="K114" i="13"/>
  <c r="J114" i="13"/>
  <c r="I114" i="13"/>
  <c r="H114" i="13"/>
  <c r="G114" i="13"/>
  <c r="F114" i="13"/>
  <c r="E114" i="13"/>
  <c r="D114" i="13"/>
  <c r="C114" i="13"/>
  <c r="B114" i="13"/>
  <c r="U113" i="13"/>
  <c r="T113" i="13"/>
  <c r="S113" i="13"/>
  <c r="R113" i="13"/>
  <c r="Q113" i="13"/>
  <c r="P113" i="13"/>
  <c r="O113" i="13"/>
  <c r="N113" i="13"/>
  <c r="M113" i="13"/>
  <c r="L113" i="13"/>
  <c r="K113" i="13"/>
  <c r="J113" i="13"/>
  <c r="I113" i="13"/>
  <c r="H113" i="13"/>
  <c r="G113" i="13"/>
  <c r="F113" i="13"/>
  <c r="E113" i="13"/>
  <c r="D113" i="13"/>
  <c r="C113" i="13"/>
  <c r="B113" i="13"/>
  <c r="U112" i="13"/>
  <c r="T112" i="13"/>
  <c r="S112" i="13"/>
  <c r="R112" i="13"/>
  <c r="Q112" i="13"/>
  <c r="P112" i="13"/>
  <c r="O112" i="13"/>
  <c r="N112" i="13"/>
  <c r="M112" i="13"/>
  <c r="L112" i="13"/>
  <c r="K112" i="13"/>
  <c r="J112" i="13"/>
  <c r="I112" i="13"/>
  <c r="H112" i="13"/>
  <c r="G112" i="13"/>
  <c r="F112" i="13"/>
  <c r="E112" i="13"/>
  <c r="D112" i="13"/>
  <c r="C112" i="13"/>
  <c r="B112" i="13"/>
  <c r="U111" i="13"/>
  <c r="T111" i="13"/>
  <c r="S111" i="13"/>
  <c r="R111" i="13"/>
  <c r="Q111" i="13"/>
  <c r="P111" i="13"/>
  <c r="O111" i="13"/>
  <c r="N111" i="13"/>
  <c r="M111" i="13"/>
  <c r="L111" i="13"/>
  <c r="K111" i="13"/>
  <c r="J111" i="13"/>
  <c r="I111" i="13"/>
  <c r="H111" i="13"/>
  <c r="G111" i="13"/>
  <c r="F111" i="13"/>
  <c r="E111" i="13"/>
  <c r="D111" i="13"/>
  <c r="C111" i="13"/>
  <c r="B111" i="13"/>
  <c r="U110" i="13"/>
  <c r="T110" i="13"/>
  <c r="S110" i="13"/>
  <c r="R110" i="13"/>
  <c r="Q110" i="13"/>
  <c r="P110" i="13"/>
  <c r="O110" i="13"/>
  <c r="N110" i="13"/>
  <c r="M110" i="13"/>
  <c r="L110" i="13"/>
  <c r="K110" i="13"/>
  <c r="J110" i="13"/>
  <c r="I110" i="13"/>
  <c r="H110" i="13"/>
  <c r="G110" i="13"/>
  <c r="F110" i="13"/>
  <c r="E110" i="13"/>
  <c r="D110" i="13"/>
  <c r="C110" i="13"/>
  <c r="B110" i="13"/>
  <c r="U109" i="13"/>
  <c r="T109" i="13"/>
  <c r="S109" i="13"/>
  <c r="R109" i="13"/>
  <c r="Q109" i="13"/>
  <c r="P109" i="13"/>
  <c r="O109" i="13"/>
  <c r="N109" i="13"/>
  <c r="M109" i="13"/>
  <c r="L109" i="13"/>
  <c r="K109" i="13"/>
  <c r="J109" i="13"/>
  <c r="I109" i="13"/>
  <c r="H109" i="13"/>
  <c r="G109" i="13"/>
  <c r="F109" i="13"/>
  <c r="E109" i="13"/>
  <c r="D109" i="13"/>
  <c r="C109" i="13"/>
  <c r="B109" i="13"/>
  <c r="U108" i="13"/>
  <c r="T108" i="13"/>
  <c r="S108" i="13"/>
  <c r="R108" i="13"/>
  <c r="Q108" i="13"/>
  <c r="P108" i="13"/>
  <c r="O108" i="13"/>
  <c r="N108" i="13"/>
  <c r="M108" i="13"/>
  <c r="L108" i="13"/>
  <c r="K108" i="13"/>
  <c r="J108" i="13"/>
  <c r="I108" i="13"/>
  <c r="H108" i="13"/>
  <c r="G108" i="13"/>
  <c r="F108" i="13"/>
  <c r="E108" i="13"/>
  <c r="D108" i="13"/>
  <c r="C108" i="13"/>
  <c r="B108" i="13"/>
  <c r="V50" i="13"/>
  <c r="V49" i="13"/>
  <c r="V39" i="13"/>
  <c r="V38" i="13"/>
  <c r="V37" i="13"/>
  <c r="V36" i="13"/>
  <c r="V35" i="13"/>
  <c r="V34" i="13"/>
  <c r="V33" i="13"/>
  <c r="V32" i="13"/>
  <c r="V31" i="13"/>
  <c r="V30" i="13"/>
  <c r="V29" i="13"/>
  <c r="V28" i="13"/>
  <c r="V27" i="13"/>
  <c r="V26" i="13"/>
  <c r="V25" i="13"/>
  <c r="V24" i="13"/>
  <c r="V23" i="13"/>
  <c r="V22" i="13"/>
  <c r="V21" i="13"/>
  <c r="V20" i="13"/>
  <c r="V19" i="13"/>
  <c r="V18" i="13"/>
  <c r="V17" i="13"/>
  <c r="V16" i="13"/>
  <c r="V15" i="13"/>
  <c r="V14" i="13"/>
  <c r="V13" i="13"/>
  <c r="V12" i="13"/>
  <c r="V11" i="13"/>
  <c r="V10" i="13"/>
  <c r="V9" i="13"/>
  <c r="V8" i="13"/>
  <c r="V7" i="13"/>
  <c r="V6" i="13"/>
  <c r="A101" i="12"/>
  <c r="A99" i="12"/>
  <c r="A98" i="12"/>
  <c r="I97" i="12"/>
  <c r="H97" i="12"/>
  <c r="G97" i="12"/>
  <c r="F97" i="12"/>
  <c r="E97" i="12"/>
  <c r="C97" i="12"/>
  <c r="I92" i="12"/>
  <c r="H92" i="12"/>
  <c r="G92" i="12"/>
  <c r="F92" i="12"/>
  <c r="E92" i="12"/>
  <c r="C92" i="12"/>
  <c r="I91" i="12"/>
  <c r="H91" i="12"/>
  <c r="G91" i="12"/>
  <c r="F91" i="12"/>
  <c r="E91" i="12"/>
  <c r="C91" i="12"/>
  <c r="I90" i="12"/>
  <c r="H90" i="12"/>
  <c r="G90" i="12"/>
  <c r="F90" i="12"/>
  <c r="E90" i="12"/>
  <c r="C90" i="12"/>
  <c r="I89" i="12"/>
  <c r="H89" i="12"/>
  <c r="G89" i="12"/>
  <c r="F89" i="12"/>
  <c r="E89" i="12"/>
  <c r="C89" i="12"/>
  <c r="I88" i="12"/>
  <c r="H88" i="12"/>
  <c r="G88" i="12"/>
  <c r="F88" i="12"/>
  <c r="E88" i="12"/>
  <c r="C88" i="12"/>
  <c r="I87" i="12"/>
  <c r="H87" i="12"/>
  <c r="G87" i="12"/>
  <c r="F87" i="12"/>
  <c r="E87" i="12"/>
  <c r="C87" i="12"/>
  <c r="I86" i="12"/>
  <c r="H86" i="12"/>
  <c r="G86" i="12"/>
  <c r="F86" i="12"/>
  <c r="E86" i="12"/>
  <c r="C86" i="12"/>
  <c r="I85" i="12"/>
  <c r="H85" i="12"/>
  <c r="G85" i="12"/>
  <c r="F85" i="12"/>
  <c r="E85" i="12"/>
  <c r="C85" i="12"/>
  <c r="I84" i="12"/>
  <c r="H84" i="12"/>
  <c r="G84" i="12"/>
  <c r="F84" i="12"/>
  <c r="E84" i="12"/>
  <c r="C84" i="12"/>
  <c r="I83" i="12"/>
  <c r="H83" i="12"/>
  <c r="G83" i="12"/>
  <c r="F83" i="12"/>
  <c r="E83" i="12"/>
  <c r="C83" i="12"/>
  <c r="I82" i="12"/>
  <c r="H82" i="12"/>
  <c r="G82" i="12"/>
  <c r="F82" i="12"/>
  <c r="E82" i="12"/>
  <c r="C82" i="12"/>
  <c r="I81" i="12"/>
  <c r="H81" i="12"/>
  <c r="G81" i="12"/>
  <c r="F81" i="12"/>
  <c r="E81" i="12"/>
  <c r="C81" i="12"/>
  <c r="I80" i="12"/>
  <c r="H80" i="12"/>
  <c r="G80" i="12"/>
  <c r="F80" i="12"/>
  <c r="E80" i="12"/>
  <c r="C80" i="12"/>
  <c r="I79" i="12"/>
  <c r="H79" i="12"/>
  <c r="G79" i="12"/>
  <c r="F79" i="12"/>
  <c r="E79" i="12"/>
  <c r="C79" i="12"/>
  <c r="I78" i="12"/>
  <c r="H78" i="12"/>
  <c r="G78" i="12"/>
  <c r="E78" i="12"/>
  <c r="D78" i="12"/>
  <c r="C78" i="12"/>
  <c r="I77" i="12"/>
  <c r="H77" i="12"/>
  <c r="G77" i="12"/>
  <c r="E77" i="12"/>
  <c r="C77" i="12"/>
  <c r="I76" i="12"/>
  <c r="H76" i="12"/>
  <c r="G76" i="12"/>
  <c r="E76" i="12"/>
  <c r="C76" i="12"/>
  <c r="I75" i="12"/>
  <c r="H75" i="12"/>
  <c r="G75" i="12"/>
  <c r="E75" i="12"/>
  <c r="C75" i="12"/>
  <c r="I73" i="12"/>
  <c r="H73" i="12"/>
  <c r="G73" i="12"/>
  <c r="E73" i="12"/>
  <c r="C73" i="12"/>
  <c r="I72" i="12"/>
  <c r="H72" i="12"/>
  <c r="G72" i="12"/>
  <c r="E72" i="12"/>
  <c r="C72" i="12"/>
  <c r="I71" i="12"/>
  <c r="H71" i="12"/>
  <c r="G71" i="12"/>
  <c r="E71" i="12"/>
  <c r="C71" i="12"/>
  <c r="I70" i="12"/>
  <c r="H70" i="12"/>
  <c r="G70" i="12"/>
  <c r="E70" i="12"/>
  <c r="C70" i="12"/>
  <c r="F31" i="12"/>
  <c r="F78" i="12" s="1"/>
  <c r="F30" i="12"/>
  <c r="F77" i="12" s="1"/>
  <c r="F29" i="12"/>
  <c r="F76" i="12" s="1"/>
  <c r="F28" i="12"/>
  <c r="F75" i="12" s="1"/>
  <c r="F27" i="12"/>
  <c r="F26" i="12"/>
  <c r="F25" i="12"/>
  <c r="F24" i="12"/>
  <c r="F23" i="12"/>
  <c r="F22" i="12"/>
  <c r="F21" i="12"/>
  <c r="F20" i="12"/>
  <c r="F19" i="12"/>
  <c r="F18" i="12"/>
  <c r="F17" i="12"/>
  <c r="F16" i="12"/>
  <c r="F15" i="12"/>
  <c r="F14" i="12"/>
  <c r="F13" i="12"/>
  <c r="F12" i="12"/>
  <c r="F11" i="12"/>
  <c r="F10" i="12"/>
  <c r="F9" i="12"/>
  <c r="F8" i="12"/>
  <c r="F7" i="12"/>
  <c r="F6" i="12"/>
  <c r="F5" i="12"/>
  <c r="A5" i="12"/>
  <c r="A6" i="12" s="1"/>
  <c r="A7" i="12" s="1"/>
  <c r="A8" i="12" s="1"/>
  <c r="A9" i="12" s="1"/>
  <c r="A10" i="12" s="1"/>
  <c r="A11" i="12" s="1"/>
  <c r="A12" i="12" s="1"/>
  <c r="A13" i="12" s="1"/>
  <c r="A14" i="12" s="1"/>
  <c r="A15" i="12" s="1"/>
  <c r="A16" i="12" s="1"/>
  <c r="A17" i="12" s="1"/>
  <c r="F4" i="12"/>
  <c r="A144" i="11"/>
  <c r="A143" i="11"/>
  <c r="A141" i="11"/>
  <c r="A140" i="11"/>
  <c r="J139" i="11"/>
  <c r="H139" i="11"/>
  <c r="G139" i="11"/>
  <c r="E139" i="11"/>
  <c r="D139" i="11"/>
  <c r="C139" i="11"/>
  <c r="B139" i="11"/>
  <c r="J134" i="11"/>
  <c r="H134" i="11"/>
  <c r="G134" i="11"/>
  <c r="E134" i="11"/>
  <c r="D134" i="11"/>
  <c r="C134" i="11"/>
  <c r="B134" i="11"/>
  <c r="J133" i="11"/>
  <c r="H133" i="11"/>
  <c r="G133" i="11"/>
  <c r="E133" i="11"/>
  <c r="D133" i="11"/>
  <c r="C133" i="11"/>
  <c r="B133" i="11"/>
  <c r="J132" i="11"/>
  <c r="I132" i="11"/>
  <c r="H132" i="11"/>
  <c r="G132" i="11"/>
  <c r="E132" i="11"/>
  <c r="D132" i="11"/>
  <c r="C132" i="11"/>
  <c r="B132" i="11"/>
  <c r="J131" i="11"/>
  <c r="I131" i="11"/>
  <c r="H131" i="11"/>
  <c r="G131" i="11"/>
  <c r="E131" i="11"/>
  <c r="D131" i="11"/>
  <c r="C131" i="11"/>
  <c r="B131" i="11"/>
  <c r="J130" i="11"/>
  <c r="I130" i="11"/>
  <c r="H130" i="11"/>
  <c r="G130" i="11"/>
  <c r="E130" i="11"/>
  <c r="D130" i="11"/>
  <c r="C130" i="11"/>
  <c r="B130" i="11"/>
  <c r="J129" i="11"/>
  <c r="I129" i="11"/>
  <c r="H129" i="11"/>
  <c r="G129" i="11"/>
  <c r="E129" i="11"/>
  <c r="D129" i="11"/>
  <c r="C129" i="11"/>
  <c r="B129" i="11"/>
  <c r="J128" i="11"/>
  <c r="I128" i="11"/>
  <c r="H128" i="11"/>
  <c r="G128" i="11"/>
  <c r="E128" i="11"/>
  <c r="D128" i="11"/>
  <c r="C128" i="11"/>
  <c r="B128" i="11"/>
  <c r="J127" i="11"/>
  <c r="I127" i="11"/>
  <c r="H127" i="11"/>
  <c r="G127" i="11"/>
  <c r="E127" i="11"/>
  <c r="D127" i="11"/>
  <c r="C127" i="11"/>
  <c r="B127" i="11"/>
  <c r="J126" i="11"/>
  <c r="I126" i="11"/>
  <c r="H126" i="11"/>
  <c r="G126" i="11"/>
  <c r="E126" i="11"/>
  <c r="D126" i="11"/>
  <c r="C126" i="11"/>
  <c r="B126" i="11"/>
  <c r="J125" i="11"/>
  <c r="I125" i="11"/>
  <c r="H125" i="11"/>
  <c r="G125" i="11"/>
  <c r="E125" i="11"/>
  <c r="D125" i="11"/>
  <c r="C125" i="11"/>
  <c r="B125" i="11"/>
  <c r="J124" i="11"/>
  <c r="I124" i="11"/>
  <c r="H124" i="11"/>
  <c r="G124" i="11"/>
  <c r="E124" i="11"/>
  <c r="D124" i="11"/>
  <c r="C124" i="11"/>
  <c r="B124" i="11"/>
  <c r="J123" i="11"/>
  <c r="I123" i="11"/>
  <c r="H123" i="11"/>
  <c r="G123" i="11"/>
  <c r="E123" i="11"/>
  <c r="D123" i="11"/>
  <c r="C123" i="11"/>
  <c r="B123" i="11"/>
  <c r="J122" i="11"/>
  <c r="I122" i="11"/>
  <c r="H122" i="11"/>
  <c r="G122" i="11"/>
  <c r="E122" i="11"/>
  <c r="D122" i="11"/>
  <c r="C122" i="11"/>
  <c r="B122" i="11"/>
  <c r="J121" i="11"/>
  <c r="H121" i="11"/>
  <c r="G121" i="11"/>
  <c r="E121" i="11"/>
  <c r="C121" i="11"/>
  <c r="B121" i="11"/>
  <c r="J120" i="11"/>
  <c r="H120" i="11"/>
  <c r="G120" i="11"/>
  <c r="E120" i="11"/>
  <c r="C120" i="11"/>
  <c r="B120" i="11"/>
  <c r="J119" i="11"/>
  <c r="H119" i="11"/>
  <c r="G119" i="11"/>
  <c r="E119" i="11"/>
  <c r="C119" i="11"/>
  <c r="B119" i="11"/>
  <c r="J118" i="11"/>
  <c r="H118" i="11"/>
  <c r="G118" i="11"/>
  <c r="E118" i="11"/>
  <c r="C118" i="11"/>
  <c r="B118" i="11"/>
  <c r="J117" i="11"/>
  <c r="H117" i="11"/>
  <c r="G117" i="11"/>
  <c r="E117" i="11"/>
  <c r="C117" i="11"/>
  <c r="B117" i="11"/>
  <c r="J115" i="11"/>
  <c r="H115" i="11"/>
  <c r="G115" i="11"/>
  <c r="E115" i="11"/>
  <c r="C115" i="11"/>
  <c r="B115" i="11"/>
  <c r="J114" i="11"/>
  <c r="H114" i="11"/>
  <c r="G114" i="11"/>
  <c r="E114" i="11"/>
  <c r="C114" i="11"/>
  <c r="B114" i="11"/>
  <c r="J113" i="11"/>
  <c r="H113" i="11"/>
  <c r="G113" i="11"/>
  <c r="E113" i="11"/>
  <c r="C113" i="11"/>
  <c r="B113" i="11"/>
  <c r="J112" i="11"/>
  <c r="H112" i="11"/>
  <c r="G112" i="11"/>
  <c r="E112" i="11"/>
  <c r="C112" i="11"/>
  <c r="B112" i="11"/>
  <c r="J111" i="11"/>
  <c r="H111" i="11"/>
  <c r="G111" i="11"/>
  <c r="E111" i="11"/>
  <c r="C111" i="11"/>
  <c r="B111" i="11"/>
  <c r="J110" i="11"/>
  <c r="H110" i="11"/>
  <c r="G110" i="11"/>
  <c r="E110" i="11"/>
  <c r="B110" i="11"/>
  <c r="J109" i="11"/>
  <c r="H109" i="11"/>
  <c r="G109" i="11"/>
  <c r="E109" i="11"/>
  <c r="B109" i="11"/>
  <c r="J108" i="11"/>
  <c r="H108" i="11"/>
  <c r="G108" i="11"/>
  <c r="E108" i="11"/>
  <c r="B108" i="11"/>
  <c r="J107" i="11"/>
  <c r="H107" i="11"/>
  <c r="G107" i="11"/>
  <c r="E107" i="11"/>
  <c r="B107" i="11"/>
  <c r="J106" i="11"/>
  <c r="G106" i="11"/>
  <c r="E106" i="11"/>
  <c r="B106" i="11"/>
  <c r="E105" i="11"/>
  <c r="B105" i="11"/>
  <c r="I68" i="11"/>
  <c r="I121" i="11" s="1"/>
  <c r="D68" i="11"/>
  <c r="D121" i="11" s="1"/>
  <c r="I67" i="11"/>
  <c r="I120" i="11" s="1"/>
  <c r="D67" i="11"/>
  <c r="D120" i="11" s="1"/>
  <c r="I66" i="11"/>
  <c r="I119" i="11" s="1"/>
  <c r="D66" i="11"/>
  <c r="D119" i="11" s="1"/>
  <c r="I65" i="11"/>
  <c r="I118" i="11" s="1"/>
  <c r="D65" i="11"/>
  <c r="D118" i="11" s="1"/>
  <c r="I64" i="11"/>
  <c r="I117" i="11" s="1"/>
  <c r="D64" i="11"/>
  <c r="D117" i="11" s="1"/>
  <c r="I63" i="11"/>
  <c r="D63" i="11"/>
  <c r="I62" i="11"/>
  <c r="D62" i="11"/>
  <c r="I61" i="11"/>
  <c r="D61" i="11"/>
  <c r="I60" i="11"/>
  <c r="D60" i="11"/>
  <c r="I59" i="11"/>
  <c r="D59" i="11"/>
  <c r="I58" i="11"/>
  <c r="D58" i="11"/>
  <c r="I57" i="11"/>
  <c r="D57" i="11"/>
  <c r="I56" i="11"/>
  <c r="D56" i="11"/>
  <c r="I55" i="11"/>
  <c r="D55" i="11"/>
  <c r="I54" i="11"/>
  <c r="D54" i="11"/>
  <c r="I53" i="11"/>
  <c r="D53" i="11"/>
  <c r="I52" i="11"/>
  <c r="D52" i="11"/>
  <c r="I51" i="11"/>
  <c r="D51" i="11"/>
  <c r="I50" i="11"/>
  <c r="D50" i="11"/>
  <c r="I49" i="11"/>
  <c r="D49" i="11"/>
  <c r="I48" i="11"/>
  <c r="D48" i="11"/>
  <c r="I47" i="11"/>
  <c r="D47" i="11"/>
  <c r="I46" i="11"/>
  <c r="D46" i="11"/>
  <c r="I45" i="11"/>
  <c r="D45" i="11"/>
  <c r="I44" i="11"/>
  <c r="D44" i="11"/>
  <c r="I43" i="11"/>
  <c r="D43" i="11"/>
  <c r="I42" i="11"/>
  <c r="D42" i="11"/>
  <c r="I41" i="11"/>
  <c r="D41" i="11"/>
  <c r="I40" i="11"/>
  <c r="D40" i="11"/>
  <c r="I39" i="11"/>
  <c r="D39" i="11"/>
  <c r="I38" i="11"/>
  <c r="D38" i="11"/>
  <c r="I37" i="11"/>
  <c r="D37" i="11"/>
  <c r="I36" i="11"/>
  <c r="D36" i="11"/>
  <c r="I35" i="11"/>
  <c r="D35" i="11"/>
  <c r="I34" i="11"/>
  <c r="D34" i="11"/>
  <c r="I33" i="11"/>
  <c r="D33" i="11"/>
  <c r="I32" i="11"/>
  <c r="D32" i="11"/>
  <c r="I31" i="11"/>
  <c r="D31" i="11"/>
  <c r="I30" i="11"/>
  <c r="D30" i="11"/>
  <c r="I29" i="11"/>
  <c r="D29" i="11"/>
  <c r="I28" i="11"/>
  <c r="D28" i="11"/>
  <c r="I27" i="11"/>
  <c r="D27" i="11"/>
  <c r="I26" i="11"/>
  <c r="D26" i="11"/>
  <c r="I25" i="11"/>
  <c r="D25" i="11"/>
  <c r="I24" i="11"/>
  <c r="D24" i="11"/>
  <c r="I23" i="11"/>
  <c r="D23" i="11"/>
  <c r="I22" i="11"/>
  <c r="D22" i="11"/>
  <c r="I21" i="11"/>
  <c r="D21" i="11"/>
  <c r="I20" i="11"/>
  <c r="D20" i="11"/>
  <c r="I19" i="11"/>
  <c r="D19" i="11"/>
  <c r="I18" i="11"/>
  <c r="D18" i="11"/>
  <c r="I17" i="11"/>
  <c r="D17" i="11"/>
  <c r="I16" i="11"/>
  <c r="D16" i="11"/>
  <c r="I15" i="11"/>
  <c r="D15" i="11"/>
  <c r="I14" i="11"/>
  <c r="D14" i="11"/>
  <c r="I13" i="11"/>
  <c r="D13" i="11"/>
  <c r="I12" i="11"/>
  <c r="D12" i="11"/>
  <c r="I11" i="11"/>
  <c r="D11" i="11"/>
  <c r="I10" i="11"/>
  <c r="D10" i="11"/>
  <c r="I9" i="11"/>
  <c r="D9" i="11"/>
  <c r="D8" i="11"/>
  <c r="D7" i="11"/>
  <c r="D6" i="11"/>
  <c r="D5" i="11"/>
  <c r="A132" i="10"/>
  <c r="A129" i="10"/>
  <c r="N123" i="10"/>
  <c r="M123" i="10"/>
  <c r="K123" i="10"/>
  <c r="J123" i="10"/>
  <c r="H123" i="10"/>
  <c r="G123" i="10"/>
  <c r="D123" i="10"/>
  <c r="B123" i="10"/>
  <c r="N122" i="10"/>
  <c r="M122" i="10"/>
  <c r="K122" i="10"/>
  <c r="J122" i="10"/>
  <c r="H122" i="10"/>
  <c r="G122" i="10"/>
  <c r="D122" i="10"/>
  <c r="B122" i="10"/>
  <c r="N121" i="10"/>
  <c r="M121" i="10"/>
  <c r="K121" i="10"/>
  <c r="J121" i="10"/>
  <c r="H121" i="10"/>
  <c r="G121" i="10"/>
  <c r="D121" i="10"/>
  <c r="B121" i="10"/>
  <c r="N120" i="10"/>
  <c r="M120" i="10"/>
  <c r="K120" i="10"/>
  <c r="J120" i="10"/>
  <c r="H120" i="10"/>
  <c r="G120" i="10"/>
  <c r="D120" i="10"/>
  <c r="B120" i="10"/>
  <c r="N119" i="10"/>
  <c r="M119" i="10"/>
  <c r="K119" i="10"/>
  <c r="J119" i="10"/>
  <c r="H119" i="10"/>
  <c r="G119" i="10"/>
  <c r="D119" i="10"/>
  <c r="B119" i="10"/>
  <c r="N118" i="10"/>
  <c r="M118" i="10"/>
  <c r="K118" i="10"/>
  <c r="J118" i="10"/>
  <c r="H118" i="10"/>
  <c r="G118" i="10"/>
  <c r="D118" i="10"/>
  <c r="B118" i="10"/>
  <c r="N117" i="10"/>
  <c r="M117" i="10"/>
  <c r="K117" i="10"/>
  <c r="J117" i="10"/>
  <c r="H117" i="10"/>
  <c r="G117" i="10"/>
  <c r="D117" i="10"/>
  <c r="B117" i="10"/>
  <c r="N116" i="10"/>
  <c r="M116" i="10"/>
  <c r="K116" i="10"/>
  <c r="J116" i="10"/>
  <c r="H116" i="10"/>
  <c r="G116" i="10"/>
  <c r="D116" i="10"/>
  <c r="B116" i="10"/>
  <c r="N115" i="10"/>
  <c r="M115" i="10"/>
  <c r="K115" i="10"/>
  <c r="J115" i="10"/>
  <c r="H115" i="10"/>
  <c r="G115" i="10"/>
  <c r="D115" i="10"/>
  <c r="B115" i="10"/>
  <c r="N114" i="10"/>
  <c r="M114" i="10"/>
  <c r="K114" i="10"/>
  <c r="J114" i="10"/>
  <c r="H114" i="10"/>
  <c r="G114" i="10"/>
  <c r="D114" i="10"/>
  <c r="B114" i="10"/>
  <c r="N113" i="10"/>
  <c r="M113" i="10"/>
  <c r="K113" i="10"/>
  <c r="J113" i="10"/>
  <c r="H113" i="10"/>
  <c r="G113" i="10"/>
  <c r="D113" i="10"/>
  <c r="B113" i="10"/>
  <c r="N112" i="10"/>
  <c r="M112" i="10"/>
  <c r="K112" i="10"/>
  <c r="J112" i="10"/>
  <c r="H112" i="10"/>
  <c r="G112" i="10"/>
  <c r="D112" i="10"/>
  <c r="B112" i="10"/>
  <c r="N111" i="10"/>
  <c r="M111" i="10"/>
  <c r="K111" i="10"/>
  <c r="J111" i="10"/>
  <c r="H111" i="10"/>
  <c r="G111" i="10"/>
  <c r="D111" i="10"/>
  <c r="B111" i="10"/>
  <c r="N110" i="10"/>
  <c r="M110" i="10"/>
  <c r="K110" i="10"/>
  <c r="J110" i="10"/>
  <c r="H110" i="10"/>
  <c r="G110" i="10"/>
  <c r="D110" i="10"/>
  <c r="B110" i="10"/>
  <c r="N109" i="10"/>
  <c r="M109" i="10"/>
  <c r="K109" i="10"/>
  <c r="J109" i="10"/>
  <c r="H109" i="10"/>
  <c r="G109" i="10"/>
  <c r="D109" i="10"/>
  <c r="B109" i="10"/>
  <c r="N108" i="10"/>
  <c r="M108" i="10"/>
  <c r="K108" i="10"/>
  <c r="J108" i="10"/>
  <c r="H108" i="10"/>
  <c r="G108" i="10"/>
  <c r="D108" i="10"/>
  <c r="B108" i="10"/>
  <c r="N107" i="10"/>
  <c r="M107" i="10"/>
  <c r="K107" i="10"/>
  <c r="J107" i="10"/>
  <c r="H107" i="10"/>
  <c r="G107" i="10"/>
  <c r="D107" i="10"/>
  <c r="B107" i="10"/>
  <c r="N106" i="10"/>
  <c r="M106" i="10"/>
  <c r="K106" i="10"/>
  <c r="J106" i="10"/>
  <c r="H106" i="10"/>
  <c r="G106" i="10"/>
  <c r="D106" i="10"/>
  <c r="B106" i="10"/>
  <c r="N104" i="10"/>
  <c r="M104" i="10"/>
  <c r="K104" i="10"/>
  <c r="J104" i="10"/>
  <c r="H104" i="10"/>
  <c r="G104" i="10"/>
  <c r="D104" i="10"/>
  <c r="B104" i="10"/>
  <c r="N103" i="10"/>
  <c r="M103" i="10"/>
  <c r="K103" i="10"/>
  <c r="J103" i="10"/>
  <c r="H103" i="10"/>
  <c r="G103" i="10"/>
  <c r="D103" i="10"/>
  <c r="B103" i="10"/>
  <c r="N102" i="10"/>
  <c r="M102" i="10"/>
  <c r="K102" i="10"/>
  <c r="J102" i="10"/>
  <c r="H102" i="10"/>
  <c r="G102" i="10"/>
  <c r="D102" i="10"/>
  <c r="B102" i="10"/>
  <c r="N101" i="10"/>
  <c r="M101" i="10"/>
  <c r="K101" i="10"/>
  <c r="J101" i="10"/>
  <c r="H101" i="10"/>
  <c r="G101" i="10"/>
  <c r="D101" i="10"/>
  <c r="B101" i="10"/>
  <c r="N100" i="10"/>
  <c r="M100" i="10"/>
  <c r="K100" i="10"/>
  <c r="J100" i="10"/>
  <c r="H100" i="10"/>
  <c r="G100" i="10"/>
  <c r="D100" i="10"/>
  <c r="B100" i="10"/>
  <c r="K99" i="10"/>
  <c r="J99" i="10"/>
  <c r="D99" i="10"/>
  <c r="B99" i="10"/>
  <c r="K98" i="10"/>
  <c r="J98" i="10"/>
  <c r="D98" i="10"/>
  <c r="B98" i="10"/>
  <c r="A152" i="8"/>
  <c r="I146" i="8"/>
  <c r="H146" i="8"/>
  <c r="F146" i="8"/>
  <c r="E146" i="8"/>
  <c r="C146" i="8"/>
  <c r="B146" i="8"/>
  <c r="I145" i="8"/>
  <c r="H145" i="8"/>
  <c r="F145" i="8"/>
  <c r="E145" i="8"/>
  <c r="C145" i="8"/>
  <c r="B145" i="8"/>
  <c r="I144" i="8"/>
  <c r="H144" i="8"/>
  <c r="F144" i="8"/>
  <c r="E144" i="8"/>
  <c r="C144" i="8"/>
  <c r="B144" i="8"/>
  <c r="I143" i="8"/>
  <c r="H143" i="8"/>
  <c r="F143" i="8"/>
  <c r="E143" i="8"/>
  <c r="C143" i="8"/>
  <c r="B143" i="8"/>
  <c r="I142" i="8"/>
  <c r="H142" i="8"/>
  <c r="F142" i="8"/>
  <c r="E142" i="8"/>
  <c r="C142" i="8"/>
  <c r="B142" i="8"/>
  <c r="I141" i="8"/>
  <c r="H141" i="8"/>
  <c r="F141" i="8"/>
  <c r="E141" i="8"/>
  <c r="C141" i="8"/>
  <c r="B141" i="8"/>
  <c r="I140" i="8"/>
  <c r="H140" i="8"/>
  <c r="F140" i="8"/>
  <c r="E140" i="8"/>
  <c r="C140" i="8"/>
  <c r="B140" i="8"/>
  <c r="I139" i="8"/>
  <c r="H139" i="8"/>
  <c r="F139" i="8"/>
  <c r="E139" i="8"/>
  <c r="C139" i="8"/>
  <c r="B139" i="8"/>
  <c r="I138" i="8"/>
  <c r="H138" i="8"/>
  <c r="F138" i="8"/>
  <c r="E138" i="8"/>
  <c r="C138" i="8"/>
  <c r="B138" i="8"/>
  <c r="I137" i="8"/>
  <c r="H137" i="8"/>
  <c r="F137" i="8"/>
  <c r="E137" i="8"/>
  <c r="C137" i="8"/>
  <c r="B137" i="8"/>
  <c r="I136" i="8"/>
  <c r="H136" i="8"/>
  <c r="F136" i="8"/>
  <c r="E136" i="8"/>
  <c r="C136" i="8"/>
  <c r="B136" i="8"/>
  <c r="I135" i="8"/>
  <c r="H135" i="8"/>
  <c r="F135" i="8"/>
  <c r="E135" i="8"/>
  <c r="C135" i="8"/>
  <c r="B135" i="8"/>
  <c r="I134" i="8"/>
  <c r="H134" i="8"/>
  <c r="F134" i="8"/>
  <c r="E134" i="8"/>
  <c r="C134" i="8"/>
  <c r="B134" i="8"/>
  <c r="I133" i="8"/>
  <c r="H133" i="8"/>
  <c r="F133" i="8"/>
  <c r="E133" i="8"/>
  <c r="C133" i="8"/>
  <c r="B133" i="8"/>
  <c r="I132" i="8"/>
  <c r="H132" i="8"/>
  <c r="F132" i="8"/>
  <c r="E132" i="8"/>
  <c r="C132" i="8"/>
  <c r="B132" i="8"/>
  <c r="I131" i="8"/>
  <c r="H131" i="8"/>
  <c r="F131" i="8"/>
  <c r="E131" i="8"/>
  <c r="C131" i="8"/>
  <c r="B131" i="8"/>
  <c r="I130" i="8"/>
  <c r="H130" i="8"/>
  <c r="F130" i="8"/>
  <c r="E130" i="8"/>
  <c r="C130" i="8"/>
  <c r="B130" i="8"/>
  <c r="I129" i="8"/>
  <c r="H129" i="8"/>
  <c r="F129" i="8"/>
  <c r="E129" i="8"/>
  <c r="C129" i="8"/>
  <c r="B129" i="8"/>
  <c r="I127" i="8"/>
  <c r="H127" i="8"/>
  <c r="F127" i="8"/>
  <c r="E127" i="8"/>
  <c r="C127" i="8"/>
  <c r="B127" i="8"/>
  <c r="I126" i="8"/>
  <c r="H126" i="8"/>
  <c r="F126" i="8"/>
  <c r="E126" i="8"/>
  <c r="C126" i="8"/>
  <c r="B126" i="8"/>
  <c r="I125" i="8"/>
  <c r="H125" i="8"/>
  <c r="F125" i="8"/>
  <c r="E125" i="8"/>
  <c r="C125" i="8"/>
  <c r="B125" i="8"/>
  <c r="I124" i="8"/>
  <c r="H124" i="8"/>
  <c r="F124" i="8"/>
  <c r="E124" i="8"/>
  <c r="C124" i="8"/>
  <c r="B124" i="8"/>
  <c r="C123" i="8"/>
  <c r="B123" i="8"/>
  <c r="C122" i="8"/>
  <c r="B122" i="8"/>
  <c r="C121" i="8"/>
  <c r="B121" i="8"/>
  <c r="C120" i="8"/>
  <c r="B120" i="8"/>
  <c r="C119" i="8"/>
  <c r="B119" i="8"/>
  <c r="A395" i="7"/>
  <c r="B350" i="7"/>
  <c r="I349" i="7"/>
  <c r="H349" i="7"/>
  <c r="G349" i="7"/>
  <c r="E349" i="7"/>
  <c r="D349" i="7"/>
  <c r="C349" i="7"/>
  <c r="I348" i="7"/>
  <c r="H348" i="7"/>
  <c r="G348" i="7"/>
  <c r="E348" i="7"/>
  <c r="D348" i="7"/>
  <c r="C348" i="7"/>
  <c r="I347" i="7"/>
  <c r="H347" i="7"/>
  <c r="G347" i="7"/>
  <c r="E347" i="7"/>
  <c r="D347" i="7"/>
  <c r="C347" i="7"/>
  <c r="I346" i="7"/>
  <c r="H346" i="7"/>
  <c r="G346" i="7"/>
  <c r="E346" i="7"/>
  <c r="D346" i="7"/>
  <c r="C346" i="7"/>
  <c r="I345" i="7"/>
  <c r="H345" i="7"/>
  <c r="G345" i="7"/>
  <c r="E345" i="7"/>
  <c r="D345" i="7"/>
  <c r="C345" i="7"/>
  <c r="I344" i="7"/>
  <c r="H344" i="7"/>
  <c r="G344" i="7"/>
  <c r="E344" i="7"/>
  <c r="D344" i="7"/>
  <c r="C344" i="7"/>
  <c r="I296" i="7"/>
  <c r="I358" i="7" s="1"/>
  <c r="H296" i="7"/>
  <c r="H358" i="7" s="1"/>
  <c r="J365" i="7" s="1"/>
  <c r="K365" i="7" s="1"/>
  <c r="G296" i="7"/>
  <c r="G358" i="7" s="1"/>
  <c r="E296" i="7"/>
  <c r="E358" i="7" s="1"/>
  <c r="D296" i="7"/>
  <c r="D358" i="7" s="1"/>
  <c r="C296" i="7"/>
  <c r="C358" i="7" s="1"/>
  <c r="I288" i="7"/>
  <c r="I350" i="7" s="1"/>
  <c r="H288" i="7"/>
  <c r="G288" i="7"/>
  <c r="G350" i="7" s="1"/>
  <c r="E288" i="7"/>
  <c r="D288" i="7"/>
  <c r="D350" i="7" s="1"/>
  <c r="C288" i="7"/>
  <c r="C350" i="7" s="1"/>
  <c r="I281" i="7"/>
  <c r="H281" i="7"/>
  <c r="G281" i="7"/>
  <c r="E281" i="7"/>
  <c r="D281" i="7"/>
  <c r="C281" i="7"/>
  <c r="I274" i="7"/>
  <c r="H274" i="7"/>
  <c r="G274" i="7"/>
  <c r="E274" i="7"/>
  <c r="D274" i="7"/>
  <c r="C274" i="7"/>
  <c r="I266" i="7"/>
  <c r="H266" i="7"/>
  <c r="G266" i="7"/>
  <c r="E266" i="7"/>
  <c r="D266" i="7"/>
  <c r="C266" i="7"/>
  <c r="I258" i="7"/>
  <c r="K251" i="7" s="1"/>
  <c r="H258" i="7"/>
  <c r="G258" i="7"/>
  <c r="E258" i="7"/>
  <c r="D258" i="7"/>
  <c r="C258" i="7"/>
  <c r="I250" i="7"/>
  <c r="G250" i="7"/>
  <c r="E250" i="7"/>
  <c r="D250" i="7"/>
  <c r="C250" i="7"/>
  <c r="H249" i="7"/>
  <c r="H248" i="7"/>
  <c r="H247" i="7"/>
  <c r="H246" i="7"/>
  <c r="H245" i="7"/>
  <c r="H244" i="7"/>
  <c r="C242" i="7"/>
  <c r="I241" i="7"/>
  <c r="E241" i="7"/>
  <c r="G240" i="7"/>
  <c r="G242" i="7" s="1"/>
  <c r="D240" i="7"/>
  <c r="D239" i="7"/>
  <c r="I237" i="7"/>
  <c r="I239" i="7" s="1"/>
  <c r="H239" i="7" s="1"/>
  <c r="H236" i="7"/>
  <c r="I236" i="7" s="1"/>
  <c r="E236" i="7"/>
  <c r="E238" i="7" s="1"/>
  <c r="D238" i="7" s="1"/>
  <c r="I233" i="7"/>
  <c r="E233" i="7"/>
  <c r="G232" i="7"/>
  <c r="H232" i="7" s="1"/>
  <c r="D232" i="7"/>
  <c r="I231" i="7"/>
  <c r="G231" i="7" s="1"/>
  <c r="D231" i="7"/>
  <c r="I230" i="7"/>
  <c r="G230" i="7" s="1"/>
  <c r="E230" i="7"/>
  <c r="G229" i="7"/>
  <c r="H229" i="7" s="1"/>
  <c r="D229" i="7"/>
  <c r="G228" i="7"/>
  <c r="C228" i="7"/>
  <c r="D228" i="7" s="1"/>
  <c r="H226" i="7"/>
  <c r="G226" i="7"/>
  <c r="D226" i="7"/>
  <c r="C226" i="7"/>
  <c r="I225" i="7"/>
  <c r="E225" i="7"/>
  <c r="I224" i="7"/>
  <c r="E224" i="7"/>
  <c r="I223" i="7"/>
  <c r="E223" i="7"/>
  <c r="I222" i="7"/>
  <c r="E222" i="7"/>
  <c r="I221" i="7"/>
  <c r="E221" i="7"/>
  <c r="I220" i="7"/>
  <c r="E220" i="7"/>
  <c r="H218" i="7"/>
  <c r="G218" i="7"/>
  <c r="D218" i="7"/>
  <c r="C218" i="7"/>
  <c r="I217" i="7"/>
  <c r="E217" i="7"/>
  <c r="I216" i="7"/>
  <c r="E216" i="7"/>
  <c r="I215" i="7"/>
  <c r="E215" i="7"/>
  <c r="I214" i="7"/>
  <c r="E214" i="7"/>
  <c r="I213" i="7"/>
  <c r="E213" i="7"/>
  <c r="I212" i="7"/>
  <c r="E212" i="7"/>
  <c r="H210" i="7"/>
  <c r="G210" i="7"/>
  <c r="D210" i="7"/>
  <c r="C210" i="7"/>
  <c r="I209" i="7"/>
  <c r="E209" i="7"/>
  <c r="I208" i="7"/>
  <c r="E208" i="7"/>
  <c r="I207" i="7"/>
  <c r="E207" i="7"/>
  <c r="I206" i="7"/>
  <c r="E206" i="7"/>
  <c r="I205" i="7"/>
  <c r="E205" i="7"/>
  <c r="I204" i="7"/>
  <c r="E204" i="7"/>
  <c r="H202" i="7"/>
  <c r="G202" i="7"/>
  <c r="D202" i="7"/>
  <c r="C202" i="7"/>
  <c r="I201" i="7"/>
  <c r="E201" i="7"/>
  <c r="I200" i="7"/>
  <c r="E200" i="7"/>
  <c r="I199" i="7"/>
  <c r="E199" i="7"/>
  <c r="I198" i="7"/>
  <c r="E198" i="7"/>
  <c r="I197" i="7"/>
  <c r="E197" i="7"/>
  <c r="I196" i="7"/>
  <c r="E196" i="7"/>
  <c r="H194" i="7"/>
  <c r="G194" i="7"/>
  <c r="D194" i="7"/>
  <c r="C194" i="7"/>
  <c r="I193" i="7"/>
  <c r="I192" i="7"/>
  <c r="E192" i="7"/>
  <c r="I191" i="7"/>
  <c r="E191" i="7"/>
  <c r="I190" i="7"/>
  <c r="E190" i="7"/>
  <c r="I189" i="7"/>
  <c r="E189" i="7"/>
  <c r="I188" i="7"/>
  <c r="E188" i="7"/>
  <c r="K62" i="7"/>
  <c r="L62" i="7" s="1"/>
  <c r="A129" i="5"/>
  <c r="A128" i="5"/>
  <c r="A127" i="5"/>
  <c r="A126" i="5"/>
  <c r="A125" i="5"/>
  <c r="A124" i="5"/>
  <c r="A123" i="5"/>
  <c r="A122" i="5"/>
  <c r="A120" i="5"/>
  <c r="A118" i="5"/>
  <c r="A117" i="5"/>
  <c r="A116" i="5"/>
  <c r="A115" i="5"/>
  <c r="A114" i="5"/>
  <c r="A113" i="5"/>
  <c r="T112" i="5"/>
  <c r="S112" i="5"/>
  <c r="R112" i="5"/>
  <c r="Q112" i="5"/>
  <c r="O112" i="5"/>
  <c r="N112" i="5"/>
  <c r="M112" i="5"/>
  <c r="L112" i="5"/>
  <c r="J112" i="5"/>
  <c r="H112" i="5"/>
  <c r="G112" i="5"/>
  <c r="F112" i="5"/>
  <c r="D112" i="5"/>
  <c r="B112" i="5"/>
  <c r="T107" i="5"/>
  <c r="S107" i="5"/>
  <c r="R107" i="5"/>
  <c r="Q107" i="5"/>
  <c r="O107" i="5"/>
  <c r="N107" i="5"/>
  <c r="M107" i="5"/>
  <c r="L107" i="5"/>
  <c r="J107" i="5"/>
  <c r="H107" i="5"/>
  <c r="G107" i="5"/>
  <c r="F107" i="5"/>
  <c r="D107" i="5"/>
  <c r="B107" i="5"/>
  <c r="T106" i="5"/>
  <c r="S106" i="5"/>
  <c r="R106" i="5"/>
  <c r="Q106" i="5"/>
  <c r="O106" i="5"/>
  <c r="N106" i="5"/>
  <c r="M106" i="5"/>
  <c r="L106" i="5"/>
  <c r="J106" i="5"/>
  <c r="H106" i="5"/>
  <c r="G106" i="5"/>
  <c r="F106" i="5"/>
  <c r="D106" i="5"/>
  <c r="B106" i="5"/>
  <c r="T105" i="5"/>
  <c r="S105" i="5"/>
  <c r="R105" i="5"/>
  <c r="Q105" i="5"/>
  <c r="O105" i="5"/>
  <c r="N105" i="5"/>
  <c r="M105" i="5"/>
  <c r="L105" i="5"/>
  <c r="J105" i="5"/>
  <c r="H105" i="5"/>
  <c r="G105" i="5"/>
  <c r="F105" i="5"/>
  <c r="D105" i="5"/>
  <c r="B105" i="5"/>
  <c r="T104" i="5"/>
  <c r="S104" i="5"/>
  <c r="R104" i="5"/>
  <c r="Q104" i="5"/>
  <c r="O104" i="5"/>
  <c r="N104" i="5"/>
  <c r="M104" i="5"/>
  <c r="L104" i="5"/>
  <c r="J104" i="5"/>
  <c r="H104" i="5"/>
  <c r="G104" i="5"/>
  <c r="F104" i="5"/>
  <c r="D104" i="5"/>
  <c r="B104" i="5"/>
  <c r="T103" i="5"/>
  <c r="S103" i="5"/>
  <c r="R103" i="5"/>
  <c r="Q103" i="5"/>
  <c r="O103" i="5"/>
  <c r="N103" i="5"/>
  <c r="M103" i="5"/>
  <c r="L103" i="5"/>
  <c r="J103" i="5"/>
  <c r="H103" i="5"/>
  <c r="G103" i="5"/>
  <c r="F103" i="5"/>
  <c r="D103" i="5"/>
  <c r="B103" i="5"/>
  <c r="T102" i="5"/>
  <c r="S102" i="5"/>
  <c r="R102" i="5"/>
  <c r="Q102" i="5"/>
  <c r="O102" i="5"/>
  <c r="N102" i="5"/>
  <c r="M102" i="5"/>
  <c r="L102" i="5"/>
  <c r="J102" i="5"/>
  <c r="H102" i="5"/>
  <c r="G102" i="5"/>
  <c r="F102" i="5"/>
  <c r="D102" i="5"/>
  <c r="B102" i="5"/>
  <c r="T101" i="5"/>
  <c r="S101" i="5"/>
  <c r="R101" i="5"/>
  <c r="Q101" i="5"/>
  <c r="O101" i="5"/>
  <c r="N101" i="5"/>
  <c r="M101" i="5"/>
  <c r="L101" i="5"/>
  <c r="J101" i="5"/>
  <c r="H101" i="5"/>
  <c r="G101" i="5"/>
  <c r="F101" i="5"/>
  <c r="D101" i="5"/>
  <c r="B101" i="5"/>
  <c r="T100" i="5"/>
  <c r="S100" i="5"/>
  <c r="R100" i="5"/>
  <c r="Q100" i="5"/>
  <c r="O100" i="5"/>
  <c r="N100" i="5"/>
  <c r="M100" i="5"/>
  <c r="L100" i="5"/>
  <c r="J100" i="5"/>
  <c r="H100" i="5"/>
  <c r="G100" i="5"/>
  <c r="F100" i="5"/>
  <c r="D100" i="5"/>
  <c r="B100" i="5"/>
  <c r="P98" i="5"/>
  <c r="M98" i="5"/>
  <c r="S97" i="5"/>
  <c r="Q97" i="5"/>
  <c r="O97" i="5"/>
  <c r="N97" i="5"/>
  <c r="L97" i="5"/>
  <c r="G97" i="5"/>
  <c r="F97" i="5"/>
  <c r="E97" i="5"/>
  <c r="D97" i="5"/>
  <c r="C97" i="5"/>
  <c r="B97" i="5"/>
  <c r="S96" i="5"/>
  <c r="Q96" i="5"/>
  <c r="O96" i="5"/>
  <c r="N96" i="5"/>
  <c r="L96" i="5"/>
  <c r="G96" i="5"/>
  <c r="F96" i="5"/>
  <c r="E96" i="5"/>
  <c r="D96" i="5"/>
  <c r="C96" i="5"/>
  <c r="B96" i="5"/>
  <c r="S95" i="5"/>
  <c r="Q95" i="5"/>
  <c r="O95" i="5"/>
  <c r="N95" i="5"/>
  <c r="L95" i="5"/>
  <c r="G95" i="5"/>
  <c r="F95" i="5"/>
  <c r="D95" i="5"/>
  <c r="B95" i="5"/>
  <c r="S94" i="5"/>
  <c r="Q94" i="5"/>
  <c r="O94" i="5"/>
  <c r="N94" i="5"/>
  <c r="L94" i="5"/>
  <c r="G94" i="5"/>
  <c r="F94" i="5"/>
  <c r="D94" i="5"/>
  <c r="B94" i="5"/>
  <c r="A110" i="4"/>
  <c r="A109" i="4"/>
  <c r="A108" i="4"/>
  <c r="A107" i="4"/>
  <c r="A106" i="4"/>
  <c r="A105" i="4"/>
  <c r="A104" i="4"/>
  <c r="W103" i="4"/>
  <c r="V103" i="4"/>
  <c r="U103" i="4"/>
  <c r="T103" i="4"/>
  <c r="S103" i="4"/>
  <c r="R103" i="4"/>
  <c r="Q103" i="4"/>
  <c r="N103" i="4"/>
  <c r="M103" i="4"/>
  <c r="L103" i="4"/>
  <c r="K103" i="4"/>
  <c r="J103" i="4"/>
  <c r="I103" i="4"/>
  <c r="H103" i="4"/>
  <c r="G103" i="4"/>
  <c r="F103" i="4"/>
  <c r="E103" i="4"/>
  <c r="D103" i="4"/>
  <c r="C103" i="4"/>
  <c r="U102" i="4"/>
  <c r="T102" i="4"/>
  <c r="S102" i="4"/>
  <c r="R102" i="4"/>
  <c r="Q102" i="4"/>
  <c r="P102" i="4"/>
  <c r="N102" i="4"/>
  <c r="M102" i="4"/>
  <c r="L102" i="4"/>
  <c r="K102" i="4"/>
  <c r="J102" i="4"/>
  <c r="I102" i="4"/>
  <c r="H102" i="4"/>
  <c r="G102" i="4"/>
  <c r="F102" i="4"/>
  <c r="E102" i="4"/>
  <c r="D102" i="4"/>
  <c r="C102" i="4"/>
  <c r="U97" i="4"/>
  <c r="T97" i="4"/>
  <c r="S97" i="4"/>
  <c r="R97" i="4"/>
  <c r="Q97" i="4"/>
  <c r="P97" i="4"/>
  <c r="N97" i="4"/>
  <c r="M97" i="4"/>
  <c r="L97" i="4"/>
  <c r="K97" i="4"/>
  <c r="J97" i="4"/>
  <c r="I97" i="4"/>
  <c r="H97" i="4"/>
  <c r="G97" i="4"/>
  <c r="F97" i="4"/>
  <c r="E97" i="4"/>
  <c r="D97" i="4"/>
  <c r="C97" i="4"/>
  <c r="W96" i="4"/>
  <c r="U96" i="4"/>
  <c r="T96" i="4"/>
  <c r="S96" i="4"/>
  <c r="R96" i="4"/>
  <c r="Q96" i="4"/>
  <c r="P96" i="4"/>
  <c r="N96" i="4"/>
  <c r="M96" i="4"/>
  <c r="L96" i="4"/>
  <c r="K96" i="4"/>
  <c r="J96" i="4"/>
  <c r="I96" i="4"/>
  <c r="H96" i="4"/>
  <c r="G96" i="4"/>
  <c r="F96" i="4"/>
  <c r="E96" i="4"/>
  <c r="D96" i="4"/>
  <c r="C96" i="4"/>
  <c r="U95" i="4"/>
  <c r="T95" i="4"/>
  <c r="S95" i="4"/>
  <c r="R95" i="4"/>
  <c r="Q95" i="4"/>
  <c r="P95" i="4"/>
  <c r="N95" i="4"/>
  <c r="M95" i="4"/>
  <c r="L95" i="4"/>
  <c r="K95" i="4"/>
  <c r="J95" i="4"/>
  <c r="I95" i="4"/>
  <c r="H95" i="4"/>
  <c r="G95" i="4"/>
  <c r="F95" i="4"/>
  <c r="E95" i="4"/>
  <c r="D95" i="4"/>
  <c r="C95" i="4"/>
  <c r="U94" i="4"/>
  <c r="T94" i="4"/>
  <c r="S94" i="4"/>
  <c r="R94" i="4"/>
  <c r="Q94" i="4"/>
  <c r="P94" i="4"/>
  <c r="N94" i="4"/>
  <c r="M94" i="4"/>
  <c r="L94" i="4"/>
  <c r="K94" i="4"/>
  <c r="J94" i="4"/>
  <c r="I94" i="4"/>
  <c r="H94" i="4"/>
  <c r="G94" i="4"/>
  <c r="F94" i="4"/>
  <c r="E94" i="4"/>
  <c r="D94" i="4"/>
  <c r="C94" i="4"/>
  <c r="U93" i="4"/>
  <c r="T93" i="4"/>
  <c r="S93" i="4"/>
  <c r="R93" i="4"/>
  <c r="Q93" i="4"/>
  <c r="P93" i="4"/>
  <c r="N93" i="4"/>
  <c r="M93" i="4"/>
  <c r="L93" i="4"/>
  <c r="K93" i="4"/>
  <c r="J93" i="4"/>
  <c r="I93" i="4"/>
  <c r="H93" i="4"/>
  <c r="G93" i="4"/>
  <c r="F93" i="4"/>
  <c r="E93" i="4"/>
  <c r="D93" i="4"/>
  <c r="C93" i="4"/>
  <c r="U92" i="4"/>
  <c r="T92" i="4"/>
  <c r="S92" i="4"/>
  <c r="R92" i="4"/>
  <c r="Q92" i="4"/>
  <c r="P92" i="4"/>
  <c r="N92" i="4"/>
  <c r="M92" i="4"/>
  <c r="L92" i="4"/>
  <c r="K92" i="4"/>
  <c r="J92" i="4"/>
  <c r="I92" i="4"/>
  <c r="H92" i="4"/>
  <c r="G92" i="4"/>
  <c r="F92" i="4"/>
  <c r="E92" i="4"/>
  <c r="D92" i="4"/>
  <c r="C92" i="4"/>
  <c r="U91" i="4"/>
  <c r="T91" i="4"/>
  <c r="S91" i="4"/>
  <c r="R91" i="4"/>
  <c r="Q91" i="4"/>
  <c r="P91" i="4"/>
  <c r="N91" i="4"/>
  <c r="M91" i="4"/>
  <c r="L91" i="4"/>
  <c r="K91" i="4"/>
  <c r="J91" i="4"/>
  <c r="I91" i="4"/>
  <c r="H91" i="4"/>
  <c r="G91" i="4"/>
  <c r="F91" i="4"/>
  <c r="E91" i="4"/>
  <c r="D91" i="4"/>
  <c r="C91" i="4"/>
  <c r="U90" i="4"/>
  <c r="T90" i="4"/>
  <c r="S90" i="4"/>
  <c r="R90" i="4"/>
  <c r="Q90" i="4"/>
  <c r="P90" i="4"/>
  <c r="N90" i="4"/>
  <c r="M90" i="4"/>
  <c r="L90" i="4"/>
  <c r="K90" i="4"/>
  <c r="J90" i="4"/>
  <c r="I90" i="4"/>
  <c r="H90" i="4"/>
  <c r="G90" i="4"/>
  <c r="F90" i="4"/>
  <c r="E90" i="4"/>
  <c r="D90" i="4"/>
  <c r="C90" i="4"/>
  <c r="U87" i="4"/>
  <c r="T87" i="4"/>
  <c r="S87" i="4"/>
  <c r="R87" i="4"/>
  <c r="Q87" i="4"/>
  <c r="P87" i="4"/>
  <c r="N87" i="4"/>
  <c r="M87" i="4"/>
  <c r="L87" i="4"/>
  <c r="K87" i="4"/>
  <c r="J87" i="4"/>
  <c r="I87" i="4"/>
  <c r="H87" i="4"/>
  <c r="G87" i="4"/>
  <c r="F87" i="4"/>
  <c r="E87" i="4"/>
  <c r="D87" i="4"/>
  <c r="C87" i="4"/>
  <c r="U86" i="4"/>
  <c r="T86" i="4"/>
  <c r="S86" i="4"/>
  <c r="R86" i="4"/>
  <c r="Q86" i="4"/>
  <c r="P86" i="4"/>
  <c r="N86" i="4"/>
  <c r="M86" i="4"/>
  <c r="L86" i="4"/>
  <c r="K86" i="4"/>
  <c r="J86" i="4"/>
  <c r="I86" i="4"/>
  <c r="H86" i="4"/>
  <c r="G86" i="4"/>
  <c r="F86" i="4"/>
  <c r="E86" i="4"/>
  <c r="D86" i="4"/>
  <c r="C86" i="4"/>
  <c r="U85" i="4"/>
  <c r="T85" i="4"/>
  <c r="S85" i="4"/>
  <c r="R85" i="4"/>
  <c r="Q85" i="4"/>
  <c r="P85" i="4"/>
  <c r="N85" i="4"/>
  <c r="M85" i="4"/>
  <c r="K85" i="4"/>
  <c r="J85" i="4"/>
  <c r="I85" i="4"/>
  <c r="H85" i="4"/>
  <c r="G85" i="4"/>
  <c r="F85" i="4"/>
  <c r="E85" i="4"/>
  <c r="D85" i="4"/>
  <c r="C85" i="4"/>
  <c r="U84" i="4"/>
  <c r="T84" i="4"/>
  <c r="S84" i="4"/>
  <c r="R84" i="4"/>
  <c r="Q84" i="4"/>
  <c r="P84" i="4"/>
  <c r="N84" i="4"/>
  <c r="M84" i="4"/>
  <c r="K84" i="4"/>
  <c r="J84" i="4"/>
  <c r="I84" i="4"/>
  <c r="H84" i="4"/>
  <c r="G84" i="4"/>
  <c r="F84" i="4"/>
  <c r="E84" i="4"/>
  <c r="D84" i="4"/>
  <c r="C84" i="4"/>
  <c r="W102" i="4"/>
  <c r="V102" i="4"/>
  <c r="W97" i="4"/>
  <c r="V97" i="4"/>
  <c r="V96" i="4"/>
  <c r="W95" i="4"/>
  <c r="V95" i="4"/>
  <c r="W94" i="4"/>
  <c r="V94" i="4"/>
  <c r="W49" i="4"/>
  <c r="W93" i="4" s="1"/>
  <c r="V49" i="4"/>
  <c r="V93" i="4" s="1"/>
  <c r="W48" i="4"/>
  <c r="W92" i="4" s="1"/>
  <c r="V48" i="4"/>
  <c r="V92" i="4" s="1"/>
  <c r="W47" i="4"/>
  <c r="W91" i="4" s="1"/>
  <c r="V47" i="4"/>
  <c r="V91" i="4" s="1"/>
  <c r="W46" i="4"/>
  <c r="W90" i="4" s="1"/>
  <c r="V46" i="4"/>
  <c r="V90" i="4" s="1"/>
  <c r="W45" i="4"/>
  <c r="V45" i="4"/>
  <c r="W44" i="4"/>
  <c r="V44" i="4"/>
  <c r="W43" i="4"/>
  <c r="V43" i="4"/>
  <c r="W42" i="4"/>
  <c r="V42" i="4"/>
  <c r="W41" i="4"/>
  <c r="V41" i="4"/>
  <c r="W40" i="4"/>
  <c r="V40" i="4"/>
  <c r="W39" i="4"/>
  <c r="V39" i="4"/>
  <c r="W38" i="4"/>
  <c r="V38" i="4"/>
  <c r="W37" i="4"/>
  <c r="V37" i="4"/>
  <c r="W36" i="4"/>
  <c r="V36" i="4"/>
  <c r="W35" i="4"/>
  <c r="V35" i="4"/>
  <c r="W34" i="4"/>
  <c r="V34" i="4"/>
  <c r="W33" i="4"/>
  <c r="V33" i="4"/>
  <c r="W32" i="4"/>
  <c r="V32" i="4"/>
  <c r="W31" i="4"/>
  <c r="V31" i="4"/>
  <c r="W30" i="4"/>
  <c r="V30" i="4"/>
  <c r="W29" i="4"/>
  <c r="V29" i="4"/>
  <c r="W28" i="4"/>
  <c r="V28" i="4"/>
  <c r="W27" i="4"/>
  <c r="V27" i="4"/>
  <c r="W26" i="4"/>
  <c r="V26" i="4"/>
  <c r="W25" i="4"/>
  <c r="V25" i="4"/>
  <c r="W24" i="4"/>
  <c r="V24" i="4"/>
  <c r="W23" i="4"/>
  <c r="V23" i="4"/>
  <c r="W22" i="4"/>
  <c r="V22" i="4"/>
  <c r="W21" i="4"/>
  <c r="V21" i="4"/>
  <c r="W20" i="4"/>
  <c r="V20" i="4"/>
  <c r="W19" i="4"/>
  <c r="V19" i="4"/>
  <c r="W18" i="4"/>
  <c r="V18" i="4"/>
  <c r="W17" i="4"/>
  <c r="V17" i="4"/>
  <c r="W16" i="4"/>
  <c r="V16" i="4"/>
  <c r="W15" i="4"/>
  <c r="V15" i="4"/>
  <c r="W14" i="4"/>
  <c r="V14" i="4"/>
  <c r="W13" i="4"/>
  <c r="V13" i="4"/>
  <c r="W12" i="4"/>
  <c r="V12" i="4"/>
  <c r="W11" i="4"/>
  <c r="V11" i="4"/>
  <c r="W10" i="4"/>
  <c r="V10" i="4"/>
  <c r="W9" i="4"/>
  <c r="V9" i="4"/>
  <c r="W8" i="4"/>
  <c r="V8" i="4"/>
  <c r="W7" i="4"/>
  <c r="V7" i="4"/>
  <c r="W6" i="4"/>
  <c r="V6" i="4"/>
  <c r="W5" i="4"/>
  <c r="V5" i="4"/>
  <c r="A130" i="3"/>
  <c r="A129" i="3"/>
  <c r="A128" i="3"/>
  <c r="A127" i="3"/>
  <c r="A126" i="3"/>
  <c r="A125" i="3"/>
  <c r="A124" i="3"/>
  <c r="A122" i="3"/>
  <c r="A120" i="3"/>
  <c r="A119" i="3"/>
  <c r="A118" i="3"/>
  <c r="A117" i="3"/>
  <c r="AE116" i="3"/>
  <c r="O116" i="3"/>
  <c r="N116" i="3"/>
  <c r="L116" i="3"/>
  <c r="K116" i="3"/>
  <c r="J116" i="3"/>
  <c r="I116" i="3"/>
  <c r="G116" i="3"/>
  <c r="E116" i="3"/>
  <c r="D116" i="3"/>
  <c r="B116" i="3"/>
  <c r="AB115" i="3"/>
  <c r="AA115" i="3"/>
  <c r="Y115" i="3"/>
  <c r="W115" i="3"/>
  <c r="U115" i="3"/>
  <c r="T115" i="3"/>
  <c r="R115" i="3"/>
  <c r="Q115" i="3"/>
  <c r="O115" i="3"/>
  <c r="N115" i="3"/>
  <c r="L115" i="3"/>
  <c r="K115" i="3"/>
  <c r="J115" i="3"/>
  <c r="I115" i="3"/>
  <c r="G115" i="3"/>
  <c r="E115" i="3"/>
  <c r="D115" i="3"/>
  <c r="B115" i="3"/>
  <c r="AB110" i="3"/>
  <c r="AA110" i="3"/>
  <c r="Y110" i="3"/>
  <c r="W110" i="3"/>
  <c r="U110" i="3"/>
  <c r="T110" i="3"/>
  <c r="R110" i="3"/>
  <c r="Q110" i="3"/>
  <c r="O110" i="3"/>
  <c r="N110" i="3"/>
  <c r="L110" i="3"/>
  <c r="K110" i="3"/>
  <c r="J110" i="3"/>
  <c r="I110" i="3"/>
  <c r="G110" i="3"/>
  <c r="E110" i="3"/>
  <c r="D110" i="3"/>
  <c r="B110" i="3"/>
  <c r="AB109" i="3"/>
  <c r="AA109" i="3"/>
  <c r="Z109" i="3"/>
  <c r="Y109" i="3"/>
  <c r="X109" i="3"/>
  <c r="W109" i="3"/>
  <c r="U109" i="3"/>
  <c r="T109" i="3"/>
  <c r="R109" i="3"/>
  <c r="Q109" i="3"/>
  <c r="O109" i="3"/>
  <c r="N109" i="3"/>
  <c r="L109" i="3"/>
  <c r="K109" i="3"/>
  <c r="J109" i="3"/>
  <c r="I109" i="3"/>
  <c r="G109" i="3"/>
  <c r="E109" i="3"/>
  <c r="D109" i="3"/>
  <c r="B109" i="3"/>
  <c r="AB108" i="3"/>
  <c r="AA108" i="3"/>
  <c r="Y108" i="3"/>
  <c r="W108" i="3"/>
  <c r="U108" i="3"/>
  <c r="T108" i="3"/>
  <c r="R108" i="3"/>
  <c r="Q108" i="3"/>
  <c r="O108" i="3"/>
  <c r="N108" i="3"/>
  <c r="L108" i="3"/>
  <c r="K108" i="3"/>
  <c r="J108" i="3"/>
  <c r="I108" i="3"/>
  <c r="G108" i="3"/>
  <c r="E108" i="3"/>
  <c r="D108" i="3"/>
  <c r="B108" i="3"/>
  <c r="AB107" i="3"/>
  <c r="AA107" i="3"/>
  <c r="Y107" i="3"/>
  <c r="W107" i="3"/>
  <c r="U107" i="3"/>
  <c r="T107" i="3"/>
  <c r="R107" i="3"/>
  <c r="Q107" i="3"/>
  <c r="O107" i="3"/>
  <c r="N107" i="3"/>
  <c r="L107" i="3"/>
  <c r="K107" i="3"/>
  <c r="J107" i="3"/>
  <c r="I107" i="3"/>
  <c r="G107" i="3"/>
  <c r="E107" i="3"/>
  <c r="D107" i="3"/>
  <c r="B107" i="3"/>
  <c r="AB106" i="3"/>
  <c r="AA106" i="3"/>
  <c r="Y106" i="3"/>
  <c r="W106" i="3"/>
  <c r="U106" i="3"/>
  <c r="T106" i="3"/>
  <c r="R106" i="3"/>
  <c r="Q106" i="3"/>
  <c r="O106" i="3"/>
  <c r="N106" i="3"/>
  <c r="L106" i="3"/>
  <c r="K106" i="3"/>
  <c r="J106" i="3"/>
  <c r="I106" i="3"/>
  <c r="G106" i="3"/>
  <c r="E106" i="3"/>
  <c r="D106" i="3"/>
  <c r="B106" i="3"/>
  <c r="AB105" i="3"/>
  <c r="AA105" i="3"/>
  <c r="Y105" i="3"/>
  <c r="W105" i="3"/>
  <c r="U105" i="3"/>
  <c r="T105" i="3"/>
  <c r="R105" i="3"/>
  <c r="Q105" i="3"/>
  <c r="O105" i="3"/>
  <c r="N105" i="3"/>
  <c r="L105" i="3"/>
  <c r="K105" i="3"/>
  <c r="J105" i="3"/>
  <c r="I105" i="3"/>
  <c r="G105" i="3"/>
  <c r="E105" i="3"/>
  <c r="D105" i="3"/>
  <c r="B105" i="3"/>
  <c r="AB104" i="3"/>
  <c r="AA104" i="3"/>
  <c r="Y104" i="3"/>
  <c r="W104" i="3"/>
  <c r="U104" i="3"/>
  <c r="T104" i="3"/>
  <c r="R104" i="3"/>
  <c r="Q104" i="3"/>
  <c r="O104" i="3"/>
  <c r="N104" i="3"/>
  <c r="L104" i="3"/>
  <c r="K104" i="3"/>
  <c r="J104" i="3"/>
  <c r="I104" i="3"/>
  <c r="G104" i="3"/>
  <c r="E104" i="3"/>
  <c r="D104" i="3"/>
  <c r="B104" i="3"/>
  <c r="AB103" i="3"/>
  <c r="AA103" i="3"/>
  <c r="Y103" i="3"/>
  <c r="W103" i="3"/>
  <c r="U103" i="3"/>
  <c r="T103" i="3"/>
  <c r="R103" i="3"/>
  <c r="Q103" i="3"/>
  <c r="O103" i="3"/>
  <c r="N103" i="3"/>
  <c r="L103" i="3"/>
  <c r="K103" i="3"/>
  <c r="J103" i="3"/>
  <c r="I103" i="3"/>
  <c r="G103" i="3"/>
  <c r="E103" i="3"/>
  <c r="D103" i="3"/>
  <c r="B103" i="3"/>
  <c r="AC100" i="3"/>
  <c r="AB100" i="3"/>
  <c r="AA100" i="3"/>
  <c r="Y100" i="3"/>
  <c r="W100" i="3"/>
  <c r="V100" i="3"/>
  <c r="U100" i="3"/>
  <c r="T100" i="3"/>
  <c r="R100" i="3"/>
  <c r="Q100" i="3"/>
  <c r="P100" i="3"/>
  <c r="O100" i="3"/>
  <c r="N100" i="3"/>
  <c r="M100" i="3"/>
  <c r="L100" i="3"/>
  <c r="K100" i="3"/>
  <c r="J100" i="3"/>
  <c r="I100" i="3"/>
  <c r="H100" i="3"/>
  <c r="G100" i="3"/>
  <c r="E100" i="3"/>
  <c r="D100" i="3"/>
  <c r="B100" i="3"/>
  <c r="AB99" i="3"/>
  <c r="AA99" i="3"/>
  <c r="Y99" i="3"/>
  <c r="W99" i="3"/>
  <c r="U99" i="3"/>
  <c r="T99" i="3"/>
  <c r="R99" i="3"/>
  <c r="Q99" i="3"/>
  <c r="O99" i="3"/>
  <c r="N99" i="3"/>
  <c r="L99" i="3"/>
  <c r="K99" i="3"/>
  <c r="J99" i="3"/>
  <c r="I99" i="3"/>
  <c r="G99" i="3"/>
  <c r="E99" i="3"/>
  <c r="D99" i="3"/>
  <c r="B99" i="3"/>
  <c r="AB98" i="3"/>
  <c r="AA98" i="3"/>
  <c r="Y98" i="3"/>
  <c r="W98" i="3"/>
  <c r="U98" i="3"/>
  <c r="T98" i="3"/>
  <c r="R98" i="3"/>
  <c r="Q98" i="3"/>
  <c r="O98" i="3"/>
  <c r="N98" i="3"/>
  <c r="L98" i="3"/>
  <c r="K98" i="3"/>
  <c r="J98" i="3"/>
  <c r="I98" i="3"/>
  <c r="G98" i="3"/>
  <c r="E98" i="3"/>
  <c r="D98" i="3"/>
  <c r="B98" i="3"/>
  <c r="AB97" i="3"/>
  <c r="AA97" i="3"/>
  <c r="Y97" i="3"/>
  <c r="W97" i="3"/>
  <c r="U97" i="3"/>
  <c r="T97" i="3"/>
  <c r="R97" i="3"/>
  <c r="Q97" i="3"/>
  <c r="O97" i="3"/>
  <c r="N97" i="3"/>
  <c r="L97" i="3"/>
  <c r="K97" i="3"/>
  <c r="J97" i="3"/>
  <c r="I97" i="3"/>
  <c r="G97" i="3"/>
  <c r="E97" i="3"/>
  <c r="D97" i="3"/>
  <c r="B97" i="3"/>
  <c r="AE115" i="3"/>
  <c r="AE110" i="3"/>
  <c r="AE109" i="3"/>
  <c r="AE108" i="3"/>
  <c r="AE107" i="3"/>
  <c r="AE106" i="3"/>
  <c r="AE48" i="3"/>
  <c r="AE105" i="3" s="1"/>
  <c r="AD48" i="3"/>
  <c r="K4" i="47" s="1"/>
  <c r="AE47" i="3"/>
  <c r="AE104" i="3" s="1"/>
  <c r="AD47" i="3"/>
  <c r="J4" i="47" s="1"/>
  <c r="AE46" i="3"/>
  <c r="AE103" i="3" s="1"/>
  <c r="AD46" i="3"/>
  <c r="I4" i="47" s="1"/>
  <c r="AE45" i="3"/>
  <c r="AD45" i="3"/>
  <c r="H4" i="47" s="1"/>
  <c r="AE44" i="3"/>
  <c r="AD44" i="3"/>
  <c r="G4" i="47" s="1"/>
  <c r="AE43" i="3"/>
  <c r="AD43" i="3"/>
  <c r="F4" i="47" s="1"/>
  <c r="AE42" i="3"/>
  <c r="AD42" i="3"/>
  <c r="E4" i="47" s="1"/>
  <c r="AE41" i="3"/>
  <c r="AD41" i="3"/>
  <c r="AE40" i="3"/>
  <c r="AD40" i="3"/>
  <c r="AE39" i="3"/>
  <c r="AD39" i="3"/>
  <c r="AE38" i="3"/>
  <c r="AD38" i="3"/>
  <c r="AE37" i="3"/>
  <c r="AD37" i="3"/>
  <c r="AE36" i="3"/>
  <c r="AD36" i="3"/>
  <c r="AE35" i="3"/>
  <c r="AD35" i="3"/>
  <c r="AE34" i="3"/>
  <c r="AD34" i="3"/>
  <c r="AE33" i="3"/>
  <c r="AD33" i="3"/>
  <c r="AE32" i="3"/>
  <c r="AD32" i="3"/>
  <c r="AE31" i="3"/>
  <c r="AD31" i="3"/>
  <c r="AE30" i="3"/>
  <c r="AD30" i="3"/>
  <c r="AE29" i="3"/>
  <c r="AD29" i="3"/>
  <c r="AE28" i="3"/>
  <c r="AD28" i="3"/>
  <c r="AE27" i="3"/>
  <c r="AD27" i="3"/>
  <c r="AE26" i="3"/>
  <c r="AD26" i="3"/>
  <c r="AE25" i="3"/>
  <c r="AD25" i="3"/>
  <c r="AE24" i="3"/>
  <c r="AD24" i="3"/>
  <c r="AE23" i="3"/>
  <c r="AD23" i="3"/>
  <c r="AE22" i="3"/>
  <c r="AD22" i="3"/>
  <c r="AE21" i="3"/>
  <c r="AD21" i="3"/>
  <c r="AE20" i="3"/>
  <c r="AD20" i="3"/>
  <c r="AE19" i="3"/>
  <c r="AD19" i="3"/>
  <c r="AE18" i="3"/>
  <c r="AD18" i="3"/>
  <c r="AE17" i="3"/>
  <c r="AD17" i="3"/>
  <c r="AE16" i="3"/>
  <c r="AD16" i="3"/>
  <c r="AE15" i="3"/>
  <c r="AD15" i="3"/>
  <c r="AE14" i="3"/>
  <c r="AD14" i="3"/>
  <c r="AE13" i="3"/>
  <c r="AD13" i="3"/>
  <c r="AE12" i="3"/>
  <c r="AD12" i="3"/>
  <c r="AE11" i="3"/>
  <c r="AD11" i="3"/>
  <c r="AE10" i="3"/>
  <c r="AD10" i="3"/>
  <c r="AE9" i="3"/>
  <c r="AD9" i="3"/>
  <c r="AE8" i="3"/>
  <c r="AD8" i="3"/>
  <c r="AE7" i="3"/>
  <c r="AD7" i="3"/>
  <c r="AE6" i="3"/>
  <c r="AD6" i="3"/>
  <c r="AE5" i="3"/>
  <c r="AD5" i="3"/>
  <c r="BG55" i="49" l="1"/>
  <c r="BI55" i="49" s="1"/>
  <c r="BG52" i="49"/>
  <c r="BI52" i="49" s="1"/>
  <c r="BG29" i="49"/>
  <c r="BI29" i="49" s="1"/>
  <c r="BG33" i="49"/>
  <c r="BI33" i="49" s="1"/>
  <c r="BG37" i="49"/>
  <c r="BI37" i="49" s="1"/>
  <c r="BD25" i="49"/>
  <c r="BG25" i="49"/>
  <c r="BI25" i="49" s="1"/>
  <c r="BD41" i="49"/>
  <c r="BE41" i="49" s="1"/>
  <c r="BG41" i="49"/>
  <c r="BI41" i="49" s="1"/>
  <c r="BD44" i="49"/>
  <c r="BE44" i="49" s="1"/>
  <c r="BG44" i="49"/>
  <c r="BI44" i="49" s="1"/>
  <c r="BG26" i="49"/>
  <c r="BI26" i="49" s="1"/>
  <c r="BG30" i="49"/>
  <c r="BI30" i="49" s="1"/>
  <c r="BG34" i="49"/>
  <c r="BI34" i="49" s="1"/>
  <c r="BG38" i="49"/>
  <c r="BI38" i="49" s="1"/>
  <c r="BG48" i="49"/>
  <c r="BI48" i="49" s="1"/>
  <c r="BD21" i="49"/>
  <c r="BG21" i="49"/>
  <c r="BI21" i="49" s="1"/>
  <c r="BG42" i="49"/>
  <c r="BI42" i="49" s="1"/>
  <c r="BG45" i="49"/>
  <c r="BI45" i="49" s="1"/>
  <c r="BG53" i="49"/>
  <c r="BI53" i="49" s="1"/>
  <c r="BG27" i="49"/>
  <c r="BI27" i="49" s="1"/>
  <c r="BG31" i="49"/>
  <c r="BI31" i="49" s="1"/>
  <c r="BG35" i="49"/>
  <c r="BI35" i="49" s="1"/>
  <c r="BG39" i="49"/>
  <c r="BI39" i="49" s="1"/>
  <c r="BG58" i="49"/>
  <c r="BI58" i="49" s="1"/>
  <c r="BD23" i="49"/>
  <c r="BG23" i="49"/>
  <c r="BI23" i="49" s="1"/>
  <c r="BG28" i="49"/>
  <c r="BI28" i="49" s="1"/>
  <c r="BG32" i="49"/>
  <c r="BI32" i="49" s="1"/>
  <c r="BG36" i="49"/>
  <c r="BI36" i="49" s="1"/>
  <c r="BG40" i="49"/>
  <c r="BI40" i="49" s="1"/>
  <c r="BG43" i="49"/>
  <c r="BI43" i="49" s="1"/>
  <c r="BD24" i="49"/>
  <c r="BE24" i="49" s="1"/>
  <c r="BG24" i="49"/>
  <c r="BI24" i="49" s="1"/>
  <c r="BG46" i="49"/>
  <c r="BI46" i="49" s="1"/>
  <c r="BG49" i="49"/>
  <c r="BI49" i="49" s="1"/>
  <c r="BG56" i="49"/>
  <c r="BI56" i="49" s="1"/>
  <c r="BD22" i="49"/>
  <c r="BG22" i="49"/>
  <c r="BI22" i="49" s="1"/>
  <c r="BE25" i="49"/>
  <c r="BE23" i="49"/>
  <c r="BE22" i="49"/>
  <c r="BD42" i="49"/>
  <c r="BD45" i="49"/>
  <c r="BD52" i="49"/>
  <c r="J14" i="47"/>
  <c r="BD28" i="49"/>
  <c r="BD32" i="49"/>
  <c r="BD36" i="49"/>
  <c r="BD40" i="49"/>
  <c r="BD27" i="49"/>
  <c r="BD31" i="49"/>
  <c r="BD35" i="49"/>
  <c r="BD39" i="49"/>
  <c r="BD43" i="49"/>
  <c r="I14" i="47"/>
  <c r="BD51" i="49"/>
  <c r="L14" i="47"/>
  <c r="BD54" i="49"/>
  <c r="BD26" i="49"/>
  <c r="BD30" i="49"/>
  <c r="BD34" i="49"/>
  <c r="BD38" i="49"/>
  <c r="F14" i="47"/>
  <c r="BD48" i="49"/>
  <c r="K14" i="47"/>
  <c r="BD53" i="49"/>
  <c r="M14" i="47"/>
  <c r="BD55" i="49"/>
  <c r="Q14" i="47"/>
  <c r="BD58" i="49"/>
  <c r="E14" i="47"/>
  <c r="BD47" i="49"/>
  <c r="O14" i="47"/>
  <c r="BD57" i="49"/>
  <c r="H14" i="47"/>
  <c r="BD50" i="49"/>
  <c r="D14" i="47"/>
  <c r="BD46" i="49"/>
  <c r="G14" i="47"/>
  <c r="BD49" i="49"/>
  <c r="N14" i="47"/>
  <c r="BD56" i="49"/>
  <c r="BD29" i="49"/>
  <c r="BD33" i="49"/>
  <c r="BD37" i="49"/>
  <c r="P16" i="47"/>
  <c r="J33" i="47"/>
  <c r="P17" i="48"/>
  <c r="P22" i="47"/>
  <c r="P39" i="47"/>
  <c r="G33" i="47"/>
  <c r="N85" i="34"/>
  <c r="G87" i="26"/>
  <c r="M90" i="23"/>
  <c r="F185" i="22"/>
  <c r="E199" i="22"/>
  <c r="C197" i="22"/>
  <c r="V112" i="5"/>
  <c r="V107" i="5"/>
  <c r="V89" i="4"/>
  <c r="D202" i="22"/>
  <c r="D304" i="22" s="1"/>
  <c r="E198" i="22"/>
  <c r="E300" i="22" s="1"/>
  <c r="D200" i="22"/>
  <c r="D302" i="22" s="1"/>
  <c r="C201" i="22"/>
  <c r="C303" i="22" s="1"/>
  <c r="E197" i="22"/>
  <c r="E299" i="22" s="1"/>
  <c r="F279" i="22"/>
  <c r="F198" i="22"/>
  <c r="F300" i="22" s="1"/>
  <c r="G199" i="22"/>
  <c r="G301" i="22" s="1"/>
  <c r="D198" i="22"/>
  <c r="D300" i="22" s="1"/>
  <c r="B201" i="22"/>
  <c r="B303" i="22" s="1"/>
  <c r="F280" i="22"/>
  <c r="F199" i="22"/>
  <c r="F301" i="22" s="1"/>
  <c r="G202" i="22"/>
  <c r="G304" i="22" s="1"/>
  <c r="D201" i="22"/>
  <c r="D303" i="22" s="1"/>
  <c r="F278" i="22"/>
  <c r="F197" i="22"/>
  <c r="G198" i="22"/>
  <c r="G300" i="22" s="1"/>
  <c r="I199" i="22"/>
  <c r="I301" i="22" s="1"/>
  <c r="H202" i="22"/>
  <c r="H304" i="22" s="1"/>
  <c r="E201" i="22"/>
  <c r="E303" i="22" s="1"/>
  <c r="G197" i="22"/>
  <c r="G299" i="22" s="1"/>
  <c r="I198" i="22"/>
  <c r="B281" i="22"/>
  <c r="B200" i="22"/>
  <c r="B302" i="22" s="1"/>
  <c r="D278" i="22"/>
  <c r="D197" i="22"/>
  <c r="D299" i="22" s="1"/>
  <c r="I202" i="22"/>
  <c r="I304" i="22" s="1"/>
  <c r="F201" i="22"/>
  <c r="F303" i="22" s="1"/>
  <c r="I197" i="22"/>
  <c r="I299" i="22" s="1"/>
  <c r="B280" i="22"/>
  <c r="B199" i="22"/>
  <c r="B301" i="22" s="1"/>
  <c r="C200" i="22"/>
  <c r="C302" i="22" s="1"/>
  <c r="I201" i="22"/>
  <c r="I303" i="22" s="1"/>
  <c r="E202" i="22"/>
  <c r="E304" i="22" s="1"/>
  <c r="G201" i="22"/>
  <c r="G303" i="22" s="1"/>
  <c r="B198" i="22"/>
  <c r="B300" i="22" s="1"/>
  <c r="C199" i="22"/>
  <c r="E200" i="22"/>
  <c r="C202" i="22"/>
  <c r="C304" i="22" s="1"/>
  <c r="H252" i="22"/>
  <c r="H197" i="22"/>
  <c r="H299" i="22" s="1"/>
  <c r="H253" i="22"/>
  <c r="H198" i="22"/>
  <c r="H300" i="22" s="1"/>
  <c r="H254" i="22"/>
  <c r="H199" i="22"/>
  <c r="H255" i="22"/>
  <c r="H200" i="22"/>
  <c r="H302" i="22" s="1"/>
  <c r="H201" i="22"/>
  <c r="H303" i="22" s="1"/>
  <c r="B278" i="22"/>
  <c r="B197" i="22"/>
  <c r="B299" i="22" s="1"/>
  <c r="C198" i="22"/>
  <c r="C300" i="22" s="1"/>
  <c r="D280" i="22"/>
  <c r="D199" i="22"/>
  <c r="F281" i="22"/>
  <c r="F200" i="22"/>
  <c r="F302" i="22" s="1"/>
  <c r="I248" i="22"/>
  <c r="I97" i="54"/>
  <c r="J97" i="54"/>
  <c r="K172" i="39"/>
  <c r="I92" i="36"/>
  <c r="I101" i="35"/>
  <c r="J83" i="32"/>
  <c r="AE102" i="3"/>
  <c r="AG105" i="3"/>
  <c r="P22" i="48"/>
  <c r="I95" i="54"/>
  <c r="J95" i="54"/>
  <c r="I96" i="54"/>
  <c r="J96" i="54"/>
  <c r="K92" i="54"/>
  <c r="J93" i="54"/>
  <c r="I94" i="54"/>
  <c r="K146" i="39"/>
  <c r="K89" i="38"/>
  <c r="H85" i="34"/>
  <c r="O85" i="34"/>
  <c r="I85" i="34"/>
  <c r="D85" i="34"/>
  <c r="P34" i="34"/>
  <c r="J84" i="32"/>
  <c r="L40" i="30"/>
  <c r="I147" i="27"/>
  <c r="P17" i="47"/>
  <c r="B275" i="22"/>
  <c r="G275" i="22"/>
  <c r="I275" i="22"/>
  <c r="C275" i="22"/>
  <c r="G248" i="22"/>
  <c r="I228" i="22"/>
  <c r="D275" i="22"/>
  <c r="E275" i="22"/>
  <c r="F275" i="22"/>
  <c r="E227" i="22"/>
  <c r="C228" i="22"/>
  <c r="D228" i="22"/>
  <c r="E228" i="22"/>
  <c r="F228" i="22"/>
  <c r="G228" i="22"/>
  <c r="B228" i="22"/>
  <c r="G227" i="22"/>
  <c r="B227" i="22"/>
  <c r="P37" i="47"/>
  <c r="V112" i="13"/>
  <c r="V114" i="13"/>
  <c r="V113" i="13"/>
  <c r="F74" i="12"/>
  <c r="F70" i="12"/>
  <c r="D116" i="11"/>
  <c r="I116" i="11"/>
  <c r="D105" i="11"/>
  <c r="D106" i="11"/>
  <c r="D109" i="11"/>
  <c r="D110" i="11"/>
  <c r="D113" i="11"/>
  <c r="I106" i="11"/>
  <c r="I107" i="11"/>
  <c r="I110" i="11"/>
  <c r="D115" i="11"/>
  <c r="I112" i="11"/>
  <c r="I111" i="11"/>
  <c r="I114" i="11"/>
  <c r="D108" i="11"/>
  <c r="D111" i="11"/>
  <c r="D112" i="11"/>
  <c r="I109" i="11"/>
  <c r="I113" i="11"/>
  <c r="D114" i="11"/>
  <c r="E218" i="7"/>
  <c r="V88" i="4"/>
  <c r="W88" i="4"/>
  <c r="W89" i="4"/>
  <c r="W86" i="4"/>
  <c r="W87" i="4"/>
  <c r="W85" i="4"/>
  <c r="D4" i="47"/>
  <c r="AD102" i="3"/>
  <c r="AD101" i="3"/>
  <c r="AE101" i="3"/>
  <c r="AE98" i="3"/>
  <c r="E234" i="7"/>
  <c r="D242" i="7"/>
  <c r="D33" i="47"/>
  <c r="O33" i="47"/>
  <c r="I33" i="47"/>
  <c r="F33" i="47"/>
  <c r="L33" i="47"/>
  <c r="I96" i="36"/>
  <c r="I102" i="35"/>
  <c r="K39" i="35"/>
  <c r="C223" i="22"/>
  <c r="I223" i="22"/>
  <c r="E224" i="22"/>
  <c r="C225" i="22"/>
  <c r="I225" i="22"/>
  <c r="E226" i="22"/>
  <c r="G224" i="22"/>
  <c r="G226" i="22"/>
  <c r="B244" i="22"/>
  <c r="G244" i="22"/>
  <c r="D245" i="22"/>
  <c r="G246" i="22"/>
  <c r="C248" i="22"/>
  <c r="D223" i="22"/>
  <c r="B224" i="22"/>
  <c r="D225" i="22"/>
  <c r="B226" i="22"/>
  <c r="F71" i="12"/>
  <c r="E194" i="7"/>
  <c r="E210" i="7"/>
  <c r="E226" i="7"/>
  <c r="H240" i="7"/>
  <c r="V84" i="4"/>
  <c r="V85" i="4"/>
  <c r="V86" i="4"/>
  <c r="V87" i="4"/>
  <c r="I144" i="27"/>
  <c r="I146" i="27"/>
  <c r="I142" i="27"/>
  <c r="P9" i="47"/>
  <c r="K35" i="35"/>
  <c r="I107" i="35"/>
  <c r="I106" i="35"/>
  <c r="K43" i="35"/>
  <c r="K105" i="35" s="1"/>
  <c r="P43" i="34"/>
  <c r="P89" i="34" s="1"/>
  <c r="P42" i="34"/>
  <c r="P88" i="34" s="1"/>
  <c r="N84" i="34"/>
  <c r="D247" i="22"/>
  <c r="P30" i="47"/>
  <c r="P19" i="48"/>
  <c r="AE100" i="3"/>
  <c r="AG109" i="3"/>
  <c r="L4" i="47"/>
  <c r="N4" i="47"/>
  <c r="AD110" i="3"/>
  <c r="M4" i="47"/>
  <c r="O4" i="47"/>
  <c r="P4" i="47"/>
  <c r="AE97" i="3"/>
  <c r="P20" i="47"/>
  <c r="P25" i="47"/>
  <c r="L36" i="30"/>
  <c r="L44" i="30"/>
  <c r="P26" i="47"/>
  <c r="I194" i="7"/>
  <c r="E202" i="7"/>
  <c r="G234" i="7"/>
  <c r="E242" i="7"/>
  <c r="I115" i="11"/>
  <c r="H231" i="7"/>
  <c r="AE99" i="3"/>
  <c r="AG106" i="3"/>
  <c r="I234" i="7"/>
  <c r="H350" i="7"/>
  <c r="I108" i="11"/>
  <c r="AG107" i="3"/>
  <c r="AD107" i="3"/>
  <c r="AG108" i="3"/>
  <c r="AD109" i="3"/>
  <c r="AG110" i="3"/>
  <c r="AG115" i="3"/>
  <c r="W84" i="4"/>
  <c r="I202" i="7"/>
  <c r="I210" i="7"/>
  <c r="I218" i="7"/>
  <c r="I226" i="7"/>
  <c r="H250" i="7"/>
  <c r="F72" i="12"/>
  <c r="G148" i="22"/>
  <c r="I93" i="36"/>
  <c r="B169" i="22"/>
  <c r="B171" i="22"/>
  <c r="B173" i="22"/>
  <c r="B177" i="22"/>
  <c r="B179" i="22"/>
  <c r="B181" i="22"/>
  <c r="B183" i="22"/>
  <c r="E248" i="22"/>
  <c r="B187" i="22"/>
  <c r="F187" i="22"/>
  <c r="B189" i="22"/>
  <c r="B193" i="22"/>
  <c r="B195" i="22"/>
  <c r="B297" i="22" s="1"/>
  <c r="F272" i="22"/>
  <c r="F227" i="22"/>
  <c r="G283" i="22"/>
  <c r="M88" i="23"/>
  <c r="E74" i="24"/>
  <c r="E75" i="24"/>
  <c r="H81" i="25"/>
  <c r="I143" i="27"/>
  <c r="I168" i="27"/>
  <c r="I169" i="27"/>
  <c r="I170" i="27"/>
  <c r="I171" i="27"/>
  <c r="K76" i="30"/>
  <c r="L34" i="30"/>
  <c r="L42" i="30"/>
  <c r="K22" i="32"/>
  <c r="K38" i="32"/>
  <c r="I99" i="35"/>
  <c r="K37" i="35"/>
  <c r="K45" i="35"/>
  <c r="K107" i="35" s="1"/>
  <c r="I95" i="36"/>
  <c r="F73" i="12"/>
  <c r="M89" i="23"/>
  <c r="E76" i="24"/>
  <c r="H79" i="25"/>
  <c r="G88" i="26"/>
  <c r="K73" i="30"/>
  <c r="K74" i="30"/>
  <c r="J85" i="32"/>
  <c r="P39" i="34"/>
  <c r="O89" i="34"/>
  <c r="K100" i="35"/>
  <c r="I100" i="35"/>
  <c r="I104" i="35"/>
  <c r="I108" i="35"/>
  <c r="K85" i="38"/>
  <c r="P14" i="47"/>
  <c r="P19" i="47"/>
  <c r="D96" i="21"/>
  <c r="E77" i="24"/>
  <c r="H80" i="25"/>
  <c r="G83" i="26"/>
  <c r="G84" i="26"/>
  <c r="G85" i="26"/>
  <c r="I145" i="27"/>
  <c r="K72" i="30"/>
  <c r="L14" i="30"/>
  <c r="K75" i="30"/>
  <c r="K30" i="32"/>
  <c r="K41" i="35"/>
  <c r="K103" i="35" s="1"/>
  <c r="I97" i="36"/>
  <c r="K86" i="38"/>
  <c r="K91" i="54"/>
  <c r="AD108" i="3"/>
  <c r="AD97" i="3"/>
  <c r="AD98" i="3"/>
  <c r="AD99" i="3"/>
  <c r="AD103" i="3"/>
  <c r="AD104" i="3"/>
  <c r="AD105" i="3"/>
  <c r="AD115" i="3"/>
  <c r="H228" i="7"/>
  <c r="C230" i="7"/>
  <c r="C234" i="7" s="1"/>
  <c r="H230" i="7"/>
  <c r="I238" i="7"/>
  <c r="H238" i="7" s="1"/>
  <c r="D107" i="11"/>
  <c r="AD100" i="3"/>
  <c r="AD106" i="3"/>
  <c r="E350" i="7"/>
  <c r="E223" i="22"/>
  <c r="C224" i="22"/>
  <c r="I224" i="22"/>
  <c r="E225" i="22"/>
  <c r="C226" i="22"/>
  <c r="I226" i="22"/>
  <c r="C244" i="22"/>
  <c r="I244" i="22"/>
  <c r="E245" i="22"/>
  <c r="C246" i="22"/>
  <c r="I246" i="22"/>
  <c r="E247" i="22"/>
  <c r="F271" i="22"/>
  <c r="F186" i="22"/>
  <c r="I148" i="22"/>
  <c r="F175" i="22"/>
  <c r="F293" i="22" s="1"/>
  <c r="B250" i="22"/>
  <c r="F273" i="22"/>
  <c r="I283" i="22"/>
  <c r="L9" i="30"/>
  <c r="L19" i="30"/>
  <c r="L25" i="30"/>
  <c r="L29" i="30"/>
  <c r="L35" i="30"/>
  <c r="L37" i="30"/>
  <c r="L39" i="30"/>
  <c r="L41" i="30"/>
  <c r="L43" i="30"/>
  <c r="K28" i="32"/>
  <c r="K36" i="32"/>
  <c r="P37" i="34"/>
  <c r="K87" i="38"/>
  <c r="G223" i="22"/>
  <c r="B225" i="22"/>
  <c r="D226" i="22"/>
  <c r="F189" i="22"/>
  <c r="B270" i="22"/>
  <c r="F274" i="22"/>
  <c r="F165" i="22"/>
  <c r="P36" i="34"/>
  <c r="I91" i="36"/>
  <c r="K31" i="36"/>
  <c r="K91" i="36" s="1"/>
  <c r="K35" i="36"/>
  <c r="I94" i="36"/>
  <c r="I98" i="36"/>
  <c r="K84" i="38"/>
  <c r="K88" i="38"/>
  <c r="I247" i="22"/>
  <c r="B272" i="22"/>
  <c r="F188" i="22"/>
  <c r="F195" i="22"/>
  <c r="F297" i="22" s="1"/>
  <c r="J94" i="54"/>
  <c r="I96" i="21"/>
  <c r="I90" i="36"/>
  <c r="K29" i="36"/>
  <c r="K90" i="36" s="1"/>
  <c r="K37" i="36"/>
  <c r="I93" i="54"/>
  <c r="H29" i="47"/>
  <c r="H33" i="47"/>
  <c r="Q5" i="47"/>
  <c r="P5" i="47"/>
  <c r="Q24" i="47"/>
  <c r="P24" i="47"/>
  <c r="Q40" i="47"/>
  <c r="P40" i="47"/>
  <c r="Q36" i="47"/>
  <c r="P36" i="47"/>
  <c r="Q34" i="47"/>
  <c r="P34" i="47"/>
  <c r="Q50" i="47"/>
  <c r="P50" i="47"/>
  <c r="Q15" i="48"/>
  <c r="P15" i="48"/>
  <c r="Q18" i="48"/>
  <c r="P18" i="48"/>
  <c r="P23" i="48"/>
  <c r="Q23" i="48"/>
  <c r="P33" i="34"/>
  <c r="P35" i="34"/>
  <c r="K33" i="47"/>
  <c r="K35" i="32"/>
  <c r="P38" i="34"/>
  <c r="P40" i="34"/>
  <c r="P86" i="34" s="1"/>
  <c r="P41" i="34"/>
  <c r="P87" i="34" s="1"/>
  <c r="H506" i="44"/>
  <c r="N29" i="47"/>
  <c r="N33" i="47"/>
  <c r="K502" i="44"/>
  <c r="M33" i="47"/>
  <c r="M29" i="47"/>
  <c r="P29" i="47"/>
  <c r="Q33" i="47"/>
  <c r="Q29" i="47"/>
  <c r="P45" i="47"/>
  <c r="Q45" i="47"/>
  <c r="P54" i="47"/>
  <c r="Q54" i="47"/>
  <c r="P27" i="48"/>
  <c r="Q27" i="48"/>
  <c r="P24" i="48"/>
  <c r="Q24" i="48"/>
  <c r="L502" i="44"/>
  <c r="J504" i="44"/>
  <c r="H505" i="44"/>
  <c r="P48" i="47"/>
  <c r="Q48" i="47"/>
  <c r="P13" i="48"/>
  <c r="Q13" i="48"/>
  <c r="P16" i="48"/>
  <c r="Q16" i="48"/>
  <c r="P20" i="48"/>
  <c r="Q20" i="48"/>
  <c r="P25" i="48"/>
  <c r="Q25" i="48"/>
  <c r="J503" i="44"/>
  <c r="L503" i="44"/>
  <c r="K504" i="44"/>
  <c r="L505" i="44"/>
  <c r="D505" i="44"/>
  <c r="E33" i="47"/>
  <c r="E29" i="47"/>
  <c r="P13" i="47"/>
  <c r="Q13" i="47"/>
  <c r="P18" i="47"/>
  <c r="Q18" i="47"/>
  <c r="P23" i="47"/>
  <c r="Q23" i="47"/>
  <c r="P49" i="47"/>
  <c r="Q49" i="47"/>
  <c r="P26" i="48"/>
  <c r="Q26" i="48"/>
  <c r="F294" i="22"/>
  <c r="B163" i="22"/>
  <c r="B167" i="22"/>
  <c r="D169" i="22"/>
  <c r="D173" i="22"/>
  <c r="D177" i="22"/>
  <c r="D181" i="22"/>
  <c r="D189" i="22"/>
  <c r="F191" i="22"/>
  <c r="I227" i="22"/>
  <c r="B248" i="22"/>
  <c r="B185" i="22"/>
  <c r="C163" i="22"/>
  <c r="G163" i="22"/>
  <c r="D164" i="22"/>
  <c r="I164" i="22"/>
  <c r="E270" i="22"/>
  <c r="E165" i="22"/>
  <c r="B166" i="22"/>
  <c r="C167" i="22"/>
  <c r="G167" i="22"/>
  <c r="D168" i="22"/>
  <c r="I168" i="22"/>
  <c r="E169" i="22"/>
  <c r="B170" i="22"/>
  <c r="B271" i="22"/>
  <c r="C171" i="22"/>
  <c r="G171" i="22"/>
  <c r="D172" i="22"/>
  <c r="I172" i="22"/>
  <c r="E173" i="22"/>
  <c r="B174" i="22"/>
  <c r="C272" i="22"/>
  <c r="C175" i="22"/>
  <c r="G272" i="22"/>
  <c r="G175" i="22"/>
  <c r="D176" i="22"/>
  <c r="I176" i="22"/>
  <c r="E177" i="22"/>
  <c r="B178" i="22"/>
  <c r="C179" i="22"/>
  <c r="G179" i="22"/>
  <c r="D273" i="22"/>
  <c r="D180" i="22"/>
  <c r="I273" i="22"/>
  <c r="I180" i="22"/>
  <c r="E181" i="22"/>
  <c r="B182" i="22"/>
  <c r="C183" i="22"/>
  <c r="G183" i="22"/>
  <c r="D184" i="22"/>
  <c r="I184" i="22"/>
  <c r="E274" i="22"/>
  <c r="E185" i="22"/>
  <c r="B274" i="22"/>
  <c r="B186" i="22"/>
  <c r="C187" i="22"/>
  <c r="G187" i="22"/>
  <c r="D188" i="22"/>
  <c r="I188" i="22"/>
  <c r="E189" i="22"/>
  <c r="B190" i="22"/>
  <c r="C191" i="22"/>
  <c r="G191" i="22"/>
  <c r="D192" i="22"/>
  <c r="I192" i="22"/>
  <c r="E193" i="22"/>
  <c r="B194" i="22"/>
  <c r="C276" i="22"/>
  <c r="C195" i="22"/>
  <c r="C297" i="22" s="1"/>
  <c r="G276" i="22"/>
  <c r="G195" i="22"/>
  <c r="G297" i="22" s="1"/>
  <c r="D277" i="22"/>
  <c r="D196" i="22"/>
  <c r="D298" i="22" s="1"/>
  <c r="I277" i="22"/>
  <c r="I196" i="22"/>
  <c r="I298" i="22" s="1"/>
  <c r="E278" i="22"/>
  <c r="B279" i="22"/>
  <c r="C280" i="22"/>
  <c r="C301" i="22"/>
  <c r="G280" i="22"/>
  <c r="D281" i="22"/>
  <c r="E282" i="22"/>
  <c r="B283" i="22"/>
  <c r="F170" i="22"/>
  <c r="F292" i="22" s="1"/>
  <c r="F192" i="22"/>
  <c r="F196" i="22"/>
  <c r="F298" i="22" s="1"/>
  <c r="B223" i="22"/>
  <c r="D224" i="22"/>
  <c r="G225" i="22"/>
  <c r="D244" i="22"/>
  <c r="B245" i="22"/>
  <c r="G245" i="22"/>
  <c r="D246" i="22"/>
  <c r="B247" i="22"/>
  <c r="G247" i="22"/>
  <c r="H248" i="22"/>
  <c r="H185" i="22"/>
  <c r="H186" i="22"/>
  <c r="H187" i="22"/>
  <c r="H188" i="22"/>
  <c r="H190" i="22"/>
  <c r="D163" i="22"/>
  <c r="D167" i="22"/>
  <c r="D171" i="22"/>
  <c r="D179" i="22"/>
  <c r="D183" i="22"/>
  <c r="D187" i="22"/>
  <c r="F193" i="22"/>
  <c r="F299" i="22"/>
  <c r="B246" i="22"/>
  <c r="B175" i="22"/>
  <c r="E244" i="22"/>
  <c r="C245" i="22"/>
  <c r="I245" i="22"/>
  <c r="E246" i="22"/>
  <c r="C247" i="22"/>
  <c r="H247" i="22"/>
  <c r="H184" i="22"/>
  <c r="H294" i="22" s="1"/>
  <c r="D248" i="22"/>
  <c r="E163" i="22"/>
  <c r="B164" i="22"/>
  <c r="C270" i="22"/>
  <c r="C165" i="22"/>
  <c r="G270" i="22"/>
  <c r="G165" i="22"/>
  <c r="D166" i="22"/>
  <c r="I166" i="22"/>
  <c r="E167" i="22"/>
  <c r="B168" i="22"/>
  <c r="C169" i="22"/>
  <c r="G169" i="22"/>
  <c r="D271" i="22"/>
  <c r="D170" i="22"/>
  <c r="I271" i="22"/>
  <c r="I170" i="22"/>
  <c r="E171" i="22"/>
  <c r="B172" i="22"/>
  <c r="C173" i="22"/>
  <c r="G173" i="22"/>
  <c r="D174" i="22"/>
  <c r="I174" i="22"/>
  <c r="E272" i="22"/>
  <c r="E175" i="22"/>
  <c r="B176" i="22"/>
  <c r="C177" i="22"/>
  <c r="G177" i="22"/>
  <c r="D178" i="22"/>
  <c r="I178" i="22"/>
  <c r="E179" i="22"/>
  <c r="B273" i="22"/>
  <c r="B180" i="22"/>
  <c r="C181" i="22"/>
  <c r="G181" i="22"/>
  <c r="D182" i="22"/>
  <c r="I182" i="22"/>
  <c r="E183" i="22"/>
  <c r="B184" i="22"/>
  <c r="C274" i="22"/>
  <c r="C185" i="22"/>
  <c r="G274" i="22"/>
  <c r="G185" i="22"/>
  <c r="D186" i="22"/>
  <c r="I186" i="22"/>
  <c r="E187" i="22"/>
  <c r="B188" i="22"/>
  <c r="C189" i="22"/>
  <c r="G189" i="22"/>
  <c r="D190" i="22"/>
  <c r="I190" i="22"/>
  <c r="E191" i="22"/>
  <c r="B192" i="22"/>
  <c r="C193" i="22"/>
  <c r="G193" i="22"/>
  <c r="D194" i="22"/>
  <c r="I194" i="22"/>
  <c r="E276" i="22"/>
  <c r="E195" i="22"/>
  <c r="E297" i="22" s="1"/>
  <c r="B277" i="22"/>
  <c r="B196" i="22"/>
  <c r="B298" i="22" s="1"/>
  <c r="C278" i="22"/>
  <c r="C299" i="22"/>
  <c r="G278" i="22"/>
  <c r="D279" i="22"/>
  <c r="F190" i="22"/>
  <c r="F194" i="22"/>
  <c r="I163" i="22"/>
  <c r="E164" i="22"/>
  <c r="C166" i="22"/>
  <c r="G166" i="22"/>
  <c r="I167" i="22"/>
  <c r="E168" i="22"/>
  <c r="C271" i="22"/>
  <c r="C170" i="22"/>
  <c r="G271" i="22"/>
  <c r="G170" i="22"/>
  <c r="I171" i="22"/>
  <c r="E172" i="22"/>
  <c r="C174" i="22"/>
  <c r="G174" i="22"/>
  <c r="D272" i="22"/>
  <c r="I272" i="22"/>
  <c r="I175" i="22"/>
  <c r="E176" i="22"/>
  <c r="C178" i="22"/>
  <c r="G178" i="22"/>
  <c r="I179" i="22"/>
  <c r="E273" i="22"/>
  <c r="E180" i="22"/>
  <c r="C182" i="22"/>
  <c r="G182" i="22"/>
  <c r="I183" i="22"/>
  <c r="E184" i="22"/>
  <c r="C186" i="22"/>
  <c r="G186" i="22"/>
  <c r="I187" i="22"/>
  <c r="E188" i="22"/>
  <c r="C190" i="22"/>
  <c r="G190" i="22"/>
  <c r="I191" i="22"/>
  <c r="E192" i="22"/>
  <c r="C194" i="22"/>
  <c r="G194" i="22"/>
  <c r="I276" i="22"/>
  <c r="I195" i="22"/>
  <c r="I297" i="22" s="1"/>
  <c r="E277" i="22"/>
  <c r="E196" i="22"/>
  <c r="E298" i="22" s="1"/>
  <c r="C279" i="22"/>
  <c r="G279" i="22"/>
  <c r="I280" i="22"/>
  <c r="E281" i="22"/>
  <c r="E302" i="22"/>
  <c r="C283" i="22"/>
  <c r="H191" i="22"/>
  <c r="H192" i="22"/>
  <c r="H193" i="22"/>
  <c r="H194" i="22"/>
  <c r="H195" i="22"/>
  <c r="H297" i="22" s="1"/>
  <c r="H196" i="22"/>
  <c r="H298" i="22" s="1"/>
  <c r="H301" i="22"/>
  <c r="I279" i="22"/>
  <c r="I300" i="22"/>
  <c r="E280" i="22"/>
  <c r="E301" i="22"/>
  <c r="C282" i="22"/>
  <c r="G282" i="22"/>
  <c r="B165" i="22"/>
  <c r="B191" i="22"/>
  <c r="C164" i="22"/>
  <c r="G164" i="22"/>
  <c r="D270" i="22"/>
  <c r="I270" i="22"/>
  <c r="I165" i="22"/>
  <c r="E166" i="22"/>
  <c r="C168" i="22"/>
  <c r="G168" i="22"/>
  <c r="I169" i="22"/>
  <c r="E271" i="22"/>
  <c r="E170" i="22"/>
  <c r="C172" i="22"/>
  <c r="G172" i="22"/>
  <c r="I173" i="22"/>
  <c r="E174" i="22"/>
  <c r="C176" i="22"/>
  <c r="G176" i="22"/>
  <c r="I177" i="22"/>
  <c r="E178" i="22"/>
  <c r="C273" i="22"/>
  <c r="C180" i="22"/>
  <c r="G273" i="22"/>
  <c r="G180" i="22"/>
  <c r="I181" i="22"/>
  <c r="E182" i="22"/>
  <c r="C184" i="22"/>
  <c r="G184" i="22"/>
  <c r="D274" i="22"/>
  <c r="I274" i="22"/>
  <c r="I185" i="22"/>
  <c r="E186" i="22"/>
  <c r="C188" i="22"/>
  <c r="G188" i="22"/>
  <c r="I189" i="22"/>
  <c r="E190" i="22"/>
  <c r="C192" i="22"/>
  <c r="G192" i="22"/>
  <c r="I193" i="22"/>
  <c r="E194" i="22"/>
  <c r="C277" i="22"/>
  <c r="C196" i="22"/>
  <c r="C298" i="22" s="1"/>
  <c r="G277" i="22"/>
  <c r="G196" i="22"/>
  <c r="G298" i="22" s="1"/>
  <c r="I278" i="22"/>
  <c r="E279" i="22"/>
  <c r="C281" i="22"/>
  <c r="I282" i="22"/>
  <c r="E283" i="22"/>
  <c r="D165" i="22"/>
  <c r="D175" i="22"/>
  <c r="D185" i="22"/>
  <c r="D191" i="22"/>
  <c r="D193" i="22"/>
  <c r="D195" i="22"/>
  <c r="D297" i="22" s="1"/>
  <c r="D301" i="22"/>
  <c r="BE21" i="49" l="1"/>
  <c r="BE57" i="49"/>
  <c r="BE38" i="49"/>
  <c r="BE27" i="49"/>
  <c r="BE34" i="49"/>
  <c r="BE40" i="49"/>
  <c r="BE31" i="49"/>
  <c r="BE37" i="49"/>
  <c r="BE33" i="49"/>
  <c r="BE47" i="49"/>
  <c r="BE30" i="49"/>
  <c r="BE36" i="49"/>
  <c r="BE29" i="49"/>
  <c r="BE26" i="49"/>
  <c r="BE32" i="49"/>
  <c r="BE56" i="49"/>
  <c r="BE58" i="49"/>
  <c r="BE54" i="49"/>
  <c r="BE28" i="49"/>
  <c r="BE49" i="49"/>
  <c r="BE55" i="49"/>
  <c r="BE51" i="49"/>
  <c r="BE52" i="49"/>
  <c r="BE45" i="49"/>
  <c r="BE46" i="49"/>
  <c r="BE53" i="49"/>
  <c r="BE43" i="49"/>
  <c r="BE42" i="49"/>
  <c r="BE39" i="49"/>
  <c r="BE50" i="49"/>
  <c r="BE48" i="49"/>
  <c r="BE35" i="49"/>
  <c r="K93" i="54"/>
  <c r="I200" i="22"/>
  <c r="I302" i="22" s="1"/>
  <c r="G200" i="22"/>
  <c r="G302" i="22" s="1"/>
  <c r="P85" i="34"/>
  <c r="F296" i="22"/>
  <c r="K95" i="54"/>
  <c r="K97" i="54"/>
  <c r="K96" i="54"/>
  <c r="K94" i="54"/>
  <c r="K92" i="36"/>
  <c r="K101" i="35"/>
  <c r="P84" i="34"/>
  <c r="H296" i="22"/>
  <c r="I296" i="22"/>
  <c r="B296" i="22"/>
  <c r="D296" i="22"/>
  <c r="G296" i="22"/>
  <c r="E296" i="22"/>
  <c r="C296" i="22"/>
  <c r="G281" i="22"/>
  <c r="J358" i="7"/>
  <c r="K358" i="7" s="1"/>
  <c r="H242" i="7"/>
  <c r="I281" i="22"/>
  <c r="Q4" i="47"/>
  <c r="F295" i="22"/>
  <c r="H234" i="7"/>
  <c r="E294" i="22"/>
  <c r="B292" i="22"/>
  <c r="I242" i="7"/>
  <c r="D230" i="7"/>
  <c r="D234" i="7" s="1"/>
  <c r="D295" i="22"/>
  <c r="G294" i="22"/>
  <c r="E292" i="22"/>
  <c r="G292" i="22"/>
  <c r="G295" i="22"/>
  <c r="D292" i="22"/>
  <c r="G291" i="22"/>
  <c r="D294" i="22"/>
  <c r="G293" i="22"/>
  <c r="B295" i="22"/>
  <c r="I295" i="22"/>
  <c r="B291" i="22"/>
  <c r="I293" i="22"/>
  <c r="D293" i="22"/>
  <c r="D291" i="22"/>
  <c r="C294" i="22"/>
  <c r="I291" i="22"/>
  <c r="C292" i="22"/>
  <c r="C295" i="22"/>
  <c r="B294" i="22"/>
  <c r="E293" i="22"/>
  <c r="I292" i="22"/>
  <c r="C291" i="22"/>
  <c r="B293" i="22"/>
  <c r="H295" i="22"/>
  <c r="E295" i="22"/>
  <c r="I294" i="22"/>
  <c r="C293" i="22"/>
  <c r="E291" i="2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Robert Kope</author>
    <author>Luedke, Wilf</author>
  </authors>
  <commentList>
    <comment ref="G10" authorId="0" shapeId="0" xr:uid="{00000000-0006-0000-3100-000006000000}">
      <text>
        <r>
          <rPr>
            <b/>
            <sz val="9"/>
            <color indexed="81"/>
            <rFont val="Tahoma"/>
            <family val="2"/>
          </rPr>
          <t>Robert Kope:</t>
        </r>
        <r>
          <rPr>
            <sz val="9"/>
            <color indexed="81"/>
            <rFont val="Tahoma"/>
            <family val="2"/>
          </rPr>
          <t xml:space="preserve">
Minor indices reported in Mad and Eel rivers</t>
        </r>
      </text>
    </comment>
    <comment ref="AL10" authorId="0" shapeId="0" xr:uid="{00000000-0006-0000-3100-000007000000}">
      <text>
        <r>
          <rPr>
            <b/>
            <sz val="9"/>
            <color indexed="81"/>
            <rFont val="Tahoma"/>
            <family val="2"/>
          </rPr>
          <t>Robert Kope:</t>
        </r>
        <r>
          <rPr>
            <sz val="9"/>
            <color indexed="81"/>
            <rFont val="Tahoma"/>
            <family val="2"/>
          </rPr>
          <t xml:space="preserve">
Skokomish River is part of the Hood Canal management unit</t>
        </r>
      </text>
    </comment>
    <comment ref="AM10" authorId="0" shapeId="0" xr:uid="{00000000-0006-0000-3100-000008000000}">
      <text>
        <r>
          <rPr>
            <b/>
            <sz val="9"/>
            <color indexed="81"/>
            <rFont val="Tahoma"/>
            <family val="2"/>
          </rPr>
          <t>Robert Kope:</t>
        </r>
        <r>
          <rPr>
            <sz val="9"/>
            <color indexed="81"/>
            <rFont val="Tahoma"/>
            <family val="2"/>
          </rPr>
          <t xml:space="preserve">
Mid-Hood Canal is part of the Hood Canal management unit</t>
        </r>
      </text>
    </comment>
    <comment ref="AQ10" authorId="0" shapeId="0" xr:uid="{00000000-0006-0000-3100-000009000000}">
      <text>
        <r>
          <rPr>
            <b/>
            <sz val="9"/>
            <color indexed="81"/>
            <rFont val="Tahoma"/>
            <family val="2"/>
          </rPr>
          <t>Robert Kope:</t>
        </r>
        <r>
          <rPr>
            <sz val="9"/>
            <color indexed="81"/>
            <rFont val="Tahoma"/>
            <family val="2"/>
          </rPr>
          <t xml:space="preserve">
Part of the Stillaguamish-Snohomish management unit</t>
        </r>
      </text>
    </comment>
    <comment ref="AU21" authorId="1" shapeId="0" xr:uid="{DEDF6160-B685-4E64-9D58-8B4A6EE25B1C}">
      <text>
        <r>
          <rPr>
            <sz val="9"/>
            <color indexed="81"/>
            <rFont val="Tahoma"/>
            <family val="2"/>
          </rPr>
          <t>1979-1982 based on Fishery Officer records escapement only. 1983-1984 includes inferred catch.  Starting 1985 PST funding provides improved escapement and catch assessment.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Geraldine</author>
    <author>tc={804BF1B8-6A90-4C5B-A5A1-8FCA34E310E9}</author>
    <author>PFMC</author>
  </authors>
  <commentList>
    <comment ref="H3" authorId="0" shapeId="0" xr:uid="{00000000-0006-0000-1500-000001000000}">
      <text>
        <r>
          <rPr>
            <b/>
            <sz val="8"/>
            <color indexed="81"/>
            <rFont val="Tahoma"/>
            <family val="2"/>
          </rPr>
          <t>Geraldine:</t>
        </r>
        <r>
          <rPr>
            <sz val="8"/>
            <color indexed="81"/>
            <rFont val="Tahoma"/>
            <family val="2"/>
          </rPr>
          <t xml:space="preserve">
Big Sheet tab ONS = OR Nat Spawn</t>
        </r>
      </text>
    </comment>
    <comment ref="J3" authorId="1" shapeId="0" xr:uid="{804BF1B8-6A90-4C5B-A5A1-8FCA34E310E9}">
      <text>
        <t>[Threaded comment]
Your version of Excel allows you to read this threaded comment; however, any edits to it will get removed if the file is opened in a newer version of Excel. Learn more: https://go.microsoft.com/fwlink/?linkid=870924
Comment:
    Links to Tablr II-6</t>
      </text>
    </comment>
    <comment ref="E4" authorId="0" shapeId="0" xr:uid="{00000000-0006-0000-1500-000003000000}">
      <text>
        <r>
          <rPr>
            <b/>
            <sz val="8"/>
            <color indexed="81"/>
            <rFont val="Tahoma"/>
            <family val="2"/>
          </rPr>
          <t>Geraldine:</t>
        </r>
        <r>
          <rPr>
            <sz val="8"/>
            <color indexed="81"/>
            <rFont val="Tahoma"/>
            <family val="2"/>
          </rPr>
          <t xml:space="preserve">
96 forward in big sheet bottom left</t>
        </r>
      </text>
    </comment>
    <comment ref="D5" authorId="0" shapeId="0" xr:uid="{00000000-0006-0000-1500-000004000000}">
      <text>
        <r>
          <rPr>
            <b/>
            <sz val="8"/>
            <color indexed="81"/>
            <rFont val="Tahoma"/>
            <family val="2"/>
          </rPr>
          <t>Geraldine:</t>
        </r>
        <r>
          <rPr>
            <sz val="8"/>
            <color indexed="81"/>
            <rFont val="Tahoma"/>
            <family val="2"/>
          </rPr>
          <t xml:space="preserve">
Big Sheet Trib Sport + B-10 + MS Sport below + MS Sport Above Bonn</t>
        </r>
      </text>
    </comment>
    <comment ref="F5" authorId="2" shapeId="0" xr:uid="{00000000-0006-0000-1500-000005000000}">
      <text>
        <r>
          <rPr>
            <b/>
            <sz val="9"/>
            <color indexed="81"/>
            <rFont val="Tahoma"/>
            <family val="2"/>
          </rPr>
          <t>PFMC:</t>
        </r>
        <r>
          <rPr>
            <sz val="9"/>
            <color indexed="81"/>
            <rFont val="Tahoma"/>
            <family val="2"/>
          </rPr>
          <t xml:space="preserve">
Need to pull out the above BONN catch from the data in the lower river sport column and insert here</t>
        </r>
      </text>
    </comment>
    <comment ref="B6" authorId="0" shapeId="0" xr:uid="{00000000-0006-0000-1500-000006000000}">
      <text>
        <r>
          <rPr>
            <b/>
            <sz val="8"/>
            <color indexed="81"/>
            <rFont val="Tahoma"/>
            <family val="2"/>
          </rPr>
          <t>Geraldine:</t>
        </r>
        <r>
          <rPr>
            <sz val="8"/>
            <color indexed="81"/>
            <rFont val="Tahoma"/>
            <family val="2"/>
          </rPr>
          <t xml:space="preserve">
Not individual year values, just 5 year average values.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Geraldine</author>
    <author>Robin Ehlke</author>
    <author>Craig A Foster</author>
    <author>Cassandra R Leeman</author>
  </authors>
  <commentList>
    <comment ref="B3" authorId="0" shapeId="0" xr:uid="{00000000-0006-0000-1700-000001000000}">
      <text>
        <r>
          <rPr>
            <b/>
            <sz val="8"/>
            <color indexed="81"/>
            <rFont val="Tahoma"/>
            <family val="2"/>
          </rPr>
          <t>Geraldine:</t>
        </r>
        <r>
          <rPr>
            <sz val="8"/>
            <color indexed="81"/>
            <rFont val="Tahoma"/>
            <family val="2"/>
          </rPr>
          <t xml:space="preserve">
OPI T4(D)</t>
        </r>
      </text>
    </comment>
    <comment ref="K3" authorId="0" shapeId="0" xr:uid="{00000000-0006-0000-1700-000002000000}">
      <text>
        <r>
          <rPr>
            <b/>
            <sz val="8"/>
            <color indexed="81"/>
            <rFont val="Tahoma"/>
            <family val="2"/>
          </rPr>
          <t>Geraldine:</t>
        </r>
        <r>
          <rPr>
            <sz val="8"/>
            <color indexed="81"/>
            <rFont val="Tahoma"/>
            <family val="2"/>
          </rPr>
          <t xml:space="preserve">
OPI T4e column E
or Actual (LCR Dams)</t>
        </r>
      </text>
    </comment>
    <comment ref="L3" authorId="0" shapeId="0" xr:uid="{00000000-0006-0000-1700-000003000000}">
      <text>
        <r>
          <rPr>
            <b/>
            <sz val="8"/>
            <color indexed="81"/>
            <rFont val="Tahoma"/>
            <family val="2"/>
          </rPr>
          <t>Geraldine:</t>
        </r>
        <r>
          <rPr>
            <sz val="8"/>
            <color indexed="81"/>
            <rFont val="Tahoma"/>
            <family val="2"/>
          </rPr>
          <t xml:space="preserve">
OPI Actual (Comm)</t>
        </r>
      </text>
    </comment>
    <comment ref="I4" authorId="0" shapeId="0" xr:uid="{00000000-0006-0000-1700-000004000000}">
      <text>
        <r>
          <rPr>
            <b/>
            <sz val="8"/>
            <color indexed="81"/>
            <rFont val="Tahoma"/>
            <family val="2"/>
          </rPr>
          <t>Geraldine:</t>
        </r>
        <r>
          <rPr>
            <sz val="8"/>
            <color indexed="81"/>
            <rFont val="Tahoma"/>
            <family val="2"/>
          </rPr>
          <t xml:space="preserve">
OPI T4e(Q) or Actual (formula in LCR Dams)</t>
        </r>
      </text>
    </comment>
    <comment ref="D5" authorId="0" shapeId="0" xr:uid="{00000000-0006-0000-1700-000005000000}">
      <text>
        <r>
          <rPr>
            <b/>
            <sz val="8"/>
            <color indexed="81"/>
            <rFont val="Tahoma"/>
            <family val="2"/>
          </rPr>
          <t>Geraldine:</t>
        </r>
        <r>
          <rPr>
            <sz val="8"/>
            <color indexed="81"/>
            <rFont val="Tahoma"/>
            <family val="2"/>
          </rPr>
          <t xml:space="preserve">
OPI T4c(J) or Actual</t>
        </r>
      </text>
    </comment>
    <comment ref="E5" authorId="0" shapeId="0" xr:uid="{00000000-0006-0000-1700-000006000000}">
      <text>
        <r>
          <rPr>
            <b/>
            <sz val="8"/>
            <color indexed="81"/>
            <rFont val="Tahoma"/>
            <family val="2"/>
          </rPr>
          <t>Geraldine:</t>
        </r>
        <r>
          <rPr>
            <sz val="8"/>
            <color indexed="81"/>
            <rFont val="Tahoma"/>
            <family val="2"/>
          </rPr>
          <t xml:space="preserve">
OPI Actual Table</t>
        </r>
      </text>
    </comment>
    <comment ref="F5" authorId="0" shapeId="0" xr:uid="{00000000-0006-0000-1700-000007000000}">
      <text>
        <r>
          <rPr>
            <b/>
            <sz val="8"/>
            <color indexed="81"/>
            <rFont val="Tahoma"/>
            <family val="2"/>
          </rPr>
          <t>Geraldine:</t>
        </r>
        <r>
          <rPr>
            <sz val="8"/>
            <color indexed="81"/>
            <rFont val="Tahoma"/>
            <family val="2"/>
          </rPr>
          <t xml:space="preserve">
OPI T4d(V)</t>
        </r>
      </text>
    </comment>
    <comment ref="H5" authorId="0" shapeId="0" xr:uid="{00000000-0006-0000-1700-000008000000}">
      <text>
        <r>
          <rPr>
            <b/>
            <sz val="8"/>
            <color indexed="81"/>
            <rFont val="Tahoma"/>
            <family val="2"/>
          </rPr>
          <t>Geraldine:</t>
        </r>
        <r>
          <rPr>
            <sz val="8"/>
            <color indexed="81"/>
            <rFont val="Tahoma"/>
            <family val="2"/>
          </rPr>
          <t xml:space="preserve">
OPI T4f(H)</t>
        </r>
      </text>
    </comment>
    <comment ref="B45" authorId="1" shapeId="0" xr:uid="{0DD4373F-7BE6-4DD0-AA12-8E7D965CE3E4}">
      <text>
        <r>
          <rPr>
            <sz val="9"/>
            <color indexed="81"/>
            <rFont val="Tahoma"/>
            <family val="2"/>
          </rPr>
          <t xml:space="preserve">
New wild escapement estimates were made recently by WDFW that went back to 2010. These new values represent the latest, best-available estimates for escapement</t>
        </r>
      </text>
    </comment>
    <comment ref="M47" authorId="2" shapeId="0" xr:uid="{00000000-0006-0000-1700-000009000000}">
      <text>
        <r>
          <rPr>
            <b/>
            <sz val="9"/>
            <color indexed="81"/>
            <rFont val="Tahoma"/>
            <family val="2"/>
          </rPr>
          <t>Craig A Foster:</t>
        </r>
        <r>
          <rPr>
            <sz val="9"/>
            <color indexed="81"/>
            <rFont val="Tahoma"/>
            <family val="2"/>
          </rPr>
          <t xml:space="preserve">
added formula for 2011 and 2012 cells
</t>
        </r>
      </text>
    </comment>
    <comment ref="F54" authorId="3" shapeId="0" xr:uid="{F7FA00CC-BBDE-44A4-AFE9-1A13A2757DA1}">
      <text>
        <r>
          <rPr>
            <b/>
            <sz val="9"/>
            <color indexed="81"/>
            <rFont val="Tahoma"/>
            <family val="2"/>
          </rPr>
          <t>Cassandra R Leeman:</t>
        </r>
        <r>
          <rPr>
            <sz val="9"/>
            <color indexed="81"/>
            <rFont val="Tahoma"/>
            <family val="2"/>
          </rPr>
          <t xml:space="preserve">
updated with the latest adjusted ELS harvest estimates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bmcclellan</author>
  </authors>
  <commentList>
    <comment ref="B38" authorId="0" shapeId="0" xr:uid="{00000000-0006-0000-1900-000001000000}">
      <text>
        <r>
          <rPr>
            <b/>
            <sz val="9"/>
            <color indexed="81"/>
            <rFont val="Tahoma"/>
            <family val="2"/>
          </rPr>
          <t xml:space="preserve">bmcclellan:
</t>
        </r>
        <r>
          <rPr>
            <sz val="9"/>
            <color indexed="81"/>
            <rFont val="Tahoma"/>
            <family val="2"/>
          </rPr>
          <t xml:space="preserve">6 pm Aug 8 - 6 pm Aug 9 
AND
6 pm Aug 15 - 6 pm Aug 16 
in areas 2G, 2H, 2J, and 2M
</t>
        </r>
      </text>
    </comment>
    <comment ref="B39" authorId="0" shapeId="0" xr:uid="{00000000-0006-0000-1900-000002000000}">
      <text>
        <r>
          <rPr>
            <b/>
            <sz val="9"/>
            <color indexed="81"/>
            <rFont val="Tahoma"/>
            <family val="2"/>
          </rPr>
          <t xml:space="preserve">bmcclellan:
</t>
        </r>
        <r>
          <rPr>
            <sz val="9"/>
            <color indexed="81"/>
            <rFont val="Tahoma"/>
            <family val="2"/>
          </rPr>
          <t>60 hrs August 8 - 11.
In Areas 2M, 2N, 2R, 2T, and 2U
since it's prior to Aug. 16 it falls under non-local catch.  We borrow 1280 chinook impacts from Columbia River to have this fishery.</t>
        </r>
        <r>
          <rPr>
            <b/>
            <sz val="9"/>
            <color indexed="81"/>
            <rFont val="Tahoma"/>
            <family val="2"/>
          </rPr>
          <t xml:space="preserve">
</t>
        </r>
      </text>
    </comment>
    <comment ref="B40" authorId="0" shapeId="0" xr:uid="{00000000-0006-0000-1900-000003000000}">
      <text>
        <r>
          <rPr>
            <sz val="9"/>
            <color indexed="81"/>
            <rFont val="Tahoma"/>
            <family val="2"/>
          </rPr>
          <t>bmcclellan:</t>
        </r>
        <r>
          <rPr>
            <b/>
            <i/>
            <sz val="9"/>
            <color indexed="81"/>
            <rFont val="Tahoma"/>
            <family val="2"/>
          </rPr>
          <t xml:space="preserve">
</t>
        </r>
        <r>
          <rPr>
            <sz val="9"/>
            <color indexed="81"/>
            <rFont val="Tahoma"/>
            <family val="2"/>
          </rPr>
          <t>84 hrs fished August 12-16</t>
        </r>
        <r>
          <rPr>
            <b/>
            <i/>
            <sz val="9"/>
            <color indexed="81"/>
            <rFont val="Tahoma"/>
            <family val="2"/>
          </rPr>
          <t xml:space="preserve">
</t>
        </r>
        <r>
          <rPr>
            <sz val="9"/>
            <color indexed="81"/>
            <rFont val="Tahoma"/>
            <family val="2"/>
          </rPr>
          <t xml:space="preserve">in areas 2M, 2N, 2R, 2T, and 2U
</t>
        </r>
      </text>
    </comment>
    <comment ref="B41" authorId="0" shapeId="0" xr:uid="{00000000-0006-0000-1900-000004000000}">
      <text>
        <r>
          <rPr>
            <b/>
            <sz val="9"/>
            <color indexed="81"/>
            <rFont val="Tahoma"/>
            <family val="2"/>
          </rPr>
          <t>bmcclellan:</t>
        </r>
        <r>
          <rPr>
            <sz val="9"/>
            <color indexed="81"/>
            <rFont val="Tahoma"/>
            <family val="2"/>
          </rPr>
          <t xml:space="preserve">
6 am Aug 12 - 6 pm Aug 15 in areas 2M, 2N, 2R, 2T, and 2U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Geraldine</author>
    <author>bmcclellan</author>
  </authors>
  <commentList>
    <comment ref="E7" authorId="0" shapeId="0" xr:uid="{00000000-0006-0000-1A00-000001000000}">
      <text>
        <r>
          <rPr>
            <b/>
            <sz val="8"/>
            <color indexed="81"/>
            <rFont val="Tahoma"/>
            <family val="2"/>
          </rPr>
          <t>Geraldine:</t>
        </r>
        <r>
          <rPr>
            <sz val="8"/>
            <color indexed="81"/>
            <rFont val="Tahoma"/>
            <family val="2"/>
          </rPr>
          <t xml:space="preserve">
not actual year values, just 5 year average values.</t>
        </r>
      </text>
    </comment>
    <comment ref="E24" authorId="1" shapeId="0" xr:uid="{00000000-0006-0000-1A00-000002000000}">
      <text>
        <r>
          <rPr>
            <b/>
            <sz val="9"/>
            <color indexed="81"/>
            <rFont val="Tahoma"/>
            <family val="2"/>
          </rPr>
          <t>bmcclellan:</t>
        </r>
        <r>
          <rPr>
            <sz val="9"/>
            <color indexed="81"/>
            <rFont val="Tahoma"/>
            <family val="2"/>
          </rPr>
          <t xml:space="preserve">
These all changed to due this column needing to be naturally spawning (includes natural and hatchery fish spawning in the wild) coho in order to match up with the new 17,200 FMP goal at the bottom of the column.</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tc={0C0B9EFC-91E3-417D-B7D1-B4908AE68E51}</author>
    <author>tc={12D7EF63-53F6-4D7B-ADD5-7030064AE5CC}</author>
    <author>tc={31FDFAE8-3EA7-4318-97B8-6C1A7C75FE61}</author>
  </authors>
  <commentList>
    <comment ref="F100" authorId="0" shapeId="0" xr:uid="{0C0B9EFC-91E3-417D-B7D1-B4908AE68E51}">
      <text>
        <t>[Threaded comment]
Your version of Excel allows you to read this threaded comment; however, any edits to it will get removed if the file is opened in a newer version of Excel. Learn more: https://go.microsoft.com/fwlink/?linkid=870924
Comment:
    2195 in CRC plus estimated non-harvest mort.  1,734 in CRC actual catch.</t>
      </text>
    </comment>
    <comment ref="I100" authorId="1" shapeId="0" xr:uid="{12D7EF63-53F6-4D7B-ADD5-7030064AE5CC}">
      <text>
        <t>[Threaded comment]
Your version of Excel allows you to read this threaded comment; however, any edits to it will get removed if the file is opened in a newer version of Excel. Learn more: https://go.microsoft.com/fwlink/?linkid=870924
Comment:
    difference from the forecast RR is the lack of non-harvest mortality during recreational fisheries.</t>
      </text>
    </comment>
    <comment ref="I101" authorId="2" shapeId="0" xr:uid="{31FDFAE8-3EA7-4318-97B8-6C1A7C75FE61}">
      <text>
        <t>[Threaded comment]
Your version of Excel allows you to read this threaded comment; however, any edits to it will get removed if the file is opened in a newer version of Excel. Learn more: https://go.microsoft.com/fwlink/?linkid=870924
Comment:
    difference from the forecast RR is the lack of non-harvest mortality during recreational fisheries.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Jorgensen, Jim</author>
  </authors>
  <commentList>
    <comment ref="B47" authorId="0" shapeId="0" xr:uid="{F63DE2A3-1D37-437A-9DA1-0B1058F0F066}">
      <text>
        <r>
          <rPr>
            <b/>
            <sz val="9"/>
            <color indexed="81"/>
            <rFont val="Tahoma"/>
            <family val="2"/>
          </rPr>
          <t>Jorgensen, Jim:</t>
        </r>
        <r>
          <rPr>
            <sz val="9"/>
            <color indexed="81"/>
            <rFont val="Tahoma"/>
            <family val="2"/>
          </rPr>
          <t xml:space="preserve">
Week 35 catch of 25 minus 1 sampled dip-in summer Quillayute return tag times.</t>
        </r>
      </text>
    </comment>
    <comment ref="I47" authorId="0" shapeId="0" xr:uid="{68DB15C3-829B-4893-8CD5-8D37C0386C62}">
      <text>
        <r>
          <rPr>
            <b/>
            <sz val="9"/>
            <color indexed="81"/>
            <rFont val="Tahoma"/>
            <family val="2"/>
          </rPr>
          <t>Jorgensen, Jim:</t>
        </r>
        <r>
          <rPr>
            <sz val="9"/>
            <color indexed="81"/>
            <rFont val="Tahoma"/>
            <family val="2"/>
          </rPr>
          <t xml:space="preserve">
Week 35 catch of 25 minus 1 sampled dip-in summer Quillayute return tag times.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tc={FA84D0C9-8D39-434E-9676-8F7BAF3C472F}</author>
  </authors>
  <commentList>
    <comment ref="F208" authorId="0" shapeId="0" xr:uid="{FA84D0C9-8D39-434E-9676-8F7BAF3C472F}">
      <text>
        <t>[Threaded comment]
Your version of Excel allows you to read this threaded comment; however, any edits to it will get removed if the file is opened in a newer version of Excel. Learn more: https://go.microsoft.com/fwlink/?linkid=870924
Comment:
    Big change
Reply:
    TOCAS data correction occurred 2 weeks ago.</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tc={336B811B-4D44-46A7-BF41-AB26CB370B13}</author>
    <author>tc={F34FB0AE-8E85-4AE0-ACB0-FA022114C641}</author>
    <author>tc={79B6B522-4FAD-4900-9F6F-64723B0FA05E}</author>
  </authors>
  <commentList>
    <comment ref="B53" authorId="0" shapeId="0" xr:uid="{336B811B-4D44-46A7-BF41-AB26CB370B13}">
      <text>
        <t xml:space="preserve">[Threaded comment]
Your version of Excel allows you to read this threaded comment; however, any edits to it will get removed if the file is opened in a newer version of Excel. Learn more: https://go.microsoft.com/fwlink/?linkid=870924
Comment:
    34599
</t>
      </text>
    </comment>
    <comment ref="C53" authorId="1" shapeId="0" xr:uid="{F34FB0AE-8E85-4AE0-ACB0-FA022114C641}">
      <text>
        <t>[Threaded comment]
Your version of Excel allows you to read this threaded comment; however, any edits to it will get removed if the file is opened in a newer version of Excel. Learn more: https://go.microsoft.com/fwlink/?linkid=870924
Comment:
    95,753</t>
      </text>
    </comment>
    <comment ref="D53" authorId="2" shapeId="0" xr:uid="{79B6B522-4FAD-4900-9F6F-64723B0FA05E}">
      <text>
        <t>[Threaded comment]
Your version of Excel allows you to read this threaded comment; however, any edits to it will get removed if the file is opened in a newer version of Excel. Learn more: https://go.microsoft.com/fwlink/?linkid=870924
Comment:
    79,590</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Kyle Van de Graaf (DFW)</author>
  </authors>
  <commentList>
    <comment ref="N377" authorId="0" shapeId="0" xr:uid="{719EB4F3-0967-481F-BA5C-CC1F7632330F}">
      <text>
        <r>
          <rPr>
            <b/>
            <sz val="9"/>
            <color indexed="81"/>
            <rFont val="Tahoma"/>
            <family val="2"/>
          </rPr>
          <t>Kyle Van de Graaf (DFW):</t>
        </r>
        <r>
          <rPr>
            <sz val="9"/>
            <color indexed="81"/>
            <rFont val="Tahoma"/>
            <family val="2"/>
          </rPr>
          <t xml:space="preserve">
geomean formulas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WDFW</author>
    <author>Julie Klacan</author>
    <author>A.Fowler</author>
    <author>Klacan, Julie L (DFW)</author>
    <author>Fowler, Andrew M (DFW)</author>
  </authors>
  <commentList>
    <comment ref="F34" authorId="0" shapeId="0" xr:uid="{00000000-0006-0000-2E00-000001000000}">
      <text>
        <r>
          <rPr>
            <b/>
            <sz val="9"/>
            <color indexed="81"/>
            <rFont val="Tahoma"/>
            <family val="2"/>
          </rPr>
          <t>WDFW:</t>
        </r>
        <r>
          <rPr>
            <sz val="9"/>
            <color indexed="81"/>
            <rFont val="Tahoma"/>
            <family val="2"/>
          </rPr>
          <t xml:space="preserve">
Updated </t>
        </r>
      </text>
    </comment>
    <comment ref="H37" authorId="0" shapeId="0" xr:uid="{6B8869E6-9B83-4A2D-A72E-29097B2967C1}">
      <text>
        <r>
          <rPr>
            <b/>
            <sz val="9"/>
            <color indexed="81"/>
            <rFont val="Tahoma"/>
            <family val="2"/>
          </rPr>
          <t>WDFW:</t>
        </r>
        <r>
          <rPr>
            <sz val="9"/>
            <color indexed="81"/>
            <rFont val="Tahoma"/>
            <family val="2"/>
          </rPr>
          <t xml:space="preserve">
includes only spawning ground numbers</t>
        </r>
      </text>
    </comment>
    <comment ref="I37" authorId="0" shapeId="0" xr:uid="{604CFDEE-BBA7-4365-A98E-223FC9E01296}">
      <text>
        <r>
          <rPr>
            <b/>
            <sz val="9"/>
            <color indexed="81"/>
            <rFont val="Tahoma"/>
            <family val="2"/>
          </rPr>
          <t>WDFW:</t>
        </r>
        <r>
          <rPr>
            <sz val="9"/>
            <color indexed="81"/>
            <rFont val="Tahoma"/>
            <family val="2"/>
          </rPr>
          <t xml:space="preserve">
includes only spawning ground numbers</t>
        </r>
      </text>
    </comment>
    <comment ref="H38" authorId="0" shapeId="0" xr:uid="{8670C38D-2C3B-40C3-AA36-168428FBB79E}">
      <text>
        <r>
          <rPr>
            <b/>
            <sz val="9"/>
            <color indexed="81"/>
            <rFont val="Tahoma"/>
            <family val="2"/>
          </rPr>
          <t>WDFW:</t>
        </r>
        <r>
          <rPr>
            <sz val="9"/>
            <color indexed="81"/>
            <rFont val="Tahoma"/>
            <family val="2"/>
          </rPr>
          <t xml:space="preserve">
includes only spawning ground numbers</t>
        </r>
      </text>
    </comment>
    <comment ref="I38" authorId="0" shapeId="0" xr:uid="{3B547E5D-8944-4B7F-A9F8-03EF05804BA4}">
      <text>
        <r>
          <rPr>
            <b/>
            <sz val="9"/>
            <color indexed="81"/>
            <rFont val="Tahoma"/>
            <family val="2"/>
          </rPr>
          <t>WDFW:</t>
        </r>
        <r>
          <rPr>
            <sz val="9"/>
            <color indexed="81"/>
            <rFont val="Tahoma"/>
            <family val="2"/>
          </rPr>
          <t xml:space="preserve">
includes only spawning ground numbers</t>
        </r>
      </text>
    </comment>
    <comment ref="H39" authorId="0" shapeId="0" xr:uid="{A5D0BA63-A351-41AB-8A70-C30C63657A32}">
      <text>
        <r>
          <rPr>
            <b/>
            <sz val="9"/>
            <color indexed="81"/>
            <rFont val="Tahoma"/>
            <family val="2"/>
          </rPr>
          <t>WDFW:</t>
        </r>
        <r>
          <rPr>
            <sz val="9"/>
            <color indexed="81"/>
            <rFont val="Tahoma"/>
            <family val="2"/>
          </rPr>
          <t xml:space="preserve">
includes only spawning ground numbers</t>
        </r>
      </text>
    </comment>
    <comment ref="I39" authorId="0" shapeId="0" xr:uid="{13C4E404-C909-4102-BFE9-8C22EBCDD836}">
      <text>
        <r>
          <rPr>
            <b/>
            <sz val="9"/>
            <color indexed="81"/>
            <rFont val="Tahoma"/>
            <family val="2"/>
          </rPr>
          <t>WDFW:</t>
        </r>
        <r>
          <rPr>
            <sz val="9"/>
            <color indexed="81"/>
            <rFont val="Tahoma"/>
            <family val="2"/>
          </rPr>
          <t xml:space="preserve">
includes only spawning ground numbers</t>
        </r>
      </text>
    </comment>
    <comment ref="H40" authorId="1" shapeId="0" xr:uid="{30F06284-7733-49C7-9ABE-96F607F98BC2}">
      <text>
        <r>
          <rPr>
            <b/>
            <sz val="9"/>
            <color indexed="81"/>
            <rFont val="Tahoma"/>
            <family val="2"/>
          </rPr>
          <t>Julie Klacan:</t>
        </r>
        <r>
          <rPr>
            <sz val="9"/>
            <color indexed="81"/>
            <rFont val="Tahoma"/>
            <family val="2"/>
          </rPr>
          <t xml:space="preserve">
Includes only spawning ground numbers</t>
        </r>
      </text>
    </comment>
    <comment ref="I40" authorId="1" shapeId="0" xr:uid="{B57FC94C-9042-4607-A3DE-FCBE4F9B28E1}">
      <text>
        <r>
          <rPr>
            <b/>
            <sz val="9"/>
            <color indexed="81"/>
            <rFont val="Tahoma"/>
            <family val="2"/>
          </rPr>
          <t>Julie Klacan:</t>
        </r>
        <r>
          <rPr>
            <sz val="9"/>
            <color indexed="81"/>
            <rFont val="Tahoma"/>
            <family val="2"/>
          </rPr>
          <t xml:space="preserve">
Includes only spawning ground numbers</t>
        </r>
      </text>
    </comment>
    <comment ref="H41" authorId="1" shapeId="0" xr:uid="{45B4CD25-61A0-4FE8-9D15-872BA0D0D516}">
      <text>
        <r>
          <rPr>
            <b/>
            <sz val="9"/>
            <color indexed="81"/>
            <rFont val="Tahoma"/>
            <family val="2"/>
          </rPr>
          <t>Julie Klacan:</t>
        </r>
        <r>
          <rPr>
            <sz val="9"/>
            <color indexed="81"/>
            <rFont val="Tahoma"/>
            <family val="2"/>
          </rPr>
          <t xml:space="preserve">
Includes only spawning ground numbers.</t>
        </r>
      </text>
    </comment>
    <comment ref="I41" authorId="1" shapeId="0" xr:uid="{2A292149-F6BF-4D71-86A8-0A2EB9E3E03B}">
      <text>
        <r>
          <rPr>
            <b/>
            <sz val="9"/>
            <color indexed="81"/>
            <rFont val="Tahoma"/>
            <family val="2"/>
          </rPr>
          <t>Julie Klacan:</t>
        </r>
        <r>
          <rPr>
            <sz val="9"/>
            <color indexed="81"/>
            <rFont val="Tahoma"/>
            <family val="2"/>
          </rPr>
          <t xml:space="preserve">
Includes only spawning ground numbers.</t>
        </r>
      </text>
    </comment>
    <comment ref="H42" authorId="1" shapeId="0" xr:uid="{3ACC2FA2-D9DD-4434-8B40-DF0FD2C80468}">
      <text>
        <r>
          <rPr>
            <b/>
            <sz val="9"/>
            <color indexed="81"/>
            <rFont val="Tahoma"/>
            <family val="2"/>
          </rPr>
          <t>Julie Klacan:</t>
        </r>
        <r>
          <rPr>
            <sz val="9"/>
            <color indexed="81"/>
            <rFont val="Tahoma"/>
            <family val="2"/>
          </rPr>
          <t xml:space="preserve">
Includes spawning ground numbers only</t>
        </r>
      </text>
    </comment>
    <comment ref="I42" authorId="1" shapeId="0" xr:uid="{C6ACC891-F9A1-4E90-970F-45477D094CFA}">
      <text>
        <r>
          <rPr>
            <b/>
            <sz val="9"/>
            <color indexed="81"/>
            <rFont val="Tahoma"/>
            <family val="2"/>
          </rPr>
          <t>Julie Klacan:</t>
        </r>
        <r>
          <rPr>
            <sz val="9"/>
            <color indexed="81"/>
            <rFont val="Tahoma"/>
            <family val="2"/>
          </rPr>
          <t xml:space="preserve">
Includes spawning ground numbers only</t>
        </r>
      </text>
    </comment>
    <comment ref="B43" authorId="2" shapeId="0" xr:uid="{6750D12F-7586-4A3F-AEA1-76B4DC396173}">
      <text>
        <r>
          <rPr>
            <b/>
            <sz val="9"/>
            <color indexed="81"/>
            <rFont val="Tahoma"/>
            <family val="2"/>
          </rPr>
          <t>A.Fowler:</t>
        </r>
        <r>
          <rPr>
            <sz val="9"/>
            <color indexed="81"/>
            <rFont val="Tahoma"/>
            <family val="2"/>
          </rPr>
          <t xml:space="preserve">
Final
2019:
Adults: 1734
Jack: 91
Not included: 
11 Wild Upper Cascade River spring Chinook trapped and released. 
</t>
        </r>
      </text>
    </comment>
    <comment ref="C43" authorId="2" shapeId="0" xr:uid="{5304A42F-B6BD-46D9-BC5C-62BB102AA2E2}">
      <text>
        <r>
          <rPr>
            <b/>
            <sz val="9"/>
            <color indexed="81"/>
            <rFont val="Tahoma"/>
            <family val="2"/>
          </rPr>
          <t>A.Fowler:</t>
        </r>
        <r>
          <rPr>
            <sz val="9"/>
            <color indexed="81"/>
            <rFont val="Tahoma"/>
            <family val="2"/>
          </rPr>
          <t xml:space="preserve">
Final</t>
        </r>
      </text>
    </comment>
    <comment ref="E43" authorId="0" shapeId="0" xr:uid="{36579AA2-08FC-4674-87C7-2FF6F145B165}">
      <text>
        <r>
          <rPr>
            <b/>
            <sz val="9"/>
            <color indexed="81"/>
            <rFont val="Tahoma"/>
            <family val="2"/>
          </rPr>
          <t>WDFW:</t>
        </r>
        <r>
          <rPr>
            <sz val="9"/>
            <color indexed="81"/>
            <rFont val="Tahoma"/>
            <family val="2"/>
          </rPr>
          <t xml:space="preserve">
preliminary</t>
        </r>
      </text>
    </comment>
    <comment ref="H43" authorId="3" shapeId="0" xr:uid="{5D595D79-5F77-4ECB-9296-E371D32B0C32}">
      <text>
        <r>
          <rPr>
            <b/>
            <sz val="9"/>
            <color indexed="81"/>
            <rFont val="Tahoma"/>
            <family val="2"/>
          </rPr>
          <t>Klacan, Julie L (DFW):</t>
        </r>
        <r>
          <rPr>
            <sz val="9"/>
            <color indexed="81"/>
            <rFont val="Tahoma"/>
            <family val="2"/>
          </rPr>
          <t xml:space="preserve">
Number returned to Skookum Hatchery in 2019 per Don Kruse (Lummi Nation) on 1/21/2022.
</t>
        </r>
      </text>
    </comment>
    <comment ref="I43" authorId="3" shapeId="0" xr:uid="{DC30ABBA-D452-4689-B0CA-0A099785740A}">
      <text>
        <r>
          <rPr>
            <b/>
            <sz val="9"/>
            <color indexed="81"/>
            <rFont val="Tahoma"/>
            <family val="2"/>
          </rPr>
          <t>Klacan, Julie L (DFW):</t>
        </r>
        <r>
          <rPr>
            <sz val="9"/>
            <color indexed="81"/>
            <rFont val="Tahoma"/>
            <family val="2"/>
          </rPr>
          <t xml:space="preserve">
Naturally spawning SF Sp Chin Total Basin Escapement</t>
        </r>
      </text>
    </comment>
    <comment ref="B44" authorId="2" shapeId="0" xr:uid="{4AAE5A7B-DB36-4B6D-B2FB-D9614D6A662E}">
      <text>
        <r>
          <rPr>
            <b/>
            <sz val="9"/>
            <color indexed="81"/>
            <rFont val="Tahoma"/>
            <family val="2"/>
          </rPr>
          <t>A.Fowler:</t>
        </r>
        <r>
          <rPr>
            <sz val="9"/>
            <color indexed="81"/>
            <rFont val="Tahoma"/>
            <family val="2"/>
          </rPr>
          <t xml:space="preserve">
Final
2020:
Adults: 1,827
Jack: 61
Not included: 
08 Wild Upper Cascade River spring Chinook trapped and released.</t>
        </r>
      </text>
    </comment>
    <comment ref="C44" authorId="0" shapeId="0" xr:uid="{36780784-F991-431C-B72E-A53332B06B33}">
      <text>
        <r>
          <rPr>
            <b/>
            <sz val="9"/>
            <color indexed="81"/>
            <rFont val="Tahoma"/>
            <family val="2"/>
          </rPr>
          <t>WDFW:</t>
        </r>
        <r>
          <rPr>
            <sz val="9"/>
            <color indexed="81"/>
            <rFont val="Tahoma"/>
            <family val="2"/>
          </rPr>
          <t xml:space="preserve">
Final</t>
        </r>
      </text>
    </comment>
    <comment ref="E44" authorId="0" shapeId="0" xr:uid="{BB511887-1ADD-4DF6-B121-416CBA84CD13}">
      <text>
        <r>
          <rPr>
            <b/>
            <sz val="9"/>
            <color indexed="81"/>
            <rFont val="Tahoma"/>
            <family val="2"/>
          </rPr>
          <t>WDFW:</t>
        </r>
        <r>
          <rPr>
            <sz val="9"/>
            <color indexed="81"/>
            <rFont val="Tahoma"/>
            <family val="2"/>
          </rPr>
          <t xml:space="preserve">
preliminary</t>
        </r>
      </text>
    </comment>
    <comment ref="B45" authorId="2" shapeId="0" xr:uid="{D316FB3B-63D0-46DC-9097-0D9C8977512B}">
      <text>
        <r>
          <rPr>
            <b/>
            <sz val="9"/>
            <color indexed="81"/>
            <rFont val="Tahoma"/>
            <family val="2"/>
          </rPr>
          <t>A.Fowler:</t>
        </r>
        <r>
          <rPr>
            <sz val="9"/>
            <color indexed="81"/>
            <rFont val="Tahoma"/>
            <family val="2"/>
          </rPr>
          <t xml:space="preserve">
Final
2021:
Adults: 2558
Jack: 643
Not included: 
9 Wild Upper Cascade River spring Chinook trapped and released.</t>
        </r>
      </text>
    </comment>
    <comment ref="E45" authorId="0" shapeId="0" xr:uid="{D7CEB185-2AD2-43BF-AB2D-E6082C5D1936}">
      <text>
        <r>
          <rPr>
            <b/>
            <sz val="9"/>
            <color indexed="81"/>
            <rFont val="Tahoma"/>
            <family val="2"/>
          </rPr>
          <t>WDFW:</t>
        </r>
        <r>
          <rPr>
            <sz val="9"/>
            <color indexed="81"/>
            <rFont val="Tahoma"/>
            <family val="2"/>
          </rPr>
          <t xml:space="preserve">
preliminary</t>
        </r>
      </text>
    </comment>
    <comment ref="B46" authorId="2" shapeId="0" xr:uid="{E9C0A590-B848-4CD6-9C4A-693F1CFA814F}">
      <text>
        <r>
          <rPr>
            <b/>
            <sz val="9"/>
            <color indexed="81"/>
            <rFont val="Tahoma"/>
            <family val="2"/>
          </rPr>
          <t>A.Fowler:</t>
        </r>
        <r>
          <rPr>
            <sz val="9"/>
            <color indexed="81"/>
            <rFont val="Tahoma"/>
            <family val="2"/>
          </rPr>
          <t xml:space="preserve">
Final
2022:
Rack counts:
Adults: 3672
Jack: 214
Not included: 
868 hatchery springs strays that spawned in vicinity of hatchery. 
51 Wild Upper Cascade River spring Chinook trapped and released. Hatchery suspects some of these are recaps. </t>
        </r>
      </text>
    </comment>
    <comment ref="E46" authorId="0" shapeId="0" xr:uid="{73C1466E-3672-4BAE-9495-216B7971062A}">
      <text>
        <r>
          <rPr>
            <b/>
            <sz val="9"/>
            <color indexed="81"/>
            <rFont val="Tahoma"/>
            <family val="2"/>
          </rPr>
          <t>WDFW:</t>
        </r>
        <r>
          <rPr>
            <sz val="9"/>
            <color indexed="81"/>
            <rFont val="Tahoma"/>
            <family val="2"/>
          </rPr>
          <t xml:space="preserve">
preliminary</t>
        </r>
      </text>
    </comment>
    <comment ref="B47" authorId="2" shapeId="0" xr:uid="{6728DAE8-038C-4701-A42E-ABE7BDB8AA4F}">
      <text>
        <r>
          <rPr>
            <b/>
            <sz val="9"/>
            <color indexed="81"/>
            <rFont val="Tahoma"/>
            <family val="2"/>
          </rPr>
          <t>A.Fowler:</t>
        </r>
        <r>
          <rPr>
            <sz val="9"/>
            <color indexed="81"/>
            <rFont val="Tahoma"/>
            <family val="2"/>
          </rPr>
          <t xml:space="preserve">
Final
2023:
Rack counts:
Adults: 2,469
Jack: 524
Not included: 
990 hatchery spring Chinook strays that spawned in vicinity of hatchery. 
</t>
        </r>
      </text>
    </comment>
    <comment ref="C47" authorId="4" shapeId="0" xr:uid="{0C89257E-1B0B-43B4-89C5-6EE2F8FD8217}">
      <text>
        <r>
          <rPr>
            <b/>
            <sz val="9"/>
            <color indexed="81"/>
            <rFont val="Tahoma"/>
            <family val="2"/>
          </rPr>
          <t>Fowler, Andrew M (DFW):</t>
        </r>
        <r>
          <rPr>
            <sz val="9"/>
            <color indexed="81"/>
            <rFont val="Tahoma"/>
            <family val="2"/>
          </rPr>
          <t xml:space="preserve">
2023 by stock:
Suiattle: 360
Upper Cascade: 353
Sauk Spring: 471</t>
        </r>
      </text>
    </comment>
    <comment ref="E47" authorId="3" shapeId="0" xr:uid="{287DE66F-E538-4826-ABDA-B4C0E54735E9}">
      <text>
        <r>
          <rPr>
            <b/>
            <sz val="9"/>
            <color indexed="81"/>
            <rFont val="Tahoma"/>
            <family val="2"/>
          </rPr>
          <t>Klacan, Julie L (DFW):</t>
        </r>
        <r>
          <rPr>
            <sz val="9"/>
            <color indexed="81"/>
            <rFont val="Tahoma"/>
            <family val="2"/>
          </rPr>
          <t xml:space="preserve">
Preliminary</t>
        </r>
      </text>
    </comment>
  </commentList>
</comments>
</file>

<file path=xl/sharedStrings.xml><?xml version="1.0" encoding="utf-8"?>
<sst xmlns="http://schemas.openxmlformats.org/spreadsheetml/2006/main" count="6971" uniqueCount="1425">
  <si>
    <r>
      <t>TABLE B-1.  Sacramento River fall Chinook salmon escapement in numbers of fish.</t>
    </r>
    <r>
      <rPr>
        <vertAlign val="superscript"/>
        <sz val="8"/>
        <color theme="1"/>
        <rFont val="Arial"/>
        <family val="2"/>
      </rPr>
      <t>a/b/</t>
    </r>
  </si>
  <si>
    <r>
      <t>Upper Sacramento Natural Areas</t>
    </r>
    <r>
      <rPr>
        <vertAlign val="superscript"/>
        <sz val="8"/>
        <color theme="1"/>
        <rFont val="Arial"/>
        <family val="2"/>
      </rPr>
      <t>c/d/e/</t>
    </r>
  </si>
  <si>
    <r>
      <t>Lower Sacramento Natural Areas</t>
    </r>
    <r>
      <rPr>
        <vertAlign val="superscript"/>
        <sz val="8"/>
        <color theme="1"/>
        <rFont val="Arial"/>
        <family val="2"/>
      </rPr>
      <t>c/</t>
    </r>
  </si>
  <si>
    <r>
      <t>Natural Area Totals</t>
    </r>
    <r>
      <rPr>
        <vertAlign val="superscript"/>
        <sz val="8"/>
        <color theme="1"/>
        <rFont val="Arial"/>
        <family val="2"/>
      </rPr>
      <t>c/</t>
    </r>
  </si>
  <si>
    <t>Sacramento Hatcheries</t>
  </si>
  <si>
    <t>Hatchery Totals</t>
  </si>
  <si>
    <t>Sacramento Totals</t>
  </si>
  <si>
    <t>LINKED TO Table II-1</t>
  </si>
  <si>
    <t>Year or Average</t>
  </si>
  <si>
    <t xml:space="preserve">  Feather River</t>
  </si>
  <si>
    <t xml:space="preserve">  Yuba River</t>
  </si>
  <si>
    <r>
      <t xml:space="preserve"> American River</t>
    </r>
    <r>
      <rPr>
        <u/>
        <vertAlign val="superscript"/>
        <sz val="8"/>
        <color theme="1"/>
        <rFont val="Arial"/>
        <family val="2"/>
      </rPr>
      <t>f/</t>
    </r>
  </si>
  <si>
    <t>Coleman</t>
  </si>
  <si>
    <t>Feather River</t>
  </si>
  <si>
    <t>Nimbus</t>
  </si>
  <si>
    <t>Adults</t>
  </si>
  <si>
    <t>Jacks</t>
  </si>
  <si>
    <r>
      <t>Adults</t>
    </r>
    <r>
      <rPr>
        <vertAlign val="superscript"/>
        <sz val="8"/>
        <color theme="1"/>
        <rFont val="Arial"/>
        <family val="2"/>
      </rPr>
      <t>g/</t>
    </r>
  </si>
  <si>
    <t>h/</t>
  </si>
  <si>
    <t>i/</t>
  </si>
  <si>
    <t xml:space="preserve"> </t>
  </si>
  <si>
    <t>j/</t>
  </si>
  <si>
    <r>
      <t>2023</t>
    </r>
    <r>
      <rPr>
        <vertAlign val="superscript"/>
        <sz val="8"/>
        <color theme="1"/>
        <rFont val="Arial"/>
        <family val="2"/>
      </rPr>
      <t>k/</t>
    </r>
  </si>
  <si>
    <t>GOALS</t>
  </si>
  <si>
    <t>-</t>
  </si>
  <si>
    <r>
      <t>12,000</t>
    </r>
    <r>
      <rPr>
        <vertAlign val="superscript"/>
        <sz val="8"/>
        <color theme="1"/>
        <rFont val="Arial"/>
        <family val="2"/>
      </rPr>
      <t>l/</t>
    </r>
  </si>
  <si>
    <r>
      <t>6,000</t>
    </r>
    <r>
      <rPr>
        <vertAlign val="superscript"/>
        <sz val="8"/>
        <color theme="1"/>
        <rFont val="Arial"/>
        <family val="2"/>
      </rPr>
      <t>l/</t>
    </r>
  </si>
  <si>
    <r>
      <t>4,000</t>
    </r>
    <r>
      <rPr>
        <vertAlign val="superscript"/>
        <sz val="8"/>
        <color theme="1"/>
        <rFont val="Arial"/>
        <family val="2"/>
      </rPr>
      <t>l/</t>
    </r>
  </si>
  <si>
    <r>
      <t>22,000</t>
    </r>
    <r>
      <rPr>
        <vertAlign val="superscript"/>
        <sz val="8"/>
        <color theme="1"/>
        <rFont val="Arial"/>
        <family val="2"/>
      </rPr>
      <t>l/</t>
    </r>
  </si>
  <si>
    <r>
      <t>122,000</t>
    </r>
    <r>
      <rPr>
        <vertAlign val="superscript"/>
        <sz val="8"/>
        <color theme="1"/>
        <rFont val="Arial"/>
        <family val="2"/>
      </rPr>
      <t>m/</t>
    </r>
  </si>
  <si>
    <t xml:space="preserve">a/  In 2004, CDFW reviewed and updated 1971-2003 escapement estimates to reflect final project reports. </t>
  </si>
  <si>
    <t xml:space="preserve">b/  Chinook spawning during the fall; may include spring run fish in some survey areas. </t>
  </si>
  <si>
    <t>c/  Most natural area estimates based on carcass surveys with a jack length cut-off.</t>
  </si>
  <si>
    <t xml:space="preserve">d/  Upper Sacramento mainstem estimates generally based on carcass surveys with a jack length cut-off, however, jack estimates from Red Bluff Diversion Dam (RBDD) reports have occasionally been used.  Early (pre-2001) mainstem Sacramento River adult and jack estimates based on RBDD passage. </t>
  </si>
  <si>
    <t>e/  Upper Sacramento River escapement includes Sacramento River mainstem; Battle, Clear, Mill, Deer, Butte, Cottonwood, and Cow creeks; and other small tributaries when surveys were conducted.  Specific escapement estimates by tributary can be found at www.calfish.org.</t>
  </si>
  <si>
    <t>f/  American River adult and jack ecapement estimates include fish taken at Nimbus Weir, 1979-current. In previous versions of this table, fish taken at Nimbus Weir were included in the Nimbus Fish Hatchery counts.</t>
  </si>
  <si>
    <t xml:space="preserve">g/  Total adults in Sacramento hatcheries include Tehama-Colusa Fish Facility escapements, 1971-1985. </t>
  </si>
  <si>
    <t xml:space="preserve">h/  Survey methodology was variable for 1998-99; may not be comparable to other surveys. </t>
  </si>
  <si>
    <t>i/  Change in 2002 estimation methodology due to extremely high Battle Creek escapement.</t>
  </si>
  <si>
    <t>j/  Nimbus Fish Hatchery opened three weeks early to collect anticipated stray Chinook originating from Coleman National Fish Hatchery. During this time, 2,886 fish were collected.</t>
  </si>
  <si>
    <t xml:space="preserve">k/  Preliminary. </t>
  </si>
  <si>
    <t>l/  Current hatchery-specific goals, not PFMC goals.</t>
  </si>
  <si>
    <r>
      <t>m/  Sacramento River fall Chinook S</t>
    </r>
    <r>
      <rPr>
        <vertAlign val="subscript"/>
        <sz val="8"/>
        <color theme="1"/>
        <rFont val="Arial"/>
        <family val="2"/>
      </rPr>
      <t>MSY</t>
    </r>
    <r>
      <rPr>
        <sz val="8"/>
        <color theme="1"/>
        <rFont val="Arial"/>
        <family val="2"/>
      </rPr>
      <t>.</t>
    </r>
  </si>
  <si>
    <r>
      <t xml:space="preserve"> American River</t>
    </r>
    <r>
      <rPr>
        <vertAlign val="superscript"/>
        <sz val="8"/>
        <color theme="1"/>
        <rFont val="Arial"/>
        <family val="2"/>
      </rPr>
      <t>f/</t>
    </r>
  </si>
  <si>
    <t>1981-1985</t>
  </si>
  <si>
    <t>1986-1990</t>
  </si>
  <si>
    <t>1991-1995</t>
  </si>
  <si>
    <t>1996-2000</t>
  </si>
  <si>
    <t>2001-2005</t>
  </si>
  <si>
    <t>2006-2010</t>
  </si>
  <si>
    <r>
      <t>TABLE B-2.  San Joaquin River fall Chinook salmon escapement in numbers of fish.</t>
    </r>
    <r>
      <rPr>
        <vertAlign val="superscript"/>
        <sz val="8"/>
        <color theme="1"/>
        <rFont val="Arial"/>
        <family val="2"/>
      </rPr>
      <t xml:space="preserve">a/ </t>
    </r>
    <r>
      <rPr>
        <sz val="8"/>
        <color theme="1"/>
        <rFont val="Arial"/>
        <family val="2"/>
      </rPr>
      <t xml:space="preserve"> </t>
    </r>
  </si>
  <si>
    <r>
      <t>San Joaquin Natural Areas</t>
    </r>
    <r>
      <rPr>
        <vertAlign val="superscript"/>
        <sz val="8"/>
        <color theme="1"/>
        <rFont val="Arial"/>
        <family val="2"/>
      </rPr>
      <t>b/</t>
    </r>
  </si>
  <si>
    <t>San Joaquin Hatcheries</t>
  </si>
  <si>
    <t xml:space="preserve">San Joaquin Totals </t>
  </si>
  <si>
    <t xml:space="preserve">Year or Average </t>
  </si>
  <si>
    <t>Mokelumne River</t>
  </si>
  <si>
    <t>Stanislaus River</t>
  </si>
  <si>
    <t>Tuolumne River</t>
  </si>
  <si>
    <t>Merced River</t>
  </si>
  <si>
    <r>
      <t>Other Tributaries</t>
    </r>
    <r>
      <rPr>
        <vertAlign val="superscript"/>
        <sz val="8"/>
        <color theme="1"/>
        <rFont val="Arial"/>
        <family val="2"/>
      </rPr>
      <t>c/d/</t>
    </r>
  </si>
  <si>
    <t xml:space="preserve"> Totals </t>
  </si>
  <si>
    <t xml:space="preserve">  Mokelumne River </t>
  </si>
  <si>
    <t xml:space="preserve">     Merced River </t>
  </si>
  <si>
    <r>
      <t>2023</t>
    </r>
    <r>
      <rPr>
        <vertAlign val="superscript"/>
        <sz val="8"/>
        <color theme="1"/>
        <rFont val="Arial"/>
        <family val="2"/>
      </rPr>
      <t>e/</t>
    </r>
  </si>
  <si>
    <r>
      <t>GOALS</t>
    </r>
    <r>
      <rPr>
        <vertAlign val="superscript"/>
        <sz val="8"/>
        <color theme="1"/>
        <rFont val="Arial"/>
        <family val="2"/>
      </rPr>
      <t>f/</t>
    </r>
  </si>
  <si>
    <r>
      <t>3,000</t>
    </r>
    <r>
      <rPr>
        <vertAlign val="superscript"/>
        <sz val="8"/>
        <color theme="1"/>
        <rFont val="Arial"/>
        <family val="2"/>
      </rPr>
      <t>g/</t>
    </r>
  </si>
  <si>
    <t>b/  Most natural area estimates based on carcass surveys with a jack length cut-off.</t>
  </si>
  <si>
    <t>c/  Other San Joaquin tributary escapement includes Cosumnes and Calaveras Rivers when surveys were conducted. In some years no survey was conducted due to logistical or environmental limitations.</t>
  </si>
  <si>
    <t xml:space="preserve">d/  Calculating jack proportions was not possible in some years due to sampling and/or environmental limitations. In those years jacks are included in the adult escapement values.  </t>
  </si>
  <si>
    <t>e/  Preliminary.</t>
  </si>
  <si>
    <t>f/  Current hatchery-specific goals, not PFMC goals.</t>
  </si>
  <si>
    <t>g/  Due to modernization of the hatchery facility and improved efficiencies, the Mokelumne Hatchery escapement goal was reduced from 5,000 to 3,000 adults in 2010.</t>
  </si>
  <si>
    <t>TABLE B-3.  Sacramento River late-fall, winter, and spring Chinook salmon spawning escapement in numbers of fish.</t>
  </si>
  <si>
    <t>Upper Sacramento River</t>
  </si>
  <si>
    <r>
      <t xml:space="preserve">          Late Fall</t>
    </r>
    <r>
      <rPr>
        <vertAlign val="superscript"/>
        <sz val="8"/>
        <color theme="1"/>
        <rFont val="Arial"/>
        <family val="2"/>
      </rPr>
      <t>a/b/c/</t>
    </r>
  </si>
  <si>
    <r>
      <t>Winter</t>
    </r>
    <r>
      <rPr>
        <vertAlign val="superscript"/>
        <sz val="8"/>
        <color theme="1"/>
        <rFont val="Arial"/>
        <family val="2"/>
      </rPr>
      <t>c/d/</t>
    </r>
  </si>
  <si>
    <t>Spring</t>
  </si>
  <si>
    <t xml:space="preserve"> Year or Average</t>
  </si>
  <si>
    <r>
      <t>RBDD</t>
    </r>
    <r>
      <rPr>
        <vertAlign val="superscript"/>
        <sz val="8"/>
        <color theme="1"/>
        <rFont val="Arial"/>
        <family val="2"/>
      </rPr>
      <t>a/</t>
    </r>
  </si>
  <si>
    <t>Carcass Survey</t>
  </si>
  <si>
    <r>
      <t>Tributary</t>
    </r>
    <r>
      <rPr>
        <vertAlign val="superscript"/>
        <sz val="8"/>
        <color theme="1"/>
        <rFont val="Arial"/>
        <family val="2"/>
      </rPr>
      <t>e/</t>
    </r>
  </si>
  <si>
    <r>
      <t xml:space="preserve">      Sacramento River</t>
    </r>
    <r>
      <rPr>
        <vertAlign val="superscript"/>
        <sz val="8"/>
        <color theme="1"/>
        <rFont val="Arial"/>
        <family val="2"/>
      </rPr>
      <t>a/f/</t>
    </r>
  </si>
  <si>
    <r>
      <t xml:space="preserve">        Feather River</t>
    </r>
    <r>
      <rPr>
        <vertAlign val="superscript"/>
        <sz val="8"/>
        <color theme="1"/>
        <rFont val="Arial"/>
        <family val="2"/>
      </rPr>
      <t>g/</t>
    </r>
  </si>
  <si>
    <r>
      <t>Adults and Jacks</t>
    </r>
    <r>
      <rPr>
        <vertAlign val="superscript"/>
        <sz val="8"/>
        <color theme="1"/>
        <rFont val="Arial"/>
        <family val="2"/>
      </rPr>
      <t>h/</t>
    </r>
  </si>
  <si>
    <t>--</t>
  </si>
  <si>
    <t>k/</t>
  </si>
  <si>
    <t>l/</t>
  </si>
  <si>
    <t>m/</t>
  </si>
  <si>
    <t>n/</t>
  </si>
  <si>
    <r>
      <t>2023</t>
    </r>
    <r>
      <rPr>
        <vertAlign val="superscript"/>
        <sz val="8"/>
        <color theme="1"/>
        <rFont val="Arial"/>
        <family val="2"/>
      </rPr>
      <t>o/</t>
    </r>
  </si>
  <si>
    <t>a/ Jacks and adults based on sampling at Red Bluff Diversion Dam (RBDD) from unpublished CDFW data.  Beginning in 1987 for late-fall and winter run, estimates based on historical run patterns and partial counts at RBDD due to raising of dam gates during the last part of the late-fall run and first part of the winter run.</t>
  </si>
  <si>
    <t>b/  Since 1998, late-fall adult and jack estimates are based on carcass counts of natural spawners plus fish spawned at Coleman National Fish Hatchery.</t>
  </si>
  <si>
    <t>c/   Estimates of late-fall and winter run include Chinook trapped at Keswick Dam for use as broodstock at Coleman or Livingston Stone National Fish hatcheries. Beginning in 2019, winter run estimates also include Chinook that returned to Battle Creek as part of the Coleman National Fish Hatchery captive broodstock "jumpstart" reintroduction effort.</t>
  </si>
  <si>
    <t>d/  RBDD and carcass survey estimates represent alternative methods for determining winter run Chinook escapement.</t>
  </si>
  <si>
    <t>e/  Natural spawning spring run which are isolated from fall run; primarily Mill Creek, Deer Creek, and Butte Creek escapement.</t>
  </si>
  <si>
    <t>f/   Sacramento River spring run estimates are the total RBDD counts minus the spring run numbers in the upper Sacramento tributaries.  If this number is less than or equal to zero, the upper Sacramento River spring run estimates are zero.</t>
  </si>
  <si>
    <t>g/  Feather River spring run estimates are primarily fish returning to Feather River Hatchery. Spring run are not distinguished from fall run in the natural spawning surveys and are reported in the fall run natural escapement numbers.</t>
  </si>
  <si>
    <t>h/  Jack proportion could not be determined in 2001.</t>
  </si>
  <si>
    <t>i/   Primarily number of spawners at Coleman National Fish Hatchery 1991-97.  No data available for natural spawners, RBDD gates were raised during time coinciding with the late-fall run.</t>
  </si>
  <si>
    <t>j/   Methodology change from using snorkel survey to carcass survey for Butte Creek spring run estimates.</t>
  </si>
  <si>
    <t>k/  Methodology change for distinguishing spring run Chinook at Feather River Hatchery in 2005. Fish arriving prior to the spring Chinook spawning period were tagged and returned to the river. Spring Chinook escapement estimate is the number of these tagged fish that subsequently returned during the spring Chinook spawning period.</t>
  </si>
  <si>
    <t>l/  RBDD did not go into operation until June 15, a month later than normal; thus RBDD winter and spring run estimates are unavailable.</t>
  </si>
  <si>
    <t>m/  RBDD gates were permanently removed on September 1, 2012; thus RBDD winter and spring run estimates are no longer available.</t>
  </si>
  <si>
    <t xml:space="preserve">n/  Includes 47 adults that were transferred from the Colusa Basin Drain to Livingston Stone National Fish Hatchery for use as broodstock. </t>
  </si>
  <si>
    <t>o/  Preliminary.</t>
  </si>
  <si>
    <t>p/  Estimates from Butte Creek and Big Chico Creek were unavailable at time of printing.</t>
  </si>
  <si>
    <r>
      <t xml:space="preserve">          Late-Fall</t>
    </r>
    <r>
      <rPr>
        <vertAlign val="superscript"/>
        <sz val="8"/>
        <color theme="1"/>
        <rFont val="Arial"/>
        <family val="2"/>
      </rPr>
      <t>a/b/c/</t>
    </r>
  </si>
  <si>
    <t>TABLE B-4.  Summary of Klamath River fall Chinook salmon estimates in numbers of adults and jacks.</t>
  </si>
  <si>
    <t>LINKED TO TABLE II-2</t>
  </si>
  <si>
    <t>Total Inriver Run</t>
  </si>
  <si>
    <t>Nonlanded Fishery Mortality</t>
  </si>
  <si>
    <t>Spawning Escapement</t>
  </si>
  <si>
    <t>Inriver Harvest</t>
  </si>
  <si>
    <t>Klamath River</t>
  </si>
  <si>
    <t>Trinity River</t>
  </si>
  <si>
    <t>Total</t>
  </si>
  <si>
    <t>Category</t>
  </si>
  <si>
    <t>Indian</t>
  </si>
  <si>
    <t>Sport</t>
  </si>
  <si>
    <t>Hatchery</t>
  </si>
  <si>
    <t>Natural</t>
  </si>
  <si>
    <t>a/</t>
  </si>
  <si>
    <r>
      <t>2014</t>
    </r>
    <r>
      <rPr>
        <vertAlign val="superscript"/>
        <sz val="8"/>
        <color theme="1"/>
        <rFont val="Arial"/>
        <family val="2"/>
      </rPr>
      <t>b/</t>
    </r>
  </si>
  <si>
    <t>b/</t>
  </si>
  <si>
    <r>
      <t>2015</t>
    </r>
    <r>
      <rPr>
        <vertAlign val="superscript"/>
        <sz val="8"/>
        <color theme="1"/>
        <rFont val="Arial"/>
        <family val="2"/>
      </rPr>
      <t>b/</t>
    </r>
  </si>
  <si>
    <r>
      <t>2016</t>
    </r>
    <r>
      <rPr>
        <vertAlign val="superscript"/>
        <sz val="8"/>
        <color theme="1"/>
        <rFont val="Arial"/>
        <family val="2"/>
      </rPr>
      <t>b/</t>
    </r>
  </si>
  <si>
    <r>
      <t>2019</t>
    </r>
    <r>
      <rPr>
        <vertAlign val="superscript"/>
        <sz val="8"/>
        <color theme="1"/>
        <rFont val="Arial"/>
        <family val="2"/>
      </rPr>
      <t>b/</t>
    </r>
  </si>
  <si>
    <r>
      <t>2021</t>
    </r>
    <r>
      <rPr>
        <vertAlign val="superscript"/>
        <sz val="8"/>
        <color theme="1"/>
        <rFont val="Arial"/>
        <family val="2"/>
      </rPr>
      <t>b/</t>
    </r>
  </si>
  <si>
    <r>
      <t>2022</t>
    </r>
    <r>
      <rPr>
        <vertAlign val="superscript"/>
        <sz val="8"/>
        <color theme="1"/>
        <rFont val="Arial"/>
        <family val="2"/>
      </rPr>
      <t>b/</t>
    </r>
  </si>
  <si>
    <r>
      <t>2023</t>
    </r>
    <r>
      <rPr>
        <vertAlign val="superscript"/>
        <sz val="8"/>
        <color theme="1"/>
        <rFont val="Arial"/>
        <family val="2"/>
      </rPr>
      <t>c/</t>
    </r>
  </si>
  <si>
    <t>GOAL</t>
  </si>
  <si>
    <r>
      <t>≥40,700</t>
    </r>
    <r>
      <rPr>
        <vertAlign val="superscript"/>
        <sz val="8"/>
        <color theme="1"/>
        <rFont val="Arial"/>
        <family val="2"/>
      </rPr>
      <t>d/e/</t>
    </r>
  </si>
  <si>
    <t>a/  Total inriver run in 2002 includes an estimated 30,550 fish that died prior to spawning in September.</t>
  </si>
  <si>
    <t>b/  Total inriver run includes fish collected from the Klamath and Trinity rivers by the Yurok and Hoopa Valley tribes, respectively, to test for the presence of the parasite Ichthyophthirius multifiliis during the following years: 2014 - 282 fish; 2015 - 124 fish; 2016 - 113 fish; 2019 - 9 fish; 2021 - 113 adults and 6 jacks; 2022 - 164 adults.</t>
  </si>
  <si>
    <t xml:space="preserve">c/  Preliminary.  </t>
  </si>
  <si>
    <r>
      <t>d/  In December 2011, Amendment 16 to the Salmon Fishery Management Plan was approved, which replaced the 35,000 spawning escapement floor with an S</t>
    </r>
    <r>
      <rPr>
        <vertAlign val="subscript"/>
        <sz val="8"/>
        <color theme="1"/>
        <rFont val="Arial"/>
        <family val="2"/>
      </rPr>
      <t>MSY</t>
    </r>
    <r>
      <rPr>
        <sz val="8"/>
        <color theme="1"/>
        <rFont val="Arial"/>
        <family val="2"/>
      </rPr>
      <t xml:space="preserve"> management objective of 40,700 natural area adult spawners.  The 35,000 spawner floor was in effect from 1989-2007 and in 2011. In 2008-2010, fisheries were managed for a natural area spawning escapement of 40,700 adults under requirements of a rebuilding plan.</t>
    </r>
  </si>
  <si>
    <r>
      <t>e/  Annual escapement goals may be more or less than S</t>
    </r>
    <r>
      <rPr>
        <vertAlign val="subscript"/>
        <sz val="8"/>
        <color theme="1"/>
        <rFont val="Arial"/>
        <family val="2"/>
      </rPr>
      <t>MSY</t>
    </r>
    <r>
      <rPr>
        <sz val="8"/>
        <color theme="1"/>
        <rFont val="Arial"/>
        <family val="2"/>
      </rPr>
      <t xml:space="preserve"> in some years due to meeting S</t>
    </r>
    <r>
      <rPr>
        <vertAlign val="subscript"/>
        <sz val="8"/>
        <color theme="1"/>
        <rFont val="Arial"/>
        <family val="2"/>
      </rPr>
      <t>ACL</t>
    </r>
    <r>
      <rPr>
        <sz val="8"/>
        <color theme="1"/>
        <rFont val="Arial"/>
        <family val="2"/>
      </rPr>
      <t xml:space="preserve"> requirements and </t>
    </r>
    <r>
      <rPr>
        <i/>
        <sz val="8"/>
        <color theme="1"/>
        <rFont val="Arial"/>
        <family val="2"/>
      </rPr>
      <t>de minimis</t>
    </r>
    <r>
      <rPr>
        <sz val="8"/>
        <color theme="1"/>
        <rFont val="Arial"/>
        <family val="2"/>
      </rPr>
      <t xml:space="preserve"> fishing provisions.</t>
    </r>
  </si>
  <si>
    <r>
      <t>2001-2005</t>
    </r>
    <r>
      <rPr>
        <vertAlign val="superscript"/>
        <sz val="8"/>
        <color theme="1"/>
        <rFont val="Arial"/>
        <family val="2"/>
      </rPr>
      <t>a/</t>
    </r>
  </si>
  <si>
    <t>a/  Total inriver run includes an estimated 30,550 fish that died prior to spawning in September 2002.</t>
  </si>
  <si>
    <t>b/  Total inriver run includes fish collected from the Klamath and Trinity rivers by the Yurok and Hoopa Valley tribes, respectively, to test for the presence of the parasite Ichthyophthirius multifiliis during the following years: 2014 - 282 fish; 2015 - 124 fish; 2016 - 113 fish; 2019 - 9 fish; 2021 - 113 adults and 6 jacks; 2022 - 159 adults.</t>
  </si>
  <si>
    <r>
      <t xml:space="preserve">e/  Annual escapement goals may be more or less than SMSY in some years due to meeting SACL requirements and </t>
    </r>
    <r>
      <rPr>
        <i/>
        <sz val="8"/>
        <color theme="1"/>
        <rFont val="Arial"/>
        <family val="2"/>
      </rPr>
      <t>de minimis</t>
    </r>
    <r>
      <rPr>
        <sz val="8"/>
        <color theme="1"/>
        <rFont val="Arial"/>
        <family val="2"/>
      </rPr>
      <t xml:space="preserve"> fishing provisions.</t>
    </r>
  </si>
  <si>
    <t>TABLE B-5.  Estimates of Yurok and Hoopa Valley reservation Indian gillnet Chinook harvest in numbers of fish.</t>
  </si>
  <si>
    <t>Spring Run</t>
  </si>
  <si>
    <t>Fall Run</t>
  </si>
  <si>
    <t>Year</t>
  </si>
  <si>
    <r>
      <t>Area</t>
    </r>
    <r>
      <rPr>
        <vertAlign val="superscript"/>
        <sz val="8"/>
        <color theme="1"/>
        <rFont val="Arial"/>
        <family val="2"/>
      </rPr>
      <t>a/</t>
    </r>
  </si>
  <si>
    <t>Jack</t>
  </si>
  <si>
    <t>Adult</t>
  </si>
  <si>
    <t xml:space="preserve">b/ </t>
  </si>
  <si>
    <t>Estuary</t>
  </si>
  <si>
    <t>Resighinni</t>
  </si>
  <si>
    <t>Upper Klamath</t>
  </si>
  <si>
    <t>Middle Klamath</t>
  </si>
  <si>
    <r>
      <t>1985</t>
    </r>
    <r>
      <rPr>
        <vertAlign val="superscript"/>
        <sz val="8"/>
        <color theme="1"/>
        <rFont val="Arial"/>
        <family val="2"/>
      </rPr>
      <t>c/</t>
    </r>
  </si>
  <si>
    <r>
      <t>1986</t>
    </r>
    <r>
      <rPr>
        <vertAlign val="superscript"/>
        <sz val="8"/>
        <color theme="1"/>
        <rFont val="Arial"/>
        <family val="2"/>
      </rPr>
      <t>c/</t>
    </r>
  </si>
  <si>
    <t>Commercial: Estuary</t>
  </si>
  <si>
    <t>Subsistence:Estuary</t>
  </si>
  <si>
    <t xml:space="preserve">  Middle Klamath</t>
  </si>
  <si>
    <t xml:space="preserve">  Upper Klamath</t>
  </si>
  <si>
    <t xml:space="preserve">  Trinity River</t>
  </si>
  <si>
    <t>Commercial:Estuary</t>
  </si>
  <si>
    <t xml:space="preserve">Subsistence:Estuary </t>
  </si>
  <si>
    <r>
      <t xml:space="preserve">  Upper Klamath</t>
    </r>
    <r>
      <rPr>
        <vertAlign val="superscript"/>
        <sz val="8"/>
        <color theme="1"/>
        <rFont val="Arial"/>
        <family val="2"/>
      </rPr>
      <t>b/</t>
    </r>
  </si>
  <si>
    <r>
      <t xml:space="preserve">  Trinity River</t>
    </r>
    <r>
      <rPr>
        <vertAlign val="superscript"/>
        <sz val="8"/>
        <color theme="1"/>
        <rFont val="Arial"/>
        <family val="2"/>
      </rPr>
      <t>c/</t>
    </r>
  </si>
  <si>
    <r>
      <t xml:space="preserve">  Middle Klamath</t>
    </r>
    <r>
      <rPr>
        <vertAlign val="superscript"/>
        <sz val="8"/>
        <color theme="1"/>
        <rFont val="Arial"/>
        <family val="2"/>
      </rPr>
      <t>b/</t>
    </r>
  </si>
  <si>
    <r>
      <t>2023</t>
    </r>
    <r>
      <rPr>
        <vertAlign val="superscript"/>
        <sz val="8"/>
        <color theme="1"/>
        <rFont val="Arial"/>
        <family val="2"/>
      </rPr>
      <t>d/</t>
    </r>
  </si>
  <si>
    <t>e/</t>
  </si>
  <si>
    <t>a/  Klamath River tribal fishing areas are defined as follows: Estuary: mouth to Highway 101 bridge; Middle Klamath: Highway 101 bridge to Surpur Creek; Upper Klamath: Surpur Creek to Weitchpec.</t>
  </si>
  <si>
    <r>
      <t>b/  Harvest includes fish collected by the Yurok Tribe to test for the presence of the parasite</t>
    </r>
    <r>
      <rPr>
        <i/>
        <sz val="8"/>
        <color theme="1"/>
        <rFont val="Arial"/>
        <family val="2"/>
      </rPr>
      <t xml:space="preserve"> Ichthyophthirius multifiliis </t>
    </r>
    <r>
      <rPr>
        <sz val="8"/>
        <color theme="1"/>
        <rFont val="Arial"/>
        <family val="2"/>
      </rPr>
      <t>during the following years: 2015 - 26 spring run and 104 fall run; 2016 - 113 fall run; 2019 - 9 fall run.</t>
    </r>
  </si>
  <si>
    <r>
      <t xml:space="preserve">c/  Harvest includes 20 fall run collected from the Trinity River by the Hoopa Valley Tribe to test for the presence of the parasite </t>
    </r>
    <r>
      <rPr>
        <i/>
        <sz val="8"/>
        <color theme="1"/>
        <rFont val="Arial"/>
        <family val="2"/>
      </rPr>
      <t>Ichthyophthirius multifiliis</t>
    </r>
    <r>
      <rPr>
        <sz val="8"/>
        <color theme="1"/>
        <rFont val="Arial"/>
        <family val="2"/>
      </rPr>
      <t xml:space="preserve">.  </t>
    </r>
  </si>
  <si>
    <t>d/  Preliminary.</t>
  </si>
  <si>
    <t>e/ Data unavailable at time of print.</t>
  </si>
  <si>
    <r>
      <t>TABLE B-6.  Shasta, Scott, and Salmon rivers fall Chinook salmon spawning escapement estimates in numbers of fish.</t>
    </r>
    <r>
      <rPr>
        <vertAlign val="superscript"/>
        <sz val="8"/>
        <color theme="1"/>
        <rFont val="Arial"/>
        <family val="2"/>
      </rPr>
      <t>a/</t>
    </r>
  </si>
  <si>
    <t>Shasta River</t>
  </si>
  <si>
    <t>Scott River</t>
  </si>
  <si>
    <t>Salmon River</t>
  </si>
  <si>
    <r>
      <t>1933</t>
    </r>
    <r>
      <rPr>
        <vertAlign val="superscript"/>
        <sz val="8"/>
        <color theme="1"/>
        <rFont val="Arial"/>
        <family val="2"/>
      </rPr>
      <t>b/</t>
    </r>
  </si>
  <si>
    <t>-- Incomplete Count --</t>
  </si>
  <si>
    <t>-- No Count --</t>
  </si>
  <si>
    <r>
      <t>1976</t>
    </r>
    <r>
      <rPr>
        <vertAlign val="superscript"/>
        <sz val="8"/>
        <color theme="1"/>
        <rFont val="Arial"/>
        <family val="2"/>
      </rPr>
      <t>c/</t>
    </r>
  </si>
  <si>
    <r>
      <t>1981</t>
    </r>
    <r>
      <rPr>
        <vertAlign val="superscript"/>
        <sz val="8"/>
        <color theme="1"/>
        <rFont val="Arial"/>
        <family val="2"/>
      </rPr>
      <t>d/</t>
    </r>
  </si>
  <si>
    <r>
      <t>1988</t>
    </r>
    <r>
      <rPr>
        <vertAlign val="superscript"/>
        <sz val="8"/>
        <color theme="1"/>
        <rFont val="Arial"/>
        <family val="2"/>
      </rPr>
      <t>e/</t>
    </r>
  </si>
  <si>
    <r>
      <t>2023</t>
    </r>
    <r>
      <rPr>
        <vertAlign val="superscript"/>
        <sz val="8"/>
        <color theme="1"/>
        <rFont val="Arial"/>
        <family val="2"/>
      </rPr>
      <t>f/</t>
    </r>
  </si>
  <si>
    <t xml:space="preserve">a/  Estimates are made from a combination of weir counts, carcass surveys, and redd counts.  The methodology can change annually based on environmental conditions, logistical constraints, and/or the expert opinion of regional biologists.  </t>
  </si>
  <si>
    <t>b/  Commercial fishing in lower Klamath River closed by the state after the 1933 season.</t>
  </si>
  <si>
    <t>c/  Gillnetting resumed in lower 20 miles of Klamath River by Hoopa Valley Indian Reservation fishers in 1976.</t>
  </si>
  <si>
    <t>d/  Shasta adults include 276 females taken to Iron Gate Hatchery in 1981.</t>
  </si>
  <si>
    <t>e/  Low water conditions appeared to hinder entry into the Shasta River in 1988.</t>
  </si>
  <si>
    <t>f/  Preliminary.</t>
  </si>
  <si>
    <r>
      <t>1931-1940</t>
    </r>
    <r>
      <rPr>
        <vertAlign val="superscript"/>
        <sz val="8"/>
        <color theme="1"/>
        <rFont val="Arial"/>
        <family val="2"/>
      </rPr>
      <t>b/</t>
    </r>
  </si>
  <si>
    <t>1941-1950</t>
  </si>
  <si>
    <t>1951-1960</t>
  </si>
  <si>
    <t>1961-1970</t>
  </si>
  <si>
    <t>1971-1975</t>
  </si>
  <si>
    <r>
      <t>1976-1980</t>
    </r>
    <r>
      <rPr>
        <vertAlign val="superscript"/>
        <sz val="8"/>
        <color theme="1"/>
        <rFont val="Arial"/>
        <family val="2"/>
      </rPr>
      <t>c/</t>
    </r>
  </si>
  <si>
    <r>
      <t>1981-1985</t>
    </r>
    <r>
      <rPr>
        <vertAlign val="superscript"/>
        <sz val="8"/>
        <color theme="1"/>
        <rFont val="Arial"/>
        <family val="2"/>
      </rPr>
      <t>d/</t>
    </r>
  </si>
  <si>
    <r>
      <t>1986-1990</t>
    </r>
    <r>
      <rPr>
        <vertAlign val="superscript"/>
        <sz val="8"/>
        <color theme="1"/>
        <rFont val="Arial"/>
        <family val="2"/>
      </rPr>
      <t>e/</t>
    </r>
  </si>
  <si>
    <t>TABLE B-7.  Summary of California North Coast salmon spawning stock surveys in numbers of fish (adults and jacks combined) or redd counts.</t>
  </si>
  <si>
    <t>CHINOOK</t>
  </si>
  <si>
    <t>Redwood</t>
  </si>
  <si>
    <t>Mad</t>
  </si>
  <si>
    <t>Eel River</t>
  </si>
  <si>
    <t>South Fork</t>
  </si>
  <si>
    <t>Mattole</t>
  </si>
  <si>
    <t>Russian</t>
  </si>
  <si>
    <r>
      <t>Creek</t>
    </r>
    <r>
      <rPr>
        <vertAlign val="superscript"/>
        <sz val="8"/>
        <rFont val="Arial"/>
        <family val="2"/>
      </rPr>
      <t>a/</t>
    </r>
  </si>
  <si>
    <r>
      <t>River</t>
    </r>
    <r>
      <rPr>
        <vertAlign val="superscript"/>
        <sz val="8"/>
        <rFont val="Arial"/>
        <family val="2"/>
      </rPr>
      <t>a/b/</t>
    </r>
  </si>
  <si>
    <r>
      <t>(Mainstem)</t>
    </r>
    <r>
      <rPr>
        <vertAlign val="superscript"/>
        <sz val="8"/>
        <rFont val="Arial"/>
        <family val="2"/>
      </rPr>
      <t>a/b/</t>
    </r>
  </si>
  <si>
    <r>
      <t>Eel River</t>
    </r>
    <r>
      <rPr>
        <vertAlign val="superscript"/>
        <sz val="8"/>
        <rFont val="Arial"/>
        <family val="2"/>
      </rPr>
      <t>a/b/</t>
    </r>
  </si>
  <si>
    <r>
      <t>River</t>
    </r>
    <r>
      <rPr>
        <vertAlign val="superscript"/>
        <sz val="8"/>
        <rFont val="Arial"/>
        <family val="2"/>
      </rPr>
      <t>c/</t>
    </r>
  </si>
  <si>
    <r>
      <t>River</t>
    </r>
    <r>
      <rPr>
        <vertAlign val="superscript"/>
        <sz val="8"/>
        <color indexed="0"/>
        <rFont val="Arial"/>
        <family val="2"/>
      </rPr>
      <t>d</t>
    </r>
    <r>
      <rPr>
        <vertAlign val="superscript"/>
        <sz val="8"/>
        <rFont val="Arial"/>
        <family val="2"/>
      </rPr>
      <t>/</t>
    </r>
  </si>
  <si>
    <t xml:space="preserve">Year      </t>
  </si>
  <si>
    <t>(Redds)</t>
  </si>
  <si>
    <t>2000-2001</t>
  </si>
  <si>
    <t>2001-2002</t>
  </si>
  <si>
    <t>2002-2003</t>
  </si>
  <si>
    <t>2003-2004</t>
  </si>
  <si>
    <t>2004-2005</t>
  </si>
  <si>
    <t>2005-2006</t>
  </si>
  <si>
    <t>2006-2007</t>
  </si>
  <si>
    <t>2007-2008</t>
  </si>
  <si>
    <t>2008-2009</t>
  </si>
  <si>
    <t>2009-2010</t>
  </si>
  <si>
    <t>2010-2011</t>
  </si>
  <si>
    <t>2011-2012</t>
  </si>
  <si>
    <t>2012-2013</t>
  </si>
  <si>
    <t>2013-2014</t>
  </si>
  <si>
    <t>f/</t>
  </si>
  <si>
    <t>2014-2015</t>
  </si>
  <si>
    <t>g/</t>
  </si>
  <si>
    <t>2015-2016</t>
  </si>
  <si>
    <t>2016-2017</t>
  </si>
  <si>
    <t>2017-2018</t>
  </si>
  <si>
    <t>2018-2019</t>
  </si>
  <si>
    <t>2019-2020</t>
  </si>
  <si>
    <t>2020-2021</t>
  </si>
  <si>
    <t>2021-2022</t>
  </si>
  <si>
    <t>2022-2023</t>
  </si>
  <si>
    <r>
      <t>2023-2024</t>
    </r>
    <r>
      <rPr>
        <vertAlign val="superscript"/>
        <sz val="8"/>
        <rFont val="Arial"/>
        <family val="2"/>
      </rPr>
      <t>j/</t>
    </r>
  </si>
  <si>
    <t>COHO</t>
  </si>
  <si>
    <t>Humboldt</t>
  </si>
  <si>
    <t>Freshwater</t>
  </si>
  <si>
    <t>Ten Mile</t>
  </si>
  <si>
    <t>Pudding</t>
  </si>
  <si>
    <t>Noyo</t>
  </si>
  <si>
    <t>Big</t>
  </si>
  <si>
    <t>Little</t>
  </si>
  <si>
    <r>
      <t>Lagunitas</t>
    </r>
    <r>
      <rPr>
        <vertAlign val="superscript"/>
        <sz val="8"/>
        <color indexed="0"/>
        <rFont val="Arial"/>
        <family val="2"/>
      </rPr>
      <t/>
    </r>
  </si>
  <si>
    <r>
      <t>Creek</t>
    </r>
    <r>
      <rPr>
        <vertAlign val="superscript"/>
        <sz val="8"/>
        <rFont val="Arial"/>
        <family val="2"/>
      </rPr>
      <t>c/</t>
    </r>
  </si>
  <si>
    <r>
      <t>Bay</t>
    </r>
    <r>
      <rPr>
        <vertAlign val="superscript"/>
        <sz val="8"/>
        <rFont val="Arial"/>
        <family val="2"/>
      </rPr>
      <t>c/l/</t>
    </r>
  </si>
  <si>
    <r>
      <t>Creek</t>
    </r>
    <r>
      <rPr>
        <vertAlign val="superscript"/>
        <sz val="8"/>
        <rFont val="Arial"/>
        <family val="2"/>
      </rPr>
      <t>m/</t>
    </r>
  </si>
  <si>
    <r>
      <t>Eel River</t>
    </r>
    <r>
      <rPr>
        <vertAlign val="superscript"/>
        <sz val="8"/>
        <rFont val="Arial"/>
        <family val="2"/>
      </rPr>
      <t>b/c/</t>
    </r>
  </si>
  <si>
    <r>
      <t>River</t>
    </r>
    <r>
      <rPr>
        <vertAlign val="superscript"/>
        <sz val="8"/>
        <rFont val="Arial"/>
        <family val="2"/>
      </rPr>
      <t>n/</t>
    </r>
  </si>
  <si>
    <r>
      <t>Creek</t>
    </r>
    <r>
      <rPr>
        <vertAlign val="superscript"/>
        <sz val="8"/>
        <color indexed="0"/>
        <rFont val="Arial"/>
        <family val="2"/>
      </rPr>
      <t>m</t>
    </r>
    <r>
      <rPr>
        <vertAlign val="superscript"/>
        <sz val="8"/>
        <rFont val="Arial"/>
        <family val="2"/>
      </rPr>
      <t>/</t>
    </r>
  </si>
  <si>
    <r>
      <t>Watershed</t>
    </r>
    <r>
      <rPr>
        <vertAlign val="superscript"/>
        <sz val="8"/>
        <color indexed="0"/>
        <rFont val="Arial"/>
        <family val="2"/>
      </rPr>
      <t>o</t>
    </r>
    <r>
      <rPr>
        <vertAlign val="superscript"/>
        <sz val="8"/>
        <rFont val="Arial"/>
        <family val="2"/>
      </rPr>
      <t>/</t>
    </r>
  </si>
  <si>
    <t>1995-1996</t>
  </si>
  <si>
    <t>1996-1997</t>
  </si>
  <si>
    <t>1997-1998</t>
  </si>
  <si>
    <t>1998-1999</t>
  </si>
  <si>
    <t>1999-2000</t>
  </si>
  <si>
    <t>a/  Escapement estimates from expanded sonar fish counts.</t>
  </si>
  <si>
    <r>
      <t xml:space="preserve">b/  Previous versions of this table reported Chinook and coho counts for Cañon, Tomki (Chinook only), and Sprowl creeks, tributaries to the Mad, mainstem Eel, and South Fork Eel rivers, respectively.  See the </t>
    </r>
    <r>
      <rPr>
        <i/>
        <sz val="8"/>
        <rFont val="Arial"/>
        <family val="2"/>
      </rPr>
      <t xml:space="preserve">Review of 2018 Ocean Salmon Fisheries </t>
    </r>
    <r>
      <rPr>
        <sz val="8"/>
        <rFont val="Arial"/>
        <family val="2"/>
      </rPr>
      <t xml:space="preserve">for these estimates.  </t>
    </r>
  </si>
  <si>
    <t>c/  Expanded redd counts from design-based sample of reaches.</t>
  </si>
  <si>
    <t>d/  Video counts of combined adults and jacks made at Mirabel Dam.  These are minimum counts and are not comparable between years.  Accuracy of counts may be affected by environmental conditions.</t>
  </si>
  <si>
    <t>e/  No data available.</t>
  </si>
  <si>
    <t>f/  Minimum count; sonar installed mid-season.</t>
  </si>
  <si>
    <t xml:space="preserve">g/  Mirabel Dam video counts were unavailable due to construction of a new counting facility.  The number recorded is the sum of minimum counts made at two facilities upstream of Mirabel Dam. </t>
  </si>
  <si>
    <t>h/  Minimum abundance due to unexpanded, missing data.</t>
  </si>
  <si>
    <t xml:space="preserve">i/  Monitoring at Mirabel Dam was complicated by operational challenges associated with the implementation of a new counting facility. </t>
  </si>
  <si>
    <t>j/  Available estimates are incomplete and preliminary; surveys are still in progress at time of publication.</t>
  </si>
  <si>
    <t>k/  Estimates not yet available; data analysis in progress.</t>
  </si>
  <si>
    <t xml:space="preserve">l/  Redd surveys conducted in the four largest tributaries to Humboldt Bay: Jacoby Creek, Freshwater Creek, Elk River, and Salmon Creek.  </t>
  </si>
  <si>
    <t xml:space="preserve">m/  Escapement estimates from mark-recapture experiments.  </t>
  </si>
  <si>
    <t xml:space="preserve">n/  Escapement estimates derived by multiplying expanded redd counts from design-based sample of reaches by annual fish/redd ratios.  </t>
  </si>
  <si>
    <t>o/  Olema Creek is excluded.</t>
  </si>
  <si>
    <t>TABLE B-7.  Summary of California North Coast salmon spawning stock surveys in numbers of fish (adults and jacks combined) or redd counts.   (Page 1 of 2)</t>
  </si>
  <si>
    <t xml:space="preserve">Run Year or Ave.      </t>
  </si>
  <si>
    <t>2000-2005</t>
  </si>
  <si>
    <t>1995-2000</t>
  </si>
  <si>
    <t>TABLE B-7.  Summary of California North Coast salmon spawning stock surveys in numbers of fish (adults and jacks combined) or redd counts.    (Page 2 of 2)</t>
  </si>
  <si>
    <t>TABLE B-8.  Peak spawning counts in index areas for selected south/local migrating Oregon coastal fall Chinook stocks.</t>
  </si>
  <si>
    <t>Deep Creek (Pistol River) (0.4 mile)</t>
  </si>
  <si>
    <t>Big Emily Creek (Chetco River) (1.0 mile)</t>
  </si>
  <si>
    <t>Bear Creek (Winchuck River) (0.8 mile)</t>
  </si>
  <si>
    <t xml:space="preserve"> Index (fish per mile)</t>
  </si>
  <si>
    <t>0a/</t>
  </si>
  <si>
    <r>
      <t>2023</t>
    </r>
    <r>
      <rPr>
        <vertAlign val="superscript"/>
        <sz val="8"/>
        <rFont val="Arial"/>
        <family val="2"/>
      </rPr>
      <t>b/</t>
    </r>
  </si>
  <si>
    <t>a/  Pistol River was subject to several “slope failures” in 1986 resulting in severe short-term alterations in gravel bars and spawning index areas.  Considerable debris and siltation severely limited Chinook surveys resulting in “0" counts in Deep Creek index areas through December.</t>
  </si>
  <si>
    <t>b/  Preliminary.</t>
  </si>
  <si>
    <t xml:space="preserve">Deep Creek      </t>
  </si>
  <si>
    <t xml:space="preserve">Big Emily Creek                       </t>
  </si>
  <si>
    <t xml:space="preserve">Bear Creek                   </t>
  </si>
  <si>
    <t xml:space="preserve">(Pistol River) </t>
  </si>
  <si>
    <t>(Chetco River)</t>
  </si>
  <si>
    <t>(Winchuck River)</t>
  </si>
  <si>
    <t xml:space="preserve"> (0.4 mile)</t>
  </si>
  <si>
    <t xml:space="preserve"> (1.0 mile)</t>
  </si>
  <si>
    <t xml:space="preserve"> (0.8 mile)</t>
  </si>
  <si>
    <t>Year or Avg.</t>
  </si>
  <si>
    <t xml:space="preserve">        Jacks</t>
  </si>
  <si>
    <t>1961-1965</t>
  </si>
  <si>
    <t>1966-1970</t>
  </si>
  <si>
    <t>1976-1980</t>
  </si>
  <si>
    <t>TABLE B-9. Counts of natural and hatchery spring Chinook salmon at Gold Ray Dam on the Rogue River and at Winchester Dam on the North Umpqua River in thousands of fish.</t>
  </si>
  <si>
    <t>LINKED TO TABLE II-4</t>
  </si>
  <si>
    <r>
      <t>Gold Ray Dam, Rogue River</t>
    </r>
    <r>
      <rPr>
        <vertAlign val="superscript"/>
        <sz val="8"/>
        <rFont val="Arial"/>
        <family val="2"/>
      </rPr>
      <t>a/</t>
    </r>
  </si>
  <si>
    <r>
      <t>Winchester Dam, Umpqua River</t>
    </r>
    <r>
      <rPr>
        <vertAlign val="superscript"/>
        <sz val="8"/>
        <rFont val="Arial"/>
        <family val="2"/>
      </rPr>
      <t>a/</t>
    </r>
  </si>
  <si>
    <r>
      <t>Natural</t>
    </r>
    <r>
      <rPr>
        <vertAlign val="superscript"/>
        <sz val="8"/>
        <rFont val="Arial"/>
        <family val="2"/>
      </rPr>
      <t>b/</t>
    </r>
  </si>
  <si>
    <t xml:space="preserve">Total   </t>
  </si>
  <si>
    <r>
      <t>Jacks</t>
    </r>
    <r>
      <rPr>
        <vertAlign val="superscript"/>
        <sz val="8"/>
        <rFont val="Arial"/>
        <family val="2"/>
      </rPr>
      <t>c/</t>
    </r>
  </si>
  <si>
    <t>NA</t>
  </si>
  <si>
    <r>
      <t>2023</t>
    </r>
    <r>
      <rPr>
        <vertAlign val="superscript"/>
        <sz val="8"/>
        <rFont val="Arial"/>
        <family val="2"/>
      </rPr>
      <t>d/</t>
    </r>
  </si>
  <si>
    <t>a/  Jacks included in natural, hatchery, and total counts.</t>
  </si>
  <si>
    <t>b/  Gold Ray Dam removed October, 2010.  Natural estimate derived using relationship of 2004-2010 spawning ground surveys to Gold Ray Dam passage.  Estimate includes an unknown number of jacks.</t>
  </si>
  <si>
    <t>c/  Jacks include all Chinook less than 20 inches prior to 1978 and all Chinook less than 24 inches beginning in 1978.</t>
  </si>
  <si>
    <t xml:space="preserve">TABLE B-9. Counts of natural and hatchery spring Chinook salmon at Gold Ray Dam on the Rogue River and at Winchester Dam on the North Umpqua River in thousands of fish.  </t>
  </si>
  <si>
    <t>1942-1945</t>
  </si>
  <si>
    <t>1946-1950</t>
  </si>
  <si>
    <t>1951-1955</t>
  </si>
  <si>
    <t>1956-1960</t>
  </si>
  <si>
    <t>TABLE B-10.  Rogue River fall Chinook carcass counts and Huntley Park passage of naturally produced fish.</t>
  </si>
  <si>
    <r>
      <t>Carcass Counts</t>
    </r>
    <r>
      <rPr>
        <vertAlign val="superscript"/>
        <sz val="8"/>
        <rFont val="Arial"/>
        <family val="2"/>
      </rPr>
      <t>a/</t>
    </r>
  </si>
  <si>
    <t>Huntley Park Passage</t>
  </si>
  <si>
    <t>&lt; 2022 Draft/estimated age comp based on 10 yr. avg., to be updated later</t>
  </si>
  <si>
    <r>
      <t>2023</t>
    </r>
    <r>
      <rPr>
        <vertAlign val="superscript"/>
        <sz val="8"/>
        <rFont val="Arial"/>
        <family val="2"/>
      </rPr>
      <t>c/</t>
    </r>
  </si>
  <si>
    <t>a/  Surveys were discontinued in 2005.</t>
  </si>
  <si>
    <t>b/  In 2004, one of the standard survey sections was not sampled.  In the previous two years, this section accounted for 33 percent of the total adult carcass counts.</t>
  </si>
  <si>
    <t>c/  Preliminary.</t>
  </si>
  <si>
    <t>TABLE B-10.  Rogue River fall Chinook carcass counts and Huntley Park Passage of naturally produced fish.</t>
  </si>
  <si>
    <t>1977-1980</t>
  </si>
  <si>
    <t>1990-1995</t>
  </si>
  <si>
    <t>TABLE B-11.  Peak counts for north migrating Oregon coastal Chinook stocks on selected fall Chinook spawning index stream surveys.</t>
  </si>
  <si>
    <t>River Tributaries</t>
  </si>
  <si>
    <t>Careful….hand enter new rows.  No Macro</t>
  </si>
  <si>
    <t>Humbug (Nehalem)         (1.0 mile)</t>
  </si>
  <si>
    <t xml:space="preserve">    Tillamook  (1.8 mile)</t>
  </si>
  <si>
    <t xml:space="preserve"> Niagara (Nestucca)           (0.4 mile)</t>
  </si>
  <si>
    <t xml:space="preserve"> Sunshine (Siletz)
(1.2 mile)</t>
  </si>
  <si>
    <r>
      <t xml:space="preserve"> Grant (Yaquina)</t>
    </r>
    <r>
      <rPr>
        <sz val="8"/>
        <rFont val="Arial"/>
        <family val="2"/>
      </rPr>
      <t xml:space="preserve">
(1.7 mile)</t>
    </r>
  </si>
  <si>
    <t xml:space="preserve"> Buck (Alsea)        (1.0 mile)</t>
  </si>
  <si>
    <t xml:space="preserve">  Lake (Siuslaw)    (0.8 mile)</t>
  </si>
  <si>
    <t>W.F. Millicoma (Coos) (0.5 mile)</t>
  </si>
  <si>
    <t xml:space="preserve"> Salmon (Coquille)          (0.8 mile)</t>
  </si>
  <si>
    <t xml:space="preserve">  Index Fish Per Mile</t>
  </si>
  <si>
    <t>a/  Surveys were not conducted.</t>
  </si>
  <si>
    <t xml:space="preserve">TABLE B-11.  Peak counts for north migrating Oregon coastal Chinook stocks on selected fall Chinook spawning index stream surveys.  </t>
  </si>
  <si>
    <t xml:space="preserve">    Tillamook          (1.8 mile)</t>
  </si>
  <si>
    <t xml:space="preserve"> Grant (Yaquina)
(1.7 mile)</t>
  </si>
  <si>
    <t xml:space="preserve">  Siuslaw (Lake)    (0.8 mile)</t>
  </si>
  <si>
    <t>TABLE B-12.  Estimates of minimum inriver run size, catch, and escapement in numbers of Columbia River adult spring Chinook destined for areas below Bonneville Dam.</t>
  </si>
  <si>
    <t>Tributary Runs</t>
  </si>
  <si>
    <r>
      <t>Minimum Columbia R. Return</t>
    </r>
    <r>
      <rPr>
        <vertAlign val="superscript"/>
        <sz val="8"/>
        <rFont val="Arial"/>
        <family val="2"/>
      </rPr>
      <t>b/</t>
    </r>
  </si>
  <si>
    <r>
      <t>Lower River Catch</t>
    </r>
    <r>
      <rPr>
        <u/>
        <vertAlign val="superscript"/>
        <sz val="8"/>
        <rFont val="Arial"/>
        <family val="2"/>
      </rPr>
      <t>a/</t>
    </r>
  </si>
  <si>
    <t>Willamette</t>
  </si>
  <si>
    <t>Non-Indian</t>
  </si>
  <si>
    <t>L. Willamette Sport Catch</t>
  </si>
  <si>
    <r>
      <t xml:space="preserve"> Will. Falls Escapement</t>
    </r>
    <r>
      <rPr>
        <vertAlign val="superscript"/>
        <sz val="8"/>
        <rFont val="Arial"/>
        <family val="2"/>
      </rPr>
      <t>b/</t>
    </r>
  </si>
  <si>
    <r>
      <t xml:space="preserve"> Hatchery Escapement</t>
    </r>
    <r>
      <rPr>
        <vertAlign val="superscript"/>
        <sz val="8"/>
        <rFont val="Arial"/>
        <family val="2"/>
      </rPr>
      <t>d/</t>
    </r>
  </si>
  <si>
    <t>Commercial</t>
  </si>
  <si>
    <t xml:space="preserve">  Run Size</t>
  </si>
  <si>
    <t xml:space="preserve">  Sandy</t>
  </si>
  <si>
    <r>
      <t xml:space="preserve">  Cowlitz</t>
    </r>
    <r>
      <rPr>
        <vertAlign val="superscript"/>
        <sz val="8"/>
        <rFont val="Arial"/>
        <family val="2"/>
      </rPr>
      <t>c/</t>
    </r>
  </si>
  <si>
    <r>
      <t xml:space="preserve">  Lewis</t>
    </r>
    <r>
      <rPr>
        <vertAlign val="superscript"/>
        <sz val="8"/>
        <rFont val="Arial"/>
        <family val="2"/>
      </rPr>
      <t>c/</t>
    </r>
  </si>
  <si>
    <t xml:space="preserve">  Kalama</t>
  </si>
  <si>
    <r>
      <t>2023</t>
    </r>
    <r>
      <rPr>
        <vertAlign val="superscript"/>
        <sz val="8"/>
        <rFont val="Arial"/>
        <family val="2"/>
      </rPr>
      <t>e/</t>
    </r>
  </si>
  <si>
    <t>a/  Includes some upriver origin spring Chinook through 1980.  Beginning in 1981, the lower river catch of lower river spring Chinook is based on mark recoveries rather than the timing of the catch, as in previous years.  Since 1986, GSI and VSI techniques have been used for stock composition analysis.  Commercial catch includes Select Area fisheries.  Sport catch is mainstem Columbia River, does not include tributaries. Catch may include small numbers of jacks.  Sport fishery closed in 1995 to 1997.</t>
  </si>
  <si>
    <t>b/  Prior to 1988, the escapement goal at Willamette Falls was 30,000 to 35,000.  Beginning in 1988, the goal was dependent on run size under the Willamette Basin Fish Management Plan.  Since 2001, hatchery escapement targets are set in the Fisheries Management and Evaluation Plan developed by ODFW.  Lower Willamette sport catch may include small numbers of jacks.</t>
  </si>
  <si>
    <t>c/  Includes hatchery escapement, tributary recreational catch, and natural spawning escapement for 1975 to present.  The years 1971-1973 are based on using the 1975-1976 Cowlitz River recreational fishery adult harvest rates.</t>
  </si>
  <si>
    <t>d/  Includes hatcheries operated by all agencies.  Values are included in the totals for the tributary runs.</t>
  </si>
  <si>
    <r>
      <t>TABLE B-13.  Estimates of inriver run size, catch, and escapement in numbers of Columbia River adult spring Chinook destined for areas above Bonneville Dam.</t>
    </r>
    <r>
      <rPr>
        <vertAlign val="superscript"/>
        <sz val="8"/>
        <rFont val="Arial"/>
        <family val="2"/>
      </rPr>
      <t xml:space="preserve">a/ </t>
    </r>
  </si>
  <si>
    <r>
      <t>Lower River Catch</t>
    </r>
    <r>
      <rPr>
        <u/>
        <vertAlign val="superscript"/>
        <sz val="8"/>
        <rFont val="Arial"/>
        <family val="2"/>
      </rPr>
      <t>c/</t>
    </r>
  </si>
  <si>
    <t xml:space="preserve">Catch Above Bonneville Dam </t>
  </si>
  <si>
    <t>Non-Indian Commercial</t>
  </si>
  <si>
    <r>
      <t xml:space="preserve"> Bonneville Dam Count</t>
    </r>
    <r>
      <rPr>
        <vertAlign val="superscript"/>
        <sz val="8"/>
        <rFont val="Arial"/>
        <family val="2"/>
      </rPr>
      <t>d/</t>
    </r>
  </si>
  <si>
    <r>
      <t>Sport</t>
    </r>
    <r>
      <rPr>
        <vertAlign val="superscript"/>
        <sz val="8"/>
        <rFont val="Arial"/>
        <family val="2"/>
      </rPr>
      <t>e/</t>
    </r>
  </si>
  <si>
    <r>
      <t xml:space="preserve"> Treaty Indian</t>
    </r>
    <r>
      <rPr>
        <vertAlign val="superscript"/>
        <sz val="8"/>
        <rFont val="Arial"/>
        <family val="2"/>
      </rPr>
      <t>f/</t>
    </r>
  </si>
  <si>
    <r>
      <t>Non-Treaty Tribal</t>
    </r>
    <r>
      <rPr>
        <vertAlign val="superscript"/>
        <sz val="8"/>
        <rFont val="Arial"/>
        <family val="2"/>
      </rPr>
      <t>g/</t>
    </r>
  </si>
  <si>
    <r>
      <t>Snake River Escapement</t>
    </r>
    <r>
      <rPr>
        <u/>
        <vertAlign val="superscript"/>
        <sz val="8"/>
        <rFont val="Arial"/>
        <family val="2"/>
      </rPr>
      <t>h/</t>
    </r>
  </si>
  <si>
    <t>Rock Island Dam Count</t>
  </si>
  <si>
    <t>Wild</t>
  </si>
  <si>
    <r>
      <t>2023</t>
    </r>
    <r>
      <rPr>
        <vertAlign val="superscript"/>
        <sz val="8"/>
        <rFont val="Arial"/>
        <family val="2"/>
      </rPr>
      <t>i/</t>
    </r>
  </si>
  <si>
    <r>
      <t>a/  Chinook formerly managed separately as Snake River summer Chinook are now grouped with all upriver spring Chinook because of overlap in run timing.   Snake River summer Chinook have been moved from Table B-14 to this table. This table includes all harvest accounted for in</t>
    </r>
    <r>
      <rPr>
        <i/>
        <sz val="8"/>
        <rFont val="Arial"/>
        <family val="2"/>
      </rPr>
      <t xml:space="preserve"> U.S. v. OR</t>
    </r>
    <r>
      <rPr>
        <sz val="8"/>
        <rFont val="Arial"/>
        <family val="2"/>
      </rPr>
      <t xml:space="preserve"> Spring Management Period mainstem fisheries.  Tributary harvest is not included.</t>
    </r>
  </si>
  <si>
    <t>b/ Includes adult upriver spring chinook and Snake River summer Chinook.</t>
  </si>
  <si>
    <t>c/  Includes some lower river origin spring Chinook through 1980.  Beginning in 1981, the lower river catch of upriver spring Chinook is based on mark recoveries rather than timing of the catch as in previous years.  Since 1986, GSI techniques have been used for stock composition analysis.  Commercial catch  is from estimated miscellaneous fishery-related impacts from  commercial shad and test fisheries, Select Area fisheries beginning in 1979, and catch and release mortalities from selective fisheries beginning in 2001. Sport catch, including any release mortalities, is from mainstem and Select Area fisheries downstream of Bonneville Dam.</t>
  </si>
  <si>
    <t xml:space="preserve">d/ Spring counting period is January 1-June 15. </t>
  </si>
  <si>
    <t>e/ Includes mainstem Columbia R. fisheries in Zone 6 (BON-MCN), McNary to Hwy I-395, Ringold sport (2001-2011), plus the Washington lower Snake River sport fishery.</t>
  </si>
  <si>
    <t>f/ Includes ticketed commercial, over-the-bank sales, and ceremonial and subsistence catch.  Spring season commercial fishery closed in 1975, 1976, and from 1978 to 2000.  Spring Chinook landed during those years were from the winter season fishery and limited spring Ceremonial &amp; Subsistence harvest.   Includes below Bonneville Dam C&amp;S starting in 2008 along with fish taken for tribal use from lower river test fishing.</t>
  </si>
  <si>
    <t>g/ Mainstem catch. Wanapum tribal fishery.</t>
  </si>
  <si>
    <t>h/ Escapement estimated at Lower Granite Dam.</t>
  </si>
  <si>
    <t>i/ Preliminary.</t>
  </si>
  <si>
    <r>
      <t>TABLE B-13.  Estimates of inriver run size, catch, and escapement in numbers of Columbia River adult spring Chinook destined for areas above Bonneville Dam.  This table includes Snake River summer Chinook.</t>
    </r>
    <r>
      <rPr>
        <vertAlign val="superscript"/>
        <sz val="8"/>
        <rFont val="Arial"/>
        <family val="2"/>
      </rPr>
      <t xml:space="preserve">a/ </t>
    </r>
    <r>
      <rPr>
        <sz val="8"/>
        <rFont val="Arial"/>
        <family val="2"/>
      </rPr>
      <t xml:space="preserve"> </t>
    </r>
  </si>
  <si>
    <r>
      <t>TABLE B-14.  Estimates of inriver run size, catch, and escapement in numbers of Columbia River adult summer Chinook destined for areas above Bonneville Dam.  Excludes Snake River summer Chinook.</t>
    </r>
    <r>
      <rPr>
        <vertAlign val="superscript"/>
        <sz val="8"/>
        <rFont val="Arial"/>
        <family val="2"/>
      </rPr>
      <t>a/</t>
    </r>
  </si>
  <si>
    <t>Minimum Columbia R. Return</t>
  </si>
  <si>
    <t>Lower River Catch</t>
  </si>
  <si>
    <t xml:space="preserve"> Catch above Bonneville Dam</t>
  </si>
  <si>
    <t>Escapement</t>
  </si>
  <si>
    <r>
      <t>Non-Indian Commercial</t>
    </r>
    <r>
      <rPr>
        <vertAlign val="superscript"/>
        <sz val="8"/>
        <rFont val="Arial"/>
        <family val="2"/>
      </rPr>
      <t>b/</t>
    </r>
  </si>
  <si>
    <r>
      <t>Treaty Indian</t>
    </r>
    <r>
      <rPr>
        <vertAlign val="superscript"/>
        <sz val="8"/>
        <rFont val="Arial"/>
        <family val="2"/>
      </rPr>
      <t>f/</t>
    </r>
  </si>
  <si>
    <r>
      <t>Rock Island
Dam Count</t>
    </r>
    <r>
      <rPr>
        <vertAlign val="superscript"/>
        <sz val="8"/>
        <rFont val="Arial"/>
        <family val="2"/>
      </rPr>
      <t>h/</t>
    </r>
  </si>
  <si>
    <t>Links Col I to II--6</t>
  </si>
  <si>
    <r>
      <t>Sport</t>
    </r>
    <r>
      <rPr>
        <vertAlign val="superscript"/>
        <sz val="8"/>
        <rFont val="Arial"/>
        <family val="2"/>
      </rPr>
      <t>c/</t>
    </r>
  </si>
  <si>
    <r>
      <t>29,000</t>
    </r>
    <r>
      <rPr>
        <vertAlign val="superscript"/>
        <sz val="8"/>
        <rFont val="Arial"/>
        <family val="2"/>
      </rPr>
      <t>j/</t>
    </r>
  </si>
  <si>
    <r>
      <t>12,143</t>
    </r>
    <r>
      <rPr>
        <vertAlign val="superscript"/>
        <sz val="8"/>
        <rFont val="Arial"/>
        <family val="2"/>
      </rPr>
      <t>k/</t>
    </r>
  </si>
  <si>
    <t>a/  Summer Chinook accounting begins on June 16. Chinook managed as Snake River summer Chinook prior to 2004 are now grouped with all upriver spring Chinook because of overlap in run timing.  As of 2004, Snake River summer Chinook have been moved from this table to Table B-13.</t>
  </si>
  <si>
    <t>b/  Mainstem and Select Area Fisheries.  Includes estimated miscellaneous fishery-related impacts from mainstem recreational fisheries, test fisheries, commercial shad fisheries, and terminal area commercial gillnet fisheries beginning in 1979.  Includes release mortality in selective fisheries beginning in 2002.</t>
  </si>
  <si>
    <t>c/  Includes estimated catch and release mortalities from  mainstem and Select Area recreational fisheries.</t>
  </si>
  <si>
    <t>d/  Counting period June 16-July 31.</t>
  </si>
  <si>
    <t xml:space="preserve">e/ Mainstem catch from Bonneville Dam upstream to Priest Rapids Dam. </t>
  </si>
  <si>
    <t>f/ Mainstem catch.  Includes ticketed commercial, over-the-bank sales, and ceremonial and subsistence catch. No directed commercial summer Chinook fishery from 1965 to 2003.  Landings during those years are bycatch from commercial sockeye fishery. Includes commercial and C&amp;S catch. Includes catch downstream of Bonneville since 2010.</t>
  </si>
  <si>
    <t>g/ Mainstem catch. Wanapum and Colville tribal fisheries.</t>
  </si>
  <si>
    <t>h/ Summer counting period June 18 to August 17.</t>
  </si>
  <si>
    <t>i/  Preliminary.</t>
  </si>
  <si>
    <t>j/  Comanager goal established in 2004 associated with regrouping Snake River summer Chinook with Snake River spring Chinook.</t>
  </si>
  <si>
    <t>k/  MSY spawning escapement objective adopted in 2011 under Amendment 16 based on Chinook Technical Committee Report 99-3.</t>
  </si>
  <si>
    <r>
      <t>TABLE B-14.  Estimates of inriver run size, catch, and escapement in numbers of adult Upper Columbia River summer Chinook destined for areas above Bonneville Dam.</t>
    </r>
    <r>
      <rPr>
        <vertAlign val="superscript"/>
        <sz val="8"/>
        <rFont val="Arial"/>
        <family val="2"/>
      </rPr>
      <t>a/</t>
    </r>
    <r>
      <rPr>
        <sz val="8"/>
        <rFont val="Arial"/>
        <family val="2"/>
      </rPr>
      <t xml:space="preserve">  Excludes Snake River summer Chinook.</t>
    </r>
  </si>
  <si>
    <r>
      <t>TABLE B-15.  Estimates of inriver run size, catch, and escapement in numbers of Columbia River adult lower river hatchery (LRH) stock fall Chinook.</t>
    </r>
    <r>
      <rPr>
        <vertAlign val="superscript"/>
        <sz val="8"/>
        <rFont val="Arial"/>
        <family val="2"/>
      </rPr>
      <t>a/</t>
    </r>
  </si>
  <si>
    <t>Year or Ave.</t>
  </si>
  <si>
    <t>Catch</t>
  </si>
  <si>
    <r>
      <t>Treaty Indian</t>
    </r>
    <r>
      <rPr>
        <vertAlign val="superscript"/>
        <sz val="8"/>
        <rFont val="Arial"/>
        <family val="2"/>
      </rPr>
      <t>d/</t>
    </r>
  </si>
  <si>
    <r>
      <t>Natural</t>
    </r>
    <r>
      <rPr>
        <vertAlign val="superscript"/>
        <sz val="8"/>
        <rFont val="Arial"/>
        <family val="2"/>
      </rPr>
      <t>e/</t>
    </r>
  </si>
  <si>
    <r>
      <t>Hatchery</t>
    </r>
    <r>
      <rPr>
        <vertAlign val="superscript"/>
        <sz val="8"/>
        <rFont val="Arial"/>
        <family val="2"/>
      </rPr>
      <t>f/</t>
    </r>
  </si>
  <si>
    <t>List H and N escapement areas in the footnote</t>
  </si>
  <si>
    <r>
      <t>2023</t>
    </r>
    <r>
      <rPr>
        <vertAlign val="superscript"/>
        <sz val="8"/>
        <rFont val="Arial"/>
        <family val="2"/>
      </rPr>
      <t>g/</t>
    </r>
  </si>
  <si>
    <t>Hatchery  Production</t>
  </si>
  <si>
    <t>a/  Based on Columbia River fall Chinook database (Preliminary Big Sheets), WDFW, unpublished. Adult Aged fish.</t>
  </si>
  <si>
    <t>b/  Includes Select Area fisheries.</t>
  </si>
  <si>
    <t>c/  Includes tributary catches.</t>
  </si>
  <si>
    <t>d/  Commercial, ceremonial, and subsistence.</t>
  </si>
  <si>
    <t>e/  Includes  Cowlitz, Kalama, Toutle, Lewis, and Washougal rivers.</t>
  </si>
  <si>
    <t>f/   Does not include strays to hatcheries above Bonneville Dam or fish trapped at Bonneville Dam.</t>
  </si>
  <si>
    <t>g/  Preliminary estimates based on preseason expectations.</t>
  </si>
  <si>
    <r>
      <t>TABLE B-16.  Estimates of inriver run size, catch, and escapement in numbers of Columbia River adult lower river wild (LRW) stock fall Chinook.</t>
    </r>
    <r>
      <rPr>
        <vertAlign val="superscript"/>
        <sz val="8"/>
        <rFont val="Arial"/>
        <family val="2"/>
      </rPr>
      <t>a/</t>
    </r>
  </si>
  <si>
    <r>
      <t>2023</t>
    </r>
    <r>
      <rPr>
        <vertAlign val="superscript"/>
        <sz val="8"/>
        <rFont val="Arial"/>
        <family val="2"/>
      </rPr>
      <t>f/</t>
    </r>
  </si>
  <si>
    <r>
      <t>5,700</t>
    </r>
    <r>
      <rPr>
        <vertAlign val="superscript"/>
        <sz val="8"/>
        <rFont val="Arial"/>
        <family val="2"/>
      </rPr>
      <t>g/</t>
    </r>
  </si>
  <si>
    <t>b/  Includes Mainstem Select Area fisheries.</t>
  </si>
  <si>
    <t>d/ Includes mainstem commercial, ceremonial and subsistence.</t>
  </si>
  <si>
    <t>e/ Natural escapement includes Sandy and Lewis rivers.</t>
  </si>
  <si>
    <t>f/  Preliminary estimates based on preseason expectations.</t>
  </si>
  <si>
    <t>g/ Escapement objective is for North Lewis River, but escapement numbers include other fish.  The escapement objective for the North Lewis River was met for all years except 1998, 1999, 2007, 2008, and 2009.</t>
  </si>
  <si>
    <r>
      <t>TABLE B-16.  Estimates of inriver run size, catch, and escapement in numbers of Columbia River adult lower river wild (LRW) stock fall Chinook.</t>
    </r>
    <r>
      <rPr>
        <vertAlign val="superscript"/>
        <sz val="8"/>
        <rFont val="Arial"/>
        <family val="2"/>
      </rPr>
      <t>a/</t>
    </r>
    <r>
      <rPr>
        <sz val="8"/>
        <rFont val="Arial"/>
        <family val="2"/>
      </rPr>
      <t xml:space="preserve">   </t>
    </r>
  </si>
  <si>
    <r>
      <t>TABLE B-17.  Estimates of inriver run size, catch, and escapement in numbers of Columbia River adult Spring Creek Hatchery (SCH) stock fall Chinook.</t>
    </r>
    <r>
      <rPr>
        <vertAlign val="superscript"/>
        <sz val="8"/>
        <rFont val="Arial"/>
        <family val="2"/>
      </rPr>
      <t>a/</t>
    </r>
  </si>
  <si>
    <t xml:space="preserve"> Year or Ave.</t>
  </si>
  <si>
    <r>
      <t>Non-Indian Commercial</t>
    </r>
    <r>
      <rPr>
        <vertAlign val="superscript"/>
        <sz val="8"/>
        <rFont val="Arial"/>
        <family val="2"/>
      </rPr>
      <t xml:space="preserve">b/ </t>
    </r>
  </si>
  <si>
    <r>
      <t>Bonneville Dam  Count</t>
    </r>
    <r>
      <rPr>
        <vertAlign val="superscript"/>
        <sz val="8"/>
        <rFont val="Arial"/>
        <family val="2"/>
      </rPr>
      <t>d/</t>
    </r>
  </si>
  <si>
    <t>Above Bonneville Dam Catch</t>
  </si>
  <si>
    <r>
      <t>Natural</t>
    </r>
    <r>
      <rPr>
        <vertAlign val="superscript"/>
        <sz val="8"/>
        <rFont val="Arial"/>
        <family val="2"/>
      </rPr>
      <t>g/</t>
    </r>
  </si>
  <si>
    <r>
      <t>Hatchery</t>
    </r>
    <r>
      <rPr>
        <vertAlign val="superscript"/>
        <sz val="8"/>
        <rFont val="Arial"/>
        <family val="2"/>
      </rPr>
      <t>h/</t>
    </r>
  </si>
  <si>
    <r>
      <t>7,000</t>
    </r>
    <r>
      <rPr>
        <vertAlign val="superscript"/>
        <sz val="8"/>
        <rFont val="Arial"/>
        <family val="2"/>
      </rPr>
      <t>j/</t>
    </r>
  </si>
  <si>
    <t>a/  Based on Columbia River fall Chinook database (Preliminary Big Sheets), WDFW, unpublished. Adult Aged fish.  This stock may also be referred to as Bonneville Pool Hatchery (BPH).</t>
  </si>
  <si>
    <t>c/ Includes Bouy 10, Mainstem, and tributary catch downstream of Bonneville Dam.  Includes estimates for release mortalities. 1970-1988 catch includes upriver catch.</t>
  </si>
  <si>
    <t>d/ Fall counting period begins August 1.</t>
  </si>
  <si>
    <t xml:space="preserve">e/ Includes mainstem and Zone 6 tributary catch. 1970-1988 catch included in lower river sport fisheries. </t>
  </si>
  <si>
    <t>f/ Includes mainstem commercial, ands ceremonial and subsistance catch.</t>
  </si>
  <si>
    <t xml:space="preserve">g/ Includes White Salmon, Klickitat, and Little White Salmon rivers. </t>
  </si>
  <si>
    <t>h/  Does not include strays to hatcheries below Bonneville Dam.  Includes fall Chinook tules trapped at Bonneville Dam, 1986-1994 and 1998.</t>
  </si>
  <si>
    <t>i/  Preliminary estimates based on in-season run updates.</t>
  </si>
  <si>
    <t>j/  Escapement goal was changed from 8,200 fish to 7,000 fish, or 4,000 females, in 1994.</t>
  </si>
  <si>
    <r>
      <t>TABLE B-17.  Estimates of inriver run size, catch, and escapement in numbers of Columbia River adult Spring Creek Hatchery (SCH) stock fall Chinook.</t>
    </r>
    <r>
      <rPr>
        <vertAlign val="superscript"/>
        <sz val="8"/>
        <rFont val="Arial"/>
        <family val="2"/>
      </rPr>
      <t>a/</t>
    </r>
    <r>
      <rPr>
        <sz val="8"/>
        <rFont val="Arial"/>
        <family val="2"/>
      </rPr>
      <t xml:space="preserve"> </t>
    </r>
  </si>
  <si>
    <t>Catch Above Bonneville Dam</t>
  </si>
  <si>
    <t>c/</t>
  </si>
  <si>
    <r>
      <t>TABLE B-18.  Estimates of inriver run size, catch, and escapement in numbers of Columbia River adult mid-Columbia bright (MCB) stock fall Chinook destined for areas below McNary Dam, not including the Deschutes River.</t>
    </r>
    <r>
      <rPr>
        <vertAlign val="superscript"/>
        <sz val="8"/>
        <rFont val="Arial"/>
        <family val="2"/>
      </rPr>
      <t>a/</t>
    </r>
  </si>
  <si>
    <t>Above Bonneville Catch</t>
  </si>
  <si>
    <r>
      <t>Non-Indian  Commercial</t>
    </r>
    <r>
      <rPr>
        <vertAlign val="superscript"/>
        <sz val="8"/>
        <rFont val="Arial"/>
        <family val="2"/>
      </rPr>
      <t>b/</t>
    </r>
  </si>
  <si>
    <t>Bonneville Dam Count</t>
  </si>
  <si>
    <r>
      <t xml:space="preserve"> Treaty Indian</t>
    </r>
    <r>
      <rPr>
        <vertAlign val="superscript"/>
        <sz val="8"/>
        <rFont val="Arial"/>
        <family val="2"/>
      </rPr>
      <t>e/</t>
    </r>
  </si>
  <si>
    <r>
      <t>Sport</t>
    </r>
    <r>
      <rPr>
        <vertAlign val="superscript"/>
        <sz val="8"/>
        <rFont val="Arial"/>
        <family val="2"/>
      </rPr>
      <t>d/</t>
    </r>
  </si>
  <si>
    <r>
      <t>Natural</t>
    </r>
    <r>
      <rPr>
        <vertAlign val="superscript"/>
        <sz val="8"/>
        <rFont val="Arial"/>
        <family val="2"/>
      </rPr>
      <t>f/</t>
    </r>
  </si>
  <si>
    <r>
      <t>Hatchery</t>
    </r>
    <r>
      <rPr>
        <vertAlign val="superscript"/>
        <sz val="8"/>
        <rFont val="Arial"/>
        <family val="2"/>
      </rPr>
      <t>g/</t>
    </r>
  </si>
  <si>
    <r>
      <t>2023</t>
    </r>
    <r>
      <rPr>
        <vertAlign val="superscript"/>
        <sz val="8"/>
        <rFont val="Arial"/>
        <family val="2"/>
      </rPr>
      <t>h/</t>
    </r>
  </si>
  <si>
    <t>a/  Based on Columbia River fall Chinook database (Preliminary Big Sheets), WDFW, unpublished. Adult Aged fish.  The MCB stock includes Bonneville upriver brights (BUBs) and Pool upriver brights (PUBs).  A portion of the BUB stock includes lower river brights (LRBs) that spawn naturally downstream of Bonneville Dam.  In 2013, hatchery production of BUBs was discontinued and production shifted to PUB.  Since 2018, the MCB stock has consisted of PUB stock and the minor LCB component.</t>
  </si>
  <si>
    <t xml:space="preserve">b/ Mainstem and Select Areas downstream of Bonneville Dam. </t>
  </si>
  <si>
    <t>c/ Mainstem and tributary downstream of Bonneville Dam. 1982-88 includes catch from upriver sport.</t>
  </si>
  <si>
    <t>d/ Mainstem and tributary between Bonneville and McNary dam (Zone 6).  1982-88 catch from upriver sport included in lowe river sport catch.</t>
  </si>
  <si>
    <t>e/ Mainstem and tributary between Bonneville and McNary dam (Zone 6).  Includes commercial, ceremonial, and subsistence catch.</t>
  </si>
  <si>
    <t>f/ Includes Little White Salmon, Klickitat, and Umatilla rivers.</t>
  </si>
  <si>
    <t xml:space="preserve">g/  Includes Little White Salmon, Bonneville, Umatilla, and Klickitat hatcheries. </t>
  </si>
  <si>
    <t>h/  Preliminary estimates based on in-season run updates.</t>
  </si>
  <si>
    <r>
      <t>TABLE B-18.  Estimates of inriver run size, catch, and escapement in numbers of Columbia River adult mid-Columbia bright (MCB) stock fall Chinook destined for areas below McNary Dam.</t>
    </r>
    <r>
      <rPr>
        <vertAlign val="superscript"/>
        <sz val="8"/>
        <rFont val="Arial"/>
        <family val="2"/>
      </rPr>
      <t>a/</t>
    </r>
    <r>
      <rPr>
        <sz val="8"/>
        <rFont val="Arial"/>
        <family val="2"/>
      </rPr>
      <t xml:space="preserve">  </t>
    </r>
  </si>
  <si>
    <t>1982-1985</t>
  </si>
  <si>
    <r>
      <t>TABLE B-19.  Estimates of inriver run size, catch, and escapement in numbers of Columbia River adult upriver bright (URB) stock fall Chinook destined for areas above McNary Dam and to the Deschutes River.</t>
    </r>
    <r>
      <rPr>
        <vertAlign val="superscript"/>
        <sz val="8"/>
        <rFont val="Arial"/>
        <family val="2"/>
      </rPr>
      <t>a/</t>
    </r>
  </si>
  <si>
    <t>Links to table II-6</t>
  </si>
  <si>
    <r>
      <t xml:space="preserve"> Deschutes River above/below Sheares Falls</t>
    </r>
    <r>
      <rPr>
        <vertAlign val="superscript"/>
        <sz val="8"/>
        <rFont val="Arial"/>
        <family val="2"/>
      </rPr>
      <t>f/</t>
    </r>
  </si>
  <si>
    <r>
      <t>McNary Dam Count</t>
    </r>
    <r>
      <rPr>
        <vertAlign val="superscript"/>
        <sz val="8"/>
        <rFont val="Arial"/>
        <family val="2"/>
      </rPr>
      <t>g/</t>
    </r>
  </si>
  <si>
    <r>
      <t>Upper Columbia</t>
    </r>
    <r>
      <rPr>
        <vertAlign val="superscript"/>
        <sz val="8"/>
        <rFont val="Arial"/>
        <family val="2"/>
      </rPr>
      <t>h/</t>
    </r>
  </si>
  <si>
    <t>Total   L.   Granite Dam Count</t>
  </si>
  <si>
    <r>
      <t>SRW
L. Granite Dam Count</t>
    </r>
    <r>
      <rPr>
        <vertAlign val="superscript"/>
        <sz val="8"/>
        <rFont val="Arial"/>
        <family val="2"/>
      </rPr>
      <t>i/</t>
    </r>
  </si>
  <si>
    <t>Year or  Ave.</t>
  </si>
  <si>
    <t>Bonneville Dam  Count</t>
  </si>
  <si>
    <t>,</t>
  </si>
  <si>
    <r>
      <t>2023</t>
    </r>
    <r>
      <rPr>
        <vertAlign val="superscript"/>
        <sz val="8"/>
        <rFont val="Arial"/>
        <family val="2"/>
      </rPr>
      <t>j/</t>
    </r>
  </si>
  <si>
    <r>
      <t>60,000</t>
    </r>
    <r>
      <rPr>
        <vertAlign val="superscript"/>
        <sz val="8"/>
        <rFont val="Arial"/>
        <family val="2"/>
      </rPr>
      <t>k/</t>
    </r>
  </si>
  <si>
    <r>
      <t>39,625</t>
    </r>
    <r>
      <rPr>
        <vertAlign val="superscript"/>
        <sz val="8"/>
        <rFont val="Arial"/>
        <family val="2"/>
      </rPr>
      <t>l/</t>
    </r>
  </si>
  <si>
    <t>a/  Based on Columbia River fall Chinook database (Preliminary Big Sheets), WDFW, unpublished.  Does not include hatchery URB Chinook reared and released below McNary Dam. Adult Aged fish except for McNary, Ice Harbor and Total Lower Granite Dam Counts which are based on adult-sized passage.</t>
  </si>
  <si>
    <t xml:space="preserve">b/ Includes, Mainstem,Select Areas, and test fishing. </t>
  </si>
  <si>
    <t>c/ Includes Bouy 10, Mainstem, and Select Areas.  1971-1988 includes above Bonneville sport catch.</t>
  </si>
  <si>
    <t xml:space="preserve">d/ Includes tributary and mainstem catch between Bonneville and Priest Rapids dams and  Hanford Reach. Does not include Snake Basin sport harvest.  1971-1988 above Bonneville sport catch included in Lower River sport catch.  </t>
  </si>
  <si>
    <t>e/ Includes Mainstem Commercial and C&amp;S, plus Deschutes Subsistence.</t>
  </si>
  <si>
    <t>f/  Deschutes esc. time series revised in 2010 to match Deschutes R. Chinook Spawner Esc. Goal using U.S. v. OR Tech. Advisory Comm. Data (Sharma et al. 2009).</t>
  </si>
  <si>
    <t>g/ Conting period August 9-December 31. Data from Fish Passage Center.  Does not separate out any MCB fish that stray above McNary.</t>
  </si>
  <si>
    <t>h/  Upper Columbia escapement only:  Yakima River, Hanford Reach, and Priest Rapids Dam count.</t>
  </si>
  <si>
    <t>i/  Snake River wild; adjusted for stray hatchery fish.  Includes wild fish hauled to Lyons Ferry Hatchery.</t>
  </si>
  <si>
    <t>j/  Preliminary estimates based on in-season run update.</t>
  </si>
  <si>
    <r>
      <t xml:space="preserve">k/  The </t>
    </r>
    <r>
      <rPr>
        <i/>
        <sz val="8"/>
        <rFont val="Arial"/>
        <family val="2"/>
      </rPr>
      <t>U.S. v. Oregon</t>
    </r>
    <r>
      <rPr>
        <sz val="8"/>
        <rFont val="Arial"/>
        <family val="2"/>
      </rPr>
      <t xml:space="preserve">  parties managed for a McNary Dam esc. of 60,000 beginning in 2008. Starting in 1994, inriver fisheries were managed for ESA consultation standards.</t>
    </r>
  </si>
  <si>
    <t>l/  MSY spawning escapement objective adoped in FMP Amendment 16 in 2011.</t>
  </si>
  <si>
    <r>
      <t>TABLE B-19.  Estimates of inriver run size, catch, and escapement in numbers of Columbia River adult upriver bright (URB) stock fall Chinook destined for areas above McNary Dam and the Deschutes River.</t>
    </r>
    <r>
      <rPr>
        <vertAlign val="superscript"/>
        <sz val="8"/>
        <rFont val="Arial"/>
        <family val="2"/>
      </rPr>
      <t>a/</t>
    </r>
    <r>
      <rPr>
        <sz val="8"/>
        <rFont val="Arial"/>
        <family val="2"/>
      </rPr>
      <t xml:space="preserve"> </t>
    </r>
  </si>
  <si>
    <r>
      <t>TABLE B-20.  Estimates of minimum inriver run size and catch in numbers of adult spring, summer, and fall Chinook from the Columbia River.</t>
    </r>
    <r>
      <rPr>
        <vertAlign val="superscript"/>
        <sz val="8"/>
        <rFont val="Arial"/>
        <family val="2"/>
      </rPr>
      <t xml:space="preserve">a/ </t>
    </r>
    <r>
      <rPr>
        <sz val="8"/>
        <rFont val="Arial"/>
        <family val="2"/>
      </rPr>
      <t xml:space="preserve"> (Page 1 of 5)</t>
    </r>
  </si>
  <si>
    <t>Minimum</t>
  </si>
  <si>
    <t>Escapement (natural and hatchery)</t>
  </si>
  <si>
    <t>Non-Indian  Commercial</t>
  </si>
  <si>
    <t xml:space="preserve"> Treaty Indian</t>
  </si>
  <si>
    <t>Non-Treaty Tribal</t>
  </si>
  <si>
    <r>
      <t>Spring Chinook</t>
    </r>
    <r>
      <rPr>
        <b/>
        <vertAlign val="superscript"/>
        <sz val="8"/>
        <rFont val="Arial"/>
        <family val="2"/>
      </rPr>
      <t>b/</t>
    </r>
  </si>
  <si>
    <r>
      <t>TABLE B-20.  Estimates of minimum inriver run size and catch in numbers of adult spring, summer, and fall Chinook from the Columbia River</t>
    </r>
    <r>
      <rPr>
        <vertAlign val="superscript"/>
        <sz val="8"/>
        <rFont val="Arial"/>
        <family val="2"/>
      </rPr>
      <t>a/</t>
    </r>
    <r>
      <rPr>
        <sz val="8"/>
        <rFont val="Arial"/>
        <family val="2"/>
      </rPr>
      <t>.  (Page 2 of 5)</t>
    </r>
  </si>
  <si>
    <r>
      <t>Upper Columbia Summer Chinook</t>
    </r>
    <r>
      <rPr>
        <b/>
        <vertAlign val="superscript"/>
        <sz val="8"/>
        <rFont val="Arial"/>
        <family val="2"/>
      </rPr>
      <t>c/</t>
    </r>
  </si>
  <si>
    <r>
      <t>TABLE B-20.  Estimates of minimum inriver run size and catch in numbers of adult spring, summer, and fall Chinook from the Columbia River</t>
    </r>
    <r>
      <rPr>
        <vertAlign val="superscript"/>
        <sz val="8"/>
        <rFont val="Arial"/>
        <family val="2"/>
      </rPr>
      <t>a/</t>
    </r>
    <r>
      <rPr>
        <sz val="8"/>
        <rFont val="Arial"/>
        <family val="2"/>
      </rPr>
      <t>.  (Page 3 of 5)</t>
    </r>
  </si>
  <si>
    <t>Minimum escapement (natural and hatchery)</t>
  </si>
  <si>
    <r>
      <t>Fall Chinook</t>
    </r>
    <r>
      <rPr>
        <vertAlign val="superscript"/>
        <sz val="8"/>
        <rFont val="Arial"/>
        <family val="2"/>
      </rPr>
      <t>d/</t>
    </r>
  </si>
  <si>
    <r>
      <t>TABLE B-20.  Estimates of minimum inriver run size and catch in numbers of adult spring, summer, and fall Chinook from the Columbia River</t>
    </r>
    <r>
      <rPr>
        <vertAlign val="superscript"/>
        <sz val="8"/>
        <rFont val="Arial"/>
        <family val="2"/>
      </rPr>
      <t>a/</t>
    </r>
    <r>
      <rPr>
        <sz val="8"/>
        <rFont val="Arial"/>
        <family val="2"/>
      </rPr>
      <t>.  (Page 4 of 5)</t>
    </r>
  </si>
  <si>
    <t>Minimim</t>
  </si>
  <si>
    <t>Total Chinook</t>
  </si>
  <si>
    <r>
      <t>2011</t>
    </r>
    <r>
      <rPr>
        <vertAlign val="superscript"/>
        <sz val="8"/>
        <rFont val="Arial"/>
        <family val="2"/>
      </rPr>
      <t>i/</t>
    </r>
  </si>
  <si>
    <r>
      <t>2012</t>
    </r>
    <r>
      <rPr>
        <vertAlign val="superscript"/>
        <sz val="8"/>
        <rFont val="Arial"/>
        <family val="2"/>
      </rPr>
      <t>i/</t>
    </r>
  </si>
  <si>
    <t xml:space="preserve">a/  As reported in Appendix B tables.  Spring Chinook data in tables B-12 and B-13, Summer Chinook data in B-14, Fall Chinook data in Tables B-15-19.  </t>
  </si>
  <si>
    <t>b/ Includes lower river, Willamette, and upriver spring Chinook, which also includes Snake River summer Chinook.  Excludes Select Area spring Chinook.</t>
  </si>
  <si>
    <t xml:space="preserve">c/ Upper Columbia Summer Chinook destined for areas upstream of the Snake River. </t>
  </si>
  <si>
    <t>d/ Includes LRH,LRW,SCH,MCB and URB stocks.  Excludes Select Area Brights (SAB).</t>
  </si>
  <si>
    <t>e/ Preliminary.</t>
  </si>
  <si>
    <r>
      <t>TABLE B-20.  Estimates of minimum inriver run size and catch in numbers of adult spring, summer, and fall Chinook from the Columbia River</t>
    </r>
    <r>
      <rPr>
        <vertAlign val="superscript"/>
        <sz val="8"/>
        <rFont val="Arial"/>
        <family val="2"/>
      </rPr>
      <t>a/</t>
    </r>
    <r>
      <rPr>
        <sz val="8"/>
        <rFont val="Arial"/>
        <family val="2"/>
      </rPr>
      <t>.  (Page 1 of 3)</t>
    </r>
  </si>
  <si>
    <r>
      <t>Summer Chinook</t>
    </r>
    <r>
      <rPr>
        <b/>
        <vertAlign val="superscript"/>
        <sz val="8"/>
        <rFont val="Arial"/>
        <family val="2"/>
      </rPr>
      <t>c/</t>
    </r>
  </si>
  <si>
    <r>
      <t>TABLE B-20.  Estimates of minimum inriver run size and catch in numbers of adult spring, summer, and fall Chinook from the Columbia River</t>
    </r>
    <r>
      <rPr>
        <vertAlign val="superscript"/>
        <sz val="8"/>
        <rFont val="Arial"/>
        <family val="2"/>
      </rPr>
      <t>a/</t>
    </r>
    <r>
      <rPr>
        <sz val="8"/>
        <rFont val="Arial"/>
        <family val="2"/>
      </rPr>
      <t>.  (Page 2 of 3)</t>
    </r>
  </si>
  <si>
    <r>
      <t>TABLE B-20.  Estimates of minimum inriver run size and catch in numbers of adult spring, summer, and fall Chinook from the Columbia River</t>
    </r>
    <r>
      <rPr>
        <vertAlign val="superscript"/>
        <sz val="8"/>
        <rFont val="Arial"/>
        <family val="2"/>
      </rPr>
      <t>a/</t>
    </r>
    <r>
      <rPr>
        <sz val="8"/>
        <rFont val="Arial"/>
        <family val="2"/>
      </rPr>
      <t>.  (Page 3 of 3)</t>
    </r>
  </si>
  <si>
    <r>
      <t>TABLE B-21.  Estimates of minimum inriver run size, catch, and escapement in thousands of adult coho entering the Columbia River.</t>
    </r>
    <r>
      <rPr>
        <vertAlign val="superscript"/>
        <sz val="8"/>
        <color theme="1"/>
        <rFont val="Arial"/>
        <family val="2"/>
      </rPr>
      <t>a/</t>
    </r>
  </si>
  <si>
    <t>Below Bonneville Dam</t>
  </si>
  <si>
    <t>Above Bonneville Dam</t>
  </si>
  <si>
    <t>Minimum Inriver Run Size</t>
  </si>
  <si>
    <t>Lower River Escapement</t>
  </si>
  <si>
    <r>
      <t>Bonneville Dam Counts</t>
    </r>
    <r>
      <rPr>
        <vertAlign val="superscript"/>
        <sz val="8"/>
        <color theme="1"/>
        <rFont val="Arial"/>
        <family val="2"/>
      </rPr>
      <t>e/</t>
    </r>
  </si>
  <si>
    <t>Mainstem Commercial Treaty Catch</t>
  </si>
  <si>
    <t>Recreational</t>
  </si>
  <si>
    <r>
      <t>Tributary Dam Counts</t>
    </r>
    <r>
      <rPr>
        <vertAlign val="superscript"/>
        <sz val="8"/>
        <color theme="1"/>
        <rFont val="Arial"/>
        <family val="2"/>
      </rPr>
      <t>d/</t>
    </r>
  </si>
  <si>
    <r>
      <t>Zone 6 Escapement</t>
    </r>
    <r>
      <rPr>
        <vertAlign val="superscript"/>
        <sz val="8"/>
        <color theme="1"/>
        <rFont val="Arial"/>
        <family val="2"/>
      </rPr>
      <t>f/</t>
    </r>
  </si>
  <si>
    <t>Buoy 10</t>
  </si>
  <si>
    <r>
      <t>Mainstem</t>
    </r>
    <r>
      <rPr>
        <vertAlign val="superscript"/>
        <sz val="8"/>
        <color theme="1"/>
        <rFont val="Arial"/>
        <family val="2"/>
      </rPr>
      <t>b/</t>
    </r>
  </si>
  <si>
    <r>
      <t>Hatchery</t>
    </r>
    <r>
      <rPr>
        <vertAlign val="superscript"/>
        <sz val="8"/>
        <color theme="1"/>
        <rFont val="Arial"/>
        <family val="2"/>
      </rPr>
      <t>c/</t>
    </r>
  </si>
  <si>
    <r>
      <t>2023</t>
    </r>
    <r>
      <rPr>
        <vertAlign val="superscript"/>
        <sz val="8"/>
        <color theme="1"/>
        <rFont val="Arial"/>
        <family val="2"/>
      </rPr>
      <t>g/</t>
    </r>
  </si>
  <si>
    <t>Hatchery Production</t>
  </si>
  <si>
    <t>a/  These numbers match OPI databases.  Adjustments were made to the escapement figures and catches.</t>
  </si>
  <si>
    <t>b/ Mainstem recreational catches listed in this table include tributary catches and catches in the Chinook/Hammond area of 3,195 in 1989, 28 in 1990, and 1,151 in 1991.</t>
  </si>
  <si>
    <t>c/  Includes hatcheries operated by all agencies.</t>
  </si>
  <si>
    <t>d/  Willamette Falls, Clackamas River (North Fork Dam) and Sandy River (Marmot Dam).</t>
  </si>
  <si>
    <t>e/  Includes additional small adults counted as jacks for 1983-1984 and 1986-1989.</t>
  </si>
  <si>
    <t>f/  Bonneville Dam count minus Zone 6 mainstem commercial treaty Indian harvest.</t>
  </si>
  <si>
    <t>g/  Preliminary.</t>
  </si>
  <si>
    <r>
      <t>TABLE B-21.  Estimates of minimum inriver run size, catch, and escapement in thousands of adult coho entering the Columbia River.</t>
    </r>
    <r>
      <rPr>
        <vertAlign val="superscript"/>
        <sz val="8"/>
        <color theme="1"/>
        <rFont val="Arial"/>
        <family val="2"/>
      </rPr>
      <t xml:space="preserve">a/ </t>
    </r>
  </si>
  <si>
    <t xml:space="preserve">   Year or   Average</t>
  </si>
  <si>
    <r>
      <t>TABLE B-22.  Estimated catch and effort in the Buoy 10 fishery.</t>
    </r>
    <r>
      <rPr>
        <vertAlign val="superscript"/>
        <sz val="8"/>
        <rFont val="Arial"/>
        <family val="2"/>
      </rPr>
      <t>a/</t>
    </r>
    <r>
      <rPr>
        <sz val="8"/>
        <rFont val="Arial"/>
        <family val="2"/>
      </rPr>
      <t xml:space="preserve">  (Page 1 of 1)</t>
    </r>
  </si>
  <si>
    <r>
      <t>Catch</t>
    </r>
    <r>
      <rPr>
        <vertAlign val="superscript"/>
        <sz val="8"/>
        <rFont val="Arial"/>
        <family val="2"/>
      </rPr>
      <t>b/</t>
    </r>
  </si>
  <si>
    <t>Angler Trips</t>
  </si>
  <si>
    <t>Chinook</t>
  </si>
  <si>
    <t xml:space="preserve"> Coho</t>
  </si>
  <si>
    <t>Catch Per Trip</t>
  </si>
  <si>
    <r>
      <t>1989</t>
    </r>
    <r>
      <rPr>
        <vertAlign val="superscript"/>
        <sz val="8"/>
        <rFont val="Arial"/>
        <family val="2"/>
      </rPr>
      <t>c/</t>
    </r>
  </si>
  <si>
    <r>
      <t>1990</t>
    </r>
    <r>
      <rPr>
        <vertAlign val="superscript"/>
        <sz val="8"/>
        <rFont val="Arial"/>
        <family val="2"/>
      </rPr>
      <t>d/</t>
    </r>
  </si>
  <si>
    <r>
      <t>1991</t>
    </r>
    <r>
      <rPr>
        <vertAlign val="superscript"/>
        <sz val="8"/>
        <rFont val="Arial"/>
        <family val="2"/>
      </rPr>
      <t>e/</t>
    </r>
  </si>
  <si>
    <t>a/  Prior to 1982, Buoy 10 area catches were not estimated separately and are included in the Columbia River marine area (Cape Falcon to Leadbetter Pt.) recreational catches.  Estimates include bank anglers fishing from Clatsop Spit in Oregon and from the North Jetty in Washington.  Effort and catch for the North Jetty fishery applied to the ocean quota for the Columbia River area until the ocean fishery closed.  Beginning in 2000, includes catch and effort from the Astoria-Megler Bridge upstream to the new boundary from Tongue Point, Oregon to Rocky Point, Washington.</t>
  </si>
  <si>
    <t>b/  Includes adults and jacks as determined by CWT analysis.</t>
  </si>
  <si>
    <t>c/  1989 includes catch and effort data for the Chinook/Hammond fishery occurring during weeks 32 and 33.  A total of 7,922 angler trips produced catches of 492 Chinook, 3,195 coho, and a catch rate of 0.47 fish per trip.  Catches in this fishery were counted against the Buoy 10 quota.</t>
  </si>
  <si>
    <t>d/  1990 includes catch and effort data for the Chinook/Hammond fishery occurring during weeks 31 and 32.  A total of 3,225 angler trips produced catches of 54 Chinook, 28 coho, and a catch rate of 0.03 fish per trip.</t>
  </si>
  <si>
    <t>e/  1991 includes catch and effort data for the Chinook/Hammond fishery occurring during weeks 31 and 32.  A total of 2,759 angler trips produced catches of 39 Chinook, 1,151 coho, and a catch rate of 0.43 fish per trip.</t>
  </si>
  <si>
    <r>
      <t>TABLE B-22.  Estimated catch and effort in the Buoy 10 fishery.</t>
    </r>
    <r>
      <rPr>
        <vertAlign val="superscript"/>
        <sz val="8"/>
        <rFont val="Arial"/>
        <family val="2"/>
      </rPr>
      <t>a/</t>
    </r>
    <r>
      <rPr>
        <sz val="8"/>
        <rFont val="Arial"/>
        <family val="2"/>
      </rPr>
      <t xml:space="preserve"> </t>
    </r>
  </si>
  <si>
    <r>
      <t>1986-1990</t>
    </r>
    <r>
      <rPr>
        <vertAlign val="superscript"/>
        <sz val="8"/>
        <rFont val="Arial"/>
        <family val="2"/>
      </rPr>
      <t>c/d/</t>
    </r>
  </si>
  <si>
    <r>
      <t>1991-1995</t>
    </r>
    <r>
      <rPr>
        <vertAlign val="superscript"/>
        <sz val="8"/>
        <rFont val="Arial"/>
        <family val="2"/>
      </rPr>
      <t>e/</t>
    </r>
  </si>
  <si>
    <t>TABLE B-23.  Willapa Bay fall Chinook terminal run size, catch, and spawning escapement in numbers of fish. (Page 1 of 1)</t>
  </si>
  <si>
    <r>
      <t>Non-local Stocks Gillnet Catch</t>
    </r>
    <r>
      <rPr>
        <vertAlign val="superscript"/>
        <sz val="8"/>
        <rFont val="Arial"/>
        <family val="2"/>
      </rPr>
      <t>a/</t>
    </r>
  </si>
  <si>
    <t>Terminal Catch</t>
  </si>
  <si>
    <r>
      <t>Terminal  Run  Size</t>
    </r>
    <r>
      <rPr>
        <vertAlign val="superscript"/>
        <sz val="8"/>
        <rFont val="Arial"/>
        <family val="2"/>
      </rPr>
      <t>d/</t>
    </r>
  </si>
  <si>
    <t>Gillnet</t>
  </si>
  <si>
    <r>
      <t>Sport</t>
    </r>
    <r>
      <rPr>
        <vertAlign val="superscript"/>
        <sz val="8"/>
        <rFont val="Arial"/>
        <family val="2"/>
      </rPr>
      <t>b/d</t>
    </r>
  </si>
  <si>
    <r>
      <t>Natural</t>
    </r>
    <r>
      <rPr>
        <vertAlign val="superscript"/>
        <sz val="8"/>
        <rFont val="Arial"/>
        <family val="2"/>
      </rPr>
      <t>c/</t>
    </r>
  </si>
  <si>
    <r>
      <t>2010</t>
    </r>
    <r>
      <rPr>
        <vertAlign val="superscript"/>
        <sz val="8"/>
        <rFont val="Arial"/>
        <family val="2"/>
      </rPr>
      <t>e/</t>
    </r>
  </si>
  <si>
    <r>
      <t>2011</t>
    </r>
    <r>
      <rPr>
        <vertAlign val="superscript"/>
        <sz val="8"/>
        <rFont val="Arial"/>
        <family val="2"/>
      </rPr>
      <t>e/</t>
    </r>
  </si>
  <si>
    <r>
      <t>2012</t>
    </r>
    <r>
      <rPr>
        <vertAlign val="superscript"/>
        <sz val="8"/>
        <rFont val="Arial"/>
        <family val="2"/>
      </rPr>
      <t>e/</t>
    </r>
  </si>
  <si>
    <r>
      <t>2013</t>
    </r>
    <r>
      <rPr>
        <vertAlign val="superscript"/>
        <sz val="8"/>
        <rFont val="Arial"/>
        <family val="2"/>
      </rPr>
      <t>e/</t>
    </r>
  </si>
  <si>
    <r>
      <t>2014</t>
    </r>
    <r>
      <rPr>
        <vertAlign val="superscript"/>
        <sz val="8"/>
        <rFont val="Arial"/>
        <family val="2"/>
      </rPr>
      <t>e</t>
    </r>
  </si>
  <si>
    <r>
      <t>2015</t>
    </r>
    <r>
      <rPr>
        <vertAlign val="superscript"/>
        <sz val="8"/>
        <rFont val="Arial"/>
        <family val="2"/>
      </rPr>
      <t>e/</t>
    </r>
  </si>
  <si>
    <r>
      <t>2016</t>
    </r>
    <r>
      <rPr>
        <vertAlign val="superscript"/>
        <sz val="8"/>
        <rFont val="Arial"/>
        <family val="2"/>
      </rPr>
      <t>e/</t>
    </r>
  </si>
  <si>
    <r>
      <t>2017</t>
    </r>
    <r>
      <rPr>
        <vertAlign val="superscript"/>
        <sz val="8"/>
        <rFont val="Arial"/>
        <family val="2"/>
      </rPr>
      <t>e/</t>
    </r>
  </si>
  <si>
    <r>
      <t>2018</t>
    </r>
    <r>
      <rPr>
        <vertAlign val="superscript"/>
        <sz val="8"/>
        <rFont val="Arial"/>
        <family val="2"/>
      </rPr>
      <t>e/</t>
    </r>
  </si>
  <si>
    <r>
      <t>2019</t>
    </r>
    <r>
      <rPr>
        <vertAlign val="superscript"/>
        <sz val="8"/>
        <rFont val="Arial"/>
        <family val="2"/>
      </rPr>
      <t>e/</t>
    </r>
  </si>
  <si>
    <r>
      <t>2020</t>
    </r>
    <r>
      <rPr>
        <vertAlign val="superscript"/>
        <sz val="8"/>
        <rFont val="Arial"/>
        <family val="2"/>
      </rPr>
      <t>e/</t>
    </r>
  </si>
  <si>
    <r>
      <t>2021</t>
    </r>
    <r>
      <rPr>
        <vertAlign val="superscript"/>
        <sz val="8"/>
        <rFont val="Arial"/>
        <family val="2"/>
      </rPr>
      <t>e/</t>
    </r>
  </si>
  <si>
    <r>
      <t>2022</t>
    </r>
    <r>
      <rPr>
        <vertAlign val="superscript"/>
        <sz val="8"/>
        <rFont val="Arial"/>
        <family val="2"/>
      </rPr>
      <t>e/f/</t>
    </r>
  </si>
  <si>
    <r>
      <t>2023</t>
    </r>
    <r>
      <rPr>
        <vertAlign val="superscript"/>
        <sz val="8"/>
        <rFont val="Arial"/>
        <family val="2"/>
      </rPr>
      <t>e/f/</t>
    </r>
  </si>
  <si>
    <t xml:space="preserve">NA </t>
  </si>
  <si>
    <r>
      <t>3,393</t>
    </r>
    <r>
      <rPr>
        <vertAlign val="superscript"/>
        <sz val="8"/>
        <rFont val="Arial"/>
        <family val="2"/>
      </rPr>
      <t>g/</t>
    </r>
  </si>
  <si>
    <r>
      <t>9,800</t>
    </r>
    <r>
      <rPr>
        <vertAlign val="superscript"/>
        <sz val="8"/>
        <rFont val="Arial"/>
        <family val="2"/>
      </rPr>
      <t>h/</t>
    </r>
  </si>
  <si>
    <t>a/  Non-local gillnet is catch prior to Aug. 16. In 2010-13, 42% were considered non-local. In 2014, 28% were non-local based on genetic data samples.  Since 2015, non-local  stock contribution based on genetic sampling throughout the duration of the commercial fishery.</t>
  </si>
  <si>
    <t>b/  Adults.  Sport catch since 1991 includes marine areas within Willapa Bay (e.g., Washaway Beach).</t>
  </si>
  <si>
    <t>c/  Escapement estimates after 1984 are based on revised spawning habitat estimates.  Natural = adult returns assumed to be from natural origin parents.</t>
  </si>
  <si>
    <t>d/  Does not include catch of non-local stocks.</t>
  </si>
  <si>
    <t>e/  To calculate total gillnet catch, combine Non-local Stocks Gillnet Catch (column 1) and Terminal Catch Gillnet (column 2).</t>
  </si>
  <si>
    <t>g/  MSY spawning escapement objective established in FMP Amendment 16; WDFW goal is 4,350.</t>
  </si>
  <si>
    <t>h/  WDFW goal; not an FMP goal.</t>
  </si>
  <si>
    <t xml:space="preserve">TABLE B-23.  Willapa Bay fall Chinook terminal run size, catch, and spawning escapement in numbers of fish. </t>
  </si>
  <si>
    <r>
      <t>2006-2010</t>
    </r>
    <r>
      <rPr>
        <vertAlign val="superscript"/>
        <sz val="8"/>
        <rFont val="Arial"/>
        <family val="2"/>
      </rPr>
      <t>e/</t>
    </r>
  </si>
  <si>
    <t>TABLE B-24.  Willapa Bay coho terminal run size, catch, and spawning escapement in numbers of fish.</t>
  </si>
  <si>
    <r>
      <t>Terminal Run Size</t>
    </r>
    <r>
      <rPr>
        <vertAlign val="superscript"/>
        <sz val="8"/>
        <rFont val="Arial"/>
        <family val="2"/>
      </rPr>
      <t>d/</t>
    </r>
  </si>
  <si>
    <r>
      <t>Sport</t>
    </r>
    <r>
      <rPr>
        <vertAlign val="superscript"/>
        <sz val="8"/>
        <rFont val="Arial"/>
        <family val="2"/>
      </rPr>
      <t>a/</t>
    </r>
  </si>
  <si>
    <r>
      <t>Hatchery</t>
    </r>
    <r>
      <rPr>
        <vertAlign val="superscript"/>
        <sz val="8"/>
        <rFont val="Arial"/>
        <family val="2"/>
      </rPr>
      <t>c/</t>
    </r>
  </si>
  <si>
    <r>
      <t>2022</t>
    </r>
    <r>
      <rPr>
        <vertAlign val="superscript"/>
        <sz val="8"/>
        <rFont val="Arial"/>
        <family val="2"/>
      </rPr>
      <t>e/</t>
    </r>
  </si>
  <si>
    <t xml:space="preserve">  GOAL</t>
  </si>
  <si>
    <r>
      <t>17,200</t>
    </r>
    <r>
      <rPr>
        <vertAlign val="superscript"/>
        <sz val="8"/>
        <rFont val="Arial"/>
        <family val="2"/>
      </rPr>
      <t>f/</t>
    </r>
  </si>
  <si>
    <r>
      <t>6,100</t>
    </r>
    <r>
      <rPr>
        <vertAlign val="superscript"/>
        <sz val="8"/>
        <rFont val="Arial"/>
        <family val="2"/>
      </rPr>
      <t>f/</t>
    </r>
  </si>
  <si>
    <t>a/  Adults.  Sport catch since 1991 includes marine areas within Williapa Bay (e.g., Washaway Beach).</t>
  </si>
  <si>
    <t>b/  Natural spawning escapement estimates were not made in 1984-1994; estimates in 1996, 1997, and 1998 do not include adult fish released upstream of hatchery racks.  Estimates from 1996 to present include both wild and naturally spawing hatchery fish.</t>
  </si>
  <si>
    <t>c/  Hatchery rack number includes fish released upstream until 2009.</t>
  </si>
  <si>
    <t>d/  Does not include natural spawning escapement between 1984 and 1994.</t>
  </si>
  <si>
    <t>f/  Willapa Bay coho were added to the FMP in 2011; the STT finalized the new FMP goal for use beginning in 2016.</t>
  </si>
  <si>
    <t xml:space="preserve">TABLE B-24.  Willapa Bay coho terminal run size, catch, and spawning escapement in numbers of fish.  </t>
  </si>
  <si>
    <t>2005-2010</t>
  </si>
  <si>
    <t>TABLE B-25.  Grays Harbor Chinook terminal catch, spawning escapement, and run size in numbers of fish.</t>
  </si>
  <si>
    <t>Early Non-local Catch</t>
  </si>
  <si>
    <r>
      <t>Non-Indian Gillnet</t>
    </r>
    <r>
      <rPr>
        <vertAlign val="superscript"/>
        <sz val="8"/>
        <rFont val="Arial"/>
        <family val="2"/>
      </rPr>
      <t>j/</t>
    </r>
  </si>
  <si>
    <t>Treaty Indian Gillnet</t>
  </si>
  <si>
    <t>Chehalis Tribal Gillnet</t>
  </si>
  <si>
    <r>
      <t>Terminal Run  Size</t>
    </r>
    <r>
      <rPr>
        <vertAlign val="superscript"/>
        <sz val="8"/>
        <rFont val="Arial"/>
        <family val="2"/>
      </rPr>
      <t>d/</t>
    </r>
  </si>
  <si>
    <t>SPRING Chinook</t>
  </si>
  <si>
    <t xml:space="preserve"> e/</t>
  </si>
  <si>
    <r>
      <t>2015</t>
    </r>
    <r>
      <rPr>
        <vertAlign val="superscript"/>
        <sz val="8"/>
        <rFont val="Arial"/>
        <family val="2"/>
      </rPr>
      <t>g/</t>
    </r>
  </si>
  <si>
    <r>
      <t>2016</t>
    </r>
    <r>
      <rPr>
        <vertAlign val="superscript"/>
        <sz val="8"/>
        <rFont val="Arial"/>
        <family val="2"/>
      </rPr>
      <t>g/</t>
    </r>
  </si>
  <si>
    <r>
      <t>2017</t>
    </r>
    <r>
      <rPr>
        <vertAlign val="superscript"/>
        <sz val="8"/>
        <rFont val="Arial"/>
        <family val="2"/>
      </rPr>
      <t>g/</t>
    </r>
  </si>
  <si>
    <r>
      <t>2018</t>
    </r>
    <r>
      <rPr>
        <vertAlign val="superscript"/>
        <sz val="8"/>
        <rFont val="Arial"/>
        <family val="2"/>
      </rPr>
      <t>g/</t>
    </r>
  </si>
  <si>
    <r>
      <t>2019</t>
    </r>
    <r>
      <rPr>
        <vertAlign val="superscript"/>
        <sz val="8"/>
        <rFont val="Arial"/>
        <family val="2"/>
      </rPr>
      <t>g/</t>
    </r>
  </si>
  <si>
    <r>
      <t>2020</t>
    </r>
    <r>
      <rPr>
        <vertAlign val="superscript"/>
        <sz val="8"/>
        <rFont val="Arial"/>
        <family val="2"/>
      </rPr>
      <t>g/</t>
    </r>
  </si>
  <si>
    <r>
      <t>2021</t>
    </r>
    <r>
      <rPr>
        <vertAlign val="superscript"/>
        <sz val="8"/>
        <rFont val="Arial"/>
        <family val="2"/>
      </rPr>
      <t>g/</t>
    </r>
  </si>
  <si>
    <r>
      <t>2022</t>
    </r>
    <r>
      <rPr>
        <vertAlign val="superscript"/>
        <sz val="8"/>
        <rFont val="Arial"/>
        <family val="2"/>
      </rPr>
      <t>g/</t>
    </r>
  </si>
  <si>
    <t xml:space="preserve">   </t>
  </si>
  <si>
    <t>FALL Chinook</t>
  </si>
  <si>
    <t>Careful when inserting row - don't use macro</t>
  </si>
  <si>
    <r>
      <t>13,326</t>
    </r>
    <r>
      <rPr>
        <vertAlign val="superscript"/>
        <sz val="8"/>
        <rFont val="Arial"/>
        <family val="2"/>
      </rPr>
      <t>i/</t>
    </r>
  </si>
  <si>
    <t>a/  Age-3 and older.</t>
  </si>
  <si>
    <t>b/  Age-3 and older, including hatchery fish spawning naturally.</t>
  </si>
  <si>
    <t>c/  Includes fish taken from the spawning grounds for broodstock.</t>
  </si>
  <si>
    <t>d/  Minimum estimate due to incomplete estimates of river recreational catch.  Does not include non-local catch.</t>
  </si>
  <si>
    <t>e/  Fewer than 50 fish.</t>
  </si>
  <si>
    <t>f/  In 1996 and 1997 WDFW not able to differentiate spawning time and believes this includes fall Chinook.</t>
  </si>
  <si>
    <t>h/  Rec. catch estimates by WDFW reflect a catch record card bias correction factor of 0.833.  Quinault Indian Nation does not believe this factor is appropriate.  Unadjusted catch estimates are 1,000 for 1987; 2,400 for 1988; 2,500 for 1989; 2,400 for 1990; 4,500 for 1991; 2,600 for 1992; 4,200 for 1993; 4,300 for 1994; 6,500 for 1995; 6,800 for 1996; 3,400 for 1997; 3,500 for 1998; and 100 for 1999; terminal run sizes would be adjusted accordingly.</t>
  </si>
  <si>
    <r>
      <t>i/ November 2014: Council adopted new spawning escapement objective. The S</t>
    </r>
    <r>
      <rPr>
        <vertAlign val="subscript"/>
        <sz val="8"/>
        <rFont val="Arial"/>
        <family val="2"/>
      </rPr>
      <t>MSY</t>
    </r>
    <r>
      <rPr>
        <sz val="8"/>
        <rFont val="Arial"/>
        <family val="2"/>
      </rPr>
      <t xml:space="preserve"> estimate of 13,326 was accepted as an escapement goal by the Pacific Salmon Commission, PFMC and the co-managers. Previous objectives used for preseason planning were 1,400 (spring) and 14,600 (fall).</t>
    </r>
  </si>
  <si>
    <t>j/ Includes non-harvest mortalities.</t>
  </si>
  <si>
    <t>TABLE B-25.  Grays Harbor Chinook terminal catch, spawning escapement, and run size in numbers of fish.  (Page 1 of 2)</t>
  </si>
  <si>
    <t>Non-Indian Gillnet</t>
  </si>
  <si>
    <t>TABLE B-25.  Grays Harbor Chinook terminal catch, spawning escapement, and run size in numbers of fish.  (Page 2 of 2)</t>
  </si>
  <si>
    <r>
      <t>Natural</t>
    </r>
    <r>
      <rPr>
        <vertAlign val="superscript"/>
        <sz val="8"/>
        <rFont val="Arial"/>
        <family val="2"/>
      </rPr>
      <t>b/f/</t>
    </r>
  </si>
  <si>
    <t>TABLE B-26.  Grays Harbor coho terminal catch, spawning escapement, and run size estimates in numbers of fish.</t>
  </si>
  <si>
    <r>
      <t>Spawning Escapement</t>
    </r>
    <r>
      <rPr>
        <vertAlign val="superscript"/>
        <sz val="8"/>
        <rFont val="Arial"/>
        <family val="2"/>
      </rPr>
      <t>b/</t>
    </r>
  </si>
  <si>
    <r>
      <t>Terminal Run Size</t>
    </r>
    <r>
      <rPr>
        <vertAlign val="superscript"/>
        <sz val="8"/>
        <rFont val="Arial"/>
        <family val="2"/>
      </rPr>
      <t>c/</t>
    </r>
  </si>
  <si>
    <r>
      <t>Total</t>
    </r>
    <r>
      <rPr>
        <vertAlign val="superscript"/>
        <sz val="8"/>
        <rFont val="Arial"/>
        <family val="2"/>
      </rPr>
      <t>d/</t>
    </r>
  </si>
  <si>
    <r>
      <t>35,400</t>
    </r>
    <r>
      <rPr>
        <vertAlign val="superscript"/>
        <sz val="8"/>
        <rFont val="Arial"/>
        <family val="2"/>
      </rPr>
      <t>f/</t>
    </r>
  </si>
  <si>
    <t>a/  Beginning in 1987, estimates provided by WDFW for recreational catch reflect punch card bias correction factor.</t>
  </si>
  <si>
    <t>b/  "Natural" includes hatchery fish spawning in wild.  "Hatchery" includes wild fish taken for brood stock.</t>
  </si>
  <si>
    <t>c/  Terminal run size numbers from 1981 to present are under co-manager review.</t>
  </si>
  <si>
    <t>d/  The combined natural and hatchery run size total may not add to the sum of the catch and escapements due to hatchery total run size including on-station and off-station escapements.</t>
  </si>
  <si>
    <t>f/ The Pacific Fisheries Management Council adopted a new SMSY of 24,426 under FMP Amendment 16 as a biological reference point used to develop status determination critieria consistent with the Magnusun-Stevens Act. Previously, the conservation objective of 35,400 listed in the Pacific Coast Salmon FMP was used to assess overfished status.  The natural spawning escapement goal remains 35,400.</t>
  </si>
  <si>
    <t>f/ Council adopted a new SMSY of 24,426 under FMP Amendment 16. Previously, the escapement goal of 35,400 was designated as the conservation objective -- failure to meet this would trigger a 'conservation alert'.  The co-manager escapement goal and conservation objective remains 35,400. (2020 review footnote</t>
  </si>
  <si>
    <t>f/ Council adopted a new Smsy of 24,426 under FMP Amendment 16.  Previously, the escapement goal of 35,400 was designated as the 'conservation objective -- failure to meet this would trigger a 'conservation alert'.  The co-manager escapement goal and conservation objective remains 35,400. The GOAL listed under the natural escapement time series in Table B-26 should be 35,400. The Smsy adopted by the PFMC in amendment 16 was a reference point for assessing status determination criteria. (prior to 2020)</t>
  </si>
  <si>
    <t xml:space="preserve"> Nat. Origin Spawn. Esc.</t>
  </si>
  <si>
    <t>Nat. Origin Spawn Esc.</t>
  </si>
  <si>
    <t xml:space="preserve"> Nat. Origin Spawn Esc.</t>
  </si>
  <si>
    <t>GEOMETRIC MEAN</t>
  </si>
  <si>
    <t>MSST</t>
  </si>
  <si>
    <t xml:space="preserve">TABLE B-26.  Grays Harbor coho terminal catch, spawning escapement, and run size estimates in numbers of fish. </t>
  </si>
  <si>
    <t>TABLE B-27.  Treaty Indian gillnet catch of Chinook, chum, and sockeye salmon in the Quinault River in numbers of fish.</t>
  </si>
  <si>
    <r>
      <t>Spring/Summer Chinook</t>
    </r>
    <r>
      <rPr>
        <vertAlign val="superscript"/>
        <sz val="8"/>
        <rFont val="Arial"/>
        <family val="2"/>
      </rPr>
      <t>a/</t>
    </r>
  </si>
  <si>
    <r>
      <t>Fall Chinook</t>
    </r>
    <r>
      <rPr>
        <vertAlign val="superscript"/>
        <sz val="8"/>
        <rFont val="Arial"/>
        <family val="2"/>
      </rPr>
      <t>a/</t>
    </r>
  </si>
  <si>
    <t>Chum</t>
  </si>
  <si>
    <t>Sockeye</t>
  </si>
  <si>
    <t>a/  Stock separation under review.</t>
  </si>
  <si>
    <t xml:space="preserve">TABLE B-27.  Treaty Indian gillnet catch of Chinook, chum, and sockeye salmon in the Quinault River in numbers of fish.  </t>
  </si>
  <si>
    <t>TABLE B-28.  Estimated inriver run size, catch and escapement for Quinault River coho in numbers of fish.</t>
  </si>
  <si>
    <r>
      <t xml:space="preserve">  Terminal Catch</t>
    </r>
    <r>
      <rPr>
        <vertAlign val="superscript"/>
        <sz val="8"/>
        <rFont val="Arial"/>
        <family val="2"/>
      </rPr>
      <t>a/</t>
    </r>
  </si>
  <si>
    <t>Ceremonial &amp;  Subsistence</t>
  </si>
  <si>
    <t>Terminal Run Size</t>
  </si>
  <si>
    <r>
      <t>River Sport</t>
    </r>
    <r>
      <rPr>
        <vertAlign val="superscript"/>
        <sz val="8"/>
        <rFont val="Arial"/>
        <family val="2"/>
      </rPr>
      <t>b/</t>
    </r>
  </si>
  <si>
    <t xml:space="preserve">       Hatchery</t>
  </si>
  <si>
    <r>
      <t>2022</t>
    </r>
    <r>
      <rPr>
        <vertAlign val="superscript"/>
        <sz val="8"/>
        <rFont val="Arial"/>
        <family val="2"/>
      </rPr>
      <t>c/</t>
    </r>
  </si>
  <si>
    <t>a/  Includes dip-in fish destined for other river systems.</t>
  </si>
  <si>
    <t>b/  Includes Treaty and Non-treaty regulated fisheries.</t>
  </si>
  <si>
    <t xml:space="preserve">TABLE B-28.  Estimated inriver run size, catch, and escapement for Quinault River coho in numbers of fish. </t>
  </si>
  <si>
    <t>TABLE B-29.  Estimated inriver run size, catch, and escapement of Queets River spring/summer Chinook in numbers of fish.</t>
  </si>
  <si>
    <t xml:space="preserve">  Terminal Catch</t>
  </si>
  <si>
    <r>
      <t>River Sport</t>
    </r>
    <r>
      <rPr>
        <vertAlign val="superscript"/>
        <sz val="8"/>
        <rFont val="Arial"/>
        <family val="2"/>
      </rPr>
      <t>a/</t>
    </r>
  </si>
  <si>
    <t>&lt;10</t>
  </si>
  <si>
    <r>
      <t>2014</t>
    </r>
    <r>
      <rPr>
        <vertAlign val="superscript"/>
        <sz val="8"/>
        <rFont val="Arial"/>
        <family val="2"/>
      </rPr>
      <t>c/</t>
    </r>
  </si>
  <si>
    <r>
      <t>2015</t>
    </r>
    <r>
      <rPr>
        <vertAlign val="superscript"/>
        <sz val="8"/>
        <rFont val="Arial"/>
        <family val="2"/>
      </rPr>
      <t>c/</t>
    </r>
  </si>
  <si>
    <r>
      <t>2016</t>
    </r>
    <r>
      <rPr>
        <vertAlign val="superscript"/>
        <sz val="8"/>
        <rFont val="Arial"/>
        <family val="2"/>
      </rPr>
      <t>c/</t>
    </r>
  </si>
  <si>
    <r>
      <t>2017</t>
    </r>
    <r>
      <rPr>
        <vertAlign val="superscript"/>
        <sz val="8"/>
        <rFont val="Arial"/>
        <family val="2"/>
      </rPr>
      <t>c/</t>
    </r>
  </si>
  <si>
    <t>&lt;5</t>
  </si>
  <si>
    <r>
      <t>700</t>
    </r>
    <r>
      <rPr>
        <vertAlign val="superscript"/>
        <sz val="8"/>
        <rFont val="Arial"/>
        <family val="2"/>
      </rPr>
      <t>d/</t>
    </r>
  </si>
  <si>
    <t>a/  River catch of adults.</t>
  </si>
  <si>
    <t>b/  Natural escapement includes hatchery strays.</t>
  </si>
  <si>
    <t xml:space="preserve">c/  A fishery targeting early fall coho at the tail end of August in weeks 33 and 34 caught a number of early Chinook. </t>
  </si>
  <si>
    <t>d/  Minimum.  Terminal run managed at 30 percent exploitation rate of inriver run size.</t>
  </si>
  <si>
    <t xml:space="preserve">TABLE B-29.  Estimated inriver run size, catch, and escapement of Queets River spring/summer Chinook in numbers of fish.  </t>
  </si>
  <si>
    <r>
      <t xml:space="preserve">     700</t>
    </r>
    <r>
      <rPr>
        <vertAlign val="superscript"/>
        <sz val="8"/>
        <rFont val="Arial"/>
        <family val="2"/>
      </rPr>
      <t>d/</t>
    </r>
  </si>
  <si>
    <t>TABLE B-30.  Estimated inriver run size, catch, and escapement of Queets River fall Chinook in numbers of fish.</t>
  </si>
  <si>
    <r>
      <t xml:space="preserve">Natural </t>
    </r>
    <r>
      <rPr>
        <vertAlign val="superscript"/>
        <sz val="8"/>
        <rFont val="Arial"/>
        <family val="2"/>
      </rPr>
      <t>c/</t>
    </r>
  </si>
  <si>
    <r>
      <t xml:space="preserve">Indicator </t>
    </r>
    <r>
      <rPr>
        <vertAlign val="superscript"/>
        <sz val="8"/>
        <rFont val="Arial"/>
        <family val="2"/>
      </rPr>
      <t>d/</t>
    </r>
  </si>
  <si>
    <r>
      <t>2,500</t>
    </r>
    <r>
      <rPr>
        <vertAlign val="superscript"/>
        <sz val="8"/>
        <rFont val="Arial"/>
        <family val="2"/>
      </rPr>
      <t>f/</t>
    </r>
  </si>
  <si>
    <t>a/  River sport catch of age-3 and older fish.  The 2000 sport fishery was closed to retention of unmarked Chinook.  The 2002 sport fishery was closed to Chinook retention on October 18 due to unusually low water conditions.  The 2008 sport fishery was closed to the retention of Chinook.  The 2009 sport fishery was closed to retention of unmarked Chinook in Queets and Salmon Rivers within Olympic National Park.</t>
  </si>
  <si>
    <t>b/  Includes Indicator Stock.  Estimates for years prior to 2001 assume a broodstock take of 150 as a placeholder until individual run reconstructions are complete.</t>
  </si>
  <si>
    <t>c/  Includes from 100 to 200 wild Chinook captured each season near spawning grounds to be used as Indicator broodstock.</t>
  </si>
  <si>
    <t>d/  This is an integrated wild/hatchery program.  Brood stock are unmarked wild fish collected from river.</t>
  </si>
  <si>
    <t>f/  Minimum. Terminal run managed at 40 percent exploitation rate of terminal run size.</t>
  </si>
  <si>
    <r>
      <t xml:space="preserve">   2,500</t>
    </r>
    <r>
      <rPr>
        <vertAlign val="superscript"/>
        <sz val="8"/>
        <rFont val="Arial"/>
        <family val="2"/>
      </rPr>
      <t>f/</t>
    </r>
  </si>
  <si>
    <t>b/  Includes fish of natural origin and hatchery origin (indicator stock) on the spawning grounds. Estimates for years prior to 2001 assume a broodstock take of 150 as a placeholder until individual run reconstructions are complete.</t>
  </si>
  <si>
    <t>TABLE B-31.  Estimated terminal run size, catch, and escapement for Queets River coho in numbers of fish.</t>
  </si>
  <si>
    <r>
      <t>Escapement</t>
    </r>
    <r>
      <rPr>
        <vertAlign val="superscript"/>
        <sz val="8"/>
        <rFont val="Arial"/>
        <family val="2"/>
      </rPr>
      <t>c/</t>
    </r>
  </si>
  <si>
    <t>Supplemental</t>
  </si>
  <si>
    <r>
      <t>1997</t>
    </r>
    <r>
      <rPr>
        <vertAlign val="superscript"/>
        <sz val="8"/>
        <rFont val="Arial"/>
        <family val="2"/>
      </rPr>
      <t>e/</t>
    </r>
  </si>
  <si>
    <r>
      <t>2004</t>
    </r>
    <r>
      <rPr>
        <vertAlign val="superscript"/>
        <sz val="8"/>
        <rFont val="Arial"/>
        <family val="2"/>
      </rPr>
      <t>f/</t>
    </r>
  </si>
  <si>
    <r>
      <t>2005</t>
    </r>
    <r>
      <rPr>
        <vertAlign val="superscript"/>
        <sz val="8"/>
        <rFont val="Arial"/>
        <family val="2"/>
      </rPr>
      <t>f/</t>
    </r>
  </si>
  <si>
    <r>
      <t>2006</t>
    </r>
    <r>
      <rPr>
        <vertAlign val="superscript"/>
        <sz val="8"/>
        <rFont val="Arial"/>
        <family val="2"/>
      </rPr>
      <t>f/</t>
    </r>
  </si>
  <si>
    <t>5,800-14,500</t>
  </si>
  <si>
    <t>a/  Includes dip-in fish from other river systems.</t>
  </si>
  <si>
    <t>b/  Recreational catch of adults (coho over 20 inches).</t>
  </si>
  <si>
    <t>c/  Natural escapement and run size estimates include fish taken for hatchery brood stock.</t>
  </si>
  <si>
    <t>d/  Queets stock only; does not include non-local, dip-in fish.</t>
  </si>
  <si>
    <t>e/  1991 and 1997 supplemental was included in natural escapement and run size.</t>
  </si>
  <si>
    <t>f/   In 2004, 2005 and 2006 escapement estimates are from non-standard methods due to poor survey conditions during the coho spawning season.</t>
  </si>
  <si>
    <t xml:space="preserve">TABLE B-31.  Estimated terminal run size, catch, and escapement for Queets River coho in numbers of fish.  </t>
  </si>
  <si>
    <r>
      <t>1996-2000</t>
    </r>
    <r>
      <rPr>
        <vertAlign val="superscript"/>
        <sz val="8"/>
        <rFont val="Arial"/>
        <family val="2"/>
      </rPr>
      <t>e/</t>
    </r>
  </si>
  <si>
    <r>
      <t>2001-2005</t>
    </r>
    <r>
      <rPr>
        <vertAlign val="superscript"/>
        <sz val="8"/>
        <rFont val="Arial"/>
        <family val="2"/>
      </rPr>
      <t>f/</t>
    </r>
  </si>
  <si>
    <r>
      <t>2006-2010</t>
    </r>
    <r>
      <rPr>
        <vertAlign val="superscript"/>
        <sz val="8"/>
        <rFont val="Arial"/>
        <family val="2"/>
      </rPr>
      <t>f/</t>
    </r>
  </si>
  <si>
    <t>TABLE B-32.  Estimated inriver run size, catch, and escapement for Hoh River spring/summer Chinook in numbers of fish.</t>
  </si>
  <si>
    <r>
      <t>900</t>
    </r>
    <r>
      <rPr>
        <vertAlign val="superscript"/>
        <sz val="8"/>
        <rFont val="Arial"/>
        <family val="2"/>
      </rPr>
      <t>d/</t>
    </r>
  </si>
  <si>
    <t>a/  Beginning in 1981, catch breakouts recalculated to account for Solduc hatchery yearling release dip-in fish.</t>
  </si>
  <si>
    <t>b/  Recreational catch of adults (at least 24 inches total length); begining in 2008, all Chinook must be marked with a healed adipose fin clip. Sport fishery closed to retention of wild adult spring/summer Chinook through August 31in 2001, 2002, and every year since 2008.</t>
  </si>
  <si>
    <t>c/   Preliminary.</t>
  </si>
  <si>
    <t xml:space="preserve">d/  Minimum.  Terminal run managed at 31 percent harvest rate of inriver run size.    </t>
  </si>
  <si>
    <r>
      <t xml:space="preserve">    900</t>
    </r>
    <r>
      <rPr>
        <vertAlign val="superscript"/>
        <sz val="8"/>
        <rFont val="Arial"/>
        <family val="2"/>
      </rPr>
      <t>d/</t>
    </r>
  </si>
  <si>
    <t>TABLE B-33.  Estimated inriver run size, catch, and escapement for Hoh River fall Chinook in numbers of fish.</t>
  </si>
  <si>
    <r>
      <t xml:space="preserve">   1,200</t>
    </r>
    <r>
      <rPr>
        <vertAlign val="superscript"/>
        <sz val="8"/>
        <rFont val="Arial"/>
        <family val="2"/>
      </rPr>
      <t>d/</t>
    </r>
  </si>
  <si>
    <t>a/  Recreational catch of age-3 and older fish.</t>
  </si>
  <si>
    <t>b/  Includes fish taken for hatchery brood stock.</t>
  </si>
  <si>
    <t>d/  Minimum.  Terminal run managed for a maximum 40 percent harvest rate of inriver run size.</t>
  </si>
  <si>
    <t>GeoMean</t>
  </si>
  <si>
    <t xml:space="preserve">TABLE B-33.  Estimated inriver run size, catch, and escapement for Hoh River fall Chinook in numbers of fish. </t>
  </si>
  <si>
    <t>TABLE B-34.  Estimated inriver run size, catch, and escapement for Hoh River coho in numbers of fish.</t>
  </si>
  <si>
    <r>
      <t>2002</t>
    </r>
    <r>
      <rPr>
        <vertAlign val="superscript"/>
        <sz val="8"/>
        <rFont val="Arial"/>
        <family val="2"/>
      </rPr>
      <t>e/</t>
    </r>
  </si>
  <si>
    <r>
      <t>2022</t>
    </r>
    <r>
      <rPr>
        <vertAlign val="superscript"/>
        <sz val="8"/>
        <rFont val="Arial"/>
        <family val="2"/>
      </rPr>
      <t>f/</t>
    </r>
  </si>
  <si>
    <t xml:space="preserve">   2,000 to 5,000</t>
  </si>
  <si>
    <t>c/  Natural escapement and run sizes estimate include fish taken for hatchery brood stock.</t>
  </si>
  <si>
    <t>d/  In 1997: Recreational fishermen were limited to Chinook only.  Release of adult coho required.  Tribal net fishery used large mesh to minimize coho impacts.</t>
  </si>
  <si>
    <t>e/  In 2002: Sport and tribal gillnet seasons reduced inseason in response to delayed upriver movement of coho caused by extreme low water conditions in October and early November.  Closures were for two weeks.</t>
  </si>
  <si>
    <t xml:space="preserve">f/  Preliminary. </t>
  </si>
  <si>
    <t xml:space="preserve">TABLE B-34.  Estimated inriver run size, catch, and escapement for Hoh River coho in numbers of fish.  </t>
  </si>
  <si>
    <r>
      <t>1996-2000</t>
    </r>
    <r>
      <rPr>
        <vertAlign val="superscript"/>
        <sz val="8"/>
        <rFont val="Arial"/>
        <family val="2"/>
      </rPr>
      <t>d/</t>
    </r>
  </si>
  <si>
    <r>
      <t>2001-2005</t>
    </r>
    <r>
      <rPr>
        <vertAlign val="superscript"/>
        <sz val="8"/>
        <rFont val="Arial"/>
        <family val="2"/>
      </rPr>
      <t>e/</t>
    </r>
  </si>
  <si>
    <t>TABLE B-35.  Estimated inriver run size, catch, and escapement for Quillayute River spring/summer Chinook in numbers of fish.</t>
  </si>
  <si>
    <r>
      <t>Ceremonial &amp;  Subsistence</t>
    </r>
    <r>
      <rPr>
        <vertAlign val="superscript"/>
        <sz val="8"/>
        <rFont val="Arial"/>
        <family val="2"/>
      </rPr>
      <t>a/</t>
    </r>
  </si>
  <si>
    <r>
      <t xml:space="preserve">       Hatchery</t>
    </r>
    <r>
      <rPr>
        <vertAlign val="superscript"/>
        <sz val="8"/>
        <rFont val="Arial"/>
        <family val="2"/>
      </rPr>
      <t>d/</t>
    </r>
  </si>
  <si>
    <r>
      <t>Hatchery</t>
    </r>
    <r>
      <rPr>
        <vertAlign val="superscript"/>
        <sz val="8"/>
        <rFont val="Arial"/>
        <family val="2"/>
      </rPr>
      <t>d/</t>
    </r>
  </si>
  <si>
    <r>
      <t>2022</t>
    </r>
    <r>
      <rPr>
        <vertAlign val="superscript"/>
        <sz val="8"/>
        <color theme="1"/>
        <rFont val="Arial"/>
        <family val="2"/>
      </rPr>
      <t>e/</t>
    </r>
  </si>
  <si>
    <r>
      <t xml:space="preserve">  1,200</t>
    </r>
    <r>
      <rPr>
        <vertAlign val="superscript"/>
        <sz val="8"/>
        <rFont val="Arial"/>
        <family val="2"/>
      </rPr>
      <t>f/</t>
    </r>
  </si>
  <si>
    <t>a/  Beginning in 2005, ceremonial and subsistence catch taken during scheduled gillnet fishery is reported as gillnet catch.  Catch during designated ceremonial and subsistence fisheries is listed separately.</t>
  </si>
  <si>
    <t>b/  Recreational catch of adults; mark selective for adipose fin clipped coho beginning in 2003.</t>
  </si>
  <si>
    <t>c/  Natural escapement includes hatchery strays and broodstock fish.</t>
  </si>
  <si>
    <t>d/  Hatchery escapement and terminal run size exclude hatchery strays.</t>
  </si>
  <si>
    <t>f/  FMP goal is adults; WDFW goal of 1,200 includes age-3 males (jacks).</t>
  </si>
  <si>
    <t xml:space="preserve">TABLE B-35.  Estimated inriver run size, catch, and escapement for Quillayute River spring/summer Chinook in numbers of fish. </t>
  </si>
  <si>
    <r>
      <t xml:space="preserve">    1,200</t>
    </r>
    <r>
      <rPr>
        <vertAlign val="superscript"/>
        <sz val="8"/>
        <rFont val="Arial"/>
        <family val="2"/>
      </rPr>
      <t>f/</t>
    </r>
  </si>
  <si>
    <t>TABLE B-36.  Estimated inriver run size, catch, and escapement for Quillayute River fall Chinook in numbers of fish.</t>
  </si>
  <si>
    <r>
      <t xml:space="preserve">      Hatchery</t>
    </r>
    <r>
      <rPr>
        <vertAlign val="superscript"/>
        <sz val="8"/>
        <rFont val="Arial"/>
        <family val="2"/>
      </rPr>
      <t>d/</t>
    </r>
  </si>
  <si>
    <r>
      <t>3,000</t>
    </r>
    <r>
      <rPr>
        <vertAlign val="superscript"/>
        <sz val="8"/>
        <rFont val="Arial"/>
        <family val="2"/>
      </rPr>
      <t>f/</t>
    </r>
  </si>
  <si>
    <t>a/  Beginning in 2005, ceremonial and subsistence catch taken during scheduled gillnet fishery is reported as gillnet catch.</t>
  </si>
  <si>
    <t>b/  River recreational catch of age-3 and older fish.</t>
  </si>
  <si>
    <t>c/  Includes fish taken for hatchery brood stock and hatchery strays.</t>
  </si>
  <si>
    <t>f/  Minimum.  Terminal run managed at 40 percent harvest rate.</t>
  </si>
  <si>
    <t xml:space="preserve">TABLE B-36.  Estimated inriver run size, catch, and escapement for Quillayute River fall Chinook in numbers of fish. </t>
  </si>
  <si>
    <t>TABLE B-37.  Estimated inriver run size, catch, and escapement for Quillayute River coho stocks in numbers of fish.</t>
  </si>
  <si>
    <r>
      <t>Ceremonial &amp;  Subsistence</t>
    </r>
    <r>
      <rPr>
        <vertAlign val="superscript"/>
        <sz val="8"/>
        <rFont val="Arial"/>
        <family val="2"/>
      </rPr>
      <t>b/</t>
    </r>
  </si>
  <si>
    <r>
      <t>River Sport</t>
    </r>
    <r>
      <rPr>
        <vertAlign val="superscript"/>
        <sz val="8"/>
        <rFont val="Arial"/>
        <family val="2"/>
      </rPr>
      <t>c/</t>
    </r>
  </si>
  <si>
    <r>
      <t>Natural</t>
    </r>
    <r>
      <rPr>
        <vertAlign val="superscript"/>
        <sz val="8"/>
        <rFont val="Arial"/>
        <family val="2"/>
      </rPr>
      <t>d/</t>
    </r>
  </si>
  <si>
    <r>
      <t xml:space="preserve">      Hatchery</t>
    </r>
    <r>
      <rPr>
        <vertAlign val="superscript"/>
        <sz val="8"/>
        <rFont val="Arial"/>
        <family val="2"/>
      </rPr>
      <t>e/</t>
    </r>
  </si>
  <si>
    <t>SUMMER COHO</t>
  </si>
  <si>
    <t>FALL COHO</t>
  </si>
  <si>
    <t>1997f/</t>
  </si>
  <si>
    <r>
      <t>38</t>
    </r>
    <r>
      <rPr>
        <vertAlign val="superscript"/>
        <sz val="8"/>
        <rFont val="Arial"/>
        <family val="2"/>
      </rPr>
      <t>f/</t>
    </r>
  </si>
  <si>
    <t xml:space="preserve"> GOAL</t>
  </si>
  <si>
    <t>6,300-15,800</t>
  </si>
  <si>
    <t>a/  Includes dip-in fish from other systems.</t>
  </si>
  <si>
    <t>b/  Beginning in 2005, ceremonial and subsistence catch taken during scheduled gillnet fishery is reported as gillnet catch.  Catch during designated ceremonial and subsistence fisheries is listed separately.</t>
  </si>
  <si>
    <t>c/  Recreational catch of adults (coho over 20 inches).</t>
  </si>
  <si>
    <t>d/  Natural escapement and run size estimates include fish taken for hatchery brood stock.</t>
  </si>
  <si>
    <t>e/  Hatchery escapement and terminal run size exclude hatchery strays.</t>
  </si>
  <si>
    <t>f/  In 1997 river sport:  Regulations required nonretention of coho.</t>
  </si>
  <si>
    <t>TABLE B-37.  Estimated inriver run size, catch, and escapement for Quillayute River coho stocks in numbers of fish.  (Page 1 of 2)</t>
  </si>
  <si>
    <t>TABLE B-37.  Estimated inriver run size, catch, and escapement for Quillayute River coho stocks in numbers of fish.  (Page 2 of 2)</t>
  </si>
  <si>
    <r>
      <t>1996-2000</t>
    </r>
    <r>
      <rPr>
        <vertAlign val="superscript"/>
        <sz val="8"/>
        <rFont val="Arial"/>
        <family val="2"/>
      </rPr>
      <t>f/</t>
    </r>
  </si>
  <si>
    <r>
      <t xml:space="preserve">      38</t>
    </r>
    <r>
      <rPr>
        <vertAlign val="superscript"/>
        <sz val="8"/>
        <rFont val="Arial"/>
        <family val="2"/>
      </rPr>
      <t>f/</t>
    </r>
  </si>
  <si>
    <t>TABLE B-38.  Estimated inriver run size, catch, and escapement for Hoko River summer/fall Chinook in numbers of fish.</t>
  </si>
  <si>
    <r>
      <t>Escapement</t>
    </r>
    <r>
      <rPr>
        <vertAlign val="superscript"/>
        <sz val="8"/>
        <rFont val="Arial"/>
        <family val="2"/>
      </rPr>
      <t>b/</t>
    </r>
  </si>
  <si>
    <r>
      <t>850</t>
    </r>
    <r>
      <rPr>
        <vertAlign val="superscript"/>
        <sz val="8"/>
        <rFont val="Arial"/>
        <family val="2"/>
      </rPr>
      <t>d/</t>
    </r>
  </si>
  <si>
    <r>
      <t>200</t>
    </r>
    <r>
      <rPr>
        <vertAlign val="superscript"/>
        <sz val="8"/>
        <rFont val="Arial"/>
        <family val="2"/>
      </rPr>
      <t>e/</t>
    </r>
  </si>
  <si>
    <t>a/  River recreational catch of age-3 and older fish.</t>
  </si>
  <si>
    <t>b/  Natural represents all natural-origin fish returning to the Hoko River, Supplemental represents all hatchery-origin fish returning to the Hoko River.</t>
  </si>
  <si>
    <t>c/  Terminal run size estimates incomplete since inriver sport catch estimates are unavailable.</t>
  </si>
  <si>
    <t>d/  Terminal run size estimates incomplete since inriver sport catch estimates are unavailable.</t>
  </si>
  <si>
    <t>d/  Goal in terms of naturally spawning fish and includes supplementation production.</t>
  </si>
  <si>
    <t>e/  Comanagers goal.  Not an FMP goal.</t>
  </si>
  <si>
    <r>
      <t>2021</t>
    </r>
    <r>
      <rPr>
        <vertAlign val="superscript"/>
        <sz val="8"/>
        <rFont val="Arial"/>
        <family val="2"/>
      </rPr>
      <t>c/</t>
    </r>
  </si>
  <si>
    <t>GEOM</t>
  </si>
  <si>
    <r>
      <t>TABLE B-39.  Puget Sound commercial net and troll fishery salmon catches in numbers of fish.</t>
    </r>
    <r>
      <rPr>
        <vertAlign val="superscript"/>
        <sz val="8"/>
        <rFont val="Arial"/>
        <family val="2"/>
      </rPr>
      <t>a/</t>
    </r>
  </si>
  <si>
    <t xml:space="preserve">  Fishery</t>
  </si>
  <si>
    <t>Coho</t>
  </si>
  <si>
    <r>
      <t>Pink</t>
    </r>
    <r>
      <rPr>
        <vertAlign val="superscript"/>
        <sz val="8"/>
        <rFont val="Arial"/>
        <family val="2"/>
      </rPr>
      <t>b/</t>
    </r>
  </si>
  <si>
    <t>Treaty Indian</t>
  </si>
  <si>
    <t xml:space="preserve">   Total</t>
  </si>
  <si>
    <r>
      <t>2002</t>
    </r>
    <r>
      <rPr>
        <vertAlign val="superscript"/>
        <sz val="8"/>
        <rFont val="Arial"/>
        <family val="2"/>
      </rPr>
      <t>c/</t>
    </r>
  </si>
  <si>
    <r>
      <t>2003</t>
    </r>
    <r>
      <rPr>
        <vertAlign val="superscript"/>
        <sz val="8"/>
        <rFont val="Arial"/>
        <family val="2"/>
      </rPr>
      <t>c/</t>
    </r>
  </si>
  <si>
    <r>
      <t>2004</t>
    </r>
    <r>
      <rPr>
        <vertAlign val="superscript"/>
        <sz val="8"/>
        <rFont val="Arial"/>
        <family val="2"/>
      </rPr>
      <t>c/</t>
    </r>
  </si>
  <si>
    <t>`</t>
  </si>
  <si>
    <r>
      <t>2005</t>
    </r>
    <r>
      <rPr>
        <vertAlign val="superscript"/>
        <sz val="8"/>
        <rFont val="Arial"/>
        <family val="2"/>
      </rPr>
      <t>c/</t>
    </r>
  </si>
  <si>
    <r>
      <t>2006</t>
    </r>
    <r>
      <rPr>
        <vertAlign val="superscript"/>
        <sz val="8"/>
        <rFont val="Arial"/>
        <family val="2"/>
      </rPr>
      <t>c/</t>
    </r>
  </si>
  <si>
    <r>
      <t>2007</t>
    </r>
    <r>
      <rPr>
        <vertAlign val="superscript"/>
        <sz val="8"/>
        <rFont val="Arial"/>
        <family val="2"/>
      </rPr>
      <t>c/</t>
    </r>
  </si>
  <si>
    <r>
      <t>2008</t>
    </r>
    <r>
      <rPr>
        <vertAlign val="superscript"/>
        <sz val="8"/>
        <rFont val="Arial"/>
        <family val="2"/>
      </rPr>
      <t>c/</t>
    </r>
  </si>
  <si>
    <r>
      <t>2009</t>
    </r>
    <r>
      <rPr>
        <vertAlign val="superscript"/>
        <sz val="8"/>
        <rFont val="Arial"/>
        <family val="2"/>
      </rPr>
      <t>c/</t>
    </r>
  </si>
  <si>
    <r>
      <t>2010</t>
    </r>
    <r>
      <rPr>
        <vertAlign val="superscript"/>
        <sz val="8"/>
        <rFont val="Arial"/>
        <family val="2"/>
      </rPr>
      <t>c/</t>
    </r>
  </si>
  <si>
    <r>
      <t>2011</t>
    </r>
    <r>
      <rPr>
        <vertAlign val="superscript"/>
        <sz val="8"/>
        <rFont val="Arial"/>
        <family val="2"/>
      </rPr>
      <t>c/</t>
    </r>
  </si>
  <si>
    <r>
      <t>2012</t>
    </r>
    <r>
      <rPr>
        <vertAlign val="superscript"/>
        <sz val="8"/>
        <rFont val="Arial"/>
        <family val="2"/>
      </rPr>
      <t>c/</t>
    </r>
  </si>
  <si>
    <r>
      <t>2013</t>
    </r>
    <r>
      <rPr>
        <vertAlign val="superscript"/>
        <sz val="8"/>
        <rFont val="Arial"/>
        <family val="2"/>
      </rPr>
      <t>c/</t>
    </r>
  </si>
  <si>
    <r>
      <t>2018</t>
    </r>
    <r>
      <rPr>
        <vertAlign val="superscript"/>
        <sz val="8"/>
        <rFont val="Arial"/>
        <family val="2"/>
      </rPr>
      <t>c/</t>
    </r>
  </si>
  <si>
    <r>
      <t>2019</t>
    </r>
    <r>
      <rPr>
        <vertAlign val="superscript"/>
        <sz val="8"/>
        <rFont val="Arial"/>
        <family val="2"/>
      </rPr>
      <t>c/</t>
    </r>
  </si>
  <si>
    <r>
      <t>2020</t>
    </r>
    <r>
      <rPr>
        <vertAlign val="superscript"/>
        <sz val="8"/>
        <rFont val="Arial"/>
        <family val="2"/>
      </rPr>
      <t>c/</t>
    </r>
  </si>
  <si>
    <t xml:space="preserve">a/  Data do not reflect treaty Indian allocations.  Includes U.S. and Canadian-origin salmon and fish caught in test fisheries. Includes tribal commercial, cermonial, subsistence and taken home catch. </t>
  </si>
  <si>
    <t>b/  Odd-year averages for pink salmon.</t>
  </si>
  <si>
    <r>
      <t>TABLE B-39.  Puget Sound commercial net and troll fishery salmon catches in numbers of fish.</t>
    </r>
    <r>
      <rPr>
        <vertAlign val="superscript"/>
        <sz val="8"/>
        <rFont val="Arial"/>
        <family val="2"/>
      </rPr>
      <t>a/</t>
    </r>
    <r>
      <rPr>
        <sz val="8"/>
        <rFont val="Arial"/>
        <family val="2"/>
      </rPr>
      <t xml:space="preserve">  (Page 1 of 2)</t>
    </r>
  </si>
  <si>
    <r>
      <t>2006-2010</t>
    </r>
    <r>
      <rPr>
        <vertAlign val="superscript"/>
        <sz val="8"/>
        <rFont val="Arial"/>
        <family val="2"/>
      </rPr>
      <t>c/</t>
    </r>
  </si>
  <si>
    <r>
      <t>2011-2015</t>
    </r>
    <r>
      <rPr>
        <vertAlign val="superscript"/>
        <sz val="8"/>
        <rFont val="Arial"/>
        <family val="2"/>
      </rPr>
      <t>c/</t>
    </r>
  </si>
  <si>
    <r>
      <t>TABLE B-39.  Puget Sound commercial net and troll fishery salmon catches in numbers of fish.</t>
    </r>
    <r>
      <rPr>
        <vertAlign val="superscript"/>
        <sz val="8"/>
        <rFont val="Arial"/>
        <family val="2"/>
      </rPr>
      <t>a/</t>
    </r>
    <r>
      <rPr>
        <sz val="8"/>
        <rFont val="Arial"/>
        <family val="2"/>
      </rPr>
      <t xml:space="preserve">  (Page 2 of 2)</t>
    </r>
  </si>
  <si>
    <r>
      <t>TABLE B-40.  Summary of Puget Sound marine recreational salmon catch estimates in numbers of fish from catch record cards.</t>
    </r>
    <r>
      <rPr>
        <vertAlign val="superscript"/>
        <sz val="8"/>
        <rFont val="Arial"/>
        <family val="2"/>
      </rPr>
      <t>a/</t>
    </r>
  </si>
  <si>
    <t xml:space="preserve">     Chinook</t>
  </si>
  <si>
    <t xml:space="preserve">    Coho</t>
  </si>
  <si>
    <t>Careful - doesn't like the Macrro</t>
  </si>
  <si>
    <t>a/  WDFW Statistical Areas 5 through 13, which include the Strait of Juan de Fuca, San Juan Islands, and inner Puget Sound. 1981-1987:  Adjusted all Puget Sound and freshwater estimates by 0.833, due to previous estimates being 20% too high.  1988:  Area 5, no adjustment.  Areas 6-13 adjusted by 0.633, due to estimates being 58% too high.  1989-Present:  Area 5, no adjustment.  Areas 6-13 adjusted by 0.685, due to estimates being 46% too high.  1991, 1992, and 1993 catch record card estimates adjusted for results of 1987-1990 WDFW/tribal sports emphasis study.</t>
  </si>
  <si>
    <r>
      <t>TABLE B-40.  Summary of Puget Sound marine recreational salmon catch estimates in numbers of fish from catch record cards.</t>
    </r>
    <r>
      <rPr>
        <vertAlign val="superscript"/>
        <sz val="8"/>
        <rFont val="Arial"/>
        <family val="2"/>
      </rPr>
      <t>a/</t>
    </r>
    <r>
      <rPr>
        <sz val="8"/>
        <rFont val="Arial"/>
        <family val="2"/>
      </rPr>
      <t xml:space="preserve">  </t>
    </r>
  </si>
  <si>
    <t>TABLE B-41.  Puget Sound commercial net fishery catches and spawning escapements in numbers of fish for hatchery and natural Puget Sound Chinook stocks.a/</t>
  </si>
  <si>
    <t>Commercial Net Catches</t>
  </si>
  <si>
    <r>
      <t>Puget Sound Run Size</t>
    </r>
    <r>
      <rPr>
        <vertAlign val="superscript"/>
        <sz val="8"/>
        <rFont val="Arial"/>
        <family val="2"/>
      </rPr>
      <t>c/</t>
    </r>
  </si>
  <si>
    <t>Strait of Juan de Fuca</t>
  </si>
  <si>
    <t>Nooksack-Samish</t>
  </si>
  <si>
    <t>Skagit</t>
  </si>
  <si>
    <r>
      <t>Hood Canal</t>
    </r>
    <r>
      <rPr>
        <b/>
        <vertAlign val="superscript"/>
        <sz val="8"/>
        <rFont val="Arial"/>
        <family val="2"/>
      </rPr>
      <t>d/</t>
    </r>
  </si>
  <si>
    <r>
      <t>Stillaguamish-Snohomish</t>
    </r>
    <r>
      <rPr>
        <b/>
        <vertAlign val="superscript"/>
        <sz val="8"/>
        <rFont val="Arial"/>
        <family val="2"/>
      </rPr>
      <t>e/</t>
    </r>
  </si>
  <si>
    <r>
      <t>South Puget Sound</t>
    </r>
    <r>
      <rPr>
        <b/>
        <vertAlign val="superscript"/>
        <sz val="8"/>
        <rFont val="Arial"/>
        <family val="2"/>
      </rPr>
      <t>g/</t>
    </r>
  </si>
  <si>
    <t>a/   Includes treaty Indian and non-Indian net commercial catches during the adult accounting period.  Source:  Puget Sound run reconstruction model.</t>
  </si>
  <si>
    <t>b/  Includes estimated off-station returns.</t>
  </si>
  <si>
    <t>c/  Puget Sound run size is defined as the run available to Puget Sound net fisheries; spawning escapement plus Puget Sound net fishery catch.  Does not include fish caught by troll and recreational fisheries inside Puget Sound.</t>
  </si>
  <si>
    <t>d/  Natural escapement includes NORs and supplementation origin fish in the Mid Hood Canal management unit streams.  Escapement management objectives in the Skokomish River are for total river spawners (HOR &amp; NOR) and are not comparable to the natural escapement column in this table.  NOR/HOR breakout of Skokomish R spawners from prior to mass adipose clipping (pre-2010) are based on the average pHOS from after mass adipose clipping (2010-2017) .</t>
  </si>
  <si>
    <t>e/  Since 1999, numbers include Tulalip hatchery returns, which are not added into escapement since no broodstock is taken at the hatchery.</t>
  </si>
  <si>
    <t>g/  Includes the following stock groups: miscellaneous Area 10 - Seattle, Lake Washington, Green-Duwamish, miscellaneous Area 10E - Port Orchard, Puyallup, miscellaneous Area 13 - south Puget Sound, Chambers Creek, Nisqually, miscellaneous Area 13A - Minter Creek, Deschutes, miscellaneous Area 13B streams.</t>
  </si>
  <si>
    <r>
      <t>TABLE B-41.  Puget Sound commercial net fishery catches and spawning escapements in numbers of fish for hatchery and natural Puget Sound Chinook stocks.</t>
    </r>
    <r>
      <rPr>
        <vertAlign val="superscript"/>
        <sz val="8"/>
        <rFont val="Arial"/>
        <family val="2"/>
      </rPr>
      <t>a/</t>
    </r>
    <r>
      <rPr>
        <sz val="8"/>
        <rFont val="Arial"/>
        <family val="2"/>
      </rPr>
      <t xml:space="preserve">  (Page 1 of 4)</t>
    </r>
  </si>
  <si>
    <r>
      <t>TABLE B-41.  Puget Sound commercial net fishery catches and spawning escapements in numbers of fish for hatchery and natural Puget Sound Chinook stocks.</t>
    </r>
    <r>
      <rPr>
        <vertAlign val="superscript"/>
        <sz val="8"/>
        <rFont val="Arial"/>
        <family val="2"/>
      </rPr>
      <t>a/</t>
    </r>
    <r>
      <rPr>
        <sz val="8"/>
        <rFont val="Arial"/>
        <family val="2"/>
      </rPr>
      <t xml:space="preserve">         (Page 2 of 4)</t>
    </r>
  </si>
  <si>
    <r>
      <t>TABLE B-41.  Puget Sound commercial net fishery catches and spawning escapements in numbers of fish for hatchery and natural Puget Sound Chinook stocks.</t>
    </r>
    <r>
      <rPr>
        <vertAlign val="superscript"/>
        <sz val="8"/>
        <rFont val="Arial"/>
        <family val="2"/>
      </rPr>
      <t>a/</t>
    </r>
    <r>
      <rPr>
        <sz val="8"/>
        <rFont val="Arial"/>
        <family val="2"/>
      </rPr>
      <t xml:space="preserve">         (Page 3 of 4)</t>
    </r>
  </si>
  <si>
    <r>
      <t>TABLE B-41.  Puget Sound commercial net fishery catches and spawning escapements in numbers of fish for hatchery and natural Puget Sound Chinook stocks.</t>
    </r>
    <r>
      <rPr>
        <vertAlign val="superscript"/>
        <sz val="8"/>
        <rFont val="Arial"/>
        <family val="2"/>
      </rPr>
      <t>a/</t>
    </r>
    <r>
      <rPr>
        <sz val="8"/>
        <rFont val="Arial"/>
        <family val="2"/>
      </rPr>
      <t xml:space="preserve">  (Page 4 of 4)</t>
    </r>
  </si>
  <si>
    <r>
      <t>TABLE B-41.  Puget Sound commercial net fishery catches and spawning escapements in numbers of fish for hatchery and natural Puget Sound Chinook stocks.</t>
    </r>
    <r>
      <rPr>
        <vertAlign val="superscript"/>
        <sz val="8"/>
        <rFont val="Arial"/>
        <family val="2"/>
      </rPr>
      <t>a/</t>
    </r>
    <r>
      <rPr>
        <sz val="8"/>
        <rFont val="Arial"/>
        <family val="2"/>
      </rPr>
      <t xml:space="preserve">         (Page 4 of 4)</t>
    </r>
  </si>
  <si>
    <r>
      <t>TABLE B-42.  Puget Sound commercial net fishery catches and spawning escapements in numbers of fish for hatchery and natural Puget Sound coho stocks.</t>
    </r>
    <r>
      <rPr>
        <vertAlign val="superscript"/>
        <sz val="8"/>
        <rFont val="Arial"/>
        <family val="2"/>
      </rPr>
      <t>a/</t>
    </r>
  </si>
  <si>
    <r>
      <t>Commercial Net Catches</t>
    </r>
    <r>
      <rPr>
        <vertAlign val="superscript"/>
        <sz val="8"/>
        <rFont val="Arial"/>
        <family val="2"/>
      </rPr>
      <t>c/</t>
    </r>
  </si>
  <si>
    <r>
      <t>Hatchery</t>
    </r>
    <r>
      <rPr>
        <vertAlign val="superscript"/>
        <sz val="8"/>
        <rFont val="Arial"/>
        <family val="2"/>
      </rPr>
      <t>b/</t>
    </r>
  </si>
  <si>
    <r>
      <t>2018</t>
    </r>
    <r>
      <rPr>
        <vertAlign val="superscript"/>
        <sz val="8"/>
        <rFont val="Arial"/>
        <family val="2"/>
      </rPr>
      <t>d/</t>
    </r>
  </si>
  <si>
    <r>
      <t>2019</t>
    </r>
    <r>
      <rPr>
        <vertAlign val="superscript"/>
        <sz val="8"/>
        <rFont val="Arial"/>
        <family val="2"/>
      </rPr>
      <t>d/</t>
    </r>
  </si>
  <si>
    <r>
      <t>2020</t>
    </r>
    <r>
      <rPr>
        <vertAlign val="superscript"/>
        <sz val="8"/>
        <rFont val="Arial"/>
        <family val="2"/>
      </rPr>
      <t>d/</t>
    </r>
  </si>
  <si>
    <r>
      <t>2021</t>
    </r>
    <r>
      <rPr>
        <vertAlign val="superscript"/>
        <sz val="8"/>
        <rFont val="Arial"/>
        <family val="2"/>
      </rPr>
      <t>d/</t>
    </r>
  </si>
  <si>
    <r>
      <t>2022</t>
    </r>
    <r>
      <rPr>
        <vertAlign val="superscript"/>
        <sz val="8"/>
        <rFont val="Arial"/>
        <family val="2"/>
      </rPr>
      <t>d/</t>
    </r>
  </si>
  <si>
    <t xml:space="preserve"> GOAL  </t>
  </si>
  <si>
    <t>7,000-11,000</t>
  </si>
  <si>
    <t>14,875-25,000</t>
  </si>
  <si>
    <t>Hood Canal</t>
  </si>
  <si>
    <t>10,750-14,350</t>
  </si>
  <si>
    <t>Stillaguamish</t>
  </si>
  <si>
    <t>6,100-10,000</t>
  </si>
  <si>
    <t>Snohomish</t>
  </si>
  <si>
    <t>31,000-50,000</t>
  </si>
  <si>
    <t>South Puget Sound</t>
  </si>
  <si>
    <r>
      <t>2022</t>
    </r>
    <r>
      <rPr>
        <vertAlign val="superscript"/>
        <sz val="8"/>
        <rFont val="Arial"/>
        <family val="2"/>
      </rPr>
      <t>d/f/</t>
    </r>
  </si>
  <si>
    <t>a/  Includes treaty Indian and non-Indian net commercial catches during the adult accounting period.  Source:  Puget Sound run reconstruction model.</t>
  </si>
  <si>
    <t>b/  Includes estimated off-station returns and secondary wild stocks.</t>
  </si>
  <si>
    <t>c/  Terminal run size is defined as the run to terminal marine areas; spawning escapement plus commercial net and sport catch (inriver and terminal fishery catch).  Prior to 1997, estimates are Puget Sound run size, which is defined as the run available to Puget Sound net fisheries; spawning escapement plus commercial net catch (inriver, terminal, and pre-terminal Puget Sound net fishery catch), but not including fish caught in Puget Sound troll and recreational fisheries.</t>
  </si>
  <si>
    <t>e/ Hood Canal terminal run size is defined as the run to terminal marine areas; spawning escapement plus commercial net and sport catch (inriver and terminal fishery catch).  Prior to 1997, estimates are Puget Sound run size, which is defined as the run available to Puget Sound net fisheries; spawning escapement plus commercial net catch (inriver, terminal, and pre-terminal Puget Sound net fishery catch),  including fish caught in Puget Sound troll and recreational fisheries.</t>
  </si>
  <si>
    <t>f/ Area 10, 10e and 11 escapements are preliminary estimates pending final Co-Manager agreement. These preliminary estimates were used in the 2022 run reconstruction.</t>
  </si>
  <si>
    <r>
      <t>TABLE B-42.  Puget Sound commercial net fishery catches and spawning escapements in numbers of fish for hatchery and natural Puget Sound coho stocks.</t>
    </r>
    <r>
      <rPr>
        <vertAlign val="superscript"/>
        <sz val="8"/>
        <rFont val="Arial"/>
        <family val="2"/>
      </rPr>
      <t xml:space="preserve">a/                     </t>
    </r>
    <r>
      <rPr>
        <sz val="8"/>
        <rFont val="Arial"/>
        <family val="2"/>
      </rPr>
      <t>(Page 1 of 4)</t>
    </r>
  </si>
  <si>
    <r>
      <t>TABLE B-42.  Puget Sound commercial net fishery catches and spawning escapements in numbers of fish for hatchery and natural Puget Sound coho stocks.</t>
    </r>
    <r>
      <rPr>
        <vertAlign val="superscript"/>
        <sz val="8"/>
        <rFont val="Arial"/>
        <family val="2"/>
      </rPr>
      <t xml:space="preserve">a/ </t>
    </r>
    <r>
      <rPr>
        <sz val="8"/>
        <rFont val="Arial"/>
        <family val="2"/>
      </rPr>
      <t>(Page 2 of 4)</t>
    </r>
  </si>
  <si>
    <r>
      <t>Hood Canal</t>
    </r>
    <r>
      <rPr>
        <vertAlign val="superscript"/>
        <sz val="8"/>
        <rFont val="Arial"/>
        <family val="2"/>
      </rPr>
      <t>e/</t>
    </r>
  </si>
  <si>
    <r>
      <t>TABLE B-42.  Puget Sound commercial net fishery catches and spawning escapements in numbers of fish for hatchery and natural Puget Sound coho stocks.</t>
    </r>
    <r>
      <rPr>
        <vertAlign val="superscript"/>
        <sz val="8"/>
        <rFont val="Arial"/>
        <family val="2"/>
      </rPr>
      <t>a/</t>
    </r>
    <r>
      <rPr>
        <sz val="8"/>
        <rFont val="Arial"/>
        <family val="2"/>
      </rPr>
      <t xml:space="preserve"> (Page 3 of 4)</t>
    </r>
  </si>
  <si>
    <r>
      <t>31,000-50,000</t>
    </r>
    <r>
      <rPr>
        <vertAlign val="superscript"/>
        <sz val="8"/>
        <rFont val="Arial"/>
        <family val="2"/>
      </rPr>
      <t>f/</t>
    </r>
  </si>
  <si>
    <r>
      <t>TABLE B-42.  Puget Sound commercial net fishery catches and spawning escapements in numbers of fish for hatchery and natural Puget Sound coho stocks.</t>
    </r>
    <r>
      <rPr>
        <vertAlign val="superscript"/>
        <sz val="8"/>
        <rFont val="Arial"/>
        <family val="2"/>
      </rPr>
      <t xml:space="preserve">a/ </t>
    </r>
    <r>
      <rPr>
        <sz val="8"/>
        <rFont val="Arial"/>
        <family val="2"/>
      </rPr>
      <t>(Page 4 of 4)</t>
    </r>
  </si>
  <si>
    <r>
      <t>TABLE B-43.  Puget Sound commercial net fishery catches and spawning escapements in numbers of fish for hatchery and natural Puget Sound pink stocks.</t>
    </r>
    <r>
      <rPr>
        <vertAlign val="superscript"/>
        <sz val="8"/>
        <rFont val="Arial"/>
        <family val="2"/>
      </rPr>
      <t>a/</t>
    </r>
    <r>
      <rPr>
        <sz val="8"/>
        <rFont val="Arial"/>
        <family val="2"/>
      </rPr>
      <t xml:space="preserve"> 
(Page 1 of 4)</t>
    </r>
  </si>
  <si>
    <t xml:space="preserve">Year or Average (odd-year) </t>
  </si>
  <si>
    <r>
      <t>GOAL</t>
    </r>
    <r>
      <rPr>
        <vertAlign val="superscript"/>
        <sz val="8"/>
        <rFont val="Arial"/>
        <family val="2"/>
      </rPr>
      <t>d/</t>
    </r>
  </si>
  <si>
    <t>Not Agreed Upon</t>
  </si>
  <si>
    <t>Stillaguamish-Snohomish</t>
  </si>
  <si>
    <r>
      <t>GOAL</t>
    </r>
    <r>
      <rPr>
        <vertAlign val="superscript"/>
        <sz val="8"/>
        <rFont val="Arial"/>
        <family val="2"/>
      </rPr>
      <t>d/</t>
    </r>
    <r>
      <rPr>
        <sz val="8"/>
        <rFont val="Arial"/>
        <family val="2"/>
      </rPr>
      <t xml:space="preserve"> - Stillaguamish</t>
    </r>
  </si>
  <si>
    <r>
      <t>GOAL</t>
    </r>
    <r>
      <rPr>
        <vertAlign val="superscript"/>
        <sz val="8"/>
        <rFont val="Arial"/>
        <family val="2"/>
      </rPr>
      <t>d/</t>
    </r>
    <r>
      <rPr>
        <sz val="8"/>
        <rFont val="Arial"/>
        <family val="2"/>
      </rPr>
      <t xml:space="preserve"> - Snohomish</t>
    </r>
  </si>
  <si>
    <r>
      <t>1993</t>
    </r>
    <r>
      <rPr>
        <vertAlign val="superscript"/>
        <sz val="8"/>
        <rFont val="Arial"/>
        <family val="2"/>
      </rPr>
      <t>e/</t>
    </r>
  </si>
  <si>
    <r>
      <t>1995</t>
    </r>
    <r>
      <rPr>
        <vertAlign val="superscript"/>
        <sz val="8"/>
        <rFont val="Arial"/>
        <family val="2"/>
      </rPr>
      <t>e/</t>
    </r>
  </si>
  <si>
    <r>
      <t>1999</t>
    </r>
    <r>
      <rPr>
        <vertAlign val="superscript"/>
        <sz val="8"/>
        <rFont val="Arial"/>
        <family val="2"/>
      </rPr>
      <t>e/</t>
    </r>
  </si>
  <si>
    <r>
      <t>2001</t>
    </r>
    <r>
      <rPr>
        <vertAlign val="superscript"/>
        <sz val="8"/>
        <rFont val="Arial"/>
        <family val="2"/>
      </rPr>
      <t>e/f/</t>
    </r>
  </si>
  <si>
    <r>
      <t>2003</t>
    </r>
    <r>
      <rPr>
        <vertAlign val="superscript"/>
        <sz val="8"/>
        <rFont val="Arial"/>
        <family val="2"/>
      </rPr>
      <t>e/f/</t>
    </r>
  </si>
  <si>
    <r>
      <t>2005</t>
    </r>
    <r>
      <rPr>
        <vertAlign val="superscript"/>
        <sz val="8"/>
        <rFont val="Arial"/>
        <family val="2"/>
      </rPr>
      <t>e/f/</t>
    </r>
  </si>
  <si>
    <r>
      <t>2007</t>
    </r>
    <r>
      <rPr>
        <vertAlign val="superscript"/>
        <sz val="8"/>
        <rFont val="Arial"/>
        <family val="2"/>
      </rPr>
      <t>e/f/</t>
    </r>
  </si>
  <si>
    <r>
      <t>2009</t>
    </r>
    <r>
      <rPr>
        <vertAlign val="superscript"/>
        <sz val="8"/>
        <rFont val="Arial"/>
        <family val="2"/>
      </rPr>
      <t>e/f/</t>
    </r>
  </si>
  <si>
    <r>
      <t>2011</t>
    </r>
    <r>
      <rPr>
        <vertAlign val="superscript"/>
        <sz val="8"/>
        <rFont val="Arial"/>
        <family val="2"/>
      </rPr>
      <t>f/</t>
    </r>
  </si>
  <si>
    <r>
      <t>2013</t>
    </r>
    <r>
      <rPr>
        <vertAlign val="superscript"/>
        <sz val="8"/>
        <rFont val="Arial"/>
        <family val="2"/>
      </rPr>
      <t>f/</t>
    </r>
  </si>
  <si>
    <r>
      <t>2015</t>
    </r>
    <r>
      <rPr>
        <vertAlign val="superscript"/>
        <sz val="8"/>
        <rFont val="Arial"/>
        <family val="2"/>
      </rPr>
      <t>f/</t>
    </r>
  </si>
  <si>
    <r>
      <t>2017</t>
    </r>
    <r>
      <rPr>
        <vertAlign val="superscript"/>
        <sz val="8"/>
        <rFont val="Arial"/>
        <family val="2"/>
      </rPr>
      <t>f/</t>
    </r>
  </si>
  <si>
    <t>c/  Puget Sound run size is defined as the run available to Puget Sound fisheries; spawning escapement plus Puget Sound fishery catch.  Includes fish caught by treaty net fisheries and non-Indian commercial and recreational fisheries inside Puget Sound.</t>
  </si>
  <si>
    <t>d/  State-Tribal comanager goal; the only Council goal is for a total Puget Sound pink salmon spawning escapement of 900,000 natural spawners.</t>
  </si>
  <si>
    <t>e/  Nisqually escapement estimate incomplete.</t>
  </si>
  <si>
    <t>f/   Green river returns included in run reconstruction.</t>
  </si>
  <si>
    <t>g/   Preliminary.</t>
  </si>
  <si>
    <t>Year or Average (odd year)</t>
  </si>
  <si>
    <t>1981-1989</t>
  </si>
  <si>
    <t>1991-1999</t>
  </si>
  <si>
    <r>
      <t>TABLE B-43.  Puget Sound commercial net fishery catches and spawning escapements in numbers of fish for hatchery and natural Puget Sound pink stocks.</t>
    </r>
    <r>
      <rPr>
        <vertAlign val="superscript"/>
        <sz val="8"/>
        <rFont val="Arial"/>
        <family val="2"/>
      </rPr>
      <t>a/</t>
    </r>
    <r>
      <rPr>
        <sz val="8"/>
        <rFont val="Arial"/>
        <family val="2"/>
      </rPr>
      <t xml:space="preserve">  (Page 2 of 4)</t>
    </r>
  </si>
  <si>
    <r>
      <t>TABLE B-43.  Puget Sound commercial net fishery catches and spawning escapements in numbers of fish for hatchery and natural Puget Sound pink stocks.</t>
    </r>
    <r>
      <rPr>
        <vertAlign val="superscript"/>
        <sz val="8"/>
        <rFont val="Arial"/>
        <family val="2"/>
      </rPr>
      <t>a/</t>
    </r>
    <r>
      <rPr>
        <sz val="8"/>
        <rFont val="Arial"/>
        <family val="2"/>
      </rPr>
      <t xml:space="preserve">  (Page 3 of 4)</t>
    </r>
  </si>
  <si>
    <r>
      <t>1991-1999</t>
    </r>
    <r>
      <rPr>
        <vertAlign val="superscript"/>
        <sz val="8"/>
        <rFont val="Arial"/>
        <family val="2"/>
      </rPr>
      <t>e/</t>
    </r>
  </si>
  <si>
    <r>
      <t>TABLE B-43.  Puget Sound commercial net fishery catches and spawning escapements in numbers of fish for hatchery and natural Puget Sound pink stocks.</t>
    </r>
    <r>
      <rPr>
        <vertAlign val="superscript"/>
        <sz val="8"/>
        <rFont val="Arial"/>
        <family val="2"/>
      </rPr>
      <t>a/</t>
    </r>
    <r>
      <rPr>
        <sz val="8"/>
        <rFont val="Arial"/>
        <family val="2"/>
      </rPr>
      <t xml:space="preserve">  (Page 4 of 4)</t>
    </r>
  </si>
  <si>
    <t>TABLE B-44.  Puget Sound spring Chinook spawning escapement estimates in numbers of adult fish.</t>
  </si>
  <si>
    <t>Stock</t>
  </si>
  <si>
    <t xml:space="preserve">NF Nooksack </t>
  </si>
  <si>
    <r>
      <t>SF Nooksack</t>
    </r>
    <r>
      <rPr>
        <vertAlign val="superscript"/>
        <sz val="8"/>
        <rFont val="Arial"/>
        <family val="2"/>
      </rPr>
      <t>a/</t>
    </r>
  </si>
  <si>
    <r>
      <t>White  River Hatchery</t>
    </r>
    <r>
      <rPr>
        <vertAlign val="superscript"/>
        <sz val="8"/>
        <rFont val="Arial"/>
        <family val="2"/>
      </rPr>
      <t>f/</t>
    </r>
  </si>
  <si>
    <r>
      <t>Quilcene Hatchery</t>
    </r>
    <r>
      <rPr>
        <vertAlign val="superscript"/>
        <sz val="8"/>
        <rFont val="Arial"/>
        <family val="2"/>
      </rPr>
      <t>g/</t>
    </r>
  </si>
  <si>
    <r>
      <t>Natural</t>
    </r>
    <r>
      <rPr>
        <vertAlign val="superscript"/>
        <sz val="8"/>
        <rFont val="Arial"/>
        <family val="2"/>
      </rPr>
      <t>c/d/</t>
    </r>
  </si>
  <si>
    <t xml:space="preserve"> Hatchery</t>
  </si>
  <si>
    <r>
      <t>Natural</t>
    </r>
    <r>
      <rPr>
        <vertAlign val="superscript"/>
        <sz val="8"/>
        <rFont val="Arial"/>
        <family val="2"/>
      </rPr>
      <t>c/d/e/</t>
    </r>
  </si>
  <si>
    <r>
      <t>2019</t>
    </r>
    <r>
      <rPr>
        <vertAlign val="superscript"/>
        <sz val="8"/>
        <rFont val="Arial"/>
        <family val="2"/>
      </rPr>
      <t>h/</t>
    </r>
  </si>
  <si>
    <r>
      <t>2020</t>
    </r>
    <r>
      <rPr>
        <vertAlign val="superscript"/>
        <sz val="8"/>
        <rFont val="Arial"/>
        <family val="2"/>
      </rPr>
      <t>h/</t>
    </r>
  </si>
  <si>
    <r>
      <t>2021</t>
    </r>
    <r>
      <rPr>
        <vertAlign val="superscript"/>
        <sz val="8"/>
        <rFont val="Arial"/>
        <family val="2"/>
      </rPr>
      <t>h/</t>
    </r>
  </si>
  <si>
    <r>
      <t>2022</t>
    </r>
    <r>
      <rPr>
        <vertAlign val="superscript"/>
        <sz val="8"/>
        <rFont val="Arial"/>
        <family val="2"/>
      </rPr>
      <t>h/</t>
    </r>
  </si>
  <si>
    <t>a/ Beginning in 2019, data were available to independently account for hatchery and natural spawning escapement. Prior to 2019, natural and hatchery spawning escapement are combined.</t>
  </si>
  <si>
    <t>b/  Hatchery escapement estimates include all rack returns (retained and released).</t>
  </si>
  <si>
    <t>c/  Natural escapement estimates based on carcass counts expanded by a 3.48 multiplier developed from 5 years of redd count-based estimates.  Most natural spawners are hatchery fish spawning in the wild.</t>
  </si>
  <si>
    <t xml:space="preserve">d/ Nooksack basin co-managers updated spawning ground escapements to report "Total Basin Escapement" for each Spring Chinook stock starting with Run Year 2016. </t>
  </si>
  <si>
    <t>e/ The 2021 SF Nooksack "natural" spawning ground escapement includes an estimated 2,333 pre-spawn mortalities from a mass mortality event in the SF Nooksack River.</t>
  </si>
  <si>
    <t xml:space="preserve">f/ Estimate includes adult returns to Hupp Springs, White R. Hatchery, and Buckley Trap. Data from 1999 - 2017 were updated using new "agreed-to" methodology for estimating unsampled portions of Spring Chinook back to Buckley Trap with Fall/Unknown origin fish removed from the estimate. </t>
  </si>
  <si>
    <t>g/  Program discontinued.</t>
  </si>
  <si>
    <t>h/  Preliminary.</t>
  </si>
  <si>
    <t>TABLE B-45.  Summary of escapements of Chinook stocks in the Pacific Coast Salmon Fishery Management Plan (Page 1 of 2).</t>
  </si>
  <si>
    <t>source</t>
  </si>
  <si>
    <t>comments</t>
  </si>
  <si>
    <t>California Central Valley</t>
  </si>
  <si>
    <t>Sacramento River (fall)</t>
  </si>
  <si>
    <t>sum of hatchery and natural adults</t>
  </si>
  <si>
    <t>Sacramento River (spring)</t>
  </si>
  <si>
    <t>natural escapement excluding Feather River</t>
  </si>
  <si>
    <t>Sacramento River (winter)</t>
  </si>
  <si>
    <t>carcass survey adults</t>
  </si>
  <si>
    <t>Eel, Mattole, and Mad Rivers (fall/spring)</t>
  </si>
  <si>
    <t>minor indices in Eel, Mad, and Russian - B-7</t>
  </si>
  <si>
    <t>Northern California Coast</t>
  </si>
  <si>
    <t>Klamath River (fall)</t>
  </si>
  <si>
    <t>B-4</t>
  </si>
  <si>
    <t>total natural area adults</t>
  </si>
  <si>
    <t>Klamath River (spring)</t>
  </si>
  <si>
    <t>no</t>
  </si>
  <si>
    <t>not reported</t>
  </si>
  <si>
    <t>Smith River (fall/spring)</t>
  </si>
  <si>
    <t>Oregon Coast</t>
  </si>
  <si>
    <t>Southern</t>
  </si>
  <si>
    <t>B-8</t>
  </si>
  <si>
    <t>index adult fish/mi</t>
  </si>
  <si>
    <t>Central and Northern</t>
  </si>
  <si>
    <t>B-11</t>
  </si>
  <si>
    <t>Washington Coast</t>
  </si>
  <si>
    <t>Willapa Bay (fall-natural)</t>
  </si>
  <si>
    <t>B-23</t>
  </si>
  <si>
    <t>natural spawning escapement</t>
  </si>
  <si>
    <t>Grays Harbor (fall)</t>
  </si>
  <si>
    <t>B-25</t>
  </si>
  <si>
    <t>Queets River (fall)</t>
  </si>
  <si>
    <t>B-30</t>
  </si>
  <si>
    <t>Hoh River (fall)</t>
  </si>
  <si>
    <t>B-33</t>
  </si>
  <si>
    <t>Quillayute River (fall)</t>
  </si>
  <si>
    <t>B-36</t>
  </si>
  <si>
    <t>Hoko River (summer/fall)</t>
  </si>
  <si>
    <t>B-38</t>
  </si>
  <si>
    <t>Grays Harbor (spring)</t>
  </si>
  <si>
    <t>Queets River (spring/summer)</t>
  </si>
  <si>
    <t>B-29</t>
  </si>
  <si>
    <t>Hoh River (spring/summer)</t>
  </si>
  <si>
    <t>B-32</t>
  </si>
  <si>
    <t>Quillayute River (spring/summer)</t>
  </si>
  <si>
    <t>B-35</t>
  </si>
  <si>
    <t>Willapa Bay (fall-hatchery)</t>
  </si>
  <si>
    <t>hatchery escapement</t>
  </si>
  <si>
    <t>Quinault River (fall-hatchery)</t>
  </si>
  <si>
    <t>Columbia River Basin</t>
  </si>
  <si>
    <t>Lower Columbia River (spring)</t>
  </si>
  <si>
    <t>B-12</t>
  </si>
  <si>
    <t>Upper Willamette River (spring)</t>
  </si>
  <si>
    <t>Willamette Falls escapement</t>
  </si>
  <si>
    <t>Upper Coumbia River (spring)</t>
  </si>
  <si>
    <t>B-13</t>
  </si>
  <si>
    <t>wild Rock Island Dam count</t>
  </si>
  <si>
    <t>Snake River (spring/summer)</t>
  </si>
  <si>
    <t>wild Snake River escapement</t>
  </si>
  <si>
    <t>Upper Columbia River (summer)</t>
  </si>
  <si>
    <t>B-14</t>
  </si>
  <si>
    <t>Rock Island Dam count</t>
  </si>
  <si>
    <t>North Lewis River (fall)</t>
  </si>
  <si>
    <t>B-15</t>
  </si>
  <si>
    <t>LRW</t>
  </si>
  <si>
    <t>Lower Columbia River (fall-hatchery)</t>
  </si>
  <si>
    <t>B-16</t>
  </si>
  <si>
    <t>LRH sum of hatchery and natural</t>
  </si>
  <si>
    <t>Spring Creek (fall-hatchery)</t>
  </si>
  <si>
    <t>B-17</t>
  </si>
  <si>
    <t>SCH sum of hatchery and natural</t>
  </si>
  <si>
    <t>Columbia Mid-River Bright (fall-hatchery)</t>
  </si>
  <si>
    <t>B-18</t>
  </si>
  <si>
    <t>MCB sum of hatchery and natural</t>
  </si>
  <si>
    <t>Upper Columbia River Bright (fall)</t>
  </si>
  <si>
    <t>B-19</t>
  </si>
  <si>
    <t>URB Upper Columbia escapement</t>
  </si>
  <si>
    <t>Snake River (fall)</t>
  </si>
  <si>
    <t>SRW wild Lower Granite Dam estimate</t>
  </si>
  <si>
    <t>TABLE B-45.  Summary of escapements of Chinook stocks in the Pacific Coast Salmon Fishery Management Plan (Page 2 of 2).</t>
  </si>
  <si>
    <t>comment</t>
  </si>
  <si>
    <t>Puget Sound</t>
  </si>
  <si>
    <t>Eastern Strait of Juan de Fuca (summer/fall)</t>
  </si>
  <si>
    <t>B-41</t>
  </si>
  <si>
    <t>Strait of Juan de Fuca natural escapement</t>
  </si>
  <si>
    <t>Skokomish River (summer/fall)</t>
  </si>
  <si>
    <t>external</t>
  </si>
  <si>
    <t>PS Run Reconstruction</t>
  </si>
  <si>
    <t>Mid Hood Canal (summer/fall)</t>
  </si>
  <si>
    <t>Nooksack River (spring early)</t>
  </si>
  <si>
    <t>B-44</t>
  </si>
  <si>
    <t>Skagit River (summer/fall)</t>
  </si>
  <si>
    <t>Skagit natural escapement</t>
  </si>
  <si>
    <t>Skagit River (spring)</t>
  </si>
  <si>
    <t>Stillaguamish River (summer/fall)</t>
  </si>
  <si>
    <t>CTC C&amp;E Report</t>
  </si>
  <si>
    <t>Snohomish River (summer/fall)</t>
  </si>
  <si>
    <t>Cedar River (summer/fall)</t>
  </si>
  <si>
    <t>White River (spring)</t>
  </si>
  <si>
    <t>White River Hatchery</t>
  </si>
  <si>
    <t>Green River (summer/fall)</t>
  </si>
  <si>
    <t>Nisqually River (summer/fall)</t>
  </si>
  <si>
    <t>Puyallup River (summer/fall)</t>
  </si>
  <si>
    <t>TABLE B-46.  Summary of Escapements of coho and pink stocks in the Pacific Coast Salmon Fishery Management Plan</t>
  </si>
  <si>
    <t>Oregon Production Index Area</t>
  </si>
  <si>
    <t>Central California Coast</t>
  </si>
  <si>
    <t>one index in Lagunitias Creek - B-7</t>
  </si>
  <si>
    <t>Northern California</t>
  </si>
  <si>
    <t>minor counts in Mad and Eel basins</t>
  </si>
  <si>
    <t>Oregon Coastal (natural)</t>
  </si>
  <si>
    <t>Table III-1, Pre I</t>
  </si>
  <si>
    <t>Columbia River (natural)</t>
  </si>
  <si>
    <t>OPITT OR&amp;WA wild esc</t>
  </si>
  <si>
    <t>Oregon Coastal (hatchery)</t>
  </si>
  <si>
    <t>OPITT Oregon coastal hatchery</t>
  </si>
  <si>
    <t>Columbia River (late hatchery)</t>
  </si>
  <si>
    <t>OPITT late hatchery escapement</t>
  </si>
  <si>
    <t>Columbia River (early hatchery)</t>
  </si>
  <si>
    <t>OPITT early hatchery escapement</t>
  </si>
  <si>
    <t>Willapa Bay</t>
  </si>
  <si>
    <t>B-24</t>
  </si>
  <si>
    <t>Quinault River</t>
  </si>
  <si>
    <t>B-28</t>
  </si>
  <si>
    <t>sum of hatchery and natural</t>
  </si>
  <si>
    <t>Quillayute River (summer)</t>
  </si>
  <si>
    <t>B-37</t>
  </si>
  <si>
    <t>Willapa Bay (natural)</t>
  </si>
  <si>
    <t>total spawning escapement</t>
  </si>
  <si>
    <t>Grays Harbor</t>
  </si>
  <si>
    <t>B-26</t>
  </si>
  <si>
    <t>Queets River</t>
  </si>
  <si>
    <t>B-31</t>
  </si>
  <si>
    <t>Hoh River</t>
  </si>
  <si>
    <t>B-34</t>
  </si>
  <si>
    <t>B-42</t>
  </si>
  <si>
    <t>Skagit River</t>
  </si>
  <si>
    <t>Stillaguamish River</t>
  </si>
  <si>
    <t>Snohomish River</t>
  </si>
  <si>
    <t>South Puget Sound (hatchery)</t>
  </si>
  <si>
    <t>Pink</t>
  </si>
  <si>
    <t>Puget Sound (odd-numbered years)</t>
  </si>
  <si>
    <t>B-43</t>
  </si>
  <si>
    <t>sum of 6 stocks</t>
  </si>
  <si>
    <t>FMP Salmon stock</t>
  </si>
  <si>
    <t>California Central Valley: Sacramento (spring)</t>
  </si>
  <si>
    <t>California Central Valley: Sacramento (winter)</t>
  </si>
  <si>
    <t>Washington Coast: Grays Harbor (fall)</t>
  </si>
  <si>
    <t>Washington Coast: Hoh (fall)</t>
  </si>
  <si>
    <t>Washington Coast: Quillayute (fall)</t>
  </si>
  <si>
    <t>Washington Coast: Hoko (summer/fall)</t>
  </si>
  <si>
    <t>Washington Coast: Grays Harbor (spring)</t>
  </si>
  <si>
    <t>Puget Sound: Eastern Strait of Juan de Fuca (summer/fall)</t>
  </si>
  <si>
    <t>Puget Sound: Skokomish (summer/fall)</t>
  </si>
  <si>
    <t>Puget Sound: Mid Hood Canal (summer/fall)</t>
  </si>
  <si>
    <t>Puget Sound: Skagit (summer/fall)</t>
  </si>
  <si>
    <t>B-1</t>
  </si>
  <si>
    <t>B-2</t>
  </si>
  <si>
    <t>B-3</t>
  </si>
  <si>
    <t>B-5</t>
  </si>
  <si>
    <t>B-6</t>
  </si>
  <si>
    <t>B-7</t>
  </si>
  <si>
    <t>B-9</t>
  </si>
  <si>
    <t>B-10</t>
  </si>
  <si>
    <t>B-20</t>
  </si>
  <si>
    <t>B-21</t>
  </si>
  <si>
    <t>B-22</t>
  </si>
  <si>
    <t>B-27</t>
  </si>
  <si>
    <t xml:space="preserve">TABLE B-2.  San Joaquin River fall Chinook salmon escapement in numbers of fish.a/  </t>
  </si>
  <si>
    <t>TABLE B-5.  Estimates of Yurok and Hoopa Valley reservation Indian gillnet Chinook harvest in numbers of fish</t>
  </si>
  <si>
    <t>B1.Cal.CN</t>
  </si>
  <si>
    <t>B3.Cal.CN</t>
  </si>
  <si>
    <t>California San Joaquin (fall CN)</t>
  </si>
  <si>
    <t>California Central Valley: Sacramento (fall CN)</t>
  </si>
  <si>
    <t>B2.Cal.CN</t>
  </si>
  <si>
    <t>B4.Cal.CN</t>
  </si>
  <si>
    <t>Species</t>
  </si>
  <si>
    <t>Table</t>
  </si>
  <si>
    <t>Type</t>
  </si>
  <si>
    <t>Ad Spawn</t>
  </si>
  <si>
    <t>Run</t>
  </si>
  <si>
    <t>fall</t>
  </si>
  <si>
    <t>spring</t>
  </si>
  <si>
    <t>winter</t>
  </si>
  <si>
    <t>California Central Valley: Sacramento (late fall)</t>
  </si>
  <si>
    <t>spring total</t>
  </si>
  <si>
    <t>Northern California Coast: Klamath (fall CN total inriver run)</t>
  </si>
  <si>
    <t>Term Run</t>
  </si>
  <si>
    <t>B6.Cal.CN</t>
  </si>
  <si>
    <t>Northern California Coast: Shasta, Scott, Salmon (fall)</t>
  </si>
  <si>
    <t>Northern California Coast: Eel, Mattole, and Mad (fall/spring) NO DATA</t>
  </si>
  <si>
    <t>Northern California Coast: Klamath (spring)     NO DATA</t>
  </si>
  <si>
    <t>B7.Cal.CN</t>
  </si>
  <si>
    <t>Northern California Coast: Other / Smith (fall/spring) NO DATA</t>
  </si>
  <si>
    <t>B8.Ore.CN</t>
  </si>
  <si>
    <t>Oregon Coast: Southern Local Dist Fall Chin index only CN/mile</t>
  </si>
  <si>
    <t>Total adults</t>
  </si>
  <si>
    <t>Oregon Coast: Rogue + Umpqua spring CN dam counts</t>
  </si>
  <si>
    <t>B10.ore.cn</t>
  </si>
  <si>
    <t>b9.ore.cn</t>
  </si>
  <si>
    <t>chinook</t>
  </si>
  <si>
    <t>Oregon Coast: Rogue  - Huntley fall CN</t>
  </si>
  <si>
    <t>Oregon Coast:  North migrating fall CN  index only CN/mile</t>
  </si>
  <si>
    <t>b11.ore.cn</t>
  </si>
  <si>
    <t>B12.Col.CN</t>
  </si>
  <si>
    <t>B13.Col.CN</t>
  </si>
  <si>
    <t>B14.Col.CN</t>
  </si>
  <si>
    <t>Summer</t>
  </si>
  <si>
    <r>
      <t xml:space="preserve"> Columbia </t>
    </r>
    <r>
      <rPr>
        <u/>
        <sz val="9"/>
        <color rgb="FF000000"/>
        <rFont val="Calibri"/>
        <family val="2"/>
        <scheme val="minor"/>
      </rPr>
      <t>below</t>
    </r>
    <r>
      <rPr>
        <sz val="9"/>
        <color indexed="0"/>
        <rFont val="Calibri"/>
        <family val="2"/>
        <scheme val="minor"/>
      </rPr>
      <t xml:space="preserve"> Bonneville spring run min run</t>
    </r>
  </si>
  <si>
    <r>
      <t xml:space="preserve"> Columbia </t>
    </r>
    <r>
      <rPr>
        <u/>
        <sz val="9"/>
        <color rgb="FF000000"/>
        <rFont val="Calibri"/>
        <family val="2"/>
        <scheme val="minor"/>
      </rPr>
      <t>above</t>
    </r>
    <r>
      <rPr>
        <sz val="9"/>
        <color indexed="0"/>
        <rFont val="Calibri"/>
        <family val="2"/>
        <scheme val="minor"/>
      </rPr>
      <t xml:space="preserve"> Bonneville spring run min run</t>
    </r>
  </si>
  <si>
    <r>
      <t xml:space="preserve"> Columbia </t>
    </r>
    <r>
      <rPr>
        <u/>
        <sz val="9"/>
        <color rgb="FF000000"/>
        <rFont val="Calibri"/>
        <family val="2"/>
        <scheme val="minor"/>
      </rPr>
      <t>above</t>
    </r>
    <r>
      <rPr>
        <sz val="9"/>
        <color indexed="0"/>
        <rFont val="Calibri"/>
        <family val="2"/>
        <scheme val="minor"/>
      </rPr>
      <t xml:space="preserve"> Bonneville summer  min run excludes Snake R</t>
    </r>
  </si>
  <si>
    <t>B15.Col.CN</t>
  </si>
  <si>
    <t>Fall</t>
  </si>
  <si>
    <t>Columbia R Lower R hatchery run.  Fall run.  Terminal run</t>
  </si>
  <si>
    <t>B16.Col.CN</t>
  </si>
  <si>
    <t>Columbia R Lower R Natural spawn.  Fall run.  Terminal run</t>
  </si>
  <si>
    <t>B17.Col.CN</t>
  </si>
  <si>
    <t>Columbia R Spring Cr Hat   Fall run     Terminal return</t>
  </si>
  <si>
    <t>B18.Col.CN</t>
  </si>
  <si>
    <t>Mid Columbia Bright stock below McNary Dam, n/I Deschutes    Fall  Terminal run</t>
  </si>
  <si>
    <t>B19.Col.CN</t>
  </si>
  <si>
    <t>Upper Columbia R Bright stock above McNary   Incl Deschutes.  Fall. Term run</t>
  </si>
  <si>
    <t>B22.Col.fishery</t>
  </si>
  <si>
    <t xml:space="preserve">Chinook </t>
  </si>
  <si>
    <t>Buoy 10 fishery Chinook catch</t>
  </si>
  <si>
    <t>Washington Coast: Willapa Bay Fall  terminal run</t>
  </si>
  <si>
    <t>B23.WAC.CN</t>
  </si>
  <si>
    <t>Term run</t>
  </si>
  <si>
    <t>B25.WAC.CN</t>
  </si>
  <si>
    <t>Term</t>
  </si>
  <si>
    <t>B27.WAC.CN</t>
  </si>
  <si>
    <t>Washington Coast: Quinault R Inriver catch Fall CN</t>
  </si>
  <si>
    <t>B29.WAC.CN</t>
  </si>
  <si>
    <t>Washington Coast: Queets (spring/summer)     Terminal run</t>
  </si>
  <si>
    <t>B30.WAC.cn</t>
  </si>
  <si>
    <t>Washington Coast: Queets (fall) Term Run</t>
  </si>
  <si>
    <t>B32.WAC.cn</t>
  </si>
  <si>
    <t>Washington Coast: Hoh (spring/summer) Terminal Run</t>
  </si>
  <si>
    <t>B33.WAC.c</t>
  </si>
  <si>
    <t>B35.WAC.cn</t>
  </si>
  <si>
    <t>Washington Coast: Quillayute (spring/summer)      Term Run</t>
  </si>
  <si>
    <t>B36.WAC.cn</t>
  </si>
  <si>
    <t>B38.WAC.cn</t>
  </si>
  <si>
    <t>Summer/fall</t>
  </si>
  <si>
    <t>B41.psd.cn</t>
  </si>
  <si>
    <t xml:space="preserve">Puget Sound: Nooksack-Samish </t>
  </si>
  <si>
    <t>Spring/Summer/fall</t>
  </si>
  <si>
    <t>Puget Sound: Stillaguamish-Snohomish (summer/fall)   Term Run</t>
  </si>
  <si>
    <t>Puget Sound: South PSnd stocks.  (summer/fall) Term Run</t>
  </si>
  <si>
    <t>total</t>
  </si>
  <si>
    <t>Puget Sound: Skagit R Nooksack R White R Quilcene R (total spring) Term Run</t>
  </si>
  <si>
    <t>B44.psd.cn</t>
  </si>
  <si>
    <t>Total Oregon Coastal, Columbia, Washington Coastal, JDF, Puget Sound Terminal return</t>
  </si>
  <si>
    <t>Grand Total</t>
  </si>
  <si>
    <t>SPECIES</t>
  </si>
  <si>
    <t>Sum of Total</t>
  </si>
  <si>
    <t>ANALYSIS_YR</t>
  </si>
  <si>
    <t>GAZETTED_NAME</t>
  </si>
  <si>
    <t>AREA</t>
  </si>
  <si>
    <t>AVERAGE</t>
  </si>
  <si>
    <t>%AVG</t>
  </si>
  <si>
    <t>%of COW</t>
  </si>
  <si>
    <t>%of NAN</t>
  </si>
  <si>
    <t>Average</t>
  </si>
  <si>
    <t>COWICHAN RIVER</t>
  </si>
  <si>
    <t>18</t>
  </si>
  <si>
    <t>QUALICUM RIVER</t>
  </si>
  <si>
    <t>14S</t>
  </si>
  <si>
    <t>QUINSAM RIVER</t>
  </si>
  <si>
    <t>13</t>
  </si>
  <si>
    <t>PUNTLEDGE RIVER</t>
  </si>
  <si>
    <t>14N</t>
  </si>
  <si>
    <t>LITTLE QUALICUM RIVER</t>
  </si>
  <si>
    <t>NANAIMO RIVER</t>
  </si>
  <si>
    <t>17</t>
  </si>
  <si>
    <t>CAMPBELL RIVER</t>
  </si>
  <si>
    <t>PHILLIPS RIVER</t>
  </si>
  <si>
    <t>LANG CREEK</t>
  </si>
  <si>
    <t>15</t>
  </si>
  <si>
    <t>SALMON RIVER</t>
  </si>
  <si>
    <t>ENGLISHMAN RIVER</t>
  </si>
  <si>
    <t>SOUTHGATE RIVER</t>
  </si>
  <si>
    <t>OYSTER RIVER</t>
  </si>
  <si>
    <t>CHEMAINUS RIVER</t>
  </si>
  <si>
    <t>HOMATHKO RIVER</t>
  </si>
  <si>
    <t>SLIAMMON CREEK</t>
  </si>
  <si>
    <t>GOLDSTREAM RIVER</t>
  </si>
  <si>
    <t>19</t>
  </si>
  <si>
    <t>THEODOSIA RIVER</t>
  </si>
  <si>
    <t>CHAPMAN CREEK</t>
  </si>
  <si>
    <t>29A</t>
  </si>
  <si>
    <t>APPLE RIVER</t>
  </si>
  <si>
    <t>STAFFORD RIVER</t>
  </si>
  <si>
    <t>HASLAM CREEK</t>
  </si>
  <si>
    <t>MENZIES CREEK</t>
  </si>
  <si>
    <t>SIMMS CREEK</t>
  </si>
  <si>
    <t>SKWAWKA RIVER</t>
  </si>
  <si>
    <t>16</t>
  </si>
  <si>
    <t>ORFORD RIVER</t>
  </si>
  <si>
    <t>TSABLE RIVER</t>
  </si>
  <si>
    <t>KLITE RIVER</t>
  </si>
  <si>
    <t>AMOR DE COSMOS CREEK</t>
  </si>
  <si>
    <t>MORRISON CREEK</t>
  </si>
  <si>
    <t>HEYDON CREEK</t>
  </si>
  <si>
    <t>QUATAM RIVER</t>
  </si>
  <si>
    <t>VANCOUVER RIVER</t>
  </si>
  <si>
    <t>WHITE RIVER</t>
  </si>
  <si>
    <t>SHAW CREEK</t>
  </si>
  <si>
    <t>MOHUN CREEK</t>
  </si>
  <si>
    <t>DREW CREEK</t>
  </si>
  <si>
    <t>WILLOW CREEK</t>
  </si>
  <si>
    <t>KOKSILAH RIVER</t>
  </si>
  <si>
    <t>ROBERTSON RIVER</t>
  </si>
  <si>
    <t>READ CREEK</t>
  </si>
  <si>
    <t>GRASSY CREEK</t>
  </si>
  <si>
    <t>MCKERCHER CREEK</t>
  </si>
  <si>
    <t>NANOOSE CREEK</t>
  </si>
  <si>
    <t>MILLSTONE RIVER</t>
  </si>
  <si>
    <t>BLACK CREEK</t>
  </si>
  <si>
    <t>ROSEWALL CREEK</t>
  </si>
  <si>
    <t>WILSON CREEK</t>
  </si>
  <si>
    <t>WOODS CREEK</t>
  </si>
  <si>
    <t>Grand Total before interpolation</t>
  </si>
  <si>
    <t>Grand Total AFTER fill ins</t>
  </si>
  <si>
    <t>rivers with NO CHINOOK OBSERVED</t>
  </si>
  <si>
    <t>NUNNS CREEK</t>
  </si>
  <si>
    <t>CHASE RIVER</t>
  </si>
  <si>
    <t>COWIE CREEK</t>
  </si>
  <si>
    <t>FRENCH CREEK</t>
  </si>
  <si>
    <t>COLQUITZ RIVER</t>
  </si>
  <si>
    <t>FULFORD CREEK</t>
  </si>
  <si>
    <t>PORTUGUESE CREEK</t>
  </si>
  <si>
    <t>GEORGE CREEK</t>
  </si>
  <si>
    <t>ANNIE CREEK</t>
  </si>
  <si>
    <t>GLENORA CREEK</t>
  </si>
  <si>
    <t>TAHUMMING RIVER</t>
  </si>
  <si>
    <t>BISHOP CREEK</t>
  </si>
  <si>
    <t>WHISPERING CREEK</t>
  </si>
  <si>
    <t>28A</t>
  </si>
  <si>
    <t>CRAIG CREEK</t>
  </si>
  <si>
    <t>BROWNS RIVER</t>
  </si>
  <si>
    <t>GRAY CREEK</t>
  </si>
  <si>
    <t>CARLSON CREEK</t>
  </si>
  <si>
    <t>HAGAN CREEK</t>
  </si>
  <si>
    <t>EAGLE CREEK</t>
  </si>
  <si>
    <t>HAIG-BROWN KINGFISHER CREEK</t>
  </si>
  <si>
    <t>SEYMOUR RIVER</t>
  </si>
  <si>
    <t>HALFMOON CREEK</t>
  </si>
  <si>
    <t>ANDERSON CREEK</t>
  </si>
  <si>
    <t>HART CREEK</t>
  </si>
  <si>
    <t>CLEAR CREEK</t>
  </si>
  <si>
    <t>CRAIGFLOWER CREEK</t>
  </si>
  <si>
    <t>TZOONIE RIVER</t>
  </si>
  <si>
    <t>HASTINGS CREEK</t>
  </si>
  <si>
    <t>WIGWAM CREEK</t>
  </si>
  <si>
    <t>HEADQUARTERS CREEK</t>
  </si>
  <si>
    <t>BROTHERS CREEK</t>
  </si>
  <si>
    <t>CRANBY CREEK</t>
  </si>
  <si>
    <t>ANGUS CREEK</t>
  </si>
  <si>
    <t>HIGH CREEK</t>
  </si>
  <si>
    <t>CAPILANO RIVER</t>
  </si>
  <si>
    <t>HOLLAND CREEK</t>
  </si>
  <si>
    <t>CENTRE CREEK</t>
  </si>
  <si>
    <t>BLOODS CREEK</t>
  </si>
  <si>
    <t>RICHARDS CREEK</t>
  </si>
  <si>
    <t>HUNAECHIN CREEK</t>
  </si>
  <si>
    <t>ROY CREEK</t>
  </si>
  <si>
    <t>HUTCHINSON CREEK</t>
  </si>
  <si>
    <t>SANDY CREEK</t>
  </si>
  <si>
    <t>INDIAN RIVER</t>
  </si>
  <si>
    <t>BECK CREEK</t>
  </si>
  <si>
    <t>JEFFERD CREEK</t>
  </si>
  <si>
    <t>CHEF CREEK</t>
  </si>
  <si>
    <t>KELLY CREEK</t>
  </si>
  <si>
    <t>STORIE CREEK</t>
  </si>
  <si>
    <t>KELVIN CREEK</t>
  </si>
  <si>
    <t>TERMINAL CREEK</t>
  </si>
  <si>
    <t>KITTY COLEMAN CREEK</t>
  </si>
  <si>
    <t>TOD CREEK</t>
  </si>
  <si>
    <t>KLEIN CREEK</t>
  </si>
  <si>
    <t>TSUAHDI CREEK</t>
  </si>
  <si>
    <t>BONELL CREEK</t>
  </si>
  <si>
    <t>WAKEFIELD CREEK</t>
  </si>
  <si>
    <t>KNARSTON CREEK</t>
  </si>
  <si>
    <t>WHITEHOUSE CREEK</t>
  </si>
  <si>
    <t>CUMSACK CREEK</t>
  </si>
  <si>
    <t>FORBES CREEK</t>
  </si>
  <si>
    <t>BONSALL CREEK</t>
  </si>
  <si>
    <t>OLIVER CREEK</t>
  </si>
  <si>
    <t>LANGDALE CREEK</t>
  </si>
  <si>
    <t>OUILLET CREEK</t>
  </si>
  <si>
    <t>LITTLE GEORGE CREEK</t>
  </si>
  <si>
    <t>BUSH CREEK</t>
  </si>
  <si>
    <t>LITTLE OYSTER RIVER</t>
  </si>
  <si>
    <t>PORTER CREEK</t>
  </si>
  <si>
    <t>BREM RIVER</t>
  </si>
  <si>
    <t>POTLATCH CREEK</t>
  </si>
  <si>
    <t>LITTLE RIVER</t>
  </si>
  <si>
    <t>PYE CREEK</t>
  </si>
  <si>
    <t>LITTLE TOBA RIVER</t>
  </si>
  <si>
    <t>DOVE CREEK</t>
  </si>
  <si>
    <t>LOIS RIVER</t>
  </si>
  <si>
    <t>RAINY RIVER</t>
  </si>
  <si>
    <t>LYNN CREEK</t>
  </si>
  <si>
    <t>REAY CREEK</t>
  </si>
  <si>
    <t>WORTLEY CREEK</t>
  </si>
  <si>
    <t>ROBERTS CREEK</t>
  </si>
  <si>
    <t>MANNION CREEK</t>
  </si>
  <si>
    <t>EARLE CREEK</t>
  </si>
  <si>
    <t>MCCARTNEY CREEK</t>
  </si>
  <si>
    <t>RUBY CREEK</t>
  </si>
  <si>
    <t>CUSHEON CREEK</t>
  </si>
  <si>
    <t>SANDHILL CREEK</t>
  </si>
  <si>
    <t>MCNAB CREEK</t>
  </si>
  <si>
    <t>SECHELT CREEK</t>
  </si>
  <si>
    <t>MCNAIR CREEK</t>
  </si>
  <si>
    <t>SHANNON CREEK</t>
  </si>
  <si>
    <t>MCNAUGHTON CREEK</t>
  </si>
  <si>
    <t>SHAWNIGAN CREEK</t>
  </si>
  <si>
    <t>BRITTAIN RIVER</t>
  </si>
  <si>
    <t>CHASTER CREEK</t>
  </si>
  <si>
    <t>MILL CREEK</t>
  </si>
  <si>
    <t>ST. AUBYN CREEK</t>
  </si>
  <si>
    <t>MILL STREAM</t>
  </si>
  <si>
    <t>STOCKING CREEK</t>
  </si>
  <si>
    <t>MILLARD CREEK</t>
  </si>
  <si>
    <t>STORM CREEK</t>
  </si>
  <si>
    <t>DAKOTA CREEK</t>
  </si>
  <si>
    <t>TEAQUAHAN RIVER</t>
  </si>
  <si>
    <t>DEIGHTON CREEK</t>
  </si>
  <si>
    <t>THAMES CREEK</t>
  </si>
  <si>
    <t>DEPARTURE CREEK</t>
  </si>
  <si>
    <t>TOBA RIVER</t>
  </si>
  <si>
    <t>BEACH CREEK</t>
  </si>
  <si>
    <t>TRENT RIVER</t>
  </si>
  <si>
    <t>MOSSOM CREEK</t>
  </si>
  <si>
    <t>TSOLUM RIVER</t>
  </si>
  <si>
    <t>MOUAT CREEK</t>
  </si>
  <si>
    <t>TYEE CREEK</t>
  </si>
  <si>
    <t>MYRTLE CREEK</t>
  </si>
  <si>
    <t>FILER CREEK</t>
  </si>
  <si>
    <t>BROOKLYN CREEK</t>
  </si>
  <si>
    <t>WATERLOO CREEK</t>
  </si>
  <si>
    <t>DESERTED RIVER</t>
  </si>
  <si>
    <t>FLUME CREEK</t>
  </si>
  <si>
    <t>NELSON CREEK</t>
  </si>
  <si>
    <t>WHITTALL CREEK</t>
  </si>
  <si>
    <t>NILE CREEK</t>
  </si>
  <si>
    <t>WILFRED CREEK</t>
  </si>
  <si>
    <t>NOONS CREEK</t>
  </si>
  <si>
    <t>FRAZER CREEK</t>
  </si>
  <si>
    <t>NORTH NANAIMO RIVER</t>
  </si>
  <si>
    <t>COOK CREEK</t>
  </si>
  <si>
    <t>MOSQUITO CREEK</t>
  </si>
  <si>
    <t>MACKAY CREEK</t>
  </si>
  <si>
    <t>Strait of Georgia Chinook salmon escapement (spawners + broodstock + other removals / catch where included).   Note: other removals likely some local sport fishing, FSC, and some illegal fishing.</t>
  </si>
  <si>
    <r>
      <t xml:space="preserve">RIVERS WITH CHINOOK OBSERVED.   </t>
    </r>
    <r>
      <rPr>
        <sz val="11"/>
        <color rgb="FFFF0000"/>
        <rFont val="Calibri"/>
        <family val="2"/>
        <scheme val="minor"/>
      </rPr>
      <t>Red infilled gaps are based on average % of Cowichan with no variation.</t>
    </r>
  </si>
  <si>
    <t>Fraser River   Total</t>
  </si>
  <si>
    <t>Southern BC Total Terminal Return</t>
  </si>
  <si>
    <t>Region</t>
  </si>
  <si>
    <t>Outer Coast</t>
  </si>
  <si>
    <t>Salish Sea</t>
  </si>
  <si>
    <t>Grand Total Salish Sea (inner coast)</t>
  </si>
  <si>
    <t>Total WCVI terminal return, includes escapement, broodstock, inlet catch</t>
  </si>
  <si>
    <t>Fraser Summer 5.2 includes inriver escapement, brood and catch removals</t>
  </si>
  <si>
    <t>Fraser Spring 5.2 includes inriver escapement, brood and catch removals</t>
  </si>
  <si>
    <t>Fraser Spring 4.2 includes inriver escapement, brood and catch removals</t>
  </si>
  <si>
    <t>Fraser Summer 4.1 includes inriver escapement, brood and catch removals</t>
  </si>
  <si>
    <t xml:space="preserve">      Fraser Fall includes inriver escapement, brood and catch removals</t>
  </si>
  <si>
    <t>Strait of Georgia including ECVI and Southern Mainland Inlets (Areas 13-19, 28,29), summer and fall, escapement, broodstock, catch.</t>
  </si>
  <si>
    <t>WCVI terminal run summary.xls</t>
  </si>
  <si>
    <t>Fraser River run reconstruction annual output</t>
  </si>
  <si>
    <t>Grand Total Outer Coast - OR,WA,WCVI</t>
  </si>
  <si>
    <t>actual 2023 columbia sum</t>
  </si>
  <si>
    <t>2023 columbia sum based on previous 4 year average</t>
  </si>
  <si>
    <t>red is average of the most recent 4 years=1 cycle</t>
  </si>
  <si>
    <t>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</si>
</sst>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
    <numFmt numFmtId="165" formatCode="#,##0.000"/>
    <numFmt numFmtId="166" formatCode="_(* #,##0_);_(* \(#,##0\);_(* &quot;-&quot;??_);_(@_)"/>
    <numFmt numFmtId="167" formatCode="_(* #,##0_);_(* \(#,##0\);_(* &quot;-&quot;???_);_(@_)"/>
    <numFmt numFmtId="168" formatCode="0.0"/>
    <numFmt numFmtId="169" formatCode="0.0%"/>
  </numFmts>
  <fonts count="78" x14ac:knownFonts="1">
    <font>
      <sz val="10"/>
      <color indexed="0"/>
      <name val="MS Sans Serif"/>
    </font>
    <font>
      <sz val="11"/>
      <color theme="1"/>
      <name val="Calibri"/>
      <family val="2"/>
      <scheme val="minor"/>
    </font>
    <font>
      <sz val="11"/>
      <color theme="1"/>
      <name val="Calibri"/>
      <family val="2"/>
      <scheme val="minor"/>
    </font>
    <font>
      <sz val="11"/>
      <color theme="1"/>
      <name val="Calibri"/>
      <family val="2"/>
      <scheme val="minor"/>
    </font>
    <font>
      <sz val="8"/>
      <color theme="1"/>
      <name val="Arial"/>
      <family val="2"/>
    </font>
    <font>
      <sz val="8"/>
      <name val="Arial"/>
      <family val="2"/>
    </font>
    <font>
      <sz val="8"/>
      <color indexed="0"/>
      <name val="Arial"/>
      <family val="2"/>
    </font>
    <font>
      <vertAlign val="superscript"/>
      <sz val="8"/>
      <name val="Arial"/>
      <family val="2"/>
    </font>
    <font>
      <b/>
      <sz val="8"/>
      <name val="Arial"/>
      <family val="2"/>
    </font>
    <font>
      <sz val="10"/>
      <name val="Arial"/>
      <family val="2"/>
    </font>
    <font>
      <sz val="8"/>
      <color indexed="8"/>
      <name val="Arial"/>
      <family val="2"/>
    </font>
    <font>
      <sz val="8"/>
      <color indexed="81"/>
      <name val="Tahoma"/>
      <family val="2"/>
    </font>
    <font>
      <b/>
      <sz val="8"/>
      <color indexed="81"/>
      <name val="Tahoma"/>
      <family val="2"/>
    </font>
    <font>
      <b/>
      <vertAlign val="superscript"/>
      <sz val="8"/>
      <name val="Arial"/>
      <family val="2"/>
    </font>
    <font>
      <b/>
      <sz val="10"/>
      <name val="Arial"/>
      <family val="2"/>
    </font>
    <font>
      <sz val="8"/>
      <name val="MS Sans Serif"/>
      <family val="2"/>
    </font>
    <font>
      <sz val="8"/>
      <name val="Helvetica"/>
      <family val="2"/>
    </font>
    <font>
      <i/>
      <sz val="8"/>
      <name val="Arial"/>
      <family val="2"/>
    </font>
    <font>
      <sz val="10"/>
      <color indexed="0"/>
      <name val="MS Sans Serif"/>
      <family val="2"/>
    </font>
    <font>
      <b/>
      <sz val="9"/>
      <color indexed="81"/>
      <name val="Tahoma"/>
      <family val="2"/>
    </font>
    <font>
      <sz val="9"/>
      <color indexed="81"/>
      <name val="Tahoma"/>
      <family val="2"/>
    </font>
    <font>
      <sz val="10"/>
      <color indexed="0"/>
      <name val="MS Sans Serif"/>
      <family val="2"/>
    </font>
    <font>
      <vertAlign val="subscript"/>
      <sz val="8"/>
      <name val="Arial"/>
      <family val="2"/>
    </font>
    <font>
      <b/>
      <i/>
      <sz val="9"/>
      <color indexed="81"/>
      <name val="Tahoma"/>
      <family val="2"/>
    </font>
    <font>
      <sz val="14"/>
      <name val="Arial"/>
      <family val="2"/>
    </font>
    <font>
      <sz val="10"/>
      <name val="MS Sans Serif"/>
    </font>
    <font>
      <sz val="11"/>
      <color indexed="0"/>
      <name val="Calibri"/>
      <family val="2"/>
      <scheme val="minor"/>
    </font>
    <font>
      <b/>
      <sz val="8"/>
      <color theme="1"/>
      <name val="Arial"/>
      <family val="2"/>
    </font>
    <font>
      <sz val="12"/>
      <name val="Arial"/>
      <family val="2"/>
    </font>
    <font>
      <sz val="12"/>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9"/>
      <color theme="1"/>
      <name val="Calibri"/>
      <family val="2"/>
      <scheme val="minor"/>
    </font>
    <font>
      <sz val="9"/>
      <color indexed="0"/>
      <name val="Calibri"/>
      <family val="2"/>
      <scheme val="minor"/>
    </font>
    <font>
      <sz val="9"/>
      <color indexed="0"/>
      <name val="MS Sans Serif"/>
    </font>
    <font>
      <sz val="6"/>
      <name val="Arial"/>
      <family val="2"/>
    </font>
    <font>
      <sz val="10"/>
      <name val="Helvetica"/>
      <family val="2"/>
    </font>
    <font>
      <vertAlign val="superscript"/>
      <sz val="8"/>
      <color indexed="0"/>
      <name val="Arial"/>
      <family val="2"/>
    </font>
    <font>
      <u/>
      <sz val="8"/>
      <name val="Arial"/>
      <family val="2"/>
    </font>
    <font>
      <u/>
      <vertAlign val="superscript"/>
      <sz val="8"/>
      <name val="Arial"/>
      <family val="2"/>
    </font>
    <font>
      <vertAlign val="superscript"/>
      <sz val="8"/>
      <color theme="1"/>
      <name val="Arial"/>
      <family val="2"/>
    </font>
    <font>
      <b/>
      <sz val="10"/>
      <color theme="1"/>
      <name val="Arial"/>
      <family val="2"/>
    </font>
    <font>
      <sz val="10"/>
      <color theme="1"/>
      <name val="MS Sans Serif"/>
      <family val="2"/>
    </font>
    <font>
      <u/>
      <sz val="8"/>
      <color theme="1"/>
      <name val="Arial"/>
      <family val="2"/>
    </font>
    <font>
      <u/>
      <vertAlign val="superscript"/>
      <sz val="8"/>
      <color theme="1"/>
      <name val="Arial"/>
      <family val="2"/>
    </font>
    <font>
      <vertAlign val="subscript"/>
      <sz val="8"/>
      <color theme="1"/>
      <name val="Arial"/>
      <family val="2"/>
    </font>
    <font>
      <sz val="10"/>
      <color theme="1"/>
      <name val="MS Sans Serif"/>
    </font>
    <font>
      <i/>
      <sz val="8"/>
      <color theme="1"/>
      <name val="Arial"/>
      <family val="2"/>
    </font>
    <font>
      <sz val="10"/>
      <color indexed="0"/>
      <name val="MS Sans Serif"/>
    </font>
    <font>
      <sz val="8"/>
      <color theme="0" tint="-0.249977111117893"/>
      <name val="Arial"/>
      <family val="2"/>
    </font>
    <font>
      <sz val="10"/>
      <color theme="0" tint="-0.249977111117893"/>
      <name val="MS Sans Serif"/>
    </font>
    <font>
      <sz val="8"/>
      <color theme="0" tint="-0.14999847407452621"/>
      <name val="Arial"/>
      <family val="2"/>
    </font>
    <font>
      <sz val="8"/>
      <color rgb="FFFF0000"/>
      <name val="Arial"/>
      <family val="2"/>
    </font>
    <font>
      <u/>
      <sz val="10"/>
      <color theme="10"/>
      <name val="MS Sans Serif"/>
    </font>
    <font>
      <sz val="8"/>
      <name val="MS Sans Serif"/>
    </font>
    <font>
      <sz val="9"/>
      <name val="MS Sans Serif"/>
    </font>
    <font>
      <u/>
      <sz val="9"/>
      <color rgb="FF000000"/>
      <name val="Calibri"/>
      <family val="2"/>
      <scheme val="minor"/>
    </font>
    <font>
      <sz val="11"/>
      <color rgb="FFFF0000"/>
      <name val="Calibri"/>
      <family val="2"/>
      <scheme val="minor"/>
    </font>
    <font>
      <sz val="11"/>
      <color indexed="8"/>
      <name val="Calibri"/>
      <family val="2"/>
      <scheme val="minor"/>
    </font>
    <font>
      <b/>
      <sz val="11"/>
      <color indexed="8"/>
      <name val="Calibri"/>
      <family val="2"/>
      <scheme val="minor"/>
    </font>
    <font>
      <sz val="11"/>
      <name val="Calibri"/>
      <family val="2"/>
      <scheme val="minor"/>
    </font>
    <font>
      <sz val="11"/>
      <color rgb="FF000000"/>
      <name val="Calibri"/>
      <family val="2"/>
    </font>
    <font>
      <sz val="10"/>
      <color rgb="FFFF0000"/>
      <name val="MS Sans Serif"/>
    </font>
  </fonts>
  <fills count="34">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00FF00"/>
        <bgColor indexed="64"/>
      </patternFill>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44"/>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55"/>
      </patternFill>
    </fill>
    <fill>
      <patternFill patternType="solid">
        <fgColor indexed="42"/>
      </patternFill>
    </fill>
    <fill>
      <patternFill patternType="solid">
        <fgColor rgb="FFFF9BDE"/>
        <bgColor indexed="64"/>
      </patternFill>
    </fill>
    <fill>
      <patternFill patternType="solid">
        <fgColor theme="1"/>
        <bgColor indexed="64"/>
      </patternFill>
    </fill>
    <fill>
      <patternFill patternType="solid">
        <fgColor theme="2"/>
        <bgColor indexed="64"/>
      </patternFill>
    </fill>
    <fill>
      <patternFill patternType="solid">
        <fgColor theme="0" tint="-0.249977111117893"/>
        <bgColor indexed="64"/>
      </patternFill>
    </fill>
    <fill>
      <patternFill patternType="solid">
        <fgColor rgb="FFFF3399"/>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rgb="FFFFFFCC"/>
        <bgColor indexed="64"/>
      </patternFill>
    </fill>
  </fills>
  <borders count="16">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style="thick">
        <color auto="1"/>
      </left>
      <right/>
      <top/>
      <bottom style="thick">
        <color auto="1"/>
      </bottom>
      <diagonal/>
    </border>
    <border>
      <left/>
      <right/>
      <top/>
      <bottom style="thick">
        <color auto="1"/>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right/>
      <top style="thin">
        <color auto="1"/>
      </top>
      <bottom/>
      <diagonal/>
    </border>
  </borders>
  <cellStyleXfs count="70">
    <xf numFmtId="0" fontId="0" fillId="0" borderId="0"/>
    <xf numFmtId="43" fontId="9" fillId="0" borderId="0" applyFont="0" applyFill="0" applyBorder="0" applyAlignment="0" applyProtection="0"/>
    <xf numFmtId="0" fontId="9" fillId="0" borderId="0"/>
    <xf numFmtId="0" fontId="9" fillId="0" borderId="0"/>
    <xf numFmtId="0" fontId="18" fillId="0" borderId="0"/>
    <xf numFmtId="0" fontId="18" fillId="0" borderId="0"/>
    <xf numFmtId="0" fontId="21" fillId="0" borderId="0"/>
    <xf numFmtId="0" fontId="5" fillId="0" borderId="0"/>
    <xf numFmtId="0" fontId="18" fillId="0" borderId="0"/>
    <xf numFmtId="0" fontId="18"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9" fillId="0" borderId="0"/>
    <xf numFmtId="0" fontId="28" fillId="0" borderId="0"/>
    <xf numFmtId="0" fontId="30" fillId="5" borderId="0" applyNumberFormat="0" applyBorder="0" applyAlignment="0" applyProtection="0"/>
    <xf numFmtId="0" fontId="30" fillId="6" borderId="0" applyNumberFormat="0" applyBorder="0" applyAlignment="0" applyProtection="0"/>
    <xf numFmtId="0" fontId="30" fillId="7" borderId="0" applyNumberFormat="0" applyBorder="0" applyAlignment="0" applyProtection="0"/>
    <xf numFmtId="0" fontId="30" fillId="5" borderId="0" applyNumberFormat="0" applyBorder="0" applyAlignment="0" applyProtection="0"/>
    <xf numFmtId="0" fontId="30" fillId="8" borderId="0" applyNumberFormat="0" applyBorder="0" applyAlignment="0" applyProtection="0"/>
    <xf numFmtId="0" fontId="30" fillId="6" borderId="0" applyNumberFormat="0" applyBorder="0" applyAlignment="0" applyProtection="0"/>
    <xf numFmtId="0" fontId="30" fillId="9" borderId="0" applyNumberFormat="0" applyBorder="0" applyAlignment="0" applyProtection="0"/>
    <xf numFmtId="0" fontId="30" fillId="10" borderId="0" applyNumberFormat="0" applyBorder="0" applyAlignment="0" applyProtection="0"/>
    <xf numFmtId="0" fontId="30" fillId="7" borderId="0" applyNumberFormat="0" applyBorder="0" applyAlignment="0" applyProtection="0"/>
    <xf numFmtId="0" fontId="30" fillId="9" borderId="0" applyNumberFormat="0" applyBorder="0" applyAlignment="0" applyProtection="0"/>
    <xf numFmtId="0" fontId="30" fillId="11" borderId="0" applyNumberFormat="0" applyBorder="0" applyAlignment="0" applyProtection="0"/>
    <xf numFmtId="0" fontId="30" fillId="6" borderId="0" applyNumberFormat="0" applyBorder="0" applyAlignment="0" applyProtection="0"/>
    <xf numFmtId="0" fontId="31" fillId="12" borderId="0" applyNumberFormat="0" applyBorder="0" applyAlignment="0" applyProtection="0"/>
    <xf numFmtId="0" fontId="31" fillId="10" borderId="0" applyNumberFormat="0" applyBorder="0" applyAlignment="0" applyProtection="0"/>
    <xf numFmtId="0" fontId="31" fillId="7" borderId="0" applyNumberFormat="0" applyBorder="0" applyAlignment="0" applyProtection="0"/>
    <xf numFmtId="0" fontId="31" fillId="9" borderId="0" applyNumberFormat="0" applyBorder="0" applyAlignment="0" applyProtection="0"/>
    <xf numFmtId="0" fontId="31" fillId="12" borderId="0" applyNumberFormat="0" applyBorder="0" applyAlignment="0" applyProtection="0"/>
    <xf numFmtId="0" fontId="31" fillId="6" borderId="0" applyNumberFormat="0" applyBorder="0" applyAlignment="0" applyProtection="0"/>
    <xf numFmtId="0" fontId="31" fillId="12" borderId="0" applyNumberFormat="0" applyBorder="0" applyAlignment="0" applyProtection="0"/>
    <xf numFmtId="0" fontId="31" fillId="13" borderId="0" applyNumberFormat="0" applyBorder="0" applyAlignment="0" applyProtection="0"/>
    <xf numFmtId="0" fontId="31" fillId="14" borderId="0" applyNumberFormat="0" applyBorder="0" applyAlignment="0" applyProtection="0"/>
    <xf numFmtId="0" fontId="31" fillId="15" borderId="0" applyNumberFormat="0" applyBorder="0" applyAlignment="0" applyProtection="0"/>
    <xf numFmtId="0" fontId="31" fillId="12" borderId="0" applyNumberFormat="0" applyBorder="0" applyAlignment="0" applyProtection="0"/>
    <xf numFmtId="0" fontId="31" fillId="16" borderId="0" applyNumberFormat="0" applyBorder="0" applyAlignment="0" applyProtection="0"/>
    <xf numFmtId="0" fontId="32" fillId="17" borderId="0" applyNumberFormat="0" applyBorder="0" applyAlignment="0" applyProtection="0"/>
    <xf numFmtId="0" fontId="33" fillId="5" borderId="6" applyNumberFormat="0" applyAlignment="0" applyProtection="0"/>
    <xf numFmtId="0" fontId="34" fillId="18" borderId="7" applyNumberFormat="0" applyAlignment="0" applyProtection="0"/>
    <xf numFmtId="43" fontId="9" fillId="0" borderId="0" applyFont="0" applyFill="0" applyBorder="0" applyAlignment="0" applyProtection="0"/>
    <xf numFmtId="0" fontId="35" fillId="0" borderId="0" applyNumberFormat="0" applyFill="0" applyBorder="0" applyAlignment="0" applyProtection="0"/>
    <xf numFmtId="0" fontId="36" fillId="19" borderId="0" applyNumberFormat="0" applyBorder="0" applyAlignment="0" applyProtection="0"/>
    <xf numFmtId="0" fontId="37" fillId="0" borderId="8" applyNumberFormat="0" applyFill="0" applyAlignment="0" applyProtection="0"/>
    <xf numFmtId="0" fontId="38" fillId="0" borderId="9" applyNumberFormat="0" applyFill="0" applyAlignment="0" applyProtection="0"/>
    <xf numFmtId="0" fontId="39" fillId="0" borderId="10" applyNumberFormat="0" applyFill="0" applyAlignment="0" applyProtection="0"/>
    <xf numFmtId="0" fontId="39" fillId="0" borderId="0" applyNumberFormat="0" applyFill="0" applyBorder="0" applyAlignment="0" applyProtection="0"/>
    <xf numFmtId="0" fontId="40" fillId="6" borderId="6" applyNumberFormat="0" applyAlignment="0" applyProtection="0"/>
    <xf numFmtId="0" fontId="41" fillId="0" borderId="11" applyNumberFormat="0" applyFill="0" applyAlignment="0" applyProtection="0"/>
    <xf numFmtId="0" fontId="42" fillId="6" borderId="0" applyNumberFormat="0" applyBorder="0" applyAlignment="0" applyProtection="0"/>
    <xf numFmtId="0" fontId="29" fillId="7" borderId="12" applyNumberFormat="0" applyFont="0" applyAlignment="0" applyProtection="0"/>
    <xf numFmtId="0" fontId="43" fillId="5" borderId="13" applyNumberFormat="0" applyAlignment="0" applyProtection="0"/>
    <xf numFmtId="9" fontId="9" fillId="0" borderId="0" applyFont="0" applyFill="0" applyBorder="0" applyAlignment="0" applyProtection="0"/>
    <xf numFmtId="0" fontId="44" fillId="0" borderId="0" applyNumberFormat="0" applyFill="0" applyBorder="0" applyAlignment="0" applyProtection="0"/>
    <xf numFmtId="0" fontId="45" fillId="0" borderId="14" applyNumberFormat="0" applyFill="0" applyAlignment="0" applyProtection="0"/>
    <xf numFmtId="0" fontId="46" fillId="0" borderId="0" applyNumberFormat="0" applyFill="0" applyBorder="0" applyAlignment="0" applyProtection="0"/>
    <xf numFmtId="0" fontId="29" fillId="0" borderId="0"/>
    <xf numFmtId="9" fontId="9" fillId="0" borderId="0" applyFont="0" applyFill="0" applyBorder="0" applyAlignment="0" applyProtection="0"/>
    <xf numFmtId="43" fontId="9" fillId="0" borderId="0" applyFont="0" applyFill="0" applyBorder="0" applyAlignment="0" applyProtection="0"/>
    <xf numFmtId="0" fontId="63" fillId="0" borderId="0"/>
    <xf numFmtId="0" fontId="63" fillId="0" borderId="0"/>
    <xf numFmtId="0" fontId="68" fillId="0" borderId="0" applyNumberFormat="0" applyFill="0" applyBorder="0" applyAlignment="0" applyProtection="0"/>
    <xf numFmtId="0" fontId="73" fillId="0" borderId="0"/>
    <xf numFmtId="43" fontId="73" fillId="0" borderId="0" applyFont="0" applyFill="0" applyBorder="0" applyAlignment="0" applyProtection="0"/>
    <xf numFmtId="9" fontId="73" fillId="0" borderId="0" applyFont="0" applyFill="0" applyBorder="0" applyAlignment="0" applyProtection="0"/>
  </cellStyleXfs>
  <cellXfs count="1093">
    <xf numFmtId="0" fontId="0" fillId="0" borderId="0" xfId="0"/>
    <xf numFmtId="0" fontId="5" fillId="0" borderId="0" xfId="0" applyFont="1" applyAlignment="1" applyProtection="1">
      <alignment horizontal="center" vertical="top" wrapText="1"/>
      <protection locked="0"/>
    </xf>
    <xf numFmtId="0" fontId="5" fillId="0" borderId="2" xfId="0" applyFont="1" applyBorder="1" applyAlignment="1" applyProtection="1">
      <alignment horizontal="center" vertical="top" wrapText="1"/>
      <protection locked="0"/>
    </xf>
    <xf numFmtId="0" fontId="5" fillId="0" borderId="2" xfId="0" applyFont="1" applyBorder="1" applyAlignment="1" applyProtection="1">
      <alignment horizontal="right" wrapText="1"/>
      <protection locked="0"/>
    </xf>
    <xf numFmtId="0" fontId="5" fillId="0" borderId="0" xfId="0" applyFont="1" applyAlignment="1" applyProtection="1">
      <alignment horizontal="center" wrapText="1"/>
      <protection locked="0"/>
    </xf>
    <xf numFmtId="0" fontId="5" fillId="0" borderId="0" xfId="0" applyFont="1" applyAlignment="1" applyProtection="1">
      <alignment horizontal="right" vertical="top"/>
      <protection locked="0"/>
    </xf>
    <xf numFmtId="0" fontId="6" fillId="0" borderId="0" xfId="0" applyFont="1"/>
    <xf numFmtId="164" fontId="5" fillId="0" borderId="0" xfId="0" applyNumberFormat="1" applyFont="1" applyAlignment="1" applyProtection="1">
      <alignment horizontal="left" vertical="top"/>
      <protection locked="0"/>
    </xf>
    <xf numFmtId="0" fontId="5" fillId="0" borderId="0" xfId="0" applyFont="1" applyAlignment="1" applyProtection="1">
      <alignment horizontal="center" vertical="top"/>
      <protection locked="0"/>
    </xf>
    <xf numFmtId="164" fontId="5" fillId="0" borderId="0" xfId="0" applyNumberFormat="1" applyFont="1" applyAlignment="1" applyProtection="1">
      <alignment horizontal="right" vertical="top"/>
      <protection locked="0"/>
    </xf>
    <xf numFmtId="164" fontId="5" fillId="0" borderId="0" xfId="0" applyNumberFormat="1" applyFont="1" applyAlignment="1" applyProtection="1">
      <alignment horizontal="center" vertical="top"/>
      <protection locked="0"/>
    </xf>
    <xf numFmtId="3" fontId="5" fillId="0" borderId="0" xfId="0" applyNumberFormat="1" applyFont="1" applyAlignment="1" applyProtection="1">
      <alignment horizontal="left" vertical="top"/>
      <protection locked="0"/>
    </xf>
    <xf numFmtId="0" fontId="5" fillId="0" borderId="2" xfId="0" applyFont="1" applyBorder="1" applyAlignment="1" applyProtection="1">
      <alignment horizontal="right" vertical="top"/>
      <protection locked="0"/>
    </xf>
    <xf numFmtId="3" fontId="5" fillId="0" borderId="0" xfId="0" applyNumberFormat="1" applyFont="1" applyAlignment="1" applyProtection="1">
      <alignment horizontal="right" vertical="top"/>
      <protection locked="0"/>
    </xf>
    <xf numFmtId="0" fontId="6" fillId="0" borderId="2" xfId="0" applyFont="1" applyBorder="1"/>
    <xf numFmtId="0" fontId="5" fillId="0" borderId="3" xfId="0" applyFont="1" applyBorder="1" applyAlignment="1" applyProtection="1">
      <alignment horizontal="right" vertical="top"/>
      <protection locked="0"/>
    </xf>
    <xf numFmtId="0" fontId="5" fillId="0" borderId="3" xfId="0" applyFont="1" applyBorder="1" applyAlignment="1" applyProtection="1">
      <alignment horizontal="left" vertical="center"/>
      <protection locked="0"/>
    </xf>
    <xf numFmtId="0" fontId="6" fillId="0" borderId="0" xfId="0" applyFont="1" applyAlignment="1">
      <alignment horizontal="center"/>
    </xf>
    <xf numFmtId="164" fontId="5" fillId="0" borderId="3" xfId="0" applyNumberFormat="1" applyFont="1" applyBorder="1" applyAlignment="1" applyProtection="1">
      <alignment horizontal="right"/>
      <protection locked="0"/>
    </xf>
    <xf numFmtId="3" fontId="5" fillId="0" borderId="3" xfId="0" applyNumberFormat="1" applyFont="1" applyBorder="1" applyAlignment="1" applyProtection="1">
      <alignment horizontal="right" wrapText="1"/>
      <protection locked="0"/>
    </xf>
    <xf numFmtId="37" fontId="5" fillId="0" borderId="2" xfId="0" applyNumberFormat="1" applyFont="1" applyBorder="1" applyAlignment="1" applyProtection="1">
      <alignment horizontal="right" vertical="top" wrapText="1"/>
      <protection locked="0"/>
    </xf>
    <xf numFmtId="37" fontId="5" fillId="0" borderId="3" xfId="0" applyNumberFormat="1" applyFont="1" applyBorder="1" applyAlignment="1" applyProtection="1">
      <alignment horizontal="right" vertical="top" wrapText="1"/>
      <protection locked="0"/>
    </xf>
    <xf numFmtId="37" fontId="5" fillId="0" borderId="2" xfId="0" applyNumberFormat="1" applyFont="1" applyBorder="1" applyAlignment="1" applyProtection="1">
      <alignment horizontal="right" vertical="top"/>
      <protection locked="0"/>
    </xf>
    <xf numFmtId="37" fontId="5" fillId="0" borderId="2" xfId="0" applyNumberFormat="1" applyFont="1" applyBorder="1" applyAlignment="1" applyProtection="1">
      <alignment horizontal="left" vertical="top"/>
      <protection locked="0"/>
    </xf>
    <xf numFmtId="3" fontId="5" fillId="0" borderId="3" xfId="0" applyNumberFormat="1" applyFont="1" applyBorder="1" applyAlignment="1" applyProtection="1">
      <alignment horizontal="right" vertical="top"/>
      <protection locked="0"/>
    </xf>
    <xf numFmtId="0" fontId="5" fillId="0" borderId="3" xfId="0" applyFont="1" applyBorder="1" applyAlignment="1" applyProtection="1">
      <alignment horizontal="left" vertical="center" wrapText="1"/>
      <protection locked="0"/>
    </xf>
    <xf numFmtId="3" fontId="5" fillId="0" borderId="3" xfId="0" applyNumberFormat="1" applyFont="1" applyBorder="1" applyAlignment="1" applyProtection="1">
      <alignment vertical="top"/>
      <protection locked="0"/>
    </xf>
    <xf numFmtId="0" fontId="5" fillId="0" borderId="3" xfId="0" applyFont="1" applyBorder="1" applyAlignment="1" applyProtection="1">
      <alignment horizontal="left" vertical="top" wrapText="1"/>
      <protection locked="0"/>
    </xf>
    <xf numFmtId="0" fontId="5" fillId="0" borderId="3" xfId="0" applyFont="1" applyBorder="1" applyAlignment="1" applyProtection="1">
      <alignment horizontal="left" vertical="top"/>
      <protection locked="0"/>
    </xf>
    <xf numFmtId="3" fontId="6" fillId="0" borderId="0" xfId="0" applyNumberFormat="1" applyFont="1"/>
    <xf numFmtId="3" fontId="5" fillId="0" borderId="2" xfId="0" applyNumberFormat="1" applyFont="1" applyBorder="1" applyAlignment="1" applyProtection="1">
      <alignment horizontal="right" vertical="top"/>
      <protection locked="0"/>
    </xf>
    <xf numFmtId="3" fontId="5" fillId="0" borderId="0" xfId="0" applyNumberFormat="1" applyFont="1" applyAlignment="1" applyProtection="1">
      <alignment horizontal="center" vertical="top" wrapText="1"/>
      <protection locked="0"/>
    </xf>
    <xf numFmtId="166" fontId="5" fillId="0" borderId="0" xfId="1" applyNumberFormat="1" applyFont="1" applyAlignment="1" applyProtection="1">
      <alignment horizontal="left" vertical="top"/>
      <protection locked="0"/>
    </xf>
    <xf numFmtId="0" fontId="5" fillId="0" borderId="2" xfId="0" applyFont="1" applyBorder="1" applyAlignment="1" applyProtection="1">
      <alignment wrapText="1"/>
      <protection locked="0"/>
    </xf>
    <xf numFmtId="3" fontId="5" fillId="0" borderId="0" xfId="0" applyNumberFormat="1" applyFont="1" applyAlignment="1" applyProtection="1">
      <alignment horizontal="right" vertical="top" wrapText="1" indent="3"/>
      <protection locked="0"/>
    </xf>
    <xf numFmtId="3" fontId="5" fillId="0" borderId="0" xfId="0" applyNumberFormat="1" applyFont="1" applyAlignment="1" applyProtection="1">
      <alignment horizontal="right" vertical="top" indent="3"/>
      <protection locked="0"/>
    </xf>
    <xf numFmtId="3" fontId="5" fillId="0" borderId="2" xfId="0" applyNumberFormat="1" applyFont="1" applyBorder="1" applyAlignment="1" applyProtection="1">
      <alignment horizontal="right" vertical="top" wrapText="1" indent="2"/>
      <protection locked="0"/>
    </xf>
    <xf numFmtId="3" fontId="5" fillId="0" borderId="0" xfId="0" applyNumberFormat="1" applyFont="1" applyAlignment="1" applyProtection="1">
      <alignment vertical="top" wrapText="1"/>
      <protection locked="0"/>
    </xf>
    <xf numFmtId="0" fontId="5" fillId="0" borderId="0" xfId="0" applyFont="1" applyAlignment="1" applyProtection="1">
      <alignment horizontal="right" vertical="top" indent="1"/>
      <protection locked="0"/>
    </xf>
    <xf numFmtId="3" fontId="5" fillId="0" borderId="2" xfId="0" applyNumberFormat="1" applyFont="1" applyBorder="1" applyAlignment="1" applyProtection="1">
      <alignment horizontal="right" vertical="top" wrapText="1" indent="1"/>
      <protection locked="0"/>
    </xf>
    <xf numFmtId="164" fontId="5" fillId="0" borderId="2" xfId="0" applyNumberFormat="1" applyFont="1" applyBorder="1" applyAlignment="1" applyProtection="1">
      <alignment horizontal="right" vertical="top" wrapText="1" indent="1"/>
      <protection locked="0"/>
    </xf>
    <xf numFmtId="0" fontId="5" fillId="0" borderId="0" xfId="0" applyFont="1" applyAlignment="1" applyProtection="1">
      <alignment horizontal="right" vertical="top" indent="2"/>
      <protection locked="0"/>
    </xf>
    <xf numFmtId="164" fontId="5" fillId="0" borderId="2" xfId="0" applyNumberFormat="1" applyFont="1" applyBorder="1" applyAlignment="1" applyProtection="1">
      <alignment horizontal="right" vertical="top" wrapText="1" indent="2"/>
      <protection locked="0"/>
    </xf>
    <xf numFmtId="3" fontId="5" fillId="0" borderId="3" xfId="0" applyNumberFormat="1" applyFont="1" applyBorder="1" applyAlignment="1" applyProtection="1">
      <alignment horizontal="right" vertical="top" indent="2"/>
      <protection locked="0"/>
    </xf>
    <xf numFmtId="3" fontId="5" fillId="0" borderId="0" xfId="0" applyNumberFormat="1" applyFont="1" applyAlignment="1" applyProtection="1">
      <alignment horizontal="right" vertical="top" wrapText="1" indent="4"/>
      <protection locked="0"/>
    </xf>
    <xf numFmtId="3" fontId="5" fillId="0" borderId="2" xfId="0" applyNumberFormat="1" applyFont="1" applyBorder="1" applyAlignment="1" applyProtection="1">
      <alignment horizontal="right" vertical="top" wrapText="1" indent="4"/>
      <protection locked="0"/>
    </xf>
    <xf numFmtId="3" fontId="5" fillId="0" borderId="2" xfId="0" applyNumberFormat="1" applyFont="1" applyBorder="1" applyAlignment="1" applyProtection="1">
      <alignment horizontal="right" vertical="top" indent="2"/>
      <protection locked="0"/>
    </xf>
    <xf numFmtId="164" fontId="5" fillId="0" borderId="0" xfId="0" applyNumberFormat="1" applyFont="1" applyAlignment="1" applyProtection="1">
      <alignment horizontal="right" vertical="top" wrapText="1" indent="2"/>
      <protection locked="0"/>
    </xf>
    <xf numFmtId="3" fontId="5" fillId="0" borderId="0" xfId="0" applyNumberFormat="1" applyFont="1" applyAlignment="1" applyProtection="1">
      <alignment horizontal="right" vertical="top" wrapText="1" indent="1"/>
      <protection locked="0"/>
    </xf>
    <xf numFmtId="164" fontId="5" fillId="0" borderId="3" xfId="0" applyNumberFormat="1" applyFont="1" applyBorder="1" applyProtection="1">
      <protection locked="0"/>
    </xf>
    <xf numFmtId="164" fontId="5" fillId="0" borderId="0" xfId="0" applyNumberFormat="1" applyFont="1" applyAlignment="1" applyProtection="1">
      <alignment horizontal="right" vertical="top" wrapText="1" indent="1"/>
      <protection locked="0"/>
    </xf>
    <xf numFmtId="0" fontId="5" fillId="0" borderId="0" xfId="0" applyFont="1" applyAlignment="1" applyProtection="1">
      <alignment horizontal="right" vertical="top" indent="3"/>
      <protection locked="0"/>
    </xf>
    <xf numFmtId="3" fontId="5" fillId="0" borderId="0" xfId="0" applyNumberFormat="1" applyFont="1" applyAlignment="1" applyProtection="1">
      <alignment horizontal="center" wrapText="1"/>
      <protection locked="0"/>
    </xf>
    <xf numFmtId="0" fontId="5" fillId="0" borderId="0" xfId="0" applyFont="1" applyAlignment="1" applyProtection="1">
      <alignment horizontal="left" wrapText="1"/>
      <protection locked="0"/>
    </xf>
    <xf numFmtId="0" fontId="6" fillId="0" borderId="1" xfId="0" applyFont="1" applyBorder="1"/>
    <xf numFmtId="3" fontId="5" fillId="0" borderId="0" xfId="0" applyNumberFormat="1" applyFont="1" applyAlignment="1" applyProtection="1">
      <alignment horizontal="right" vertical="top" wrapText="1" indent="5"/>
      <protection locked="0"/>
    </xf>
    <xf numFmtId="3" fontId="5" fillId="0" borderId="2" xfId="0" applyNumberFormat="1" applyFont="1" applyBorder="1" applyAlignment="1" applyProtection="1">
      <alignment horizontal="right" vertical="top" wrapText="1" indent="5"/>
      <protection locked="0"/>
    </xf>
    <xf numFmtId="3" fontId="5" fillId="0" borderId="0" xfId="0" applyNumberFormat="1" applyFont="1" applyAlignment="1" applyProtection="1">
      <alignment horizontal="right" vertical="top" wrapText="1" indent="6"/>
      <protection locked="0"/>
    </xf>
    <xf numFmtId="3" fontId="5" fillId="0" borderId="2" xfId="0" applyNumberFormat="1" applyFont="1" applyBorder="1" applyAlignment="1" applyProtection="1">
      <alignment horizontal="right" vertical="top" wrapText="1" indent="6"/>
      <protection locked="0"/>
    </xf>
    <xf numFmtId="0" fontId="5" fillId="0" borderId="0" xfId="0" applyFont="1" applyAlignment="1" applyProtection="1">
      <alignment vertical="top" wrapText="1"/>
      <protection locked="0"/>
    </xf>
    <xf numFmtId="166" fontId="5" fillId="0" borderId="0" xfId="1" applyNumberFormat="1" applyFont="1" applyAlignment="1" applyProtection="1">
      <alignment horizontal="right" vertical="top" indent="2"/>
      <protection locked="0"/>
    </xf>
    <xf numFmtId="3" fontId="5" fillId="0" borderId="0" xfId="0" applyNumberFormat="1" applyFont="1" applyAlignment="1" applyProtection="1">
      <alignment horizontal="right" vertical="top" indent="2"/>
      <protection locked="0"/>
    </xf>
    <xf numFmtId="3" fontId="5" fillId="0" borderId="0" xfId="0" applyNumberFormat="1" applyFont="1" applyAlignment="1" applyProtection="1">
      <alignment horizontal="right" vertical="top" indent="4"/>
      <protection locked="0"/>
    </xf>
    <xf numFmtId="0" fontId="5" fillId="0" borderId="0" xfId="0" applyFont="1" applyAlignment="1" applyProtection="1">
      <alignment horizontal="left" vertical="top"/>
      <protection locked="0"/>
    </xf>
    <xf numFmtId="0" fontId="5" fillId="0" borderId="2" xfId="0" applyFont="1" applyBorder="1" applyAlignment="1" applyProtection="1">
      <alignment horizontal="left" vertical="top"/>
      <protection locked="0"/>
    </xf>
    <xf numFmtId="0" fontId="5" fillId="0" borderId="0" xfId="0" applyFont="1" applyAlignment="1" applyProtection="1">
      <alignment horizontal="left"/>
      <protection locked="0"/>
    </xf>
    <xf numFmtId="0" fontId="5" fillId="0" borderId="3" xfId="0" applyFont="1" applyBorder="1" applyAlignment="1" applyProtection="1">
      <alignment horizontal="left"/>
      <protection locked="0"/>
    </xf>
    <xf numFmtId="3" fontId="5" fillId="0" borderId="0" xfId="0" applyNumberFormat="1" applyFont="1" applyAlignment="1" applyProtection="1">
      <alignment horizontal="right" wrapText="1" indent="2"/>
      <protection locked="0"/>
    </xf>
    <xf numFmtId="0" fontId="6" fillId="0" borderId="0" xfId="0" applyFont="1" applyAlignment="1">
      <alignment horizontal="right"/>
    </xf>
    <xf numFmtId="0" fontId="5" fillId="0" borderId="3" xfId="0" applyFont="1" applyBorder="1" applyAlignment="1" applyProtection="1">
      <alignment horizontal="center" wrapText="1"/>
      <protection locked="0"/>
    </xf>
    <xf numFmtId="0" fontId="5" fillId="0" borderId="0" xfId="0" applyFont="1" applyAlignment="1" applyProtection="1">
      <alignment horizontal="right" vertical="top" indent="4"/>
      <protection locked="0"/>
    </xf>
    <xf numFmtId="0" fontId="5" fillId="0" borderId="2" xfId="0" applyFont="1" applyBorder="1" applyAlignment="1" applyProtection="1">
      <alignment horizontal="right" vertical="top" indent="4"/>
      <protection locked="0"/>
    </xf>
    <xf numFmtId="0" fontId="5" fillId="0" borderId="3" xfId="0" applyFont="1" applyBorder="1" applyAlignment="1" applyProtection="1">
      <alignment horizontal="right" wrapText="1" indent="3"/>
      <protection locked="0"/>
    </xf>
    <xf numFmtId="0" fontId="5" fillId="0" borderId="3" xfId="0" applyFont="1" applyBorder="1" applyAlignment="1" applyProtection="1">
      <alignment horizontal="right" vertical="top" indent="3"/>
      <protection locked="0"/>
    </xf>
    <xf numFmtId="0" fontId="5" fillId="0" borderId="2" xfId="0" applyFont="1" applyBorder="1" applyAlignment="1" applyProtection="1">
      <alignment horizontal="right" wrapText="1" indent="2"/>
      <protection locked="0"/>
    </xf>
    <xf numFmtId="3" fontId="5" fillId="0" borderId="3" xfId="0" applyNumberFormat="1" applyFont="1" applyBorder="1" applyAlignment="1" applyProtection="1">
      <alignment horizontal="right" vertical="top" wrapText="1" indent="3"/>
      <protection locked="0"/>
    </xf>
    <xf numFmtId="37" fontId="5" fillId="0" borderId="3" xfId="0" applyNumberFormat="1" applyFont="1" applyBorder="1" applyAlignment="1" applyProtection="1">
      <alignment horizontal="center" vertical="top" wrapText="1"/>
      <protection locked="0"/>
    </xf>
    <xf numFmtId="3" fontId="5" fillId="0" borderId="0" xfId="0" applyNumberFormat="1" applyFont="1" applyAlignment="1" applyProtection="1">
      <alignment horizontal="center" vertical="top"/>
      <protection locked="0"/>
    </xf>
    <xf numFmtId="3" fontId="5" fillId="0" borderId="3" xfId="0" applyNumberFormat="1" applyFont="1" applyBorder="1" applyAlignment="1" applyProtection="1">
      <alignment horizontal="right" vertical="top" wrapText="1"/>
      <protection locked="0"/>
    </xf>
    <xf numFmtId="3" fontId="5" fillId="0" borderId="3" xfId="0" applyNumberFormat="1" applyFont="1" applyBorder="1" applyAlignment="1" applyProtection="1">
      <alignment horizontal="right" wrapText="1" indent="1"/>
      <protection locked="0"/>
    </xf>
    <xf numFmtId="3" fontId="5" fillId="0" borderId="0" xfId="0" applyNumberFormat="1" applyFont="1" applyProtection="1">
      <protection locked="0"/>
    </xf>
    <xf numFmtId="3" fontId="5" fillId="0" borderId="0" xfId="0" applyNumberFormat="1" applyFont="1" applyAlignment="1" applyProtection="1">
      <alignment horizontal="right"/>
      <protection locked="0"/>
    </xf>
    <xf numFmtId="3" fontId="5" fillId="0" borderId="0" xfId="0" applyNumberFormat="1" applyFont="1" applyAlignment="1" applyProtection="1">
      <alignment horizontal="right" wrapText="1" indent="3"/>
      <protection locked="0"/>
    </xf>
    <xf numFmtId="0" fontId="5" fillId="0" borderId="0" xfId="0" applyFont="1" applyAlignment="1" applyProtection="1">
      <alignment horizontal="right"/>
      <protection locked="0"/>
    </xf>
    <xf numFmtId="3" fontId="5" fillId="0" borderId="0" xfId="0" applyNumberFormat="1" applyFont="1" applyAlignment="1" applyProtection="1">
      <alignment horizontal="right" wrapText="1" indent="1"/>
      <protection locked="0"/>
    </xf>
    <xf numFmtId="164" fontId="5" fillId="0" borderId="0" xfId="0" applyNumberFormat="1" applyFont="1" applyAlignment="1" applyProtection="1">
      <alignment vertical="top"/>
      <protection locked="0"/>
    </xf>
    <xf numFmtId="3" fontId="5" fillId="0" borderId="0" xfId="0" applyNumberFormat="1" applyFont="1" applyAlignment="1" applyProtection="1">
      <alignment horizontal="right" indent="2"/>
      <protection locked="0"/>
    </xf>
    <xf numFmtId="3" fontId="5" fillId="0" borderId="3" xfId="0" applyNumberFormat="1" applyFont="1" applyBorder="1" applyAlignment="1" applyProtection="1">
      <alignment horizontal="center" vertical="top" wrapText="1"/>
      <protection locked="0"/>
    </xf>
    <xf numFmtId="3" fontId="5" fillId="0" borderId="0" xfId="0" applyNumberFormat="1" applyFont="1" applyAlignment="1" applyProtection="1">
      <alignment horizontal="right" wrapText="1" indent="5"/>
      <protection locked="0"/>
    </xf>
    <xf numFmtId="0" fontId="5" fillId="0" borderId="2" xfId="0" applyFont="1" applyBorder="1" applyAlignment="1" applyProtection="1">
      <alignment horizontal="right" wrapText="1" indent="1"/>
      <protection locked="0"/>
    </xf>
    <xf numFmtId="0" fontId="5" fillId="0" borderId="0" xfId="0" applyFont="1" applyAlignment="1" applyProtection="1">
      <alignment horizontal="left" vertical="top" wrapText="1"/>
      <protection locked="0"/>
    </xf>
    <xf numFmtId="3" fontId="5" fillId="0" borderId="3" xfId="0" applyNumberFormat="1" applyFont="1" applyBorder="1" applyAlignment="1" applyProtection="1">
      <alignment horizontal="right" vertical="top" wrapText="1" indent="1"/>
      <protection locked="0"/>
    </xf>
    <xf numFmtId="0" fontId="5" fillId="0" borderId="3" xfId="0" applyFont="1" applyBorder="1" applyAlignment="1" applyProtection="1">
      <alignment horizontal="right" vertical="top" indent="1"/>
      <protection locked="0"/>
    </xf>
    <xf numFmtId="3" fontId="5" fillId="0" borderId="3" xfId="0" applyNumberFormat="1" applyFont="1" applyBorder="1" applyAlignment="1" applyProtection="1">
      <alignment vertical="top" wrapText="1"/>
      <protection locked="0"/>
    </xf>
    <xf numFmtId="164" fontId="7" fillId="0" borderId="3" xfId="0" applyNumberFormat="1" applyFont="1" applyBorder="1" applyAlignment="1" applyProtection="1">
      <alignment horizontal="left" vertical="top"/>
      <protection locked="0"/>
    </xf>
    <xf numFmtId="3" fontId="5" fillId="0" borderId="0" xfId="0" applyNumberFormat="1" applyFont="1" applyAlignment="1" applyProtection="1">
      <alignment horizontal="right" vertical="top" indent="1"/>
      <protection locked="0"/>
    </xf>
    <xf numFmtId="3" fontId="5" fillId="0" borderId="2" xfId="0" applyNumberFormat="1" applyFont="1" applyBorder="1" applyAlignment="1" applyProtection="1">
      <alignment horizontal="right" vertical="top" indent="1"/>
      <protection locked="0"/>
    </xf>
    <xf numFmtId="0" fontId="5" fillId="0" borderId="0" xfId="0" applyFont="1" applyAlignment="1" applyProtection="1">
      <alignment horizontal="left" vertical="center" wrapText="1"/>
      <protection locked="0"/>
    </xf>
    <xf numFmtId="0" fontId="16" fillId="0" borderId="0" xfId="0" applyFont="1" applyAlignment="1">
      <alignment horizontal="right" vertical="top" wrapText="1" indent="1"/>
    </xf>
    <xf numFmtId="3" fontId="5" fillId="0" borderId="2" xfId="0" applyNumberFormat="1" applyFont="1" applyBorder="1" applyAlignment="1" applyProtection="1">
      <alignment horizontal="center" vertical="top" wrapText="1"/>
      <protection locked="0"/>
    </xf>
    <xf numFmtId="3" fontId="5" fillId="0" borderId="3" xfId="0" applyNumberFormat="1" applyFont="1" applyBorder="1" applyAlignment="1" applyProtection="1">
      <alignment horizontal="right" vertical="top" wrapText="1" indent="2"/>
      <protection locked="0"/>
    </xf>
    <xf numFmtId="164" fontId="5" fillId="0" borderId="0" xfId="0" applyNumberFormat="1" applyFont="1" applyAlignment="1" applyProtection="1">
      <alignment horizontal="right" vertical="top" indent="2"/>
      <protection locked="0"/>
    </xf>
    <xf numFmtId="0" fontId="5" fillId="0" borderId="2" xfId="0" applyFont="1" applyBorder="1" applyAlignment="1" applyProtection="1">
      <alignment horizontal="left" vertical="center"/>
      <protection locked="0"/>
    </xf>
    <xf numFmtId="0" fontId="5" fillId="0" borderId="0" xfId="0" applyFont="1" applyAlignment="1" applyProtection="1">
      <alignment horizontal="right" indent="1"/>
      <protection locked="0"/>
    </xf>
    <xf numFmtId="167" fontId="5" fillId="0" borderId="0" xfId="0" applyNumberFormat="1" applyFont="1" applyAlignment="1" applyProtection="1">
      <alignment horizontal="left" vertical="top"/>
      <protection locked="0"/>
    </xf>
    <xf numFmtId="167" fontId="5" fillId="0" borderId="0" xfId="0" applyNumberFormat="1" applyFont="1" applyAlignment="1" applyProtection="1">
      <alignment horizontal="right" vertical="top" indent="1"/>
      <protection locked="0"/>
    </xf>
    <xf numFmtId="3" fontId="5" fillId="0" borderId="0" xfId="0" quotePrefix="1" applyNumberFormat="1" applyFont="1" applyAlignment="1" applyProtection="1">
      <alignment horizontal="right" vertical="top" wrapText="1" indent="2"/>
      <protection locked="0"/>
    </xf>
    <xf numFmtId="3" fontId="5" fillId="0" borderId="2" xfId="0" applyNumberFormat="1" applyFont="1" applyBorder="1" applyAlignment="1" applyProtection="1">
      <alignment horizontal="left" vertical="top"/>
      <protection locked="0"/>
    </xf>
    <xf numFmtId="0" fontId="5" fillId="0" borderId="2" xfId="0" applyFont="1" applyBorder="1"/>
    <xf numFmtId="3" fontId="5" fillId="0" borderId="0" xfId="0" quotePrefix="1" applyNumberFormat="1" applyFont="1" applyAlignment="1" applyProtection="1">
      <alignment horizontal="right"/>
      <protection locked="0"/>
    </xf>
    <xf numFmtId="0" fontId="6" fillId="0" borderId="2" xfId="0" applyFont="1" applyBorder="1" applyAlignment="1">
      <alignment horizontal="center" vertical="top"/>
    </xf>
    <xf numFmtId="0" fontId="6" fillId="0" borderId="0" xfId="0" applyFont="1" applyAlignment="1">
      <alignment horizontal="center" vertical="top"/>
    </xf>
    <xf numFmtId="0" fontId="5" fillId="0" borderId="0" xfId="0" applyFont="1"/>
    <xf numFmtId="1" fontId="5" fillId="0" borderId="2" xfId="0" applyNumberFormat="1" applyFont="1" applyBorder="1" applyAlignment="1" applyProtection="1">
      <alignment horizontal="left" wrapText="1"/>
      <protection locked="0"/>
    </xf>
    <xf numFmtId="3" fontId="5" fillId="0" borderId="0" xfId="3" applyNumberFormat="1" applyFont="1" applyAlignment="1">
      <alignment horizontal="right" vertical="center" indent="2"/>
    </xf>
    <xf numFmtId="3" fontId="5" fillId="0" borderId="2" xfId="3" applyNumberFormat="1" applyFont="1" applyBorder="1" applyAlignment="1">
      <alignment horizontal="right" vertical="center" indent="2"/>
    </xf>
    <xf numFmtId="3" fontId="5" fillId="0" borderId="0" xfId="3" quotePrefix="1" applyNumberFormat="1" applyFont="1" applyAlignment="1">
      <alignment horizontal="right" vertical="center" indent="2"/>
    </xf>
    <xf numFmtId="1" fontId="5" fillId="0" borderId="0" xfId="0" applyNumberFormat="1" applyFont="1" applyAlignment="1" applyProtection="1">
      <alignment horizontal="left" wrapText="1"/>
      <protection locked="0"/>
    </xf>
    <xf numFmtId="3" fontId="5" fillId="0" borderId="3" xfId="0" applyNumberFormat="1" applyFont="1" applyBorder="1" applyAlignment="1" applyProtection="1">
      <alignment horizontal="center" wrapText="1"/>
      <protection locked="0"/>
    </xf>
    <xf numFmtId="43" fontId="5" fillId="0" borderId="0" xfId="1" applyFont="1" applyAlignment="1" applyProtection="1">
      <alignment horizontal="right" vertical="top" wrapText="1" indent="2"/>
      <protection locked="0"/>
    </xf>
    <xf numFmtId="43" fontId="5" fillId="0" borderId="0" xfId="1" applyFont="1" applyBorder="1" applyAlignment="1" applyProtection="1">
      <alignment horizontal="right" vertical="top" wrapText="1" indent="2"/>
      <protection locked="0"/>
    </xf>
    <xf numFmtId="43" fontId="5" fillId="0" borderId="2" xfId="1" applyFont="1" applyBorder="1" applyAlignment="1" applyProtection="1">
      <alignment horizontal="right" vertical="top" wrapText="1" indent="2"/>
      <protection locked="0"/>
    </xf>
    <xf numFmtId="3" fontId="5" fillId="0" borderId="0" xfId="2" applyNumberFormat="1" applyFont="1" applyAlignment="1">
      <alignment horizontal="right" vertical="top" indent="1"/>
    </xf>
    <xf numFmtId="0" fontId="5" fillId="0" borderId="0" xfId="0" applyFont="1" applyAlignment="1">
      <alignment horizontal="left"/>
    </xf>
    <xf numFmtId="3" fontId="5" fillId="0" borderId="0" xfId="0" quotePrefix="1" applyNumberFormat="1" applyFont="1" applyAlignment="1" applyProtection="1">
      <alignment horizontal="center" vertical="top" wrapText="1"/>
      <protection locked="0"/>
    </xf>
    <xf numFmtId="0" fontId="5" fillId="0" borderId="2" xfId="0" applyFont="1" applyBorder="1" applyAlignment="1" applyProtection="1">
      <alignment horizontal="left" vertical="top" wrapText="1"/>
      <protection locked="0"/>
    </xf>
    <xf numFmtId="0" fontId="5" fillId="0" borderId="0" xfId="0" applyFont="1" applyAlignment="1" applyProtection="1">
      <alignment wrapText="1"/>
      <protection locked="0"/>
    </xf>
    <xf numFmtId="0" fontId="5" fillId="0" borderId="0" xfId="0" applyFont="1" applyAlignment="1" applyProtection="1">
      <alignment horizontal="right" vertical="center" indent="1"/>
      <protection locked="0"/>
    </xf>
    <xf numFmtId="3" fontId="5" fillId="0" borderId="0" xfId="0" quotePrefix="1" applyNumberFormat="1" applyFont="1" applyAlignment="1" applyProtection="1">
      <alignment horizontal="right" vertical="top" wrapText="1" indent="1"/>
      <protection locked="0"/>
    </xf>
    <xf numFmtId="3" fontId="5" fillId="0" borderId="0" xfId="0" applyNumberFormat="1" applyFont="1" applyAlignment="1" applyProtection="1">
      <alignment horizontal="right" vertical="top" wrapText="1" indent="2"/>
      <protection locked="0"/>
    </xf>
    <xf numFmtId="3" fontId="5" fillId="0" borderId="2" xfId="0" applyNumberFormat="1" applyFont="1" applyBorder="1" applyAlignment="1" applyProtection="1">
      <alignment horizontal="right" wrapText="1" indent="2"/>
      <protection locked="0"/>
    </xf>
    <xf numFmtId="3" fontId="5" fillId="0" borderId="3" xfId="0" applyNumberFormat="1" applyFont="1" applyBorder="1" applyAlignment="1" applyProtection="1">
      <alignment horizontal="right" wrapText="1" indent="2"/>
      <protection locked="0"/>
    </xf>
    <xf numFmtId="1" fontId="5" fillId="0" borderId="0" xfId="1" applyNumberFormat="1" applyFont="1" applyFill="1" applyAlignment="1" applyProtection="1">
      <alignment horizontal="right" wrapText="1" indent="1"/>
      <protection locked="0"/>
    </xf>
    <xf numFmtId="3" fontId="5" fillId="0" borderId="0" xfId="5" applyNumberFormat="1" applyFont="1" applyAlignment="1" applyProtection="1">
      <alignment horizontal="right" vertical="top" wrapText="1" indent="2"/>
      <protection locked="0"/>
    </xf>
    <xf numFmtId="3" fontId="5" fillId="0" borderId="0" xfId="5" applyNumberFormat="1" applyFont="1" applyAlignment="1" applyProtection="1">
      <alignment horizontal="right" vertical="top" wrapText="1" indent="3"/>
      <protection locked="0"/>
    </xf>
    <xf numFmtId="0" fontId="18" fillId="0" borderId="0" xfId="5"/>
    <xf numFmtId="3" fontId="5" fillId="0" borderId="0" xfId="5" applyNumberFormat="1" applyFont="1" applyAlignment="1" applyProtection="1">
      <alignment horizontal="right" vertical="top" wrapText="1" indent="4"/>
      <protection locked="0"/>
    </xf>
    <xf numFmtId="0" fontId="5" fillId="0" borderId="3" xfId="5" applyFont="1" applyBorder="1" applyAlignment="1" applyProtection="1">
      <alignment horizontal="left" vertical="center"/>
      <protection locked="0"/>
    </xf>
    <xf numFmtId="3" fontId="5" fillId="0" borderId="3" xfId="5" applyNumberFormat="1" applyFont="1" applyBorder="1" applyAlignment="1" applyProtection="1">
      <alignment horizontal="right" vertical="top"/>
      <protection locked="0"/>
    </xf>
    <xf numFmtId="3" fontId="5" fillId="0" borderId="3" xfId="5" applyNumberFormat="1" applyFont="1" applyBorder="1" applyAlignment="1" applyProtection="1">
      <alignment horizontal="right" vertical="top" wrapText="1" indent="4"/>
      <protection locked="0"/>
    </xf>
    <xf numFmtId="3" fontId="5" fillId="0" borderId="0" xfId="1" applyNumberFormat="1" applyFont="1" applyAlignment="1" applyProtection="1">
      <alignment horizontal="right" vertical="top" wrapText="1" indent="1"/>
      <protection locked="0"/>
    </xf>
    <xf numFmtId="3" fontId="5" fillId="0" borderId="0" xfId="1" quotePrefix="1" applyNumberFormat="1" applyFont="1" applyAlignment="1" applyProtection="1">
      <alignment horizontal="right" vertical="top" wrapText="1" indent="1"/>
      <protection locked="0"/>
    </xf>
    <xf numFmtId="3" fontId="5" fillId="0" borderId="0" xfId="1" applyNumberFormat="1" applyFont="1" applyBorder="1" applyAlignment="1" applyProtection="1">
      <alignment horizontal="right" vertical="top" wrapText="1" indent="1"/>
      <protection locked="0"/>
    </xf>
    <xf numFmtId="3" fontId="5" fillId="0" borderId="3" xfId="1" applyNumberFormat="1" applyFont="1" applyBorder="1" applyAlignment="1" applyProtection="1">
      <alignment horizontal="right" vertical="top" wrapText="1" indent="1"/>
      <protection locked="0"/>
    </xf>
    <xf numFmtId="3" fontId="5" fillId="0" borderId="0" xfId="1" applyNumberFormat="1" applyFont="1" applyAlignment="1" applyProtection="1">
      <alignment horizontal="right" vertical="top" wrapText="1" indent="3"/>
      <protection locked="0"/>
    </xf>
    <xf numFmtId="3" fontId="5" fillId="0" borderId="0" xfId="1" applyNumberFormat="1" applyFont="1" applyBorder="1" applyAlignment="1" applyProtection="1">
      <alignment horizontal="right" vertical="top" wrapText="1" indent="3"/>
      <protection locked="0"/>
    </xf>
    <xf numFmtId="0" fontId="5" fillId="0" borderId="0" xfId="5" applyFont="1" applyAlignment="1" applyProtection="1">
      <alignment horizontal="left" vertical="top" wrapText="1"/>
      <protection locked="0"/>
    </xf>
    <xf numFmtId="164" fontId="5" fillId="0" borderId="0" xfId="5" applyNumberFormat="1" applyFont="1" applyAlignment="1" applyProtection="1">
      <alignment horizontal="right" vertical="top" wrapText="1" indent="2"/>
      <protection locked="0"/>
    </xf>
    <xf numFmtId="164" fontId="5" fillId="0" borderId="0" xfId="5" applyNumberFormat="1" applyFont="1" applyAlignment="1" applyProtection="1">
      <alignment horizontal="right" vertical="top" wrapText="1" indent="1"/>
      <protection locked="0"/>
    </xf>
    <xf numFmtId="3" fontId="5" fillId="0" borderId="0" xfId="0" applyNumberFormat="1" applyFont="1" applyAlignment="1" applyProtection="1">
      <alignment horizontal="right" vertical="top" wrapText="1"/>
      <protection locked="0"/>
    </xf>
    <xf numFmtId="3" fontId="7" fillId="0" borderId="0" xfId="0" applyNumberFormat="1" applyFont="1" applyAlignment="1" applyProtection="1">
      <alignment horizontal="left" vertical="top" wrapText="1"/>
      <protection locked="0"/>
    </xf>
    <xf numFmtId="0" fontId="5" fillId="0" borderId="2" xfId="0" applyFont="1" applyBorder="1" applyAlignment="1" applyProtection="1">
      <alignment vertical="top" wrapText="1"/>
      <protection locked="0"/>
    </xf>
    <xf numFmtId="3" fontId="5" fillId="0" borderId="2" xfId="0" applyNumberFormat="1" applyFont="1" applyBorder="1" applyAlignment="1" applyProtection="1">
      <alignment horizontal="right" vertical="top" wrapText="1"/>
      <protection locked="0"/>
    </xf>
    <xf numFmtId="3" fontId="5" fillId="0" borderId="0" xfId="5" applyNumberFormat="1" applyFont="1" applyAlignment="1" applyProtection="1">
      <alignment horizontal="right" vertical="top" wrapText="1" indent="1"/>
      <protection locked="0"/>
    </xf>
    <xf numFmtId="3" fontId="5" fillId="0" borderId="2" xfId="5" applyNumberFormat="1" applyFont="1" applyBorder="1" applyAlignment="1" applyProtection="1">
      <alignment horizontal="right" vertical="top" wrapText="1" indent="1"/>
      <protection locked="0"/>
    </xf>
    <xf numFmtId="166" fontId="5" fillId="0" borderId="0" xfId="1" applyNumberFormat="1" applyFont="1" applyFill="1" applyBorder="1" applyAlignment="1" applyProtection="1">
      <alignment horizontal="right" wrapText="1"/>
      <protection locked="0"/>
    </xf>
    <xf numFmtId="166" fontId="5" fillId="0" borderId="0" xfId="1" applyNumberFormat="1" applyFont="1" applyFill="1" applyBorder="1" applyAlignment="1" applyProtection="1">
      <alignment horizontal="right" wrapText="1" indent="1"/>
      <protection locked="0"/>
    </xf>
    <xf numFmtId="166" fontId="5" fillId="0" borderId="0" xfId="1" applyNumberFormat="1" applyFont="1" applyFill="1" applyAlignment="1" applyProtection="1">
      <alignment horizontal="right" wrapText="1"/>
      <protection locked="0"/>
    </xf>
    <xf numFmtId="166" fontId="5" fillId="0" borderId="0" xfId="1" applyNumberFormat="1" applyFont="1" applyFill="1" applyAlignment="1" applyProtection="1">
      <alignment horizontal="right" wrapText="1" indent="1"/>
      <protection locked="0"/>
    </xf>
    <xf numFmtId="166" fontId="5" fillId="0" borderId="2" xfId="1" applyNumberFormat="1" applyFont="1" applyFill="1" applyBorder="1" applyAlignment="1" applyProtection="1">
      <alignment horizontal="right" wrapText="1"/>
      <protection locked="0"/>
    </xf>
    <xf numFmtId="166" fontId="5" fillId="0" borderId="2" xfId="1" applyNumberFormat="1" applyFont="1" applyFill="1" applyBorder="1" applyAlignment="1" applyProtection="1">
      <alignment horizontal="right" wrapText="1" indent="1"/>
      <protection locked="0"/>
    </xf>
    <xf numFmtId="3" fontId="5" fillId="0" borderId="0" xfId="0" applyNumberFormat="1" applyFont="1" applyAlignment="1" applyProtection="1">
      <alignment wrapText="1"/>
      <protection locked="0"/>
    </xf>
    <xf numFmtId="3" fontId="5" fillId="0" borderId="0" xfId="0" applyNumberFormat="1" applyFont="1" applyAlignment="1" applyProtection="1">
      <alignment horizontal="right" indent="1"/>
      <protection locked="0"/>
    </xf>
    <xf numFmtId="3" fontId="5" fillId="0" borderId="0" xfId="0" applyNumberFormat="1" applyFont="1" applyAlignment="1" applyProtection="1">
      <alignment horizontal="right" wrapText="1"/>
      <protection locked="0"/>
    </xf>
    <xf numFmtId="0" fontId="5" fillId="2" borderId="0" xfId="0" applyFont="1" applyFill="1" applyAlignment="1" applyProtection="1">
      <alignment horizontal="left" vertical="top" wrapText="1"/>
      <protection locked="0"/>
    </xf>
    <xf numFmtId="0" fontId="5" fillId="0" borderId="3" xfId="0" applyFont="1" applyBorder="1" applyProtection="1">
      <protection locked="0"/>
    </xf>
    <xf numFmtId="3" fontId="5" fillId="2" borderId="0" xfId="0" applyNumberFormat="1" applyFont="1" applyFill="1" applyAlignment="1" applyProtection="1">
      <alignment horizontal="right" vertical="top" wrapText="1" indent="5"/>
      <protection locked="0"/>
    </xf>
    <xf numFmtId="3" fontId="5" fillId="2" borderId="0" xfId="0" applyNumberFormat="1" applyFont="1" applyFill="1" applyAlignment="1" applyProtection="1">
      <alignment horizontal="right" vertical="top" wrapText="1" indent="6"/>
      <protection locked="0"/>
    </xf>
    <xf numFmtId="0" fontId="5" fillId="2" borderId="0" xfId="0" applyFont="1" applyFill="1" applyAlignment="1" applyProtection="1">
      <alignment horizontal="left" wrapText="1"/>
      <protection locked="0"/>
    </xf>
    <xf numFmtId="0" fontId="5" fillId="2" borderId="0" xfId="0" applyFont="1" applyFill="1" applyAlignment="1" applyProtection="1">
      <alignment horizontal="left" vertical="top"/>
      <protection locked="0"/>
    </xf>
    <xf numFmtId="3" fontId="5" fillId="0" borderId="0" xfId="0" applyNumberFormat="1" applyFont="1"/>
    <xf numFmtId="0" fontId="5" fillId="0" borderId="4" xfId="0" applyFont="1" applyBorder="1" applyAlignment="1" applyProtection="1">
      <alignment horizontal="right" vertical="top"/>
      <protection locked="0"/>
    </xf>
    <xf numFmtId="0" fontId="5" fillId="0" borderId="5" xfId="0" applyFont="1" applyBorder="1" applyAlignment="1" applyProtection="1">
      <alignment horizontal="right" vertical="top"/>
      <protection locked="0"/>
    </xf>
    <xf numFmtId="0" fontId="5" fillId="2" borderId="0" xfId="0" applyFont="1" applyFill="1"/>
    <xf numFmtId="0" fontId="5" fillId="0" borderId="0" xfId="5" applyFont="1" applyAlignment="1" applyProtection="1">
      <alignment vertical="top" wrapText="1"/>
      <protection locked="0"/>
    </xf>
    <xf numFmtId="0" fontId="6" fillId="0" borderId="0" xfId="5" applyFont="1"/>
    <xf numFmtId="3" fontId="7" fillId="0" borderId="2" xfId="0" applyNumberFormat="1" applyFont="1" applyBorder="1" applyAlignment="1" applyProtection="1">
      <alignment horizontal="right" vertical="top" indent="1"/>
      <protection locked="0"/>
    </xf>
    <xf numFmtId="3" fontId="5" fillId="0" borderId="2" xfId="0" applyNumberFormat="1" applyFont="1" applyBorder="1" applyAlignment="1" applyProtection="1">
      <alignment horizontal="right" vertical="top" indent="4"/>
      <protection locked="0"/>
    </xf>
    <xf numFmtId="0" fontId="5" fillId="0" borderId="2" xfId="0" applyFont="1" applyBorder="1" applyAlignment="1" applyProtection="1">
      <alignment vertical="top"/>
      <protection locked="0"/>
    </xf>
    <xf numFmtId="3" fontId="5" fillId="0" borderId="0" xfId="0" applyNumberFormat="1" applyFont="1" applyAlignment="1">
      <alignment horizontal="right"/>
    </xf>
    <xf numFmtId="0" fontId="24" fillId="0" borderId="0" xfId="0" applyFont="1" applyAlignment="1">
      <alignment horizontal="left" vertical="top" wrapText="1"/>
    </xf>
    <xf numFmtId="3" fontId="7" fillId="0" borderId="0" xfId="0" applyNumberFormat="1" applyFont="1" applyAlignment="1" applyProtection="1">
      <alignment horizontal="left" vertical="top"/>
      <protection locked="0"/>
    </xf>
    <xf numFmtId="3" fontId="5" fillId="0" borderId="2" xfId="0" applyNumberFormat="1" applyFont="1" applyBorder="1" applyAlignment="1">
      <alignment horizontal="right"/>
    </xf>
    <xf numFmtId="0" fontId="25" fillId="0" borderId="0" xfId="0" applyFont="1"/>
    <xf numFmtId="3" fontId="18" fillId="0" borderId="0" xfId="5" applyNumberFormat="1"/>
    <xf numFmtId="166" fontId="0" fillId="0" borderId="0" xfId="1" applyNumberFormat="1" applyFont="1"/>
    <xf numFmtId="0" fontId="6" fillId="0" borderId="2" xfId="0" applyFont="1" applyBorder="1" applyAlignment="1">
      <alignment horizontal="center"/>
    </xf>
    <xf numFmtId="164" fontId="5" fillId="0" borderId="2" xfId="0" applyNumberFormat="1" applyFont="1" applyBorder="1" applyAlignment="1" applyProtection="1">
      <alignment horizontal="right" vertical="top" indent="2"/>
      <protection locked="0"/>
    </xf>
    <xf numFmtId="0" fontId="26" fillId="0" borderId="0" xfId="0" applyFont="1" applyAlignment="1">
      <alignment horizontal="right"/>
    </xf>
    <xf numFmtId="0" fontId="26" fillId="0" borderId="0" xfId="0" applyFont="1"/>
    <xf numFmtId="166" fontId="26" fillId="0" borderId="0" xfId="1" applyNumberFormat="1" applyFont="1" applyFill="1" applyAlignment="1">
      <alignment horizontal="right"/>
    </xf>
    <xf numFmtId="0" fontId="26" fillId="0" borderId="0" xfId="5" applyFont="1"/>
    <xf numFmtId="0" fontId="8" fillId="0" borderId="0" xfId="5" applyFont="1"/>
    <xf numFmtId="166" fontId="6" fillId="0" borderId="0" xfId="1" applyNumberFormat="1" applyFont="1" applyAlignment="1">
      <alignment horizontal="right"/>
    </xf>
    <xf numFmtId="0" fontId="4" fillId="0" borderId="2" xfId="13" applyFont="1" applyBorder="1"/>
    <xf numFmtId="0" fontId="6" fillId="0" borderId="2" xfId="5" applyFont="1" applyBorder="1"/>
    <xf numFmtId="166" fontId="6" fillId="0" borderId="2" xfId="1" applyNumberFormat="1" applyFont="1" applyBorder="1" applyAlignment="1">
      <alignment horizontal="right"/>
    </xf>
    <xf numFmtId="0" fontId="5" fillId="0" borderId="0" xfId="5" applyFont="1" applyAlignment="1">
      <alignment vertical="top" wrapText="1"/>
    </xf>
    <xf numFmtId="0" fontId="27" fillId="0" borderId="0" xfId="5" applyFont="1"/>
    <xf numFmtId="0" fontId="4" fillId="0" borderId="0" xfId="13" applyFont="1"/>
    <xf numFmtId="166" fontId="6" fillId="0" borderId="0" xfId="1" applyNumberFormat="1" applyFont="1" applyFill="1" applyAlignment="1">
      <alignment horizontal="right"/>
    </xf>
    <xf numFmtId="3" fontId="5" fillId="0" borderId="0" xfId="1" quotePrefix="1" applyNumberFormat="1" applyFont="1" applyFill="1" applyBorder="1" applyAlignment="1" applyProtection="1">
      <alignment horizontal="right" vertical="top" wrapText="1" indent="1"/>
      <protection locked="0"/>
    </xf>
    <xf numFmtId="0" fontId="1" fillId="0" borderId="0" xfId="10" applyFont="1"/>
    <xf numFmtId="9" fontId="26" fillId="0" borderId="0" xfId="12" applyFont="1"/>
    <xf numFmtId="166" fontId="26" fillId="0" borderId="0" xfId="11" applyNumberFormat="1" applyFont="1"/>
    <xf numFmtId="0" fontId="1" fillId="0" borderId="2" xfId="10" applyFont="1" applyBorder="1"/>
    <xf numFmtId="0" fontId="26" fillId="0" borderId="2" xfId="0" applyFont="1" applyBorder="1"/>
    <xf numFmtId="0" fontId="5" fillId="0" borderId="3" xfId="0" applyFont="1" applyBorder="1" applyAlignment="1" applyProtection="1">
      <alignment horizontal="left" wrapText="1"/>
      <protection locked="0"/>
    </xf>
    <xf numFmtId="164" fontId="5" fillId="0" borderId="3" xfId="0" applyNumberFormat="1" applyFont="1" applyBorder="1" applyAlignment="1" applyProtection="1">
      <alignment horizontal="right" wrapText="1" indent="2"/>
      <protection locked="0"/>
    </xf>
    <xf numFmtId="0" fontId="5" fillId="0" borderId="0" xfId="0" applyFont="1" applyAlignment="1">
      <alignment horizontal="left" vertical="top"/>
    </xf>
    <xf numFmtId="164" fontId="5" fillId="0" borderId="0" xfId="0" applyNumberFormat="1" applyFont="1" applyAlignment="1">
      <alignment horizontal="left" vertical="top" indent="2"/>
    </xf>
    <xf numFmtId="0" fontId="5" fillId="0" borderId="3" xfId="0" applyFont="1" applyBorder="1" applyAlignment="1" applyProtection="1">
      <alignment horizontal="right" wrapText="1" indent="2"/>
      <protection locked="0"/>
    </xf>
    <xf numFmtId="166" fontId="5" fillId="0" borderId="3" xfId="1" applyNumberFormat="1" applyFont="1" applyFill="1" applyBorder="1" applyAlignment="1" applyProtection="1">
      <alignment horizontal="right" wrapText="1" indent="2"/>
      <protection locked="0"/>
    </xf>
    <xf numFmtId="3" fontId="5" fillId="0" borderId="3" xfId="0" applyNumberFormat="1" applyFont="1" applyBorder="1" applyAlignment="1" applyProtection="1">
      <alignment horizontal="center" vertical="top"/>
      <protection locked="0"/>
    </xf>
    <xf numFmtId="164" fontId="5" fillId="0" borderId="3" xfId="0" applyNumberFormat="1" applyFont="1" applyBorder="1" applyAlignment="1" applyProtection="1">
      <alignment horizontal="right" vertical="top" wrapText="1" indent="2"/>
      <protection locked="0"/>
    </xf>
    <xf numFmtId="164" fontId="5" fillId="0" borderId="2" xfId="5" applyNumberFormat="1" applyFont="1" applyBorder="1" applyAlignment="1" applyProtection="1">
      <alignment horizontal="right" vertical="top" wrapText="1" indent="2"/>
      <protection locked="0"/>
    </xf>
    <xf numFmtId="164" fontId="5" fillId="0" borderId="2" xfId="5" applyNumberFormat="1" applyFont="1" applyBorder="1" applyAlignment="1" applyProtection="1">
      <alignment horizontal="right" vertical="top" wrapText="1" indent="1"/>
      <protection locked="0"/>
    </xf>
    <xf numFmtId="0" fontId="5" fillId="0" borderId="0" xfId="2" applyFont="1" applyAlignment="1">
      <alignment horizontal="right" vertical="top" indent="2"/>
    </xf>
    <xf numFmtId="0" fontId="6" fillId="0" borderId="0" xfId="0" applyFont="1" applyAlignment="1">
      <alignment horizontal="left" vertical="top"/>
    </xf>
    <xf numFmtId="0" fontId="6" fillId="0" borderId="0" xfId="0" applyFont="1" applyAlignment="1">
      <alignment horizontal="left"/>
    </xf>
    <xf numFmtId="3" fontId="5" fillId="0" borderId="0" xfId="16" applyNumberFormat="1" applyFont="1" applyAlignment="1" applyProtection="1">
      <alignment vertical="top" wrapText="1"/>
      <protection locked="0"/>
    </xf>
    <xf numFmtId="3" fontId="5" fillId="0" borderId="0" xfId="16" applyNumberFormat="1" applyFont="1" applyAlignment="1" applyProtection="1">
      <alignment horizontal="right" vertical="top" wrapText="1" indent="2"/>
      <protection locked="0"/>
    </xf>
    <xf numFmtId="3" fontId="8" fillId="0" borderId="0" xfId="0" applyNumberFormat="1" applyFont="1" applyAlignment="1" applyProtection="1">
      <alignment horizontal="right" vertical="top" wrapText="1" indent="3"/>
      <protection locked="0"/>
    </xf>
    <xf numFmtId="3" fontId="7" fillId="0" borderId="0" xfId="2" quotePrefix="1" applyNumberFormat="1" applyFont="1" applyAlignment="1">
      <alignment horizontal="left" wrapText="1"/>
    </xf>
    <xf numFmtId="3" fontId="5" fillId="0" borderId="0" xfId="2" applyNumberFormat="1" applyFont="1" applyAlignment="1">
      <alignment horizontal="right" vertical="top"/>
    </xf>
    <xf numFmtId="3" fontId="5" fillId="0" borderId="0" xfId="2" quotePrefix="1" applyNumberFormat="1" applyFont="1" applyAlignment="1">
      <alignment horizontal="right" vertical="top"/>
    </xf>
    <xf numFmtId="3" fontId="7" fillId="0" borderId="0" xfId="0" applyNumberFormat="1" applyFont="1" applyAlignment="1" applyProtection="1">
      <alignment horizontal="right" vertical="top" indent="1"/>
      <protection locked="0"/>
    </xf>
    <xf numFmtId="3" fontId="5" fillId="0" borderId="0" xfId="1" applyNumberFormat="1" applyFont="1" applyFill="1" applyAlignment="1" applyProtection="1">
      <alignment horizontal="right" vertical="top" wrapText="1" indent="3"/>
      <protection locked="0"/>
    </xf>
    <xf numFmtId="3" fontId="5" fillId="0" borderId="0" xfId="1" applyNumberFormat="1" applyFont="1" applyFill="1" applyAlignment="1" applyProtection="1">
      <alignment horizontal="right" vertical="top" wrapText="1" indent="1"/>
      <protection locked="0"/>
    </xf>
    <xf numFmtId="166" fontId="6" fillId="3" borderId="0" xfId="1" applyNumberFormat="1" applyFont="1" applyFill="1" applyAlignment="1">
      <alignment horizontal="right"/>
    </xf>
    <xf numFmtId="3" fontId="5" fillId="0" borderId="0" xfId="16" applyNumberFormat="1" applyFont="1" applyAlignment="1" applyProtection="1">
      <alignment horizontal="right" vertical="top" wrapText="1"/>
      <protection locked="0"/>
    </xf>
    <xf numFmtId="3" fontId="5" fillId="0" borderId="0" xfId="1" applyNumberFormat="1" applyFont="1" applyFill="1" applyBorder="1" applyAlignment="1" applyProtection="1">
      <alignment horizontal="right" vertical="top" wrapText="1" indent="1"/>
      <protection locked="0"/>
    </xf>
    <xf numFmtId="3" fontId="5" fillId="0" borderId="0" xfId="1" applyNumberFormat="1" applyFont="1" applyFill="1" applyBorder="1" applyAlignment="1" applyProtection="1">
      <alignment horizontal="right" vertical="top" wrapText="1" indent="3"/>
      <protection locked="0"/>
    </xf>
    <xf numFmtId="0" fontId="5" fillId="0" borderId="2" xfId="5" applyFont="1" applyBorder="1" applyAlignment="1">
      <alignment horizontal="left" wrapText="1"/>
    </xf>
    <xf numFmtId="0" fontId="5" fillId="0" borderId="2" xfId="5" applyFont="1" applyBorder="1" applyAlignment="1">
      <alignment vertical="top" wrapText="1"/>
    </xf>
    <xf numFmtId="0" fontId="47" fillId="0" borderId="0" xfId="10" applyFont="1" applyAlignment="1">
      <alignment wrapText="1"/>
    </xf>
    <xf numFmtId="0" fontId="49" fillId="0" borderId="0" xfId="0" applyFont="1" applyAlignment="1">
      <alignment wrapText="1"/>
    </xf>
    <xf numFmtId="0" fontId="4" fillId="0" borderId="0" xfId="10" applyFont="1"/>
    <xf numFmtId="166" fontId="6" fillId="0" borderId="0" xfId="11" applyNumberFormat="1" applyFont="1"/>
    <xf numFmtId="9" fontId="6" fillId="0" borderId="0" xfId="12" applyFont="1"/>
    <xf numFmtId="0" fontId="4" fillId="0" borderId="2" xfId="10" applyFont="1" applyBorder="1"/>
    <xf numFmtId="0" fontId="48" fillId="20" borderId="0" xfId="5" applyFont="1" applyFill="1" applyAlignment="1">
      <alignment wrapText="1"/>
    </xf>
    <xf numFmtId="3" fontId="0" fillId="0" borderId="0" xfId="0" applyNumberFormat="1"/>
    <xf numFmtId="0" fontId="5" fillId="21" borderId="0" xfId="0" applyFont="1" applyFill="1" applyAlignment="1" applyProtection="1">
      <alignment horizontal="left" vertical="top"/>
      <protection locked="0"/>
    </xf>
    <xf numFmtId="0" fontId="5" fillId="21" borderId="0" xfId="0" applyFont="1" applyFill="1" applyAlignment="1" applyProtection="1">
      <alignment horizontal="right" vertical="top"/>
      <protection locked="0"/>
    </xf>
    <xf numFmtId="0" fontId="5" fillId="21" borderId="0" xfId="0" applyFont="1" applyFill="1" applyAlignment="1" applyProtection="1">
      <alignment horizontal="right" vertical="top" indent="1"/>
      <protection locked="0"/>
    </xf>
    <xf numFmtId="0" fontId="6" fillId="21" borderId="0" xfId="0" applyFont="1" applyFill="1"/>
    <xf numFmtId="164" fontId="5" fillId="21" borderId="0" xfId="0" applyNumberFormat="1" applyFont="1" applyFill="1" applyAlignment="1" applyProtection="1">
      <alignment horizontal="left" vertical="top"/>
      <protection locked="0"/>
    </xf>
    <xf numFmtId="3" fontId="5" fillId="21" borderId="0" xfId="0" applyNumberFormat="1" applyFont="1" applyFill="1" applyAlignment="1" applyProtection="1">
      <alignment horizontal="left" vertical="top"/>
      <protection locked="0"/>
    </xf>
    <xf numFmtId="0" fontId="5" fillId="21" borderId="0" xfId="0" applyFont="1" applyFill="1" applyAlignment="1" applyProtection="1">
      <alignment horizontal="left"/>
      <protection locked="0"/>
    </xf>
    <xf numFmtId="0" fontId="5" fillId="21" borderId="0" xfId="0" applyFont="1" applyFill="1" applyAlignment="1" applyProtection="1">
      <alignment horizontal="right" vertical="top" indent="2"/>
      <protection locked="0"/>
    </xf>
    <xf numFmtId="3" fontId="5" fillId="21" borderId="0" xfId="0" applyNumberFormat="1" applyFont="1" applyFill="1" applyAlignment="1" applyProtection="1">
      <alignment horizontal="right" vertical="top"/>
      <protection locked="0"/>
    </xf>
    <xf numFmtId="3" fontId="5" fillId="21" borderId="0" xfId="0" applyNumberFormat="1" applyFont="1" applyFill="1" applyAlignment="1" applyProtection="1">
      <alignment horizontal="right" vertical="top" indent="1"/>
      <protection locked="0"/>
    </xf>
    <xf numFmtId="0" fontId="5" fillId="21" borderId="0" xfId="0" applyFont="1" applyFill="1" applyAlignment="1" applyProtection="1">
      <alignment horizontal="right" vertical="top" indent="3"/>
      <protection locked="0"/>
    </xf>
    <xf numFmtId="164" fontId="5" fillId="21" borderId="0" xfId="0" applyNumberFormat="1" applyFont="1" applyFill="1" applyAlignment="1" applyProtection="1">
      <alignment horizontal="right" vertical="top"/>
      <protection locked="0"/>
    </xf>
    <xf numFmtId="164" fontId="5" fillId="21" borderId="0" xfId="0" applyNumberFormat="1" applyFont="1" applyFill="1" applyAlignment="1" applyProtection="1">
      <alignment vertical="top"/>
      <protection locked="0"/>
    </xf>
    <xf numFmtId="164" fontId="5" fillId="21" borderId="0" xfId="0" applyNumberFormat="1" applyFont="1" applyFill="1" applyAlignment="1" applyProtection="1">
      <alignment horizontal="center" vertical="top"/>
      <protection locked="0"/>
    </xf>
    <xf numFmtId="164" fontId="7" fillId="0" borderId="0" xfId="0" applyNumberFormat="1" applyFont="1" applyAlignment="1" applyProtection="1">
      <alignment horizontal="right" vertical="top" indent="1"/>
      <protection locked="0"/>
    </xf>
    <xf numFmtId="3" fontId="5" fillId="0" borderId="0" xfId="0" applyNumberFormat="1" applyFont="1" applyAlignment="1">
      <alignment horizontal="right" indent="1"/>
    </xf>
    <xf numFmtId="3" fontId="5" fillId="0" borderId="0" xfId="10" applyNumberFormat="1" applyFont="1" applyAlignment="1" applyProtection="1">
      <alignment horizontal="right" vertical="top" wrapText="1" indent="2"/>
      <protection locked="0"/>
    </xf>
    <xf numFmtId="3" fontId="5" fillId="0" borderId="0" xfId="10" applyNumberFormat="1" applyFont="1" applyAlignment="1" applyProtection="1">
      <alignment horizontal="right" vertical="top" wrapText="1" indent="3"/>
      <protection locked="0"/>
    </xf>
    <xf numFmtId="167" fontId="5" fillId="21" borderId="0" xfId="0" applyNumberFormat="1" applyFont="1" applyFill="1" applyAlignment="1" applyProtection="1">
      <alignment horizontal="left" vertical="top"/>
      <protection locked="0"/>
    </xf>
    <xf numFmtId="167" fontId="5" fillId="21" borderId="0" xfId="0" applyNumberFormat="1" applyFont="1" applyFill="1" applyAlignment="1" applyProtection="1">
      <alignment horizontal="right" vertical="top" indent="1"/>
      <protection locked="0"/>
    </xf>
    <xf numFmtId="166" fontId="5" fillId="21" borderId="0" xfId="1" applyNumberFormat="1" applyFont="1" applyFill="1" applyAlignment="1" applyProtection="1">
      <alignment horizontal="left" vertical="top"/>
      <protection locked="0"/>
    </xf>
    <xf numFmtId="166" fontId="5" fillId="21" borderId="0" xfId="1" applyNumberFormat="1" applyFont="1" applyFill="1" applyAlignment="1" applyProtection="1">
      <alignment horizontal="right" vertical="top" indent="2"/>
      <protection locked="0"/>
    </xf>
    <xf numFmtId="3" fontId="5" fillId="21" borderId="0" xfId="0" applyNumberFormat="1" applyFont="1" applyFill="1" applyAlignment="1" applyProtection="1">
      <alignment horizontal="right" vertical="top" indent="3"/>
      <protection locked="0"/>
    </xf>
    <xf numFmtId="3" fontId="5" fillId="21" borderId="0" xfId="0" applyNumberFormat="1" applyFont="1" applyFill="1" applyAlignment="1" applyProtection="1">
      <alignment horizontal="right" vertical="top" indent="4"/>
      <protection locked="0"/>
    </xf>
    <xf numFmtId="0" fontId="50" fillId="0" borderId="0" xfId="0" applyFont="1" applyAlignment="1" applyProtection="1">
      <alignment horizontal="right" vertical="top" indent="1"/>
      <protection locked="0"/>
    </xf>
    <xf numFmtId="1" fontId="6" fillId="0" borderId="0" xfId="0" applyNumberFormat="1" applyFont="1"/>
    <xf numFmtId="3" fontId="5" fillId="22" borderId="0" xfId="0" applyNumberFormat="1" applyFont="1" applyFill="1" applyAlignment="1" applyProtection="1">
      <alignment horizontal="right" vertical="top" wrapText="1" indent="2"/>
      <protection locked="0"/>
    </xf>
    <xf numFmtId="3" fontId="5" fillId="22" borderId="0" xfId="0" applyNumberFormat="1" applyFont="1" applyFill="1" applyAlignment="1" applyProtection="1">
      <alignment horizontal="right" vertical="top" wrapText="1" indent="3"/>
      <protection locked="0"/>
    </xf>
    <xf numFmtId="3" fontId="5" fillId="22" borderId="0" xfId="0" applyNumberFormat="1" applyFont="1" applyFill="1" applyAlignment="1" applyProtection="1">
      <alignment horizontal="right" vertical="top" wrapText="1" indent="4"/>
      <protection locked="0"/>
    </xf>
    <xf numFmtId="3" fontId="5" fillId="22" borderId="0" xfId="1" applyNumberFormat="1" applyFont="1" applyFill="1" applyAlignment="1" applyProtection="1">
      <alignment horizontal="right" vertical="top" wrapText="1" indent="1"/>
      <protection locked="0"/>
    </xf>
    <xf numFmtId="3" fontId="5" fillId="22" borderId="0" xfId="1" quotePrefix="1" applyNumberFormat="1" applyFont="1" applyFill="1" applyAlignment="1" applyProtection="1">
      <alignment horizontal="right" vertical="top" wrapText="1" indent="1"/>
      <protection locked="0"/>
    </xf>
    <xf numFmtId="0" fontId="5" fillId="0" borderId="2" xfId="0" applyFont="1" applyBorder="1" applyAlignment="1" applyProtection="1">
      <alignment horizontal="center" vertical="center" wrapText="1"/>
      <protection locked="0"/>
    </xf>
    <xf numFmtId="0" fontId="5" fillId="21" borderId="0" xfId="0" applyFont="1" applyFill="1"/>
    <xf numFmtId="3" fontId="5" fillId="0" borderId="3" xfId="0" applyNumberFormat="1" applyFont="1" applyBorder="1" applyAlignment="1" applyProtection="1">
      <alignment horizontal="right"/>
      <protection locked="0"/>
    </xf>
    <xf numFmtId="0" fontId="5" fillId="0" borderId="3" xfId="0" applyFont="1" applyBorder="1"/>
    <xf numFmtId="3" fontId="5" fillId="0" borderId="0" xfId="0" applyNumberFormat="1" applyFont="1" applyAlignment="1">
      <alignment horizontal="center"/>
    </xf>
    <xf numFmtId="0" fontId="5" fillId="3" borderId="0" xfId="0" applyFont="1" applyFill="1"/>
    <xf numFmtId="3" fontId="5" fillId="0" borderId="3" xfId="0" applyNumberFormat="1" applyFont="1" applyBorder="1"/>
    <xf numFmtId="0" fontId="5" fillId="0" borderId="0" xfId="0" applyFont="1" applyAlignment="1">
      <alignment horizontal="center"/>
    </xf>
    <xf numFmtId="0" fontId="25" fillId="21" borderId="0" xfId="0" applyFont="1" applyFill="1"/>
    <xf numFmtId="1" fontId="5" fillId="0" borderId="0" xfId="0" applyNumberFormat="1" applyFont="1"/>
    <xf numFmtId="0" fontId="5" fillId="0" borderId="0" xfId="0" applyFont="1" applyAlignment="1">
      <alignment horizontal="right" vertical="top" wrapText="1" indent="1"/>
    </xf>
    <xf numFmtId="0" fontId="51" fillId="0" borderId="0" xfId="0" applyFont="1" applyAlignment="1">
      <alignment horizontal="right" vertical="top" wrapText="1" indent="1"/>
    </xf>
    <xf numFmtId="3" fontId="5" fillId="0" borderId="0" xfId="0" applyNumberFormat="1" applyFont="1" applyAlignment="1">
      <alignment horizontal="right" vertical="top" wrapText="1" indent="1"/>
    </xf>
    <xf numFmtId="3" fontId="16" fillId="0" borderId="0" xfId="0" applyNumberFormat="1" applyFont="1" applyAlignment="1">
      <alignment horizontal="right" vertical="top" wrapText="1" indent="1"/>
    </xf>
    <xf numFmtId="0" fontId="5" fillId="0" borderId="0" xfId="5" applyFont="1"/>
    <xf numFmtId="0" fontId="5" fillId="21" borderId="0" xfId="5" applyFont="1" applyFill="1"/>
    <xf numFmtId="3" fontId="5" fillId="0" borderId="0" xfId="0" applyNumberFormat="1" applyFont="1" applyAlignment="1">
      <alignment horizontal="right" indent="2"/>
    </xf>
    <xf numFmtId="166" fontId="5" fillId="0" borderId="0" xfId="1" applyNumberFormat="1" applyFont="1"/>
    <xf numFmtId="3" fontId="5" fillId="0" borderId="2" xfId="5" applyNumberFormat="1" applyFont="1" applyBorder="1" applyAlignment="1" applyProtection="1">
      <alignment horizontal="right" vertical="top" wrapText="1" indent="2"/>
      <protection locked="0"/>
    </xf>
    <xf numFmtId="3" fontId="16" fillId="0" borderId="2" xfId="0" applyNumberFormat="1" applyFont="1" applyBorder="1" applyAlignment="1">
      <alignment horizontal="right" vertical="top" wrapText="1" indent="1"/>
    </xf>
    <xf numFmtId="0" fontId="16" fillId="0" borderId="2" xfId="0" applyFont="1" applyBorder="1" applyAlignment="1">
      <alignment horizontal="right" vertical="top" wrapText="1" indent="1"/>
    </xf>
    <xf numFmtId="0" fontId="5" fillId="0" borderId="0" xfId="5" applyFont="1" applyAlignment="1" applyProtection="1">
      <alignment horizontal="left" wrapText="1"/>
      <protection locked="0"/>
    </xf>
    <xf numFmtId="166" fontId="5" fillId="0" borderId="0" xfId="0" applyNumberFormat="1" applyFont="1" applyAlignment="1">
      <alignment horizontal="right" indent="1"/>
    </xf>
    <xf numFmtId="166" fontId="5" fillId="0" borderId="0" xfId="0" applyNumberFormat="1" applyFont="1"/>
    <xf numFmtId="166" fontId="5" fillId="0" borderId="2" xfId="0" applyNumberFormat="1" applyFont="1" applyBorder="1" applyAlignment="1">
      <alignment horizontal="right" indent="1"/>
    </xf>
    <xf numFmtId="166" fontId="5" fillId="0" borderId="2" xfId="0" applyNumberFormat="1" applyFont="1" applyBorder="1"/>
    <xf numFmtId="3" fontId="5" fillId="0" borderId="2" xfId="5" applyNumberFormat="1" applyFont="1" applyBorder="1" applyAlignment="1" applyProtection="1">
      <alignment horizontal="right" vertical="top" wrapText="1" indent="3"/>
      <protection locked="0"/>
    </xf>
    <xf numFmtId="3" fontId="5" fillId="0" borderId="0" xfId="0" applyNumberFormat="1" applyFont="1" applyAlignment="1" applyProtection="1">
      <alignment horizontal="right" wrapText="1" indent="4"/>
      <protection locked="0"/>
    </xf>
    <xf numFmtId="3" fontId="5" fillId="0" borderId="3" xfId="0" applyNumberFormat="1" applyFont="1" applyBorder="1" applyAlignment="1" applyProtection="1">
      <alignment horizontal="right" vertical="top" indent="4"/>
      <protection locked="0"/>
    </xf>
    <xf numFmtId="3" fontId="5" fillId="0" borderId="0" xfId="1" applyNumberFormat="1" applyFont="1" applyFill="1" applyBorder="1" applyAlignment="1" applyProtection="1">
      <alignment horizontal="center" vertical="top" wrapText="1"/>
      <protection locked="0"/>
    </xf>
    <xf numFmtId="3" fontId="5" fillId="0" borderId="2" xfId="1" applyNumberFormat="1" applyFont="1" applyFill="1" applyBorder="1" applyAlignment="1" applyProtection="1">
      <alignment horizontal="right" vertical="top" wrapText="1" indent="1"/>
      <protection locked="0"/>
    </xf>
    <xf numFmtId="3" fontId="5" fillId="0" borderId="0" xfId="0" applyNumberFormat="1" applyFont="1" applyAlignment="1" applyProtection="1">
      <alignment horizontal="left" vertical="top" wrapText="1"/>
      <protection locked="0"/>
    </xf>
    <xf numFmtId="0" fontId="6" fillId="0" borderId="2" xfId="0" applyFont="1" applyBorder="1" applyAlignment="1">
      <alignment horizontal="left" vertical="top"/>
    </xf>
    <xf numFmtId="166" fontId="5" fillId="0" borderId="0" xfId="63" applyNumberFormat="1" applyFont="1" applyFill="1" applyBorder="1" applyAlignment="1" applyProtection="1">
      <alignment horizontal="right" vertical="top"/>
      <protection locked="0"/>
    </xf>
    <xf numFmtId="166" fontId="5" fillId="0" borderId="0" xfId="63" applyNumberFormat="1" applyFont="1" applyFill="1" applyBorder="1" applyAlignment="1" applyProtection="1">
      <alignment horizontal="left" vertical="top" wrapText="1" indent="2"/>
      <protection locked="0"/>
    </xf>
    <xf numFmtId="0" fontId="14" fillId="3" borderId="0" xfId="0" applyFont="1" applyFill="1"/>
    <xf numFmtId="0" fontId="5" fillId="0" borderId="0" xfId="0" applyFont="1" applyAlignment="1">
      <alignment horizontal="left" wrapText="1"/>
    </xf>
    <xf numFmtId="3" fontId="5" fillId="0" borderId="0" xfId="0" applyNumberFormat="1" applyFont="1" applyAlignment="1" applyProtection="1">
      <alignment horizontal="center"/>
      <protection locked="0"/>
    </xf>
    <xf numFmtId="0" fontId="6" fillId="24" borderId="0" xfId="0" applyFont="1" applyFill="1"/>
    <xf numFmtId="3" fontId="5" fillId="25" borderId="0" xfId="0" applyNumberFormat="1" applyFont="1" applyFill="1" applyAlignment="1" applyProtection="1">
      <alignment horizontal="right" vertical="top" wrapText="1" indent="3"/>
      <protection locked="0"/>
    </xf>
    <xf numFmtId="3" fontId="5" fillId="0" borderId="0" xfId="1" applyNumberFormat="1" applyFont="1" applyBorder="1" applyAlignment="1" applyProtection="1">
      <alignment horizontal="center" vertical="top" wrapText="1"/>
      <protection locked="0"/>
    </xf>
    <xf numFmtId="0" fontId="5" fillId="0" borderId="0" xfId="0" applyFont="1" applyAlignment="1">
      <alignment wrapText="1"/>
    </xf>
    <xf numFmtId="3" fontId="5" fillId="0" borderId="0" xfId="0" applyNumberFormat="1" applyFont="1" applyAlignment="1">
      <alignment horizontal="center" wrapText="1"/>
    </xf>
    <xf numFmtId="3" fontId="5" fillId="26" borderId="0" xfId="0" applyNumberFormat="1" applyFont="1" applyFill="1" applyAlignment="1" applyProtection="1">
      <alignment horizontal="left" vertical="top"/>
      <protection locked="0"/>
    </xf>
    <xf numFmtId="0" fontId="5" fillId="0" borderId="0" xfId="0" applyFont="1" applyAlignment="1" applyProtection="1">
      <alignment vertical="center" wrapText="1"/>
      <protection locked="0"/>
    </xf>
    <xf numFmtId="0" fontId="5" fillId="0" borderId="0" xfId="0" applyFont="1" applyAlignment="1" applyProtection="1">
      <alignment vertical="center"/>
      <protection locked="0"/>
    </xf>
    <xf numFmtId="0" fontId="25" fillId="0" borderId="0" xfId="0" applyFont="1" applyAlignment="1">
      <alignment vertical="center" wrapText="1"/>
    </xf>
    <xf numFmtId="0" fontId="5" fillId="0" borderId="0" xfId="0" applyFont="1" applyAlignment="1">
      <alignment vertical="center"/>
    </xf>
    <xf numFmtId="0" fontId="5" fillId="27" borderId="0" xfId="0" applyFont="1" applyFill="1" applyAlignment="1" applyProtection="1">
      <alignment horizontal="left" vertical="top" wrapText="1"/>
      <protection locked="0"/>
    </xf>
    <xf numFmtId="3" fontId="5" fillId="27" borderId="0" xfId="0" applyNumberFormat="1" applyFont="1" applyFill="1" applyAlignment="1" applyProtection="1">
      <alignment horizontal="center" wrapText="1"/>
      <protection locked="0"/>
    </xf>
    <xf numFmtId="3" fontId="5" fillId="27" borderId="0" xfId="0" applyNumberFormat="1" applyFont="1" applyFill="1" applyAlignment="1" applyProtection="1">
      <alignment horizontal="center" vertical="top" wrapText="1"/>
      <protection locked="0"/>
    </xf>
    <xf numFmtId="3" fontId="5" fillId="27" borderId="0" xfId="0" applyNumberFormat="1" applyFont="1" applyFill="1" applyAlignment="1" applyProtection="1">
      <alignment horizontal="right" vertical="top" wrapText="1" indent="2"/>
      <protection locked="0"/>
    </xf>
    <xf numFmtId="3" fontId="5" fillId="27" borderId="0" xfId="0" applyNumberFormat="1" applyFont="1" applyFill="1" applyAlignment="1" applyProtection="1">
      <alignment horizontal="right" vertical="top" wrapText="1" indent="3"/>
      <protection locked="0"/>
    </xf>
    <xf numFmtId="0" fontId="5" fillId="23" borderId="0" xfId="0" applyFont="1" applyFill="1" applyAlignment="1" applyProtection="1">
      <alignment horizontal="right" wrapText="1"/>
      <protection locked="0"/>
    </xf>
    <xf numFmtId="0" fontId="5" fillId="23" borderId="0" xfId="0" applyFont="1" applyFill="1" applyAlignment="1" applyProtection="1">
      <alignment horizontal="right" wrapText="1" indent="1"/>
      <protection locked="0"/>
    </xf>
    <xf numFmtId="164" fontId="5" fillId="23" borderId="0" xfId="0" applyNumberFormat="1" applyFont="1" applyFill="1" applyAlignment="1" applyProtection="1">
      <alignment horizontal="right" vertical="top" wrapText="1" indent="1"/>
      <protection locked="0"/>
    </xf>
    <xf numFmtId="164" fontId="5" fillId="23" borderId="0" xfId="0" applyNumberFormat="1" applyFont="1" applyFill="1" applyAlignment="1" applyProtection="1">
      <alignment horizontal="right" vertical="top" wrapText="1" indent="2"/>
      <protection locked="0"/>
    </xf>
    <xf numFmtId="164" fontId="5" fillId="23" borderId="0" xfId="0" applyNumberFormat="1" applyFont="1" applyFill="1" applyAlignment="1" applyProtection="1">
      <alignment horizontal="right" vertical="top" wrapText="1"/>
      <protection locked="0"/>
    </xf>
    <xf numFmtId="0" fontId="5" fillId="23" borderId="0" xfId="0" applyFont="1" applyFill="1" applyAlignment="1">
      <alignment wrapText="1"/>
    </xf>
    <xf numFmtId="0" fontId="5" fillId="23" borderId="0" xfId="0" applyFont="1" applyFill="1"/>
    <xf numFmtId="0" fontId="15" fillId="0" borderId="0" xfId="0" applyFont="1" applyAlignment="1">
      <alignment vertical="center" wrapText="1"/>
    </xf>
    <xf numFmtId="0" fontId="5" fillId="0" borderId="0" xfId="0" applyFont="1" applyProtection="1">
      <protection locked="0"/>
    </xf>
    <xf numFmtId="0" fontId="5" fillId="0" borderId="0" xfId="0" applyFont="1" applyAlignment="1" applyProtection="1">
      <alignment horizontal="right" wrapText="1" indent="1"/>
      <protection locked="0"/>
    </xf>
    <xf numFmtId="0" fontId="25" fillId="0" borderId="0" xfId="0" applyFont="1" applyAlignment="1">
      <alignment horizontal="left" wrapText="1"/>
    </xf>
    <xf numFmtId="0" fontId="15" fillId="0" borderId="0" xfId="0" applyFont="1" applyAlignment="1">
      <alignment horizontal="left" wrapText="1"/>
    </xf>
    <xf numFmtId="0" fontId="5" fillId="0" borderId="0" xfId="0" applyFont="1" applyAlignment="1" applyProtection="1">
      <alignment horizontal="left" vertical="center"/>
      <protection locked="0"/>
    </xf>
    <xf numFmtId="3" fontId="5" fillId="24" borderId="0" xfId="0" applyNumberFormat="1" applyFont="1" applyFill="1"/>
    <xf numFmtId="0" fontId="5" fillId="24" borderId="0" xfId="0" applyFont="1" applyFill="1"/>
    <xf numFmtId="166" fontId="5" fillId="0" borderId="0" xfId="1" applyNumberFormat="1" applyFont="1" applyBorder="1"/>
    <xf numFmtId="0" fontId="8" fillId="22" borderId="0" xfId="5" applyFont="1" applyFill="1"/>
    <xf numFmtId="0" fontId="26" fillId="22" borderId="0" xfId="0" applyFont="1" applyFill="1" applyAlignment="1">
      <alignment horizontal="right"/>
    </xf>
    <xf numFmtId="166" fontId="6" fillId="22" borderId="0" xfId="1" applyNumberFormat="1" applyFont="1" applyFill="1" applyAlignment="1">
      <alignment horizontal="right"/>
    </xf>
    <xf numFmtId="0" fontId="26" fillId="22" borderId="0" xfId="0" applyFont="1" applyFill="1"/>
    <xf numFmtId="0" fontId="5" fillId="22" borderId="2" xfId="5" applyFont="1" applyFill="1" applyBorder="1" applyAlignment="1">
      <alignment vertical="top" wrapText="1"/>
    </xf>
    <xf numFmtId="0" fontId="6" fillId="22" borderId="2" xfId="0" applyFont="1" applyFill="1" applyBorder="1" applyAlignment="1">
      <alignment horizontal="center"/>
    </xf>
    <xf numFmtId="0" fontId="5" fillId="22" borderId="0" xfId="5" applyFont="1" applyFill="1" applyAlignment="1">
      <alignment vertical="top" wrapText="1"/>
    </xf>
    <xf numFmtId="166" fontId="6" fillId="22" borderId="2" xfId="1" applyNumberFormat="1" applyFont="1" applyFill="1" applyBorder="1" applyAlignment="1">
      <alignment horizontal="right"/>
    </xf>
    <xf numFmtId="0" fontId="6" fillId="22" borderId="0" xfId="0" applyFont="1" applyFill="1"/>
    <xf numFmtId="0" fontId="5" fillId="4" borderId="0" xfId="0" applyFont="1" applyFill="1"/>
    <xf numFmtId="0" fontId="5" fillId="0" borderId="2" xfId="0" applyFont="1" applyBorder="1" applyAlignment="1" applyProtection="1">
      <alignment horizontal="center" vertical="top"/>
      <protection locked="0"/>
    </xf>
    <xf numFmtId="0" fontId="5" fillId="0" borderId="3" xfId="0" applyFont="1" applyBorder="1" applyAlignment="1" applyProtection="1">
      <alignment horizontal="center" vertical="top"/>
      <protection locked="0"/>
    </xf>
    <xf numFmtId="0" fontId="5" fillId="0" borderId="2" xfId="0" applyFont="1" applyBorder="1" applyAlignment="1" applyProtection="1">
      <alignment horizontal="center" wrapText="1"/>
      <protection locked="0"/>
    </xf>
    <xf numFmtId="0" fontId="5" fillId="0" borderId="2" xfId="0" applyFont="1" applyBorder="1" applyAlignment="1" applyProtection="1">
      <alignment horizontal="center"/>
      <protection locked="0"/>
    </xf>
    <xf numFmtId="0" fontId="5" fillId="0" borderId="2" xfId="0" applyFont="1" applyBorder="1" applyAlignment="1" applyProtection="1">
      <alignment horizontal="left"/>
      <protection locked="0"/>
    </xf>
    <xf numFmtId="0" fontId="5" fillId="0" borderId="0" xfId="0" applyFont="1" applyAlignment="1" applyProtection="1">
      <alignment horizontal="center"/>
      <protection locked="0"/>
    </xf>
    <xf numFmtId="164" fontId="5" fillId="0" borderId="2" xfId="0" applyNumberFormat="1" applyFont="1" applyBorder="1" applyAlignment="1" applyProtection="1">
      <alignment horizontal="center" wrapText="1"/>
      <protection locked="0"/>
    </xf>
    <xf numFmtId="164" fontId="5" fillId="0" borderId="2" xfId="0" applyNumberFormat="1" applyFont="1" applyBorder="1" applyAlignment="1" applyProtection="1">
      <alignment horizontal="center" vertical="center" wrapText="1"/>
      <protection locked="0"/>
    </xf>
    <xf numFmtId="0" fontId="5" fillId="0" borderId="3" xfId="0" applyFont="1" applyBorder="1" applyAlignment="1" applyProtection="1">
      <alignment horizontal="center" vertical="top" wrapText="1"/>
      <protection locked="0"/>
    </xf>
    <xf numFmtId="0" fontId="5" fillId="0" borderId="2" xfId="0" applyFont="1" applyBorder="1" applyAlignment="1" applyProtection="1">
      <alignment horizontal="left" wrapText="1"/>
      <protection locked="0"/>
    </xf>
    <xf numFmtId="0" fontId="5" fillId="0" borderId="3" xfId="0" applyFont="1" applyBorder="1" applyAlignment="1" applyProtection="1">
      <alignment horizontal="center"/>
      <protection locked="0"/>
    </xf>
    <xf numFmtId="3" fontId="5" fillId="0" borderId="2" xfId="0" applyNumberFormat="1" applyFont="1" applyBorder="1" applyAlignment="1" applyProtection="1">
      <alignment horizontal="right" vertical="top" wrapText="1" indent="3"/>
      <protection locked="0"/>
    </xf>
    <xf numFmtId="3" fontId="5" fillId="0" borderId="3" xfId="0" applyNumberFormat="1" applyFont="1" applyBorder="1" applyAlignment="1" applyProtection="1">
      <alignment horizontal="center" vertical="center"/>
      <protection locked="0"/>
    </xf>
    <xf numFmtId="0" fontId="5" fillId="0" borderId="0" xfId="5" applyFont="1" applyAlignment="1" applyProtection="1">
      <alignment horizontal="left" vertical="top"/>
      <protection locked="0"/>
    </xf>
    <xf numFmtId="3" fontId="5" fillId="0" borderId="2" xfId="0" applyNumberFormat="1" applyFont="1" applyBorder="1" applyAlignment="1" applyProtection="1">
      <alignment horizontal="center" wrapText="1"/>
      <protection locked="0"/>
    </xf>
    <xf numFmtId="0" fontId="5" fillId="0" borderId="2" xfId="0" applyFont="1" applyBorder="1" applyAlignment="1" applyProtection="1">
      <alignment horizontal="justify"/>
      <protection locked="0"/>
    </xf>
    <xf numFmtId="0" fontId="8" fillId="0" borderId="0" xfId="0" applyFont="1" applyAlignment="1" applyProtection="1">
      <alignment horizontal="center"/>
      <protection locked="0"/>
    </xf>
    <xf numFmtId="0" fontId="5" fillId="0" borderId="2" xfId="0" applyFont="1" applyBorder="1" applyAlignment="1" applyProtection="1">
      <alignment horizontal="right" vertical="top" wrapText="1" indent="1"/>
      <protection locked="0"/>
    </xf>
    <xf numFmtId="3" fontId="7" fillId="0" borderId="0" xfId="0" applyNumberFormat="1" applyFont="1" applyAlignment="1" applyProtection="1">
      <alignment horizontal="left"/>
      <protection locked="0"/>
    </xf>
    <xf numFmtId="3" fontId="7" fillId="0" borderId="0" xfId="0" applyNumberFormat="1" applyFont="1" applyAlignment="1" applyProtection="1">
      <alignment horizontal="right" indent="2"/>
      <protection locked="0"/>
    </xf>
    <xf numFmtId="0" fontId="5" fillId="0" borderId="2" xfId="0" applyFont="1" applyBorder="1" applyAlignment="1" applyProtection="1">
      <alignment horizontal="right"/>
      <protection locked="0"/>
    </xf>
    <xf numFmtId="3" fontId="5" fillId="0" borderId="2" xfId="0" applyNumberFormat="1" applyFont="1" applyBorder="1" applyAlignment="1" applyProtection="1">
      <alignment horizontal="right" indent="2"/>
      <protection locked="0"/>
    </xf>
    <xf numFmtId="4" fontId="5" fillId="0" borderId="0" xfId="0" applyNumberFormat="1" applyFont="1" applyAlignment="1" applyProtection="1">
      <alignment horizontal="right" wrapText="1" indent="5"/>
      <protection locked="0"/>
    </xf>
    <xf numFmtId="3" fontId="5" fillId="0" borderId="2" xfId="0" applyNumberFormat="1" applyFont="1" applyBorder="1" applyAlignment="1" applyProtection="1">
      <alignment horizontal="right" wrapText="1" indent="5"/>
      <protection locked="0"/>
    </xf>
    <xf numFmtId="4" fontId="5" fillId="0" borderId="2" xfId="0" applyNumberFormat="1" applyFont="1" applyBorder="1" applyAlignment="1" applyProtection="1">
      <alignment horizontal="right" wrapText="1" indent="5"/>
      <protection locked="0"/>
    </xf>
    <xf numFmtId="0" fontId="5" fillId="0" borderId="3" xfId="0" applyFont="1" applyBorder="1" applyAlignment="1" applyProtection="1">
      <alignment horizontal="right" vertical="top" indent="2"/>
      <protection locked="0"/>
    </xf>
    <xf numFmtId="0" fontId="5" fillId="0" borderId="3" xfId="0" applyFont="1" applyBorder="1" applyAlignment="1" applyProtection="1">
      <alignment horizontal="right" vertical="top" indent="4"/>
      <protection locked="0"/>
    </xf>
    <xf numFmtId="164" fontId="5" fillId="0" borderId="3" xfId="0" applyNumberFormat="1" applyFont="1" applyBorder="1" applyAlignment="1" applyProtection="1">
      <alignment horizontal="right" vertical="top" wrapText="1"/>
      <protection locked="0"/>
    </xf>
    <xf numFmtId="164" fontId="5" fillId="0" borderId="0" xfId="0" applyNumberFormat="1" applyFont="1" applyAlignment="1">
      <alignment horizontal="left" vertical="top"/>
    </xf>
    <xf numFmtId="3" fontId="5" fillId="0" borderId="0" xfId="5" applyNumberFormat="1" applyFont="1" applyAlignment="1" applyProtection="1">
      <alignment horizontal="right" wrapText="1" indent="2"/>
      <protection locked="0"/>
    </xf>
    <xf numFmtId="164" fontId="5" fillId="0" borderId="0" xfId="5" applyNumberFormat="1" applyFont="1" applyAlignment="1" applyProtection="1">
      <alignment horizontal="right" vertical="top" indent="2"/>
      <protection locked="0"/>
    </xf>
    <xf numFmtId="3" fontId="5" fillId="0" borderId="0" xfId="5" applyNumberFormat="1" applyFont="1" applyAlignment="1">
      <alignment horizontal="right" indent="2"/>
    </xf>
    <xf numFmtId="164" fontId="5" fillId="0" borderId="0" xfId="0" applyNumberFormat="1" applyFont="1" applyAlignment="1" applyProtection="1">
      <alignment horizontal="right" wrapText="1" indent="2"/>
      <protection locked="0"/>
    </xf>
    <xf numFmtId="3" fontId="5" fillId="0" borderId="0" xfId="5" applyNumberFormat="1" applyFont="1" applyAlignment="1" applyProtection="1">
      <alignment horizontal="right" vertical="top" indent="2"/>
      <protection locked="0"/>
    </xf>
    <xf numFmtId="0" fontId="5" fillId="0" borderId="3" xfId="5" applyFont="1" applyBorder="1" applyAlignment="1" applyProtection="1">
      <alignment horizontal="left" vertical="top"/>
      <protection locked="0"/>
    </xf>
    <xf numFmtId="164" fontId="5" fillId="0" borderId="3" xfId="5" applyNumberFormat="1" applyFont="1" applyBorder="1" applyAlignment="1" applyProtection="1">
      <alignment horizontal="right" vertical="top" indent="2"/>
      <protection locked="0"/>
    </xf>
    <xf numFmtId="164" fontId="5" fillId="0" borderId="0" xfId="5" applyNumberFormat="1" applyFont="1" applyAlignment="1" applyProtection="1">
      <alignment horizontal="center" vertical="top"/>
      <protection locked="0"/>
    </xf>
    <xf numFmtId="3" fontId="5" fillId="0" borderId="3" xfId="5" applyNumberFormat="1" applyFont="1" applyBorder="1" applyAlignment="1" applyProtection="1">
      <alignment horizontal="right" vertical="top" indent="2"/>
      <protection locked="0"/>
    </xf>
    <xf numFmtId="0" fontId="5" fillId="0" borderId="0" xfId="5" applyFont="1" applyAlignment="1" applyProtection="1">
      <alignment horizontal="right" vertical="top" indent="2"/>
      <protection locked="0"/>
    </xf>
    <xf numFmtId="0" fontId="5" fillId="0" borderId="2" xfId="5" applyFont="1" applyBorder="1" applyAlignment="1" applyProtection="1">
      <alignment horizontal="left" vertical="top"/>
      <protection locked="0"/>
    </xf>
    <xf numFmtId="164" fontId="5" fillId="0" borderId="2" xfId="5" applyNumberFormat="1" applyFont="1" applyBorder="1" applyAlignment="1" applyProtection="1">
      <alignment horizontal="right" vertical="top" indent="2"/>
      <protection locked="0"/>
    </xf>
    <xf numFmtId="3" fontId="5" fillId="0" borderId="2" xfId="5" applyNumberFormat="1" applyFont="1" applyBorder="1" applyAlignment="1" applyProtection="1">
      <alignment horizontal="right" vertical="top" indent="2"/>
      <protection locked="0"/>
    </xf>
    <xf numFmtId="0" fontId="5" fillId="21" borderId="0" xfId="5" applyFont="1" applyFill="1" applyAlignment="1" applyProtection="1">
      <alignment horizontal="left" vertical="top"/>
      <protection locked="0"/>
    </xf>
    <xf numFmtId="0" fontId="5" fillId="21" borderId="0" xfId="5" applyFont="1" applyFill="1" applyAlignment="1" applyProtection="1">
      <alignment horizontal="right" vertical="top" indent="2"/>
      <protection locked="0"/>
    </xf>
    <xf numFmtId="0" fontId="5" fillId="0" borderId="2" xfId="5" applyFont="1" applyBorder="1" applyAlignment="1" applyProtection="1">
      <alignment horizontal="center" vertical="top" wrapText="1"/>
      <protection locked="0"/>
    </xf>
    <xf numFmtId="164" fontId="5" fillId="0" borderId="3" xfId="0" applyNumberFormat="1" applyFont="1" applyBorder="1" applyAlignment="1" applyProtection="1">
      <alignment horizontal="right" indent="3"/>
      <protection locked="0"/>
    </xf>
    <xf numFmtId="0" fontId="8" fillId="0" borderId="0" xfId="0" applyFont="1" applyAlignment="1" applyProtection="1">
      <alignment horizontal="left"/>
      <protection locked="0"/>
    </xf>
    <xf numFmtId="164" fontId="5" fillId="0" borderId="3" xfId="0" applyNumberFormat="1" applyFont="1" applyBorder="1" applyAlignment="1" applyProtection="1">
      <alignment horizontal="right" indent="2"/>
      <protection locked="0"/>
    </xf>
    <xf numFmtId="0" fontId="5" fillId="0" borderId="2" xfId="0" applyFont="1" applyBorder="1" applyAlignment="1" applyProtection="1">
      <alignment horizontal="right" vertical="center" wrapText="1"/>
      <protection locked="0"/>
    </xf>
    <xf numFmtId="0" fontId="5" fillId="0" borderId="2" xfId="0" applyFont="1" applyBorder="1" applyAlignment="1" applyProtection="1">
      <alignment horizontal="right" vertical="center"/>
      <protection locked="0"/>
    </xf>
    <xf numFmtId="0" fontId="7" fillId="0" borderId="0" xfId="0" applyFont="1" applyAlignment="1" applyProtection="1">
      <alignment horizontal="left" vertical="top"/>
      <protection locked="0"/>
    </xf>
    <xf numFmtId="164" fontId="7" fillId="0" borderId="0" xfId="0" applyNumberFormat="1" applyFont="1" applyAlignment="1" applyProtection="1">
      <alignment horizontal="left" vertical="top"/>
      <protection locked="0"/>
    </xf>
    <xf numFmtId="3" fontId="7" fillId="0" borderId="0" xfId="0" applyNumberFormat="1" applyFont="1" applyAlignment="1" applyProtection="1">
      <alignment vertical="top" wrapText="1"/>
      <protection locked="0"/>
    </xf>
    <xf numFmtId="3" fontId="7" fillId="0" borderId="2" xfId="0" applyNumberFormat="1" applyFont="1" applyBorder="1" applyAlignment="1" applyProtection="1">
      <alignment vertical="top" wrapText="1"/>
      <protection locked="0"/>
    </xf>
    <xf numFmtId="3" fontId="5" fillId="0" borderId="3" xfId="0" applyNumberFormat="1" applyFont="1" applyBorder="1" applyAlignment="1" applyProtection="1">
      <alignment horizontal="center" vertical="center" wrapText="1"/>
      <protection locked="0"/>
    </xf>
    <xf numFmtId="3" fontId="5" fillId="0" borderId="2" xfId="0" applyNumberFormat="1" applyFont="1" applyBorder="1" applyAlignment="1" applyProtection="1">
      <alignment horizontal="center" vertical="center" wrapText="1"/>
      <protection locked="0"/>
    </xf>
    <xf numFmtId="0" fontId="25" fillId="0" borderId="0" xfId="0" applyFont="1" applyAlignment="1">
      <alignment horizontal="right"/>
    </xf>
    <xf numFmtId="0" fontId="25" fillId="0" borderId="1" xfId="0" applyFont="1" applyBorder="1"/>
    <xf numFmtId="3" fontId="5" fillId="0" borderId="3" xfId="0" applyNumberFormat="1" applyFont="1" applyBorder="1" applyAlignment="1">
      <alignment horizontal="right" indent="1"/>
    </xf>
    <xf numFmtId="0" fontId="5" fillId="0" borderId="2" xfId="0" applyFont="1" applyBorder="1" applyAlignment="1">
      <alignment horizontal="right" indent="2"/>
    </xf>
    <xf numFmtId="0" fontId="5" fillId="0" borderId="0" xfId="0" applyFont="1" applyAlignment="1" applyProtection="1">
      <alignment horizontal="center" vertical="center"/>
      <protection locked="0"/>
    </xf>
    <xf numFmtId="0" fontId="5" fillId="0" borderId="0" xfId="0" applyFont="1" applyAlignment="1" applyProtection="1">
      <alignment horizontal="center" vertical="center" wrapText="1"/>
      <protection locked="0"/>
    </xf>
    <xf numFmtId="3" fontId="5" fillId="0" borderId="0" xfId="0" applyNumberFormat="1" applyFont="1" applyAlignment="1" applyProtection="1">
      <alignment horizontal="left" wrapText="1" indent="2"/>
      <protection locked="0"/>
    </xf>
    <xf numFmtId="3" fontId="5" fillId="0" borderId="0" xfId="0" applyNumberFormat="1" applyFont="1" applyAlignment="1" applyProtection="1">
      <alignment horizontal="left" wrapText="1" indent="3"/>
      <protection locked="0"/>
    </xf>
    <xf numFmtId="3" fontId="5" fillId="0" borderId="0" xfId="2" applyNumberFormat="1" applyFont="1" applyAlignment="1">
      <alignment horizontal="left" vertical="top"/>
    </xf>
    <xf numFmtId="3" fontId="5" fillId="0" borderId="0" xfId="0" applyNumberFormat="1" applyFont="1" applyAlignment="1" applyProtection="1">
      <alignment horizontal="left" vertical="top" wrapText="1" indent="2"/>
      <protection locked="0"/>
    </xf>
    <xf numFmtId="3" fontId="5" fillId="0" borderId="0" xfId="0" applyNumberFormat="1" applyFont="1" applyAlignment="1" applyProtection="1">
      <alignment horizontal="left" vertical="top" wrapText="1" indent="3"/>
      <protection locked="0"/>
    </xf>
    <xf numFmtId="3" fontId="10" fillId="0" borderId="0" xfId="0" applyNumberFormat="1" applyFont="1" applyAlignment="1">
      <alignment horizontal="right"/>
    </xf>
    <xf numFmtId="3" fontId="10" fillId="0" borderId="0" xfId="0" applyNumberFormat="1" applyFont="1" applyAlignment="1">
      <alignment horizontal="left" indent="2"/>
    </xf>
    <xf numFmtId="0" fontId="7" fillId="0" borderId="0" xfId="0" applyFont="1" applyAlignment="1" applyProtection="1">
      <alignment horizontal="left" vertical="top" wrapText="1"/>
      <protection locked="0"/>
    </xf>
    <xf numFmtId="3" fontId="5" fillId="0" borderId="0" xfId="10" applyNumberFormat="1" applyFont="1" applyAlignment="1" applyProtection="1">
      <alignment horizontal="left" vertical="top" wrapText="1" indent="3"/>
      <protection locked="0"/>
    </xf>
    <xf numFmtId="3" fontId="10" fillId="0" borderId="0" xfId="10" applyNumberFormat="1" applyFont="1" applyAlignment="1">
      <alignment horizontal="right"/>
    </xf>
    <xf numFmtId="3" fontId="10" fillId="0" borderId="0" xfId="10" applyNumberFormat="1" applyFont="1" applyAlignment="1">
      <alignment horizontal="left" indent="2"/>
    </xf>
    <xf numFmtId="3" fontId="5" fillId="0" borderId="0" xfId="10" applyNumberFormat="1" applyFont="1" applyAlignment="1" applyProtection="1">
      <alignment horizontal="right" vertical="top"/>
      <protection locked="0"/>
    </xf>
    <xf numFmtId="3" fontId="5" fillId="0" borderId="0" xfId="10" applyNumberFormat="1" applyFont="1" applyAlignment="1" applyProtection="1">
      <alignment horizontal="left" vertical="top" wrapText="1" indent="2"/>
      <protection locked="0"/>
    </xf>
    <xf numFmtId="0" fontId="6" fillId="0" borderId="0" xfId="0" applyFont="1" applyAlignment="1">
      <alignment horizontal="right" vertical="top" indent="1"/>
    </xf>
    <xf numFmtId="0" fontId="5" fillId="0" borderId="0" xfId="2" applyFont="1" applyAlignment="1">
      <alignment horizontal="right" vertical="top" indent="1"/>
    </xf>
    <xf numFmtId="3" fontId="5" fillId="0" borderId="0" xfId="10" applyNumberFormat="1" applyFont="1" applyAlignment="1" applyProtection="1">
      <alignment horizontal="right" vertical="top" indent="1"/>
      <protection locked="0"/>
    </xf>
    <xf numFmtId="3" fontId="5" fillId="0" borderId="0" xfId="2" quotePrefix="1" applyNumberFormat="1" applyFont="1" applyAlignment="1">
      <alignment horizontal="right" vertical="top" indent="1"/>
    </xf>
    <xf numFmtId="3" fontId="10" fillId="0" borderId="0" xfId="10" applyNumberFormat="1" applyFont="1" applyAlignment="1">
      <alignment horizontal="right" indent="1"/>
    </xf>
    <xf numFmtId="0" fontId="5" fillId="0" borderId="0" xfId="0" applyFont="1" applyAlignment="1" applyProtection="1">
      <alignment horizontal="left" vertical="top" indent="2"/>
      <protection locked="0"/>
    </xf>
    <xf numFmtId="0" fontId="4" fillId="0" borderId="0" xfId="5" applyFont="1" applyAlignment="1">
      <alignment wrapText="1"/>
    </xf>
    <xf numFmtId="0" fontId="4" fillId="0" borderId="0" xfId="5" applyFont="1" applyAlignment="1" applyProtection="1">
      <alignment wrapText="1"/>
      <protection locked="0"/>
    </xf>
    <xf numFmtId="0" fontId="56" fillId="3" borderId="0" xfId="0" applyFont="1" applyFill="1"/>
    <xf numFmtId="0" fontId="4" fillId="3" borderId="0" xfId="5" applyFont="1" applyFill="1" applyAlignment="1">
      <alignment wrapText="1"/>
    </xf>
    <xf numFmtId="0" fontId="4" fillId="0" borderId="0" xfId="5" applyFont="1" applyAlignment="1" applyProtection="1">
      <alignment horizontal="center" wrapText="1"/>
      <protection locked="0"/>
    </xf>
    <xf numFmtId="0" fontId="57" fillId="0" borderId="0" xfId="5" applyFont="1" applyAlignment="1">
      <alignment horizontal="center"/>
    </xf>
    <xf numFmtId="0" fontId="4" fillId="0" borderId="2" xfId="5" applyFont="1" applyBorder="1" applyAlignment="1" applyProtection="1">
      <alignment horizontal="right" wrapText="1"/>
      <protection locked="0"/>
    </xf>
    <xf numFmtId="0" fontId="4" fillId="0" borderId="2" xfId="5" applyFont="1" applyBorder="1" applyAlignment="1" applyProtection="1">
      <alignment horizontal="left" wrapText="1"/>
      <protection locked="0"/>
    </xf>
    <xf numFmtId="0" fontId="4" fillId="0" borderId="3" xfId="5" applyFont="1" applyBorder="1" applyAlignment="1" applyProtection="1">
      <alignment horizontal="right" wrapText="1"/>
      <protection locked="0"/>
    </xf>
    <xf numFmtId="0" fontId="4" fillId="0" borderId="0" xfId="5" applyFont="1" applyAlignment="1" applyProtection="1">
      <alignment horizontal="left" wrapText="1"/>
      <protection locked="0"/>
    </xf>
    <xf numFmtId="3" fontId="4" fillId="0" borderId="0" xfId="5" applyNumberFormat="1" applyFont="1" applyAlignment="1" applyProtection="1">
      <alignment horizontal="right" wrapText="1"/>
      <protection locked="0"/>
    </xf>
    <xf numFmtId="3" fontId="4" fillId="0" borderId="0" xfId="5" applyNumberFormat="1" applyFont="1" applyAlignment="1" applyProtection="1">
      <alignment horizontal="left" wrapText="1"/>
      <protection locked="0"/>
    </xf>
    <xf numFmtId="3" fontId="4" fillId="0" borderId="0" xfId="5" applyNumberFormat="1" applyFont="1" applyAlignment="1">
      <alignment horizontal="right" wrapText="1"/>
    </xf>
    <xf numFmtId="3" fontId="4" fillId="0" borderId="0" xfId="5" quotePrefix="1" applyNumberFormat="1" applyFont="1" applyAlignment="1" applyProtection="1">
      <alignment horizontal="right" wrapText="1"/>
      <protection locked="0"/>
    </xf>
    <xf numFmtId="3" fontId="55" fillId="0" borderId="0" xfId="5" applyNumberFormat="1" applyFont="1" applyAlignment="1" applyProtection="1">
      <alignment horizontal="left" wrapText="1"/>
      <protection locked="0"/>
    </xf>
    <xf numFmtId="0" fontId="4" fillId="2" borderId="0" xfId="5" applyFont="1" applyFill="1" applyAlignment="1" applyProtection="1">
      <alignment horizontal="left" wrapText="1"/>
      <protection locked="0"/>
    </xf>
    <xf numFmtId="3" fontId="4" fillId="2" borderId="0" xfId="5" applyNumberFormat="1" applyFont="1" applyFill="1" applyAlignment="1" applyProtection="1">
      <alignment horizontal="right" wrapText="1"/>
      <protection locked="0"/>
    </xf>
    <xf numFmtId="3" fontId="4" fillId="2" borderId="0" xfId="5" applyNumberFormat="1" applyFont="1" applyFill="1" applyAlignment="1" applyProtection="1">
      <alignment horizontal="left" wrapText="1"/>
      <protection locked="0"/>
    </xf>
    <xf numFmtId="0" fontId="4" fillId="2" borderId="0" xfId="5" applyFont="1" applyFill="1" applyAlignment="1">
      <alignment wrapText="1"/>
    </xf>
    <xf numFmtId="3" fontId="4" fillId="2" borderId="0" xfId="8" applyNumberFormat="1" applyFont="1" applyFill="1" applyAlignment="1" applyProtection="1">
      <alignment horizontal="right" wrapText="1"/>
      <protection locked="0"/>
    </xf>
    <xf numFmtId="3" fontId="4" fillId="2" borderId="0" xfId="8" applyNumberFormat="1" applyFont="1" applyFill="1" applyAlignment="1" applyProtection="1">
      <alignment horizontal="left" wrapText="1"/>
      <protection locked="0"/>
    </xf>
    <xf numFmtId="3" fontId="4" fillId="0" borderId="0" xfId="8" applyNumberFormat="1" applyFont="1" applyAlignment="1" applyProtection="1">
      <alignment horizontal="right" wrapText="1"/>
      <protection locked="0"/>
    </xf>
    <xf numFmtId="3" fontId="4" fillId="0" borderId="0" xfId="8" applyNumberFormat="1" applyFont="1" applyAlignment="1">
      <alignment horizontal="right" wrapText="1"/>
    </xf>
    <xf numFmtId="3" fontId="4" fillId="0" borderId="0" xfId="8" applyNumberFormat="1" applyFont="1" applyAlignment="1">
      <alignment wrapText="1"/>
    </xf>
    <xf numFmtId="3" fontId="4" fillId="0" borderId="0" xfId="8" applyNumberFormat="1" applyFont="1" applyAlignment="1">
      <alignment horizontal="left" wrapText="1"/>
    </xf>
    <xf numFmtId="3" fontId="4" fillId="0" borderId="0" xfId="16" applyNumberFormat="1" applyFont="1" applyAlignment="1" applyProtection="1">
      <alignment horizontal="right" wrapText="1"/>
      <protection locked="0"/>
    </xf>
    <xf numFmtId="3" fontId="4" fillId="0" borderId="0" xfId="16" applyNumberFormat="1" applyFont="1" applyAlignment="1" applyProtection="1">
      <alignment horizontal="center" wrapText="1"/>
      <protection locked="0"/>
    </xf>
    <xf numFmtId="3" fontId="4" fillId="0" borderId="0" xfId="16" applyNumberFormat="1" applyFont="1" applyAlignment="1">
      <alignment horizontal="right" wrapText="1"/>
    </xf>
    <xf numFmtId="0" fontId="4" fillId="0" borderId="2" xfId="5" applyFont="1" applyBorder="1" applyAlignment="1" applyProtection="1">
      <alignment wrapText="1"/>
      <protection locked="0"/>
    </xf>
    <xf numFmtId="3" fontId="4" fillId="0" borderId="2" xfId="16" applyNumberFormat="1" applyFont="1" applyBorder="1" applyAlignment="1" applyProtection="1">
      <alignment horizontal="right" wrapText="1"/>
      <protection locked="0"/>
    </xf>
    <xf numFmtId="3" fontId="55" fillId="0" borderId="2" xfId="16" applyNumberFormat="1" applyFont="1" applyBorder="1" applyAlignment="1" applyProtection="1">
      <alignment horizontal="left" wrapText="1"/>
      <protection locked="0"/>
    </xf>
    <xf numFmtId="3" fontId="4" fillId="2" borderId="0" xfId="8" applyNumberFormat="1" applyFont="1" applyFill="1" applyAlignment="1">
      <alignment horizontal="right" wrapText="1"/>
    </xf>
    <xf numFmtId="3" fontId="4" fillId="2" borderId="0" xfId="8" applyNumberFormat="1" applyFont="1" applyFill="1" applyAlignment="1">
      <alignment horizontal="left" wrapText="1"/>
    </xf>
    <xf numFmtId="0" fontId="4" fillId="0" borderId="0" xfId="5" applyFont="1" applyAlignment="1" applyProtection="1">
      <alignment vertical="top" wrapText="1"/>
      <protection locked="0"/>
    </xf>
    <xf numFmtId="0" fontId="4" fillId="0" borderId="0" xfId="5" applyFont="1" applyAlignment="1" applyProtection="1">
      <alignment horizontal="right" wrapText="1"/>
      <protection locked="0"/>
    </xf>
    <xf numFmtId="0" fontId="4" fillId="2" borderId="0" xfId="5" applyFont="1" applyFill="1" applyAlignment="1" applyProtection="1">
      <alignment horizontal="right" wrapText="1"/>
      <protection locked="0"/>
    </xf>
    <xf numFmtId="0" fontId="4" fillId="21" borderId="0" xfId="5" applyFont="1" applyFill="1" applyAlignment="1" applyProtection="1">
      <alignment wrapText="1"/>
      <protection locked="0"/>
    </xf>
    <xf numFmtId="0" fontId="4" fillId="21" borderId="0" xfId="5" applyFont="1" applyFill="1" applyAlignment="1" applyProtection="1">
      <alignment horizontal="right" wrapText="1"/>
      <protection locked="0"/>
    </xf>
    <xf numFmtId="0" fontId="4" fillId="21" borderId="0" xfId="5" applyFont="1" applyFill="1" applyAlignment="1" applyProtection="1">
      <alignment horizontal="left" wrapText="1"/>
      <protection locked="0"/>
    </xf>
    <xf numFmtId="0" fontId="4" fillId="21" borderId="0" xfId="5" applyFont="1" applyFill="1" applyAlignment="1">
      <alignment wrapText="1"/>
    </xf>
    <xf numFmtId="3" fontId="4" fillId="0" borderId="0" xfId="5" applyNumberFormat="1" applyFont="1" applyAlignment="1">
      <alignment wrapText="1"/>
    </xf>
    <xf numFmtId="3" fontId="4" fillId="0" borderId="0" xfId="5" applyNumberFormat="1" applyFont="1" applyAlignment="1">
      <alignment horizontal="left" wrapText="1"/>
    </xf>
    <xf numFmtId="0" fontId="4" fillId="0" borderId="0" xfId="5" applyFont="1" applyAlignment="1">
      <alignment horizontal="left" wrapText="1"/>
    </xf>
    <xf numFmtId="3" fontId="55" fillId="0" borderId="0" xfId="5" applyNumberFormat="1" applyFont="1" applyAlignment="1">
      <alignment wrapText="1"/>
    </xf>
    <xf numFmtId="3" fontId="55" fillId="0" borderId="0" xfId="5" applyNumberFormat="1" applyFont="1" applyAlignment="1">
      <alignment horizontal="left" wrapText="1"/>
    </xf>
    <xf numFmtId="3" fontId="4" fillId="0" borderId="2" xfId="5" applyNumberFormat="1" applyFont="1" applyBorder="1" applyAlignment="1">
      <alignment wrapText="1"/>
    </xf>
    <xf numFmtId="3" fontId="4" fillId="0" borderId="2" xfId="5" applyNumberFormat="1" applyFont="1" applyBorder="1" applyAlignment="1">
      <alignment horizontal="left" wrapText="1"/>
    </xf>
    <xf numFmtId="3" fontId="55" fillId="0" borderId="2" xfId="5" applyNumberFormat="1" applyFont="1" applyBorder="1" applyAlignment="1">
      <alignment horizontal="left" wrapText="1"/>
    </xf>
    <xf numFmtId="0" fontId="4" fillId="0" borderId="0" xfId="5" applyFont="1" applyAlignment="1" applyProtection="1">
      <alignment horizontal="right" vertical="top" wrapText="1"/>
      <protection locked="0"/>
    </xf>
    <xf numFmtId="0" fontId="4" fillId="0" borderId="0" xfId="5" applyFont="1" applyAlignment="1" applyProtection="1">
      <alignment horizontal="left" vertical="top" wrapText="1"/>
      <protection locked="0"/>
    </xf>
    <xf numFmtId="0" fontId="4" fillId="0" borderId="0" xfId="5" applyFont="1"/>
    <xf numFmtId="0" fontId="4" fillId="0" borderId="0" xfId="5" applyFont="1" applyAlignment="1">
      <alignment horizontal="right"/>
    </xf>
    <xf numFmtId="3" fontId="4" fillId="0" borderId="0" xfId="1" applyNumberFormat="1" applyFont="1" applyFill="1" applyBorder="1" applyAlignment="1" applyProtection="1">
      <alignment horizontal="right" wrapText="1"/>
      <protection locked="0"/>
    </xf>
    <xf numFmtId="3" fontId="4" fillId="0" borderId="0" xfId="5" applyNumberFormat="1" applyFont="1" applyAlignment="1" applyProtection="1">
      <alignment horizontal="left"/>
      <protection locked="0"/>
    </xf>
    <xf numFmtId="0" fontId="4" fillId="2" borderId="0" xfId="9" applyFont="1" applyFill="1" applyAlignment="1" applyProtection="1">
      <alignment horizontal="left" wrapText="1"/>
      <protection locked="0"/>
    </xf>
    <xf numFmtId="3" fontId="4" fillId="0" borderId="0" xfId="9" applyNumberFormat="1" applyFont="1" applyAlignment="1" applyProtection="1">
      <alignment horizontal="right" wrapText="1"/>
      <protection locked="0"/>
    </xf>
    <xf numFmtId="0" fontId="4" fillId="2" borderId="0" xfId="5" applyFont="1" applyFill="1"/>
    <xf numFmtId="0" fontId="4" fillId="0" borderId="0" xfId="9" applyFont="1" applyAlignment="1" applyProtection="1">
      <alignment horizontal="left" wrapText="1"/>
      <protection locked="0"/>
    </xf>
    <xf numFmtId="166" fontId="4" fillId="0" borderId="0" xfId="11" applyNumberFormat="1" applyFont="1" applyFill="1" applyBorder="1" applyAlignment="1" applyProtection="1">
      <alignment horizontal="right" wrapText="1"/>
      <protection locked="0"/>
    </xf>
    <xf numFmtId="1" fontId="4" fillId="0" borderId="0" xfId="11" applyNumberFormat="1" applyFont="1" applyFill="1" applyBorder="1" applyAlignment="1" applyProtection="1">
      <alignment horizontal="right" wrapText="1"/>
      <protection locked="0"/>
    </xf>
    <xf numFmtId="0" fontId="4" fillId="0" borderId="2" xfId="9" applyFont="1" applyBorder="1" applyAlignment="1" applyProtection="1">
      <alignment horizontal="left" wrapText="1"/>
      <protection locked="0"/>
    </xf>
    <xf numFmtId="3" fontId="4" fillId="0" borderId="3" xfId="5" applyNumberFormat="1" applyFont="1" applyBorder="1" applyAlignment="1" applyProtection="1">
      <alignment horizontal="right" wrapText="1"/>
      <protection locked="0"/>
    </xf>
    <xf numFmtId="0" fontId="57" fillId="0" borderId="0" xfId="5" applyFont="1" applyAlignment="1">
      <alignment horizontal="left" wrapText="1"/>
    </xf>
    <xf numFmtId="0" fontId="4" fillId="0" borderId="0" xfId="5" applyFont="1" applyAlignment="1" applyProtection="1">
      <alignment horizontal="left"/>
      <protection locked="0"/>
    </xf>
    <xf numFmtId="0" fontId="4" fillId="0" borderId="0" xfId="5" applyFont="1" applyAlignment="1" applyProtection="1">
      <alignment horizontal="right"/>
      <protection locked="0"/>
    </xf>
    <xf numFmtId="164" fontId="4" fillId="0" borderId="0" xfId="5" applyNumberFormat="1" applyFont="1" applyAlignment="1" applyProtection="1">
      <alignment horizontal="left"/>
      <protection locked="0"/>
    </xf>
    <xf numFmtId="0" fontId="4" fillId="21" borderId="0" xfId="5" applyFont="1" applyFill="1" applyAlignment="1" applyProtection="1">
      <alignment horizontal="left"/>
      <protection locked="0"/>
    </xf>
    <xf numFmtId="0" fontId="4" fillId="21" borderId="0" xfId="5" applyFont="1" applyFill="1" applyAlignment="1" applyProtection="1">
      <alignment horizontal="right"/>
      <protection locked="0"/>
    </xf>
    <xf numFmtId="0" fontId="4" fillId="21" borderId="0" xfId="5" applyFont="1" applyFill="1"/>
    <xf numFmtId="166" fontId="4" fillId="0" borderId="0" xfId="1" applyNumberFormat="1" applyFont="1" applyAlignment="1" applyProtection="1">
      <alignment horizontal="right" wrapText="1"/>
      <protection locked="0"/>
    </xf>
    <xf numFmtId="1" fontId="4" fillId="0" borderId="0" xfId="1" applyNumberFormat="1" applyFont="1" applyAlignment="1" applyProtection="1">
      <alignment horizontal="right" wrapText="1"/>
      <protection locked="0"/>
    </xf>
    <xf numFmtId="166" fontId="4" fillId="0" borderId="0" xfId="1" applyNumberFormat="1" applyFont="1" applyBorder="1" applyAlignment="1" applyProtection="1">
      <alignment horizontal="right" wrapText="1"/>
      <protection locked="0"/>
    </xf>
    <xf numFmtId="1" fontId="4" fillId="0" borderId="0" xfId="1" applyNumberFormat="1" applyFont="1" applyBorder="1" applyAlignment="1" applyProtection="1">
      <alignment horizontal="right" wrapText="1"/>
      <protection locked="0"/>
    </xf>
    <xf numFmtId="166" fontId="4" fillId="0" borderId="2" xfId="1" applyNumberFormat="1" applyFont="1" applyBorder="1" applyAlignment="1" applyProtection="1">
      <alignment horizontal="right" wrapText="1"/>
      <protection locked="0"/>
    </xf>
    <xf numFmtId="1" fontId="4" fillId="0" borderId="2" xfId="1" applyNumberFormat="1" applyFont="1" applyBorder="1" applyAlignment="1" applyProtection="1">
      <alignment horizontal="right" wrapText="1"/>
      <protection locked="0"/>
    </xf>
    <xf numFmtId="0" fontId="4" fillId="2" borderId="2" xfId="5" applyFont="1" applyFill="1" applyBorder="1" applyAlignment="1" applyProtection="1">
      <alignment horizontal="left" wrapText="1"/>
      <protection locked="0"/>
    </xf>
    <xf numFmtId="0" fontId="4" fillId="0" borderId="2" xfId="1" applyNumberFormat="1" applyFont="1" applyBorder="1" applyAlignment="1" applyProtection="1">
      <alignment horizontal="right" wrapText="1"/>
      <protection locked="0"/>
    </xf>
    <xf numFmtId="0" fontId="4" fillId="0" borderId="0" xfId="5" applyFont="1" applyAlignment="1" applyProtection="1">
      <alignment horizontal="left" vertical="top"/>
      <protection locked="0"/>
    </xf>
    <xf numFmtId="0" fontId="4" fillId="0" borderId="0" xfId="5" applyFont="1" applyAlignment="1" applyProtection="1">
      <alignment horizontal="right" vertical="top"/>
      <protection locked="0"/>
    </xf>
    <xf numFmtId="0" fontId="61" fillId="0" borderId="0" xfId="0" applyFont="1"/>
    <xf numFmtId="0" fontId="4" fillId="0" borderId="0" xfId="0" applyFont="1"/>
    <xf numFmtId="0" fontId="4" fillId="0" borderId="0" xfId="0" applyFont="1" applyAlignment="1" applyProtection="1">
      <alignment horizontal="left" vertical="top" wrapText="1"/>
      <protection locked="0"/>
    </xf>
    <xf numFmtId="0" fontId="4" fillId="0" borderId="0" xfId="0" applyFont="1" applyAlignment="1" applyProtection="1">
      <alignment horizontal="center" vertical="top"/>
      <protection locked="0"/>
    </xf>
    <xf numFmtId="0" fontId="4" fillId="0" borderId="0" xfId="0" applyFont="1" applyAlignment="1" applyProtection="1">
      <alignment horizontal="right" vertical="top"/>
      <protection locked="0"/>
    </xf>
    <xf numFmtId="0" fontId="4" fillId="0" borderId="0" xfId="0" applyFont="1" applyAlignment="1" applyProtection="1">
      <alignment horizontal="right" wrapText="1"/>
      <protection locked="0"/>
    </xf>
    <xf numFmtId="0" fontId="4" fillId="0" borderId="0" xfId="0" applyFont="1" applyAlignment="1" applyProtection="1">
      <alignment horizontal="right"/>
      <protection locked="0"/>
    </xf>
    <xf numFmtId="0" fontId="4" fillId="0" borderId="0" xfId="0" applyFont="1" applyAlignment="1" applyProtection="1">
      <alignment horizontal="left" vertical="top"/>
      <protection locked="0"/>
    </xf>
    <xf numFmtId="0" fontId="4" fillId="0" borderId="0" xfId="0" applyFont="1" applyAlignment="1" applyProtection="1">
      <alignment horizontal="center" vertical="top" wrapText="1"/>
      <protection locked="0"/>
    </xf>
    <xf numFmtId="0" fontId="4" fillId="0" borderId="2" xfId="0" applyFont="1" applyBorder="1" applyAlignment="1" applyProtection="1">
      <alignment horizontal="center" vertical="top"/>
      <protection locked="0"/>
    </xf>
    <xf numFmtId="0" fontId="4" fillId="0" borderId="0" xfId="0" applyFont="1" applyAlignment="1" applyProtection="1">
      <alignment horizontal="center" wrapText="1"/>
      <protection locked="0"/>
    </xf>
    <xf numFmtId="0" fontId="4" fillId="0" borderId="2" xfId="0" applyFont="1" applyBorder="1" applyAlignment="1" applyProtection="1">
      <alignment horizontal="right" vertical="top" wrapText="1"/>
      <protection locked="0"/>
    </xf>
    <xf numFmtId="0" fontId="4" fillId="0" borderId="2" xfId="0" applyFont="1" applyBorder="1" applyAlignment="1" applyProtection="1">
      <alignment horizontal="center" vertical="top" wrapText="1"/>
      <protection locked="0"/>
    </xf>
    <xf numFmtId="0" fontId="4" fillId="0" borderId="2" xfId="0" applyFont="1" applyBorder="1" applyAlignment="1" applyProtection="1">
      <alignment horizontal="right" wrapText="1"/>
      <protection locked="0"/>
    </xf>
    <xf numFmtId="3" fontId="4" fillId="0" borderId="0" xfId="1" quotePrefix="1" applyNumberFormat="1" applyFont="1" applyFill="1" applyBorder="1" applyAlignment="1" applyProtection="1">
      <alignment horizontal="right" wrapText="1"/>
      <protection locked="0"/>
    </xf>
    <xf numFmtId="3" fontId="4" fillId="0" borderId="0" xfId="1" applyNumberFormat="1" applyFont="1" applyFill="1" applyBorder="1" applyAlignment="1" applyProtection="1">
      <alignment horizontal="center" wrapText="1"/>
      <protection locked="0"/>
    </xf>
    <xf numFmtId="3" fontId="4" fillId="0" borderId="0" xfId="1" applyNumberFormat="1" applyFont="1" applyFill="1" applyBorder="1" applyAlignment="1" applyProtection="1">
      <alignment horizontal="right" wrapText="1" indent="1"/>
      <protection locked="0"/>
    </xf>
    <xf numFmtId="3" fontId="4" fillId="0" borderId="0" xfId="1" quotePrefix="1" applyNumberFormat="1" applyFont="1" applyFill="1" applyBorder="1" applyAlignment="1" applyProtection="1">
      <alignment horizontal="right" wrapText="1" indent="1"/>
      <protection locked="0"/>
    </xf>
    <xf numFmtId="3" fontId="4" fillId="0" borderId="0" xfId="0" applyNumberFormat="1" applyFont="1" applyAlignment="1" applyProtection="1">
      <alignment horizontal="right" wrapText="1"/>
      <protection locked="0"/>
    </xf>
    <xf numFmtId="3" fontId="55" fillId="0" borderId="0" xfId="1" applyNumberFormat="1" applyFont="1" applyFill="1" applyBorder="1" applyAlignment="1" applyProtection="1">
      <alignment horizontal="center" wrapText="1"/>
      <protection locked="0"/>
    </xf>
    <xf numFmtId="3" fontId="4" fillId="0" borderId="0" xfId="1" applyNumberFormat="1" applyFont="1" applyFill="1" applyBorder="1" applyAlignment="1">
      <alignment horizontal="right"/>
    </xf>
    <xf numFmtId="3" fontId="4" fillId="0" borderId="0" xfId="1" applyNumberFormat="1" applyFont="1" applyFill="1" applyBorder="1" applyAlignment="1" applyProtection="1">
      <alignment horizontal="right" indent="1"/>
    </xf>
    <xf numFmtId="3" fontId="4" fillId="0" borderId="0" xfId="5" applyNumberFormat="1" applyFont="1" applyAlignment="1" applyProtection="1">
      <alignment horizontal="right" vertical="top"/>
      <protection locked="0"/>
    </xf>
    <xf numFmtId="3" fontId="4" fillId="0" borderId="0" xfId="5" applyNumberFormat="1" applyFont="1" applyAlignment="1">
      <alignment horizontal="right"/>
    </xf>
    <xf numFmtId="3" fontId="4" fillId="0" borderId="0" xfId="5" applyNumberFormat="1" applyFont="1" applyAlignment="1" applyProtection="1">
      <alignment horizontal="right" vertical="top" wrapText="1"/>
      <protection locked="0"/>
    </xf>
    <xf numFmtId="3" fontId="4" fillId="0" borderId="0" xfId="1" applyNumberFormat="1" applyFont="1" applyFill="1" applyBorder="1" applyAlignment="1" applyProtection="1">
      <alignment horizontal="right"/>
    </xf>
    <xf numFmtId="3" fontId="4" fillId="0" borderId="0" xfId="1" applyNumberFormat="1" applyFont="1" applyFill="1" applyAlignment="1" applyProtection="1">
      <alignment horizontal="right" vertical="top" wrapText="1"/>
      <protection locked="0"/>
    </xf>
    <xf numFmtId="164" fontId="55" fillId="0" borderId="0" xfId="5" applyNumberFormat="1" applyFont="1" applyAlignment="1" applyProtection="1">
      <alignment horizontal="left" vertical="top"/>
      <protection locked="0"/>
    </xf>
    <xf numFmtId="3" fontId="4" fillId="0" borderId="0" xfId="5" applyNumberFormat="1" applyFont="1" applyAlignment="1">
      <alignment horizontal="right" indent="1"/>
    </xf>
    <xf numFmtId="164" fontId="4" fillId="0" borderId="0" xfId="5" applyNumberFormat="1" applyFont="1" applyAlignment="1" applyProtection="1">
      <alignment horizontal="right" vertical="top"/>
      <protection locked="0"/>
    </xf>
    <xf numFmtId="164" fontId="4" fillId="0" borderId="0" xfId="5" applyNumberFormat="1" applyFont="1" applyAlignment="1" applyProtection="1">
      <alignment horizontal="right" vertical="top" wrapText="1"/>
      <protection locked="0"/>
    </xf>
    <xf numFmtId="3" fontId="4" fillId="0" borderId="0" xfId="1" quotePrefix="1" applyNumberFormat="1" applyFont="1" applyFill="1" applyBorder="1" applyAlignment="1" applyProtection="1">
      <alignment wrapText="1"/>
      <protection locked="0"/>
    </xf>
    <xf numFmtId="3" fontId="4" fillId="0" borderId="0" xfId="5" applyNumberFormat="1" applyFont="1"/>
    <xf numFmtId="164" fontId="55" fillId="0" borderId="0" xfId="5" applyNumberFormat="1" applyFont="1" applyAlignment="1" applyProtection="1">
      <alignment horizontal="left" vertical="top" wrapText="1"/>
      <protection locked="0"/>
    </xf>
    <xf numFmtId="3" fontId="4" fillId="0" borderId="0" xfId="5" applyNumberFormat="1" applyFont="1" applyAlignment="1" applyProtection="1">
      <alignment horizontal="right" vertical="top" wrapText="1" indent="1"/>
      <protection locked="0"/>
    </xf>
    <xf numFmtId="3" fontId="4" fillId="0" borderId="0" xfId="5" applyNumberFormat="1" applyFont="1" applyAlignment="1" applyProtection="1">
      <alignment vertical="top" wrapText="1"/>
      <protection locked="0"/>
    </xf>
    <xf numFmtId="0" fontId="4" fillId="0" borderId="0" xfId="6" applyFont="1" applyAlignment="1" applyProtection="1">
      <alignment horizontal="left" vertical="top" wrapText="1"/>
      <protection locked="0"/>
    </xf>
    <xf numFmtId="3" fontId="4" fillId="0" borderId="0" xfId="6" applyNumberFormat="1" applyFont="1" applyAlignment="1" applyProtection="1">
      <alignment horizontal="right" vertical="top" wrapText="1"/>
      <protection locked="0"/>
    </xf>
    <xf numFmtId="164" fontId="55" fillId="0" borderId="0" xfId="6" applyNumberFormat="1" applyFont="1" applyAlignment="1" applyProtection="1">
      <alignment horizontal="left" vertical="top"/>
      <protection locked="0"/>
    </xf>
    <xf numFmtId="3" fontId="4" fillId="0" borderId="0" xfId="6" applyNumberFormat="1" applyFont="1" applyAlignment="1" applyProtection="1">
      <alignment vertical="top" wrapText="1"/>
      <protection locked="0"/>
    </xf>
    <xf numFmtId="3" fontId="4" fillId="0" borderId="0" xfId="6" applyNumberFormat="1" applyFont="1" applyAlignment="1" applyProtection="1">
      <alignment horizontal="right" vertical="top" wrapText="1" indent="1"/>
      <protection locked="0"/>
    </xf>
    <xf numFmtId="3" fontId="4" fillId="0" borderId="0" xfId="6" applyNumberFormat="1" applyFont="1" applyAlignment="1">
      <alignment horizontal="right" indent="1"/>
    </xf>
    <xf numFmtId="3" fontId="4" fillId="0" borderId="0" xfId="0" applyNumberFormat="1" applyFont="1" applyAlignment="1" applyProtection="1">
      <alignment horizontal="right" vertical="top" wrapText="1" indent="1"/>
      <protection locked="0"/>
    </xf>
    <xf numFmtId="3" fontId="4" fillId="0" borderId="0" xfId="0" applyNumberFormat="1" applyFont="1"/>
    <xf numFmtId="3" fontId="4" fillId="0" borderId="0" xfId="0" applyNumberFormat="1" applyFont="1" applyAlignment="1" applyProtection="1">
      <alignment horizontal="right" vertical="top" wrapText="1"/>
      <protection locked="0"/>
    </xf>
    <xf numFmtId="3" fontId="4" fillId="0" borderId="0" xfId="16" applyNumberFormat="1" applyFont="1" applyAlignment="1" applyProtection="1">
      <alignment horizontal="right" vertical="top" wrapText="1" indent="1"/>
      <protection locked="0"/>
    </xf>
    <xf numFmtId="3" fontId="4" fillId="0" borderId="0" xfId="16" applyNumberFormat="1" applyFont="1"/>
    <xf numFmtId="3" fontId="4" fillId="0" borderId="0" xfId="16" applyNumberFormat="1" applyFont="1" applyAlignment="1" applyProtection="1">
      <alignment horizontal="right" vertical="top" wrapText="1"/>
      <protection locked="0"/>
    </xf>
    <xf numFmtId="0" fontId="4" fillId="0" borderId="2" xfId="6" applyFont="1" applyBorder="1" applyAlignment="1" applyProtection="1">
      <alignment horizontal="left" vertical="top" wrapText="1"/>
      <protection locked="0"/>
    </xf>
    <xf numFmtId="164" fontId="55" fillId="0" borderId="2" xfId="6" applyNumberFormat="1" applyFont="1" applyBorder="1" applyAlignment="1" applyProtection="1">
      <alignment horizontal="left" vertical="top"/>
      <protection locked="0"/>
    </xf>
    <xf numFmtId="0" fontId="61" fillId="0" borderId="0" xfId="0" applyFont="1" applyAlignment="1">
      <alignment vertical="top" wrapText="1"/>
    </xf>
    <xf numFmtId="0" fontId="4" fillId="0" borderId="0" xfId="0" applyFont="1" applyAlignment="1">
      <alignment horizontal="left" wrapText="1"/>
    </xf>
    <xf numFmtId="0" fontId="61" fillId="0" borderId="0" xfId="0" applyFont="1" applyAlignment="1">
      <alignment horizontal="left" vertical="top" wrapText="1"/>
    </xf>
    <xf numFmtId="0" fontId="4" fillId="2" borderId="0" xfId="0" applyFont="1" applyFill="1" applyAlignment="1">
      <alignment horizontal="left"/>
    </xf>
    <xf numFmtId="0" fontId="4" fillId="2" borderId="0" xfId="0" applyFont="1" applyFill="1" applyAlignment="1">
      <alignment horizontal="left" wrapText="1"/>
    </xf>
    <xf numFmtId="0" fontId="4" fillId="2" borderId="0" xfId="0" applyFont="1" applyFill="1" applyAlignment="1" applyProtection="1">
      <alignment horizontal="right" vertical="top"/>
      <protection locked="0"/>
    </xf>
    <xf numFmtId="0" fontId="4" fillId="2" borderId="0" xfId="0" applyFont="1" applyFill="1"/>
    <xf numFmtId="0" fontId="4" fillId="2" borderId="0" xfId="0" applyFont="1" applyFill="1" applyAlignment="1" applyProtection="1">
      <alignment horizontal="left" vertical="top"/>
      <protection locked="0"/>
    </xf>
    <xf numFmtId="0" fontId="4" fillId="2" borderId="0" xfId="0" applyFont="1" applyFill="1" applyAlignment="1" applyProtection="1">
      <alignment horizontal="right" vertical="top" indent="1"/>
      <protection locked="0"/>
    </xf>
    <xf numFmtId="0" fontId="4" fillId="21" borderId="0" xfId="0" applyFont="1" applyFill="1" applyAlignment="1" applyProtection="1">
      <alignment horizontal="left" vertical="top"/>
      <protection locked="0"/>
    </xf>
    <xf numFmtId="0" fontId="4" fillId="21" borderId="0" xfId="0" applyFont="1" applyFill="1" applyAlignment="1" applyProtection="1">
      <alignment horizontal="right" vertical="top"/>
      <protection locked="0"/>
    </xf>
    <xf numFmtId="0" fontId="4" fillId="21" borderId="0" xfId="0" applyFont="1" applyFill="1" applyAlignment="1" applyProtection="1">
      <alignment horizontal="right" vertical="top" indent="1"/>
      <protection locked="0"/>
    </xf>
    <xf numFmtId="0" fontId="4" fillId="21" borderId="0" xfId="0" applyFont="1" applyFill="1"/>
    <xf numFmtId="0" fontId="4" fillId="0" borderId="0" xfId="0" applyFont="1" applyAlignment="1" applyProtection="1">
      <alignment horizontal="justify"/>
      <protection locked="0"/>
    </xf>
    <xf numFmtId="3" fontId="55" fillId="0" borderId="0" xfId="0" applyNumberFormat="1" applyFont="1" applyAlignment="1" applyProtection="1">
      <alignment horizontal="left" vertical="top" wrapText="1"/>
      <protection locked="0"/>
    </xf>
    <xf numFmtId="3" fontId="4" fillId="0" borderId="0" xfId="1" quotePrefix="1" applyNumberFormat="1" applyFont="1" applyBorder="1" applyAlignment="1" applyProtection="1">
      <alignment horizontal="right" wrapText="1"/>
      <protection locked="0"/>
    </xf>
    <xf numFmtId="3" fontId="4" fillId="0" borderId="0" xfId="1" quotePrefix="1" applyNumberFormat="1" applyFont="1" applyBorder="1" applyAlignment="1" applyProtection="1">
      <alignment horizontal="right" wrapText="1" indent="1"/>
      <protection locked="0"/>
    </xf>
    <xf numFmtId="3" fontId="4" fillId="0" borderId="0" xfId="0" applyNumberFormat="1" applyFont="1" applyAlignment="1" applyProtection="1">
      <alignment horizontal="right" vertical="top"/>
      <protection locked="0"/>
    </xf>
    <xf numFmtId="3" fontId="4" fillId="0" borderId="0" xfId="0" applyNumberFormat="1" applyFont="1" applyAlignment="1" applyProtection="1">
      <alignment vertical="top" wrapText="1"/>
      <protection locked="0"/>
    </xf>
    <xf numFmtId="3" fontId="4" fillId="0" borderId="2" xfId="0" applyNumberFormat="1" applyFont="1" applyBorder="1" applyAlignment="1" applyProtection="1">
      <alignment horizontal="right" vertical="top" wrapText="1"/>
      <protection locked="0"/>
    </xf>
    <xf numFmtId="3" fontId="55" fillId="0" borderId="2" xfId="0" applyNumberFormat="1" applyFont="1" applyBorder="1" applyAlignment="1" applyProtection="1">
      <alignment horizontal="left" vertical="top" wrapText="1"/>
      <protection locked="0"/>
    </xf>
    <xf numFmtId="3" fontId="4" fillId="0" borderId="2" xfId="0" applyNumberFormat="1" applyFont="1" applyBorder="1" applyAlignment="1" applyProtection="1">
      <alignment horizontal="right" vertical="top" wrapText="1" indent="1"/>
      <protection locked="0"/>
    </xf>
    <xf numFmtId="3" fontId="4" fillId="0" borderId="2" xfId="0" applyNumberFormat="1" applyFont="1" applyBorder="1" applyAlignment="1" applyProtection="1">
      <alignment vertical="top" wrapText="1"/>
      <protection locked="0"/>
    </xf>
    <xf numFmtId="0" fontId="61" fillId="0" borderId="0" xfId="0" applyFont="1" applyAlignment="1">
      <alignment wrapText="1"/>
    </xf>
    <xf numFmtId="0" fontId="4" fillId="0" borderId="0" xfId="0" applyFont="1" applyAlignment="1">
      <alignment wrapText="1"/>
    </xf>
    <xf numFmtId="0" fontId="4" fillId="0" borderId="0" xfId="0" applyFont="1" applyAlignment="1" applyProtection="1">
      <alignment vertical="top" wrapText="1"/>
      <protection locked="0"/>
    </xf>
    <xf numFmtId="0" fontId="61" fillId="0" borderId="0" xfId="0" applyFont="1" applyAlignment="1">
      <alignment horizontal="left" wrapText="1"/>
    </xf>
    <xf numFmtId="0" fontId="4" fillId="0" borderId="0" xfId="0" applyFont="1" applyAlignment="1" applyProtection="1">
      <alignment horizontal="right" vertical="top" indent="1"/>
      <protection locked="0"/>
    </xf>
    <xf numFmtId="0" fontId="4" fillId="0" borderId="2" xfId="0" applyFont="1" applyBorder="1" applyAlignment="1" applyProtection="1">
      <alignment horizontal="left" vertical="top" wrapText="1"/>
      <protection locked="0"/>
    </xf>
    <xf numFmtId="3" fontId="4" fillId="0" borderId="0" xfId="0" applyNumberFormat="1" applyFont="1" applyAlignment="1" applyProtection="1">
      <alignment horizontal="left" vertical="top"/>
      <protection locked="0"/>
    </xf>
    <xf numFmtId="3" fontId="4" fillId="0" borderId="2" xfId="0" applyNumberFormat="1" applyFont="1" applyBorder="1" applyAlignment="1" applyProtection="1">
      <alignment horizontal="center" vertical="top" wrapText="1"/>
      <protection locked="0"/>
    </xf>
    <xf numFmtId="3" fontId="4" fillId="21" borderId="0" xfId="0" applyNumberFormat="1" applyFont="1" applyFill="1" applyAlignment="1" applyProtection="1">
      <alignment horizontal="left" vertical="top"/>
      <protection locked="0"/>
    </xf>
    <xf numFmtId="3" fontId="4" fillId="0" borderId="0" xfId="0" applyNumberFormat="1" applyFont="1" applyAlignment="1" applyProtection="1">
      <alignment horizontal="right" vertical="top" wrapText="1" indent="2"/>
      <protection locked="0"/>
    </xf>
    <xf numFmtId="3" fontId="4" fillId="0" borderId="0" xfId="0" applyNumberFormat="1" applyFont="1" applyAlignment="1" applyProtection="1">
      <alignment horizontal="left" vertical="top" wrapText="1"/>
      <protection locked="0"/>
    </xf>
    <xf numFmtId="3" fontId="4" fillId="0" borderId="2" xfId="0" applyNumberFormat="1" applyFont="1" applyBorder="1" applyAlignment="1" applyProtection="1">
      <alignment horizontal="right" vertical="top" wrapText="1" indent="2"/>
      <protection locked="0"/>
    </xf>
    <xf numFmtId="0" fontId="4" fillId="0" borderId="0" xfId="4" applyFont="1" applyAlignment="1" applyProtection="1">
      <alignment horizontal="left" vertical="top" wrapText="1"/>
      <protection locked="0"/>
    </xf>
    <xf numFmtId="3" fontId="4" fillId="0" borderId="0" xfId="4" applyNumberFormat="1" applyFont="1" applyAlignment="1">
      <alignment horizontal="right" vertical="top" wrapText="1" indent="3"/>
    </xf>
    <xf numFmtId="3" fontId="4" fillId="0" borderId="0" xfId="0" applyNumberFormat="1" applyFont="1" applyAlignment="1" applyProtection="1">
      <alignment horizontal="right" vertical="top" wrapText="1" indent="5"/>
      <protection locked="0"/>
    </xf>
    <xf numFmtId="3" fontId="4" fillId="0" borderId="0" xfId="0" applyNumberFormat="1" applyFont="1" applyAlignment="1" applyProtection="1">
      <alignment horizontal="center" vertical="top"/>
      <protection locked="0"/>
    </xf>
    <xf numFmtId="3" fontId="55" fillId="0" borderId="0" xfId="4" applyNumberFormat="1" applyFont="1" applyAlignment="1">
      <alignment horizontal="right" vertical="top" wrapText="1" indent="3"/>
    </xf>
    <xf numFmtId="3" fontId="4" fillId="0" borderId="0" xfId="0" applyNumberFormat="1" applyFont="1" applyAlignment="1" applyProtection="1">
      <alignment horizontal="center" vertical="top" wrapText="1"/>
      <protection locked="0"/>
    </xf>
    <xf numFmtId="3" fontId="4" fillId="0" borderId="0" xfId="4" applyNumberFormat="1" applyFont="1" applyAlignment="1">
      <alignment horizontal="right" vertical="top" indent="3"/>
    </xf>
    <xf numFmtId="0" fontId="4" fillId="0" borderId="2" xfId="4" applyFont="1" applyBorder="1" applyAlignment="1" applyProtection="1">
      <alignment horizontal="left" vertical="top" wrapText="1"/>
      <protection locked="0"/>
    </xf>
    <xf numFmtId="0" fontId="4" fillId="0" borderId="0" xfId="0" applyFont="1" applyAlignment="1">
      <alignment vertical="top" wrapText="1"/>
    </xf>
    <xf numFmtId="0" fontId="4" fillId="0" borderId="0" xfId="0" applyFont="1" applyAlignment="1">
      <alignment horizontal="left" vertical="top" wrapText="1"/>
    </xf>
    <xf numFmtId="0" fontId="4" fillId="21" borderId="0" xfId="0" applyFont="1" applyFill="1" applyAlignment="1" applyProtection="1">
      <alignment horizontal="center" vertical="top"/>
      <protection locked="0"/>
    </xf>
    <xf numFmtId="0" fontId="4" fillId="0" borderId="2" xfId="0" applyFont="1" applyBorder="1"/>
    <xf numFmtId="3" fontId="4" fillId="0" borderId="0" xfId="0" applyNumberFormat="1" applyFont="1" applyAlignment="1" applyProtection="1">
      <alignment horizontal="right" wrapText="1" indent="3"/>
      <protection locked="0"/>
    </xf>
    <xf numFmtId="3" fontId="4" fillId="0" borderId="0" xfId="0" applyNumberFormat="1" applyFont="1" applyAlignment="1" applyProtection="1">
      <alignment horizontal="right" wrapText="1" indent="5"/>
      <protection locked="0"/>
    </xf>
    <xf numFmtId="0" fontId="4" fillId="0" borderId="0" xfId="0" applyFont="1" applyAlignment="1" applyProtection="1">
      <alignment horizontal="left" wrapText="1"/>
      <protection locked="0"/>
    </xf>
    <xf numFmtId="0" fontId="5" fillId="0" borderId="2" xfId="0" applyFont="1" applyBorder="1" applyAlignment="1" applyProtection="1">
      <alignment horizontal="left" vertical="center" wrapText="1"/>
      <protection locked="0"/>
    </xf>
    <xf numFmtId="0" fontId="5" fillId="0" borderId="0" xfId="0" applyFont="1" applyAlignment="1" applyProtection="1">
      <alignment vertical="top"/>
      <protection locked="0"/>
    </xf>
    <xf numFmtId="0" fontId="5" fillId="0" borderId="2" xfId="5" applyFont="1" applyBorder="1" applyAlignment="1" applyProtection="1">
      <alignment horizontal="left" wrapText="1"/>
      <protection locked="0"/>
    </xf>
    <xf numFmtId="3" fontId="5" fillId="0" borderId="0" xfId="1" applyNumberFormat="1" applyFont="1" applyFill="1" applyBorder="1" applyAlignment="1" applyProtection="1">
      <alignment horizontal="right" wrapText="1" indent="1"/>
      <protection locked="0"/>
    </xf>
    <xf numFmtId="3" fontId="5" fillId="0" borderId="0" xfId="1" applyNumberFormat="1" applyFont="1" applyBorder="1" applyAlignment="1" applyProtection="1">
      <alignment horizontal="right" wrapText="1" indent="1"/>
      <protection locked="0"/>
    </xf>
    <xf numFmtId="3" fontId="5" fillId="0" borderId="0" xfId="1" quotePrefix="1" applyNumberFormat="1" applyFont="1" applyBorder="1" applyAlignment="1" applyProtection="1">
      <alignment horizontal="right" wrapText="1" indent="2"/>
      <protection locked="0"/>
    </xf>
    <xf numFmtId="3" fontId="5" fillId="0" borderId="0" xfId="1" applyNumberFormat="1" applyFont="1" applyBorder="1" applyAlignment="1" applyProtection="1">
      <alignment horizontal="right" wrapText="1" indent="2"/>
      <protection locked="0"/>
    </xf>
    <xf numFmtId="3" fontId="5" fillId="0" borderId="2" xfId="0" applyNumberFormat="1" applyFont="1" applyBorder="1" applyAlignment="1" applyProtection="1">
      <alignment horizontal="right" wrapText="1" indent="1"/>
      <protection locked="0"/>
    </xf>
    <xf numFmtId="3" fontId="5" fillId="25" borderId="2" xfId="0" applyNumberFormat="1" applyFont="1" applyFill="1" applyBorder="1" applyAlignment="1" applyProtection="1">
      <alignment horizontal="right" vertical="top" wrapText="1" indent="3"/>
      <protection locked="0"/>
    </xf>
    <xf numFmtId="0" fontId="53" fillId="0" borderId="0" xfId="0" applyFont="1" applyAlignment="1" applyProtection="1">
      <alignment wrapText="1"/>
      <protection locked="0"/>
    </xf>
    <xf numFmtId="0" fontId="5" fillId="27" borderId="0" xfId="0" applyFont="1" applyFill="1" applyAlignment="1" applyProtection="1">
      <alignment horizontal="center" wrapText="1"/>
      <protection locked="0"/>
    </xf>
    <xf numFmtId="3" fontId="5" fillId="0" borderId="0" xfId="1" applyNumberFormat="1" applyFont="1" applyFill="1" applyBorder="1" applyAlignment="1" applyProtection="1">
      <alignment horizontal="right" wrapText="1" indent="3"/>
      <protection locked="0"/>
    </xf>
    <xf numFmtId="3" fontId="5" fillId="0" borderId="0" xfId="1" applyNumberFormat="1" applyFont="1" applyBorder="1" applyAlignment="1" applyProtection="1">
      <alignment horizontal="right" wrapText="1" indent="3"/>
      <protection locked="0"/>
    </xf>
    <xf numFmtId="3" fontId="5" fillId="26" borderId="2" xfId="0" applyNumberFormat="1" applyFont="1" applyFill="1" applyBorder="1" applyAlignment="1" applyProtection="1">
      <alignment horizontal="left" vertical="top"/>
      <protection locked="0"/>
    </xf>
    <xf numFmtId="3" fontId="5" fillId="0" borderId="2" xfId="1" applyNumberFormat="1" applyFont="1" applyBorder="1" applyAlignment="1" applyProtection="1">
      <alignment horizontal="right" vertical="top" wrapText="1" indent="1"/>
      <protection locked="0"/>
    </xf>
    <xf numFmtId="3" fontId="5" fillId="23" borderId="0" xfId="1" applyNumberFormat="1" applyFont="1" applyFill="1" applyAlignment="1" applyProtection="1">
      <alignment horizontal="right" vertical="top" wrapText="1" indent="1"/>
      <protection locked="0"/>
    </xf>
    <xf numFmtId="3" fontId="5" fillId="23" borderId="2" xfId="1" applyNumberFormat="1" applyFont="1" applyFill="1" applyBorder="1" applyAlignment="1" applyProtection="1">
      <alignment horizontal="right" vertical="top" wrapText="1" indent="1"/>
      <protection locked="0"/>
    </xf>
    <xf numFmtId="3" fontId="5" fillId="0" borderId="0" xfId="1" applyNumberFormat="1" applyFont="1" applyFill="1" applyAlignment="1" applyProtection="1">
      <alignment horizontal="center" vertical="top" wrapText="1"/>
      <protection locked="0"/>
    </xf>
    <xf numFmtId="3" fontId="7" fillId="0" borderId="0" xfId="0" applyNumberFormat="1" applyFont="1" applyAlignment="1" applyProtection="1">
      <alignment horizontal="center"/>
      <protection locked="0"/>
    </xf>
    <xf numFmtId="3" fontId="5" fillId="0" borderId="0" xfId="1" applyNumberFormat="1" applyFont="1" applyAlignment="1" applyProtection="1">
      <alignment horizontal="right" wrapText="1"/>
      <protection locked="0"/>
    </xf>
    <xf numFmtId="37" fontId="5" fillId="0" borderId="3" xfId="0" applyNumberFormat="1" applyFont="1" applyBorder="1" applyAlignment="1" applyProtection="1">
      <alignment horizontal="right" vertical="top" wrapText="1" indent="2"/>
      <protection locked="0"/>
    </xf>
    <xf numFmtId="165" fontId="5" fillId="0" borderId="0" xfId="0" applyNumberFormat="1" applyFont="1" applyAlignment="1" applyProtection="1">
      <alignment horizontal="right" vertical="top" wrapText="1"/>
      <protection locked="0"/>
    </xf>
    <xf numFmtId="165" fontId="5" fillId="0" borderId="0" xfId="0" applyNumberFormat="1" applyFont="1" applyAlignment="1" applyProtection="1">
      <alignment horizontal="right" vertical="top" wrapText="1" indent="1"/>
      <protection locked="0"/>
    </xf>
    <xf numFmtId="165" fontId="5" fillId="0" borderId="0" xfId="0" applyNumberFormat="1" applyFont="1" applyAlignment="1" applyProtection="1">
      <alignment horizontal="right" vertical="top" wrapText="1" indent="2"/>
      <protection locked="0"/>
    </xf>
    <xf numFmtId="164" fontId="5" fillId="0" borderId="3" xfId="0" applyNumberFormat="1" applyFont="1" applyBorder="1" applyAlignment="1" applyProtection="1">
      <alignment horizontal="right" vertical="top" wrapText="1" indent="1"/>
      <protection locked="0"/>
    </xf>
    <xf numFmtId="0" fontId="5" fillId="0" borderId="0" xfId="0" applyFont="1" applyAlignment="1">
      <alignment horizontal="justify" vertical="top" wrapText="1"/>
    </xf>
    <xf numFmtId="0" fontId="25" fillId="0" borderId="0" xfId="0" applyFont="1" applyAlignment="1">
      <alignment horizontal="justify" vertical="top" wrapText="1"/>
    </xf>
    <xf numFmtId="0" fontId="4" fillId="0" borderId="3" xfId="0" applyFont="1" applyBorder="1" applyAlignment="1" applyProtection="1">
      <alignment horizontal="right" vertical="top" wrapText="1"/>
      <protection locked="0"/>
    </xf>
    <xf numFmtId="0" fontId="4" fillId="0" borderId="3" xfId="0" applyFont="1" applyBorder="1" applyAlignment="1" applyProtection="1">
      <alignment horizontal="center" vertical="top" wrapText="1"/>
      <protection locked="0"/>
    </xf>
    <xf numFmtId="0" fontId="5" fillId="21" borderId="0" xfId="0" applyFont="1" applyFill="1" applyAlignment="1" applyProtection="1">
      <alignment horizontal="left" vertical="top" indent="2"/>
      <protection locked="0"/>
    </xf>
    <xf numFmtId="0" fontId="6" fillId="21" borderId="0" xfId="0" applyFont="1" applyFill="1" applyAlignment="1">
      <alignment horizontal="left"/>
    </xf>
    <xf numFmtId="0" fontId="6" fillId="21" borderId="0" xfId="0" applyFont="1" applyFill="1" applyAlignment="1">
      <alignment horizontal="center"/>
    </xf>
    <xf numFmtId="0" fontId="8" fillId="0" borderId="0" xfId="0" applyFont="1" applyAlignment="1" applyProtection="1">
      <alignment horizontal="left" vertical="top"/>
      <protection locked="0"/>
    </xf>
    <xf numFmtId="3" fontId="6" fillId="0" borderId="0" xfId="0" applyNumberFormat="1" applyFont="1" applyAlignment="1">
      <alignment horizontal="right" vertical="top" indent="1"/>
    </xf>
    <xf numFmtId="3" fontId="5" fillId="0" borderId="0" xfId="0" applyNumberFormat="1" applyFont="1" applyAlignment="1" applyProtection="1">
      <alignment horizontal="center" vertical="center" wrapText="1"/>
      <protection locked="0"/>
    </xf>
    <xf numFmtId="3" fontId="6" fillId="0" borderId="0" xfId="0" applyNumberFormat="1" applyFont="1" applyAlignment="1">
      <alignment horizontal="center" vertical="top"/>
    </xf>
    <xf numFmtId="3" fontId="6" fillId="0" borderId="0" xfId="0" applyNumberFormat="1" applyFont="1" applyAlignment="1">
      <alignment horizontal="center"/>
    </xf>
    <xf numFmtId="3" fontId="6" fillId="0" borderId="2" xfId="0" applyNumberFormat="1" applyFont="1" applyBorder="1" applyAlignment="1">
      <alignment horizontal="right" vertical="top" indent="1"/>
    </xf>
    <xf numFmtId="3" fontId="6" fillId="0" borderId="2" xfId="0" applyNumberFormat="1" applyFont="1" applyBorder="1" applyAlignment="1">
      <alignment horizontal="center" vertical="top"/>
    </xf>
    <xf numFmtId="3" fontId="5" fillId="0" borderId="2" xfId="0" applyNumberFormat="1" applyFont="1" applyBorder="1" applyAlignment="1" applyProtection="1">
      <alignment horizontal="center" vertical="top"/>
      <protection locked="0"/>
    </xf>
    <xf numFmtId="3" fontId="6" fillId="0" borderId="2" xfId="0" applyNumberFormat="1" applyFont="1" applyBorder="1" applyAlignment="1">
      <alignment horizontal="center"/>
    </xf>
    <xf numFmtId="3" fontId="5" fillId="0" borderId="2" xfId="2" applyNumberFormat="1" applyFont="1" applyBorder="1" applyAlignment="1">
      <alignment horizontal="right" vertical="top" indent="1"/>
    </xf>
    <xf numFmtId="3" fontId="5" fillId="0" borderId="0" xfId="0" applyNumberFormat="1" applyFont="1" applyAlignment="1" applyProtection="1">
      <alignment horizontal="left" indent="3"/>
      <protection locked="0"/>
    </xf>
    <xf numFmtId="3" fontId="5" fillId="0" borderId="2" xfId="0" applyNumberFormat="1" applyFont="1" applyBorder="1" applyAlignment="1" applyProtection="1">
      <alignment horizontal="right" wrapText="1"/>
      <protection locked="0"/>
    </xf>
    <xf numFmtId="3" fontId="5" fillId="4" borderId="0" xfId="0" applyNumberFormat="1" applyFont="1" applyFill="1" applyAlignment="1" applyProtection="1">
      <alignment horizontal="right" vertical="top" wrapText="1" indent="2"/>
      <protection locked="0"/>
    </xf>
    <xf numFmtId="3" fontId="5" fillId="0" borderId="0" xfId="0" applyNumberFormat="1" applyFont="1" applyAlignment="1" applyProtection="1">
      <alignment horizontal="right" vertical="top" wrapText="1" indent="7"/>
      <protection locked="0"/>
    </xf>
    <xf numFmtId="0" fontId="4" fillId="0" borderId="0" xfId="0" applyFont="1" applyAlignment="1">
      <alignment horizontal="center"/>
    </xf>
    <xf numFmtId="0" fontId="4" fillId="0" borderId="2" xfId="0" applyFont="1" applyBorder="1" applyAlignment="1" applyProtection="1">
      <alignment horizontal="center" wrapText="1"/>
      <protection locked="0"/>
    </xf>
    <xf numFmtId="0" fontId="4" fillId="0" borderId="2" xfId="0" applyFont="1" applyBorder="1" applyAlignment="1" applyProtection="1">
      <alignment horizontal="center"/>
      <protection locked="0"/>
    </xf>
    <xf numFmtId="0" fontId="4" fillId="2" borderId="0" xfId="0" applyFont="1" applyFill="1" applyAlignment="1" applyProtection="1">
      <alignment horizontal="left" vertical="top" wrapText="1"/>
      <protection locked="0"/>
    </xf>
    <xf numFmtId="164" fontId="4" fillId="2" borderId="0" xfId="0" applyNumberFormat="1" applyFont="1" applyFill="1" applyAlignment="1" applyProtection="1">
      <alignment horizontal="right" vertical="top" wrapText="1" indent="2"/>
      <protection locked="0"/>
    </xf>
    <xf numFmtId="164" fontId="4" fillId="2" borderId="0" xfId="0" applyNumberFormat="1" applyFont="1" applyFill="1" applyAlignment="1" applyProtection="1">
      <alignment horizontal="right" vertical="top" indent="2"/>
      <protection locked="0"/>
    </xf>
    <xf numFmtId="168" fontId="4" fillId="2" borderId="0" xfId="7" applyNumberFormat="1" applyFont="1" applyFill="1" applyAlignment="1" applyProtection="1">
      <alignment horizontal="right" indent="2"/>
      <protection locked="0"/>
    </xf>
    <xf numFmtId="168" fontId="4" fillId="2" borderId="0" xfId="0" applyNumberFormat="1" applyFont="1" applyFill="1" applyAlignment="1" applyProtection="1">
      <alignment horizontal="right" vertical="top" wrapText="1" indent="2"/>
      <protection locked="0"/>
    </xf>
    <xf numFmtId="168" fontId="4" fillId="0" borderId="0" xfId="0" applyNumberFormat="1" applyFont="1" applyAlignment="1" applyProtection="1">
      <alignment horizontal="right" vertical="top" wrapText="1" indent="2"/>
      <protection locked="0"/>
    </xf>
    <xf numFmtId="164" fontId="4" fillId="0" borderId="0" xfId="0" applyNumberFormat="1" applyFont="1" applyAlignment="1" applyProtection="1">
      <alignment horizontal="right" vertical="top" indent="2"/>
      <protection locked="0"/>
    </xf>
    <xf numFmtId="164" fontId="4" fillId="0" borderId="0" xfId="0" applyNumberFormat="1" applyFont="1" applyAlignment="1" applyProtection="1">
      <alignment horizontal="right" vertical="top" wrapText="1" indent="2"/>
      <protection locked="0"/>
    </xf>
    <xf numFmtId="168" fontId="4" fillId="0" borderId="0" xfId="7" applyNumberFormat="1" applyFont="1" applyAlignment="1" applyProtection="1">
      <alignment horizontal="right" indent="2"/>
      <protection locked="0"/>
    </xf>
    <xf numFmtId="164" fontId="4" fillId="0" borderId="2" xfId="0" applyNumberFormat="1" applyFont="1" applyBorder="1" applyAlignment="1" applyProtection="1">
      <alignment horizontal="right" vertical="top" wrapText="1" indent="2"/>
      <protection locked="0"/>
    </xf>
    <xf numFmtId="168" fontId="4" fillId="0" borderId="0" xfId="0" applyNumberFormat="1" applyFont="1" applyAlignment="1" applyProtection="1">
      <alignment horizontal="right" vertical="top" indent="2"/>
      <protection locked="0"/>
    </xf>
    <xf numFmtId="168" fontId="4" fillId="0" borderId="2" xfId="0" applyNumberFormat="1" applyFont="1" applyBorder="1" applyAlignment="1" applyProtection="1">
      <alignment horizontal="right" vertical="top" wrapText="1" indent="2"/>
      <protection locked="0"/>
    </xf>
    <xf numFmtId="0" fontId="4" fillId="2" borderId="3" xfId="0" applyFont="1" applyFill="1" applyBorder="1" applyAlignment="1" applyProtection="1">
      <alignment horizontal="left" vertical="top" wrapText="1"/>
      <protection locked="0"/>
    </xf>
    <xf numFmtId="0" fontId="4" fillId="2" borderId="3" xfId="0" applyFont="1" applyFill="1" applyBorder="1" applyAlignment="1" applyProtection="1">
      <alignment horizontal="right" vertical="top" wrapText="1"/>
      <protection locked="0"/>
    </xf>
    <xf numFmtId="0" fontId="4" fillId="2" borderId="3" xfId="0" applyFont="1" applyFill="1" applyBorder="1"/>
    <xf numFmtId="0" fontId="4" fillId="2" borderId="3" xfId="0" applyFont="1" applyFill="1" applyBorder="1" applyAlignment="1" applyProtection="1">
      <alignment horizontal="center" vertical="top" wrapText="1"/>
      <protection locked="0"/>
    </xf>
    <xf numFmtId="0" fontId="4" fillId="2" borderId="3" xfId="0" applyFont="1" applyFill="1" applyBorder="1" applyAlignment="1" applyProtection="1">
      <alignment horizontal="right" vertical="top"/>
      <protection locked="0"/>
    </xf>
    <xf numFmtId="0" fontId="4" fillId="0" borderId="3" xfId="0" applyFont="1" applyBorder="1" applyAlignment="1" applyProtection="1">
      <alignment horizontal="left" vertical="top" wrapText="1"/>
      <protection locked="0"/>
    </xf>
    <xf numFmtId="0" fontId="4" fillId="0" borderId="3" xfId="0" applyFont="1" applyBorder="1"/>
    <xf numFmtId="0" fontId="4" fillId="0" borderId="3" xfId="0" applyFont="1" applyBorder="1" applyAlignment="1" applyProtection="1">
      <alignment horizontal="right" vertical="top"/>
      <protection locked="0"/>
    </xf>
    <xf numFmtId="0" fontId="5" fillId="0" borderId="0" xfId="0" applyFont="1" applyAlignment="1" applyProtection="1">
      <alignment horizontal="justify" vertical="top" wrapText="1"/>
      <protection locked="0"/>
    </xf>
    <xf numFmtId="0" fontId="25" fillId="0" borderId="0" xfId="0" applyFont="1" applyAlignment="1">
      <alignment vertical="top" wrapText="1"/>
    </xf>
    <xf numFmtId="0" fontId="5" fillId="0" borderId="2" xfId="5" applyFont="1" applyBorder="1" applyAlignment="1" applyProtection="1">
      <alignment horizontal="center" wrapText="1"/>
      <protection locked="0"/>
    </xf>
    <xf numFmtId="3" fontId="5" fillId="4" borderId="0" xfId="0" applyNumberFormat="1" applyFont="1" applyFill="1"/>
    <xf numFmtId="0" fontId="4" fillId="0" borderId="0" xfId="64" applyFont="1"/>
    <xf numFmtId="0" fontId="56" fillId="3" borderId="0" xfId="64" applyFont="1" applyFill="1"/>
    <xf numFmtId="0" fontId="4" fillId="3" borderId="0" xfId="64" applyFont="1" applyFill="1"/>
    <xf numFmtId="0" fontId="4" fillId="0" borderId="0" xfId="64" applyFont="1" applyAlignment="1" applyProtection="1">
      <alignment horizontal="left" vertical="top"/>
      <protection locked="0"/>
    </xf>
    <xf numFmtId="164" fontId="4" fillId="0" borderId="0" xfId="64" applyNumberFormat="1" applyFont="1"/>
    <xf numFmtId="164" fontId="4" fillId="0" borderId="0" xfId="64" applyNumberFormat="1" applyFont="1" applyAlignment="1" applyProtection="1">
      <alignment horizontal="center" vertical="top"/>
      <protection locked="0"/>
    </xf>
    <xf numFmtId="0" fontId="4" fillId="0" borderId="2" xfId="64" applyFont="1" applyBorder="1" applyAlignment="1" applyProtection="1">
      <alignment horizontal="left" vertical="top" wrapText="1"/>
      <protection locked="0"/>
    </xf>
    <xf numFmtId="164" fontId="4" fillId="0" borderId="2" xfId="64" applyNumberFormat="1" applyFont="1" applyBorder="1" applyAlignment="1" applyProtection="1">
      <alignment horizontal="right" vertical="top"/>
      <protection locked="0"/>
    </xf>
    <xf numFmtId="164" fontId="4" fillId="0" borderId="2" xfId="64" applyNumberFormat="1" applyFont="1" applyBorder="1"/>
    <xf numFmtId="164" fontId="4" fillId="0" borderId="2" xfId="64" applyNumberFormat="1" applyFont="1" applyBorder="1" applyAlignment="1" applyProtection="1">
      <alignment horizontal="right" vertical="top" wrapText="1"/>
      <protection locked="0"/>
    </xf>
    <xf numFmtId="0" fontId="4" fillId="0" borderId="0" xfId="64" applyFont="1" applyAlignment="1" applyProtection="1">
      <alignment horizontal="left" vertical="top" wrapText="1"/>
      <protection locked="0"/>
    </xf>
    <xf numFmtId="3" fontId="4" fillId="0" borderId="0" xfId="64" applyNumberFormat="1" applyFont="1" applyAlignment="1" applyProtection="1">
      <alignment horizontal="right" vertical="top" wrapText="1"/>
      <protection locked="0"/>
    </xf>
    <xf numFmtId="3" fontId="4" fillId="0" borderId="0" xfId="64" applyNumberFormat="1" applyFont="1" applyAlignment="1" applyProtection="1">
      <alignment horizontal="right" vertical="top"/>
      <protection locked="0"/>
    </xf>
    <xf numFmtId="3" fontId="4" fillId="0" borderId="0" xfId="64" applyNumberFormat="1" applyFont="1" applyAlignment="1" applyProtection="1">
      <alignment horizontal="left" vertical="top"/>
      <protection locked="0"/>
    </xf>
    <xf numFmtId="3" fontId="4" fillId="0" borderId="0" xfId="64" applyNumberFormat="1" applyFont="1" applyAlignment="1" applyProtection="1">
      <alignment horizontal="right" vertical="top" wrapText="1" indent="1"/>
      <protection locked="0"/>
    </xf>
    <xf numFmtId="164" fontId="4" fillId="0" borderId="0" xfId="64" applyNumberFormat="1" applyFont="1" applyAlignment="1" applyProtection="1">
      <alignment horizontal="right" vertical="top" wrapText="1"/>
      <protection locked="0"/>
    </xf>
    <xf numFmtId="3" fontId="4" fillId="0" borderId="0" xfId="64" applyNumberFormat="1" applyFont="1" applyAlignment="1">
      <alignment vertical="top"/>
    </xf>
    <xf numFmtId="164" fontId="55" fillId="0" borderId="0" xfId="64" applyNumberFormat="1" applyFont="1" applyAlignment="1" applyProtection="1">
      <alignment horizontal="left" vertical="top" wrapText="1"/>
      <protection locked="0"/>
    </xf>
    <xf numFmtId="3" fontId="4" fillId="0" borderId="0" xfId="64" applyNumberFormat="1" applyFont="1"/>
    <xf numFmtId="0" fontId="4" fillId="0" borderId="3" xfId="64" applyFont="1" applyBorder="1" applyAlignment="1" applyProtection="1">
      <alignment horizontal="left" vertical="top" wrapText="1"/>
      <protection locked="0"/>
    </xf>
    <xf numFmtId="164" fontId="4" fillId="0" borderId="3" xfId="64" applyNumberFormat="1" applyFont="1" applyBorder="1" applyAlignment="1" applyProtection="1">
      <alignment horizontal="right" vertical="top" wrapText="1"/>
      <protection locked="0"/>
    </xf>
    <xf numFmtId="164" fontId="4" fillId="0" borderId="3" xfId="64" applyNumberFormat="1" applyFont="1" applyBorder="1" applyAlignment="1" applyProtection="1">
      <alignment horizontal="right" vertical="top"/>
      <protection locked="0"/>
    </xf>
    <xf numFmtId="164" fontId="4" fillId="0" borderId="3" xfId="64" applyNumberFormat="1" applyFont="1" applyBorder="1" applyAlignment="1" applyProtection="1">
      <alignment horizontal="left" vertical="top"/>
      <protection locked="0"/>
    </xf>
    <xf numFmtId="164" fontId="4" fillId="0" borderId="3" xfId="64" applyNumberFormat="1" applyFont="1" applyBorder="1" applyAlignment="1" applyProtection="1">
      <alignment horizontal="right" vertical="top" wrapText="1" indent="1"/>
      <protection locked="0"/>
    </xf>
    <xf numFmtId="164" fontId="4" fillId="0" borderId="0" xfId="64" applyNumberFormat="1" applyFont="1" applyAlignment="1" applyProtection="1">
      <alignment horizontal="left" vertical="top"/>
      <protection locked="0"/>
    </xf>
    <xf numFmtId="0" fontId="4" fillId="21" borderId="0" xfId="64" applyFont="1" applyFill="1" applyAlignment="1" applyProtection="1">
      <alignment horizontal="left" vertical="top"/>
      <protection locked="0"/>
    </xf>
    <xf numFmtId="164" fontId="4" fillId="21" borderId="0" xfId="64" applyNumberFormat="1" applyFont="1" applyFill="1" applyAlignment="1" applyProtection="1">
      <alignment horizontal="left" vertical="top"/>
      <protection locked="0"/>
    </xf>
    <xf numFmtId="164" fontId="4" fillId="21" borderId="0" xfId="64" applyNumberFormat="1" applyFont="1" applyFill="1" applyAlignment="1" applyProtection="1">
      <alignment horizontal="right" vertical="top" indent="1"/>
      <protection locked="0"/>
    </xf>
    <xf numFmtId="0" fontId="4" fillId="21" borderId="0" xfId="64" applyFont="1" applyFill="1"/>
    <xf numFmtId="164" fontId="4" fillId="0" borderId="2" xfId="64" applyNumberFormat="1" applyFont="1" applyBorder="1" applyAlignment="1" applyProtection="1">
      <alignment horizontal="left" vertical="top"/>
      <protection locked="0"/>
    </xf>
    <xf numFmtId="164" fontId="4" fillId="0" borderId="2" xfId="64" applyNumberFormat="1" applyFont="1" applyBorder="1" applyAlignment="1" applyProtection="1">
      <alignment horizontal="center" vertical="top" wrapText="1"/>
      <protection locked="0"/>
    </xf>
    <xf numFmtId="0" fontId="61" fillId="0" borderId="0" xfId="64" applyFont="1" applyAlignment="1">
      <alignment vertical="top" wrapText="1"/>
    </xf>
    <xf numFmtId="164" fontId="4" fillId="0" borderId="0" xfId="64" applyNumberFormat="1" applyFont="1" applyAlignment="1" applyProtection="1">
      <alignment horizontal="right" vertical="top" indent="1"/>
      <protection locked="0"/>
    </xf>
    <xf numFmtId="0" fontId="25" fillId="0" borderId="0" xfId="0" applyFont="1" applyAlignment="1">
      <alignment wrapText="1"/>
    </xf>
    <xf numFmtId="0" fontId="5" fillId="0" borderId="0" xfId="65" applyFont="1"/>
    <xf numFmtId="0" fontId="5" fillId="0" borderId="2" xfId="65" applyFont="1" applyBorder="1" applyAlignment="1" applyProtection="1">
      <alignment horizontal="left" wrapText="1"/>
      <protection locked="0"/>
    </xf>
    <xf numFmtId="0" fontId="5" fillId="0" borderId="2" xfId="65" applyFont="1" applyBorder="1" applyAlignment="1" applyProtection="1">
      <alignment wrapText="1"/>
      <protection locked="0"/>
    </xf>
    <xf numFmtId="0" fontId="5" fillId="0" borderId="3" xfId="65" applyFont="1" applyBorder="1" applyAlignment="1" applyProtection="1">
      <alignment horizontal="center" wrapText="1"/>
      <protection locked="0"/>
    </xf>
    <xf numFmtId="0" fontId="5" fillId="0" borderId="0" xfId="65" applyFont="1" applyAlignment="1" applyProtection="1">
      <alignment horizontal="left" vertical="top" wrapText="1"/>
      <protection locked="0"/>
    </xf>
    <xf numFmtId="0" fontId="5" fillId="0" borderId="0" xfId="65" applyFont="1" applyAlignment="1" applyProtection="1">
      <alignment vertical="top" wrapText="1"/>
      <protection locked="0"/>
    </xf>
    <xf numFmtId="166" fontId="5" fillId="0" borderId="0" xfId="63" applyNumberFormat="1" applyFont="1" applyAlignment="1" applyProtection="1">
      <alignment horizontal="right" vertical="top" wrapText="1" indent="3"/>
      <protection locked="0"/>
    </xf>
    <xf numFmtId="0" fontId="5" fillId="0" borderId="2" xfId="65" applyFont="1" applyBorder="1" applyAlignment="1" applyProtection="1">
      <alignment vertical="top" wrapText="1"/>
      <protection locked="0"/>
    </xf>
    <xf numFmtId="166" fontId="5" fillId="0" borderId="2" xfId="63" applyNumberFormat="1" applyFont="1" applyBorder="1" applyAlignment="1" applyProtection="1">
      <alignment horizontal="right" vertical="top" wrapText="1" indent="3"/>
      <protection locked="0"/>
    </xf>
    <xf numFmtId="166" fontId="5" fillId="0" borderId="0" xfId="63" applyNumberFormat="1" applyFont="1" applyBorder="1" applyAlignment="1" applyProtection="1">
      <alignment horizontal="right" vertical="top" wrapText="1" indent="3"/>
      <protection locked="0"/>
    </xf>
    <xf numFmtId="0" fontId="5" fillId="0" borderId="0" xfId="65" applyFont="1" applyAlignment="1" applyProtection="1">
      <alignment wrapText="1"/>
      <protection locked="0"/>
    </xf>
    <xf numFmtId="166" fontId="5" fillId="0" borderId="0" xfId="63" applyNumberFormat="1" applyFont="1" applyBorder="1" applyAlignment="1" applyProtection="1">
      <alignment horizontal="right" wrapText="1" indent="3"/>
      <protection locked="0"/>
    </xf>
    <xf numFmtId="0" fontId="5" fillId="0" borderId="0" xfId="65" applyFont="1" applyAlignment="1" applyProtection="1">
      <alignment horizontal="left" vertical="top"/>
      <protection locked="0"/>
    </xf>
    <xf numFmtId="166" fontId="5" fillId="0" borderId="0" xfId="63" applyNumberFormat="1" applyFont="1" applyFill="1" applyBorder="1" applyAlignment="1" applyProtection="1">
      <alignment horizontal="right" vertical="top" wrapText="1" indent="3"/>
      <protection locked="0"/>
    </xf>
    <xf numFmtId="166" fontId="5" fillId="0" borderId="2" xfId="63" applyNumberFormat="1" applyFont="1" applyFill="1" applyBorder="1" applyAlignment="1" applyProtection="1">
      <alignment horizontal="right" vertical="top" wrapText="1" indent="3"/>
      <protection locked="0"/>
    </xf>
    <xf numFmtId="0" fontId="5" fillId="21" borderId="0" xfId="65" applyFont="1" applyFill="1" applyAlignment="1" applyProtection="1">
      <alignment horizontal="left" vertical="top"/>
      <protection locked="0"/>
    </xf>
    <xf numFmtId="0" fontId="5" fillId="21" borderId="0" xfId="65" applyFont="1" applyFill="1" applyAlignment="1" applyProtection="1">
      <alignment vertical="top"/>
      <protection locked="0"/>
    </xf>
    <xf numFmtId="0" fontId="5" fillId="21" borderId="0" xfId="65" applyFont="1" applyFill="1" applyAlignment="1" applyProtection="1">
      <alignment horizontal="right" vertical="top" indent="3"/>
      <protection locked="0"/>
    </xf>
    <xf numFmtId="0" fontId="5" fillId="21" borderId="0" xfId="65" applyFont="1" applyFill="1"/>
    <xf numFmtId="0" fontId="5" fillId="0" borderId="3" xfId="65" applyFont="1" applyBorder="1" applyAlignment="1" applyProtection="1">
      <alignment horizontal="left" wrapText="1"/>
      <protection locked="0"/>
    </xf>
    <xf numFmtId="0" fontId="5" fillId="0" borderId="3" xfId="65" applyFont="1" applyBorder="1" applyAlignment="1" applyProtection="1">
      <alignment wrapText="1"/>
      <protection locked="0"/>
    </xf>
    <xf numFmtId="3" fontId="5" fillId="0" borderId="0" xfId="63" applyNumberFormat="1" applyFont="1" applyAlignment="1" applyProtection="1">
      <alignment horizontal="right" vertical="top" wrapText="1" indent="3"/>
      <protection locked="0"/>
    </xf>
    <xf numFmtId="3" fontId="5" fillId="0" borderId="2" xfId="63" applyNumberFormat="1" applyFont="1" applyBorder="1" applyAlignment="1" applyProtection="1">
      <alignment horizontal="right" vertical="top" wrapText="1" indent="3"/>
      <protection locked="0"/>
    </xf>
    <xf numFmtId="0" fontId="5" fillId="0" borderId="0" xfId="65" applyFont="1" applyAlignment="1" applyProtection="1">
      <alignment vertical="top"/>
      <protection locked="0"/>
    </xf>
    <xf numFmtId="3" fontId="5" fillId="0" borderId="0" xfId="63" applyNumberFormat="1" applyFont="1" applyAlignment="1" applyProtection="1">
      <alignment horizontal="right" vertical="top" indent="3"/>
      <protection locked="0"/>
    </xf>
    <xf numFmtId="3" fontId="5" fillId="0" borderId="0" xfId="63" applyNumberFormat="1" applyFont="1" applyBorder="1" applyAlignment="1" applyProtection="1">
      <alignment horizontal="right" vertical="top" indent="3"/>
      <protection locked="0"/>
    </xf>
    <xf numFmtId="3" fontId="5" fillId="0" borderId="2" xfId="63" applyNumberFormat="1" applyFont="1" applyBorder="1" applyAlignment="1" applyProtection="1">
      <alignment horizontal="right" vertical="top" indent="3"/>
      <protection locked="0"/>
    </xf>
    <xf numFmtId="0" fontId="5" fillId="2" borderId="0" xfId="65" applyFont="1" applyFill="1" applyAlignment="1" applyProtection="1">
      <alignment vertical="top" wrapText="1"/>
      <protection locked="0"/>
    </xf>
    <xf numFmtId="0" fontId="5" fillId="2" borderId="2" xfId="65" applyFont="1" applyFill="1" applyBorder="1" applyAlignment="1" applyProtection="1">
      <alignment vertical="top" wrapText="1"/>
      <protection locked="0"/>
    </xf>
    <xf numFmtId="166" fontId="5" fillId="2" borderId="0" xfId="63" applyNumberFormat="1" applyFont="1" applyFill="1" applyBorder="1" applyAlignment="1" applyProtection="1">
      <alignment horizontal="right" vertical="top" wrapText="1" indent="3"/>
      <protection locked="0"/>
    </xf>
    <xf numFmtId="0" fontId="5" fillId="0" borderId="0" xfId="65" applyFont="1" applyAlignment="1" applyProtection="1">
      <alignment horizontal="right" vertical="top" indent="3"/>
      <protection locked="0"/>
    </xf>
    <xf numFmtId="4" fontId="5" fillId="0" borderId="0" xfId="65" applyNumberFormat="1" applyFont="1" applyAlignment="1" applyProtection="1">
      <alignment horizontal="right" vertical="top" wrapText="1" indent="5"/>
      <protection locked="0"/>
    </xf>
    <xf numFmtId="3" fontId="5" fillId="0" borderId="0" xfId="61" applyNumberFormat="1" applyFont="1" applyAlignment="1" applyProtection="1">
      <alignment horizontal="right" wrapText="1" indent="2"/>
      <protection locked="0"/>
    </xf>
    <xf numFmtId="3" fontId="5" fillId="0" borderId="0" xfId="65" applyNumberFormat="1" applyFont="1" applyAlignment="1" applyProtection="1">
      <alignment horizontal="right" vertical="top" wrapText="1" indent="3"/>
      <protection locked="0"/>
    </xf>
    <xf numFmtId="3" fontId="5" fillId="0" borderId="0" xfId="61" applyNumberFormat="1" applyFont="1" applyAlignment="1" applyProtection="1">
      <alignment horizontal="right" vertical="top" wrapText="1" indent="3"/>
      <protection locked="0"/>
    </xf>
    <xf numFmtId="3" fontId="7" fillId="0" borderId="0" xfId="61" applyNumberFormat="1" applyFont="1" applyAlignment="1" applyProtection="1">
      <alignment horizontal="right" vertical="top" wrapText="1" indent="3"/>
      <protection locked="0"/>
    </xf>
    <xf numFmtId="3" fontId="55" fillId="0" borderId="0" xfId="16" applyNumberFormat="1" applyFont="1" applyAlignment="1" applyProtection="1">
      <alignment horizontal="left" wrapText="1"/>
      <protection locked="0"/>
    </xf>
    <xf numFmtId="3" fontId="4" fillId="0" borderId="2" xfId="5" applyNumberFormat="1" applyFont="1" applyBorder="1" applyAlignment="1">
      <alignment horizontal="right" wrapText="1"/>
    </xf>
    <xf numFmtId="3" fontId="4" fillId="0" borderId="0" xfId="63" quotePrefix="1" applyNumberFormat="1" applyFont="1" applyFill="1" applyBorder="1" applyAlignment="1" applyProtection="1">
      <alignment horizontal="right" wrapText="1"/>
      <protection locked="0"/>
    </xf>
    <xf numFmtId="3" fontId="55" fillId="0" borderId="0" xfId="6" applyNumberFormat="1" applyFont="1" applyAlignment="1" applyProtection="1">
      <alignment horizontal="left" wrapText="1"/>
      <protection locked="0"/>
    </xf>
    <xf numFmtId="3" fontId="4" fillId="0" borderId="2" xfId="63" quotePrefix="1" applyNumberFormat="1" applyFont="1" applyFill="1" applyBorder="1" applyAlignment="1" applyProtection="1">
      <alignment horizontal="right" wrapText="1"/>
      <protection locked="0"/>
    </xf>
    <xf numFmtId="0" fontId="4" fillId="0" borderId="2" xfId="0" applyFont="1" applyBorder="1" applyAlignment="1" applyProtection="1">
      <alignment horizontal="left" wrapText="1"/>
      <protection locked="0"/>
    </xf>
    <xf numFmtId="164" fontId="5" fillId="0" borderId="3" xfId="0" applyNumberFormat="1" applyFont="1" applyBorder="1" applyAlignment="1" applyProtection="1">
      <alignment horizontal="right" vertical="center" wrapText="1"/>
      <protection locked="0"/>
    </xf>
    <xf numFmtId="0" fontId="5" fillId="0" borderId="3" xfId="0" applyFont="1" applyBorder="1" applyAlignment="1" applyProtection="1">
      <alignment horizontal="center" vertical="center" wrapText="1"/>
      <protection locked="0"/>
    </xf>
    <xf numFmtId="166" fontId="5" fillId="0" borderId="0" xfId="0" applyNumberFormat="1" applyFont="1" applyAlignment="1" applyProtection="1">
      <alignment horizontal="center" wrapText="1"/>
      <protection locked="0"/>
    </xf>
    <xf numFmtId="3" fontId="5" fillId="0" borderId="0" xfId="65" applyNumberFormat="1" applyFont="1" applyAlignment="1" applyProtection="1">
      <alignment horizontal="right" vertical="top" wrapText="1" indent="1"/>
      <protection locked="0"/>
    </xf>
    <xf numFmtId="3" fontId="5" fillId="0" borderId="0" xfId="61" applyNumberFormat="1" applyFont="1" applyAlignment="1" applyProtection="1">
      <alignment horizontal="right" vertical="top" wrapText="1" indent="1"/>
      <protection locked="0"/>
    </xf>
    <xf numFmtId="3" fontId="5" fillId="0" borderId="0" xfId="65" applyNumberFormat="1" applyFont="1" applyAlignment="1" applyProtection="1">
      <alignment horizontal="right" vertical="top" wrapText="1" indent="2"/>
      <protection locked="0"/>
    </xf>
    <xf numFmtId="3" fontId="5" fillId="0" borderId="0" xfId="61" applyNumberFormat="1" applyFont="1" applyAlignment="1" applyProtection="1">
      <alignment horizontal="right" vertical="top" wrapText="1" indent="2"/>
      <protection locked="0"/>
    </xf>
    <xf numFmtId="37" fontId="5" fillId="0" borderId="3" xfId="0" applyNumberFormat="1" applyFont="1" applyBorder="1" applyAlignment="1" applyProtection="1">
      <alignment horizontal="right" vertical="top"/>
      <protection locked="0"/>
    </xf>
    <xf numFmtId="37" fontId="5" fillId="0" borderId="3" xfId="0" applyNumberFormat="1" applyFont="1" applyBorder="1" applyAlignment="1" applyProtection="1">
      <alignment horizontal="left" vertical="top"/>
      <protection locked="0"/>
    </xf>
    <xf numFmtId="3" fontId="5" fillId="4" borderId="5" xfId="0" applyNumberFormat="1" applyFont="1" applyFill="1" applyBorder="1" applyAlignment="1" applyProtection="1">
      <alignment horizontal="right" vertical="top"/>
      <protection locked="0"/>
    </xf>
    <xf numFmtId="0" fontId="4" fillId="0" borderId="3" xfId="0" applyFont="1" applyBorder="1" applyAlignment="1" applyProtection="1">
      <alignment vertical="top" wrapText="1"/>
      <protection locked="0"/>
    </xf>
    <xf numFmtId="0" fontId="4" fillId="0" borderId="2" xfId="0" applyFont="1" applyBorder="1" applyAlignment="1" applyProtection="1">
      <alignment vertical="top" wrapText="1"/>
      <protection locked="0"/>
    </xf>
    <xf numFmtId="0" fontId="67" fillId="0" borderId="0" xfId="0" applyFont="1"/>
    <xf numFmtId="3" fontId="5" fillId="4" borderId="0" xfId="0" applyNumberFormat="1" applyFont="1" applyFill="1" applyAlignment="1" applyProtection="1">
      <alignment horizontal="right" vertical="top"/>
      <protection locked="0"/>
    </xf>
    <xf numFmtId="0" fontId="5" fillId="0" borderId="0" xfId="61" applyFont="1" applyAlignment="1" applyProtection="1">
      <alignment horizontal="left" vertical="top" wrapText="1"/>
      <protection locked="0"/>
    </xf>
    <xf numFmtId="3" fontId="5" fillId="0" borderId="0" xfId="13" applyNumberFormat="1" applyFont="1" applyAlignment="1" applyProtection="1">
      <alignment horizontal="right" vertical="top" indent="1"/>
      <protection locked="0"/>
    </xf>
    <xf numFmtId="3" fontId="5" fillId="0" borderId="0" xfId="13" applyNumberFormat="1" applyFont="1" applyAlignment="1" applyProtection="1">
      <alignment horizontal="left" vertical="top" wrapText="1" indent="2"/>
      <protection locked="0"/>
    </xf>
    <xf numFmtId="3" fontId="5" fillId="0" borderId="0" xfId="13" applyNumberFormat="1" applyFont="1" applyAlignment="1" applyProtection="1">
      <alignment horizontal="left" vertical="top" wrapText="1" indent="3"/>
      <protection locked="0"/>
    </xf>
    <xf numFmtId="3" fontId="10" fillId="0" borderId="0" xfId="13" applyNumberFormat="1" applyFont="1" applyAlignment="1">
      <alignment horizontal="left" indent="2"/>
    </xf>
    <xf numFmtId="3" fontId="5" fillId="0" borderId="0" xfId="13" applyNumberFormat="1" applyFont="1" applyAlignment="1" applyProtection="1">
      <alignment horizontal="right" vertical="top" wrapText="1" indent="2"/>
      <protection locked="0"/>
    </xf>
    <xf numFmtId="3" fontId="5" fillId="0" borderId="0" xfId="13" applyNumberFormat="1" applyFont="1" applyAlignment="1" applyProtection="1">
      <alignment horizontal="right" vertical="top" wrapText="1" indent="3"/>
      <protection locked="0"/>
    </xf>
    <xf numFmtId="3" fontId="4" fillId="0" borderId="0" xfId="0" applyNumberFormat="1" applyFont="1" applyAlignment="1" applyProtection="1">
      <alignment horizontal="right" vertical="top" indent="2"/>
      <protection locked="0"/>
    </xf>
    <xf numFmtId="3" fontId="4" fillId="0" borderId="0" xfId="0" quotePrefix="1" applyNumberFormat="1" applyFont="1" applyAlignment="1" applyProtection="1">
      <alignment horizontal="right" vertical="top" wrapText="1" indent="2"/>
      <protection locked="0"/>
    </xf>
    <xf numFmtId="166" fontId="67" fillId="0" borderId="0" xfId="1" applyNumberFormat="1" applyFont="1"/>
    <xf numFmtId="166" fontId="67" fillId="0" borderId="0" xfId="1" applyNumberFormat="1" applyFont="1" applyBorder="1"/>
    <xf numFmtId="0" fontId="7" fillId="0" borderId="0" xfId="0" applyFont="1"/>
    <xf numFmtId="3" fontId="5" fillId="0" borderId="0" xfId="61" applyNumberFormat="1" applyFont="1" applyAlignment="1" applyProtection="1">
      <alignment horizontal="center" vertical="top" wrapText="1"/>
      <protection locked="0"/>
    </xf>
    <xf numFmtId="3" fontId="5" fillId="0" borderId="0" xfId="61" applyNumberFormat="1" applyFont="1" applyAlignment="1" applyProtection="1">
      <alignment horizontal="left" vertical="top" wrapText="1" indent="1"/>
      <protection locked="0"/>
    </xf>
    <xf numFmtId="0" fontId="5" fillId="29" borderId="0" xfId="0" applyFont="1" applyFill="1"/>
    <xf numFmtId="3" fontId="5" fillId="0" borderId="0" xfId="61" applyNumberFormat="1" applyFont="1" applyAlignment="1" applyProtection="1">
      <alignment horizontal="center" vertical="center" wrapText="1"/>
      <protection locked="0"/>
    </xf>
    <xf numFmtId="3" fontId="5" fillId="4" borderId="0" xfId="16" applyNumberFormat="1" applyFont="1" applyFill="1" applyAlignment="1" applyProtection="1">
      <alignment horizontal="right" vertical="top" wrapText="1"/>
      <protection locked="0"/>
    </xf>
    <xf numFmtId="166" fontId="5" fillId="4" borderId="0" xfId="1" applyNumberFormat="1" applyFont="1" applyFill="1"/>
    <xf numFmtId="37" fontId="5" fillId="4" borderId="0" xfId="0" applyNumberFormat="1" applyFont="1" applyFill="1" applyAlignment="1" applyProtection="1">
      <alignment horizontal="center" vertical="top" wrapText="1"/>
      <protection locked="0"/>
    </xf>
    <xf numFmtId="0" fontId="5" fillId="2" borderId="15" xfId="65" applyFont="1" applyFill="1" applyBorder="1" applyAlignment="1" applyProtection="1">
      <alignment vertical="top" wrapText="1"/>
      <protection locked="0"/>
    </xf>
    <xf numFmtId="166" fontId="5" fillId="2" borderId="15" xfId="63" applyNumberFormat="1" applyFont="1" applyFill="1" applyBorder="1" applyAlignment="1" applyProtection="1">
      <alignment horizontal="right" vertical="top" wrapText="1" indent="3"/>
      <protection locked="0"/>
    </xf>
    <xf numFmtId="0" fontId="4" fillId="0" borderId="0" xfId="0" applyFont="1" applyAlignment="1" applyProtection="1">
      <alignment horizontal="left" vertical="center" wrapText="1"/>
      <protection locked="0"/>
    </xf>
    <xf numFmtId="3" fontId="4" fillId="0" borderId="0" xfId="0" applyNumberFormat="1" applyFont="1" applyAlignment="1" applyProtection="1">
      <alignment horizontal="right" wrapText="1" indent="2"/>
      <protection locked="0"/>
    </xf>
    <xf numFmtId="3" fontId="4" fillId="0" borderId="2" xfId="6" applyNumberFormat="1" applyFont="1" applyBorder="1" applyAlignment="1" applyProtection="1">
      <alignment horizontal="right" vertical="top" wrapText="1"/>
      <protection locked="0"/>
    </xf>
    <xf numFmtId="3" fontId="4" fillId="0" borderId="2" xfId="6" applyNumberFormat="1" applyFont="1" applyBorder="1" applyAlignment="1" applyProtection="1">
      <alignment vertical="top" wrapText="1"/>
      <protection locked="0"/>
    </xf>
    <xf numFmtId="3" fontId="4" fillId="0" borderId="2" xfId="6" applyNumberFormat="1" applyFont="1" applyBorder="1" applyAlignment="1">
      <alignment horizontal="right" indent="1"/>
    </xf>
    <xf numFmtId="3" fontId="55" fillId="0" borderId="2" xfId="6" applyNumberFormat="1" applyFont="1" applyBorder="1" applyAlignment="1" applyProtection="1">
      <alignment horizontal="left" wrapText="1"/>
      <protection locked="0"/>
    </xf>
    <xf numFmtId="3" fontId="4" fillId="0" borderId="2" xfId="16" applyNumberFormat="1" applyFont="1" applyBorder="1"/>
    <xf numFmtId="0" fontId="4" fillId="0" borderId="0" xfId="0" applyFont="1" applyAlignment="1">
      <alignment horizontal="left"/>
    </xf>
    <xf numFmtId="3" fontId="4" fillId="0" borderId="3" xfId="0" applyNumberFormat="1" applyFont="1" applyBorder="1" applyAlignment="1" applyProtection="1">
      <alignment horizontal="right" vertical="top" wrapText="1" indent="2"/>
      <protection locked="0"/>
    </xf>
    <xf numFmtId="3" fontId="4" fillId="0" borderId="0" xfId="3" applyNumberFormat="1" applyFont="1" applyAlignment="1">
      <alignment horizontal="right" vertical="center" indent="2"/>
    </xf>
    <xf numFmtId="0" fontId="5" fillId="0" borderId="15" xfId="0" applyFont="1" applyBorder="1" applyAlignment="1" applyProtection="1">
      <alignment horizontal="left" vertical="top" wrapText="1"/>
      <protection locked="0"/>
    </xf>
    <xf numFmtId="0" fontId="4" fillId="0" borderId="15" xfId="5" applyFont="1" applyBorder="1" applyAlignment="1" applyProtection="1">
      <alignment wrapText="1"/>
      <protection locked="0"/>
    </xf>
    <xf numFmtId="0" fontId="4" fillId="0" borderId="15" xfId="5" applyFont="1" applyBorder="1" applyAlignment="1" applyProtection="1">
      <alignment horizontal="center" wrapText="1"/>
      <protection locked="0"/>
    </xf>
    <xf numFmtId="0" fontId="4" fillId="0" borderId="15" xfId="0" applyFont="1" applyBorder="1" applyAlignment="1" applyProtection="1">
      <alignment horizontal="left" vertical="top" wrapText="1"/>
      <protection locked="0"/>
    </xf>
    <xf numFmtId="0" fontId="4" fillId="0" borderId="15" xfId="0" applyFont="1" applyBorder="1" applyAlignment="1" applyProtection="1">
      <alignment horizontal="center" vertical="top"/>
      <protection locked="0"/>
    </xf>
    <xf numFmtId="0" fontId="4" fillId="0" borderId="15" xfId="0" applyFont="1" applyBorder="1" applyAlignment="1" applyProtection="1">
      <alignment horizontal="right" vertical="top"/>
      <protection locked="0"/>
    </xf>
    <xf numFmtId="0" fontId="4" fillId="0" borderId="15" xfId="0" applyFont="1" applyBorder="1" applyAlignment="1" applyProtection="1">
      <alignment horizontal="right" wrapText="1"/>
      <protection locked="0"/>
    </xf>
    <xf numFmtId="0" fontId="4" fillId="0" borderId="15" xfId="64" applyFont="1" applyBorder="1" applyAlignment="1" applyProtection="1">
      <alignment horizontal="left" vertical="top" wrapText="1"/>
      <protection locked="0"/>
    </xf>
    <xf numFmtId="164" fontId="4" fillId="0" borderId="15" xfId="64" applyNumberFormat="1" applyFont="1" applyBorder="1" applyAlignment="1" applyProtection="1">
      <alignment horizontal="left" vertical="top" wrapText="1"/>
      <protection locked="0"/>
    </xf>
    <xf numFmtId="164" fontId="4" fillId="0" borderId="15" xfId="64" applyNumberFormat="1" applyFont="1" applyBorder="1"/>
    <xf numFmtId="164" fontId="4" fillId="0" borderId="15" xfId="64" applyNumberFormat="1" applyFont="1" applyBorder="1" applyAlignment="1" applyProtection="1">
      <alignment horizontal="left" vertical="top"/>
      <protection locked="0"/>
    </xf>
    <xf numFmtId="0" fontId="4" fillId="0" borderId="15" xfId="0" applyFont="1" applyBorder="1" applyAlignment="1" applyProtection="1">
      <alignment horizontal="left" vertical="top"/>
      <protection locked="0"/>
    </xf>
    <xf numFmtId="3" fontId="4" fillId="0" borderId="15" xfId="0" applyNumberFormat="1" applyFont="1" applyBorder="1" applyAlignment="1" applyProtection="1">
      <alignment horizontal="left" vertical="top"/>
      <protection locked="0"/>
    </xf>
    <xf numFmtId="0" fontId="5" fillId="0" borderId="15" xfId="0" applyFont="1" applyBorder="1" applyAlignment="1" applyProtection="1">
      <alignment horizontal="left" vertical="top"/>
      <protection locked="0"/>
    </xf>
    <xf numFmtId="0" fontId="5" fillId="0" borderId="15" xfId="0" applyFont="1" applyBorder="1" applyAlignment="1" applyProtection="1">
      <alignment horizontal="center" vertical="top"/>
      <protection locked="0"/>
    </xf>
    <xf numFmtId="0" fontId="5" fillId="0" borderId="15" xfId="0" applyFont="1" applyBorder="1" applyAlignment="1" applyProtection="1">
      <alignment horizontal="center" vertical="top" wrapText="1"/>
      <protection locked="0"/>
    </xf>
    <xf numFmtId="0" fontId="5" fillId="0" borderId="15" xfId="0" applyFont="1" applyBorder="1" applyAlignment="1" applyProtection="1">
      <alignment horizontal="left"/>
      <protection locked="0"/>
    </xf>
    <xf numFmtId="0" fontId="5" fillId="0" borderId="15" xfId="0" applyFont="1" applyBorder="1" applyAlignment="1" applyProtection="1">
      <alignment horizontal="left" wrapText="1"/>
      <protection locked="0"/>
    </xf>
    <xf numFmtId="0" fontId="5" fillId="0" borderId="15" xfId="0" applyFont="1" applyBorder="1" applyAlignment="1">
      <alignment horizontal="center"/>
    </xf>
    <xf numFmtId="0" fontId="5" fillId="0" borderId="15" xfId="0" applyFont="1" applyBorder="1" applyAlignment="1" applyProtection="1">
      <alignment vertical="top" wrapText="1"/>
      <protection locked="0"/>
    </xf>
    <xf numFmtId="0" fontId="5" fillId="0" borderId="15" xfId="0" applyFont="1" applyBorder="1" applyAlignment="1" applyProtection="1">
      <alignment horizontal="center" wrapText="1"/>
      <protection locked="0"/>
    </xf>
    <xf numFmtId="0" fontId="53" fillId="0" borderId="15" xfId="0" applyFont="1" applyBorder="1" applyAlignment="1">
      <alignment horizontal="center"/>
    </xf>
    <xf numFmtId="3" fontId="5" fillId="0" borderId="15" xfId="0" applyNumberFormat="1" applyFont="1" applyBorder="1" applyAlignment="1" applyProtection="1">
      <alignment horizontal="right" vertical="top" wrapText="1" indent="3"/>
      <protection locked="0"/>
    </xf>
    <xf numFmtId="3" fontId="5" fillId="0" borderId="15" xfId="0" applyNumberFormat="1" applyFont="1" applyBorder="1" applyAlignment="1" applyProtection="1">
      <alignment horizontal="right" vertical="top" indent="3"/>
      <protection locked="0"/>
    </xf>
    <xf numFmtId="3" fontId="5" fillId="0" borderId="15" xfId="0" applyNumberFormat="1" applyFont="1" applyBorder="1" applyAlignment="1" applyProtection="1">
      <alignment horizontal="right" vertical="top"/>
      <protection locked="0"/>
    </xf>
    <xf numFmtId="3" fontId="5" fillId="0" borderId="15" xfId="0" applyNumberFormat="1" applyFont="1" applyBorder="1" applyAlignment="1" applyProtection="1">
      <alignment horizontal="center" vertical="top"/>
      <protection locked="0"/>
    </xf>
    <xf numFmtId="3" fontId="5" fillId="0" borderId="15" xfId="0" applyNumberFormat="1" applyFont="1" applyBorder="1" applyAlignment="1" applyProtection="1">
      <alignment horizontal="center" wrapText="1"/>
      <protection locked="0"/>
    </xf>
    <xf numFmtId="0" fontId="5" fillId="0" borderId="15" xfId="0" applyFont="1" applyBorder="1" applyAlignment="1">
      <alignment horizontal="left"/>
    </xf>
    <xf numFmtId="0" fontId="5" fillId="0" borderId="15" xfId="0" applyFont="1" applyBorder="1" applyAlignment="1" applyProtection="1">
      <alignment horizontal="center"/>
      <protection locked="0"/>
    </xf>
    <xf numFmtId="164" fontId="5" fillId="0" borderId="15" xfId="0" applyNumberFormat="1" applyFont="1" applyBorder="1" applyAlignment="1" applyProtection="1">
      <alignment horizontal="right" vertical="top"/>
      <protection locked="0"/>
    </xf>
    <xf numFmtId="164" fontId="5" fillId="0" borderId="15" xfId="0" applyNumberFormat="1" applyFont="1" applyBorder="1" applyAlignment="1" applyProtection="1">
      <alignment vertical="top"/>
      <protection locked="0"/>
    </xf>
    <xf numFmtId="164" fontId="5" fillId="0" borderId="15" xfId="0" applyNumberFormat="1" applyFont="1" applyBorder="1" applyAlignment="1" applyProtection="1">
      <alignment horizontal="center" vertical="top"/>
      <protection locked="0"/>
    </xf>
    <xf numFmtId="0" fontId="5" fillId="0" borderId="15" xfId="0" applyFont="1" applyBorder="1" applyAlignment="1" applyProtection="1">
      <alignment horizontal="right" vertical="top"/>
      <protection locked="0"/>
    </xf>
    <xf numFmtId="0" fontId="5" fillId="0" borderId="15" xfId="0" applyFont="1" applyBorder="1"/>
    <xf numFmtId="3" fontId="5" fillId="0" borderId="15" xfId="0" applyNumberFormat="1" applyFont="1" applyBorder="1" applyAlignment="1">
      <alignment horizontal="center"/>
    </xf>
    <xf numFmtId="3" fontId="5" fillId="0" borderId="15" xfId="0" applyNumberFormat="1" applyFont="1" applyBorder="1" applyAlignment="1" applyProtection="1">
      <alignment horizontal="right" vertical="top" wrapText="1" indent="2"/>
      <protection locked="0"/>
    </xf>
    <xf numFmtId="166" fontId="5" fillId="0" borderId="15" xfId="63" applyNumberFormat="1" applyFont="1" applyFill="1" applyBorder="1" applyAlignment="1" applyProtection="1">
      <alignment horizontal="right" vertical="top" wrapText="1" indent="3"/>
      <protection locked="0"/>
    </xf>
    <xf numFmtId="0" fontId="5" fillId="0" borderId="15" xfId="5" applyFont="1" applyBorder="1" applyAlignment="1" applyProtection="1">
      <alignment horizontal="center" wrapText="1"/>
      <protection locked="0"/>
    </xf>
    <xf numFmtId="0" fontId="5" fillId="0" borderId="15" xfId="5" applyFont="1" applyBorder="1" applyAlignment="1" applyProtection="1">
      <alignment horizontal="left" vertical="top"/>
      <protection locked="0"/>
    </xf>
    <xf numFmtId="164" fontId="5" fillId="0" borderId="15" xfId="5" applyNumberFormat="1" applyFont="1" applyBorder="1" applyAlignment="1" applyProtection="1">
      <alignment horizontal="right" vertical="top" indent="2"/>
      <protection locked="0"/>
    </xf>
    <xf numFmtId="3" fontId="5" fillId="0" borderId="15" xfId="5" applyNumberFormat="1" applyFont="1" applyBorder="1" applyAlignment="1" applyProtection="1">
      <alignment horizontal="right" vertical="top" indent="2"/>
      <protection locked="0"/>
    </xf>
    <xf numFmtId="3" fontId="5" fillId="2" borderId="0" xfId="0" applyNumberFormat="1" applyFont="1" applyFill="1" applyAlignment="1" applyProtection="1">
      <alignment horizontal="right" vertical="top" indent="3"/>
      <protection locked="0"/>
    </xf>
    <xf numFmtId="3" fontId="5" fillId="2" borderId="0" xfId="0" applyNumberFormat="1" applyFont="1" applyFill="1" applyAlignment="1" applyProtection="1">
      <alignment horizontal="right" vertical="top" indent="4"/>
      <protection locked="0"/>
    </xf>
    <xf numFmtId="0" fontId="68" fillId="0" borderId="0" xfId="66"/>
    <xf numFmtId="0" fontId="68" fillId="0" borderId="0" xfId="66" quotePrefix="1"/>
    <xf numFmtId="0" fontId="70" fillId="0" borderId="0" xfId="0" applyFont="1"/>
    <xf numFmtId="49" fontId="4" fillId="0" borderId="0" xfId="4" applyNumberFormat="1" applyFont="1" applyAlignment="1">
      <alignment horizontal="right" vertical="top" wrapText="1" indent="3"/>
    </xf>
    <xf numFmtId="166" fontId="4" fillId="0" borderId="0" xfId="1" applyNumberFormat="1" applyFont="1" applyAlignment="1" applyProtection="1">
      <alignment vertical="top" wrapText="1"/>
      <protection locked="0"/>
    </xf>
    <xf numFmtId="3" fontId="4" fillId="0" borderId="0" xfId="4" applyNumberFormat="1" applyFont="1" applyAlignment="1">
      <alignment vertical="top" wrapText="1"/>
    </xf>
    <xf numFmtId="1" fontId="18" fillId="0" borderId="0" xfId="5" applyNumberFormat="1"/>
    <xf numFmtId="1" fontId="0" fillId="0" borderId="0" xfId="0" applyNumberFormat="1"/>
    <xf numFmtId="1" fontId="70" fillId="0" borderId="0" xfId="0" applyNumberFormat="1" applyFont="1"/>
    <xf numFmtId="166" fontId="18" fillId="0" borderId="0" xfId="1" applyNumberFormat="1" applyFont="1"/>
    <xf numFmtId="166" fontId="0" fillId="3" borderId="0" xfId="1" applyNumberFormat="1" applyFont="1" applyFill="1"/>
    <xf numFmtId="0" fontId="48" fillId="30" borderId="0" xfId="5" applyFont="1" applyFill="1" applyAlignment="1">
      <alignment wrapText="1"/>
    </xf>
    <xf numFmtId="0" fontId="48" fillId="31" borderId="0" xfId="5" applyFont="1" applyFill="1" applyAlignment="1">
      <alignment wrapText="1"/>
    </xf>
    <xf numFmtId="0" fontId="48" fillId="32" borderId="0" xfId="5" applyFont="1" applyFill="1" applyAlignment="1">
      <alignment wrapText="1"/>
    </xf>
    <xf numFmtId="0" fontId="25" fillId="0" borderId="0" xfId="0" applyFont="1"/>
    <xf numFmtId="0" fontId="73" fillId="0" borderId="0" xfId="67"/>
    <xf numFmtId="166" fontId="73" fillId="0" borderId="0" xfId="67" applyNumberFormat="1"/>
    <xf numFmtId="0" fontId="74" fillId="31" borderId="0" xfId="67" applyFont="1" applyFill="1"/>
    <xf numFmtId="0" fontId="74" fillId="31" borderId="0" xfId="67" applyFont="1" applyFill="1" applyAlignment="1">
      <alignment horizontal="right"/>
    </xf>
    <xf numFmtId="166" fontId="0" fillId="0" borderId="0" xfId="68" applyNumberFormat="1" applyFont="1"/>
    <xf numFmtId="169" fontId="0" fillId="0" borderId="0" xfId="69" applyNumberFormat="1" applyFont="1"/>
    <xf numFmtId="1" fontId="72" fillId="0" borderId="0" xfId="67" applyNumberFormat="1" applyFont="1"/>
    <xf numFmtId="9" fontId="0" fillId="0" borderId="0" xfId="69" applyFont="1"/>
    <xf numFmtId="0" fontId="72" fillId="0" borderId="0" xfId="67" applyFont="1"/>
    <xf numFmtId="0" fontId="75" fillId="0" borderId="0" xfId="67" applyFont="1"/>
    <xf numFmtId="166" fontId="0" fillId="31" borderId="0" xfId="68" applyNumberFormat="1" applyFont="1" applyFill="1"/>
    <xf numFmtId="0" fontId="76" fillId="0" borderId="0" xfId="0" applyFont="1"/>
    <xf numFmtId="0" fontId="4" fillId="0" borderId="0" xfId="5" applyFont="1" applyAlignment="1" applyProtection="1">
      <alignment horizontal="left" wrapText="1"/>
      <protection locked="0"/>
    </xf>
    <xf numFmtId="0" fontId="4" fillId="0" borderId="0" xfId="5" applyFont="1" applyAlignment="1" applyProtection="1">
      <alignment horizontal="left" vertical="top" wrapText="1"/>
      <protection locked="0"/>
    </xf>
    <xf numFmtId="0" fontId="4" fillId="0" borderId="3" xfId="5" applyFont="1" applyBorder="1" applyAlignment="1" applyProtection="1">
      <alignment horizontal="center" wrapText="1"/>
      <protection locked="0"/>
    </xf>
    <xf numFmtId="0" fontId="4" fillId="0" borderId="15" xfId="5" applyFont="1" applyBorder="1" applyAlignment="1" applyProtection="1">
      <alignment horizontal="center" wrapText="1"/>
      <protection locked="0"/>
    </xf>
    <xf numFmtId="0" fontId="4" fillId="0" borderId="2" xfId="5" applyFont="1" applyBorder="1" applyAlignment="1" applyProtection="1">
      <alignment horizontal="center" wrapText="1"/>
      <protection locked="0"/>
    </xf>
    <xf numFmtId="0" fontId="4" fillId="0" borderId="3" xfId="5" applyFont="1" applyBorder="1" applyAlignment="1" applyProtection="1">
      <alignment horizontal="center"/>
      <protection locked="0"/>
    </xf>
    <xf numFmtId="0" fontId="57" fillId="0" borderId="3" xfId="5" applyFont="1" applyBorder="1" applyAlignment="1">
      <alignment horizontal="center"/>
    </xf>
    <xf numFmtId="0" fontId="4" fillId="0" borderId="15" xfId="5" applyFont="1" applyBorder="1" applyAlignment="1" applyProtection="1">
      <alignment horizontal="left" wrapText="1"/>
      <protection locked="0"/>
    </xf>
    <xf numFmtId="0" fontId="57" fillId="0" borderId="15" xfId="5" applyFont="1" applyBorder="1" applyAlignment="1">
      <alignment horizontal="left" wrapText="1"/>
    </xf>
    <xf numFmtId="0" fontId="57" fillId="0" borderId="15" xfId="5" applyFont="1" applyBorder="1" applyAlignment="1">
      <alignment horizontal="center" wrapText="1"/>
    </xf>
    <xf numFmtId="0" fontId="57" fillId="0" borderId="2" xfId="5" applyFont="1" applyBorder="1" applyAlignment="1">
      <alignment horizontal="center" wrapText="1"/>
    </xf>
    <xf numFmtId="0" fontId="4" fillId="0" borderId="0" xfId="5" applyFont="1" applyAlignment="1" applyProtection="1">
      <alignment wrapText="1"/>
      <protection locked="0"/>
    </xf>
    <xf numFmtId="0" fontId="4" fillId="0" borderId="2" xfId="5" applyFont="1" applyBorder="1" applyAlignment="1" applyProtection="1">
      <alignment wrapText="1"/>
      <protection locked="0"/>
    </xf>
    <xf numFmtId="0" fontId="4" fillId="0" borderId="2" xfId="5" applyFont="1" applyBorder="1" applyAlignment="1" applyProtection="1">
      <alignment horizontal="center"/>
      <protection locked="0"/>
    </xf>
    <xf numFmtId="0" fontId="57" fillId="0" borderId="2" xfId="5" applyFont="1" applyBorder="1" applyAlignment="1">
      <alignment horizontal="center"/>
    </xf>
    <xf numFmtId="0" fontId="4" fillId="0" borderId="3" xfId="5" applyFont="1" applyBorder="1" applyAlignment="1">
      <alignment horizontal="center"/>
    </xf>
    <xf numFmtId="0" fontId="4" fillId="0" borderId="0" xfId="5" applyFont="1" applyAlignment="1" applyProtection="1">
      <alignment horizontal="center" wrapText="1"/>
      <protection locked="0"/>
    </xf>
    <xf numFmtId="0" fontId="4" fillId="0" borderId="2" xfId="5" applyFont="1" applyBorder="1" applyAlignment="1" applyProtection="1">
      <alignment horizontal="left" wrapText="1"/>
      <protection locked="0"/>
    </xf>
    <xf numFmtId="0" fontId="4" fillId="0" borderId="0" xfId="5" applyFont="1" applyAlignment="1" applyProtection="1">
      <alignment horizontal="left"/>
      <protection locked="0"/>
    </xf>
    <xf numFmtId="0" fontId="58" fillId="0" borderId="0" xfId="5" applyFont="1" applyAlignment="1" applyProtection="1">
      <alignment horizontal="center" wrapText="1"/>
      <protection locked="0"/>
    </xf>
    <xf numFmtId="0" fontId="57" fillId="0" borderId="0" xfId="5" applyFont="1" applyAlignment="1">
      <alignment horizontal="left" wrapText="1"/>
    </xf>
    <xf numFmtId="0" fontId="4" fillId="0" borderId="15" xfId="5" applyFont="1" applyBorder="1" applyAlignment="1" applyProtection="1">
      <alignment horizontal="left"/>
      <protection locked="0"/>
    </xf>
    <xf numFmtId="0" fontId="4" fillId="0" borderId="0" xfId="0" applyFont="1" applyAlignment="1" applyProtection="1">
      <alignment horizontal="left" vertical="top" wrapText="1"/>
      <protection locked="0"/>
    </xf>
    <xf numFmtId="0" fontId="4" fillId="0" borderId="15" xfId="0" applyFont="1" applyBorder="1" applyAlignment="1">
      <alignment horizontal="left" vertical="top" wrapText="1"/>
    </xf>
    <xf numFmtId="0" fontId="61" fillId="0" borderId="15" xfId="0" applyFont="1" applyBorder="1" applyAlignment="1">
      <alignment horizontal="left" vertical="top" wrapText="1"/>
    </xf>
    <xf numFmtId="0" fontId="4" fillId="0" borderId="2" xfId="0" applyFont="1" applyBorder="1" applyAlignment="1" applyProtection="1">
      <alignment horizontal="left"/>
      <protection locked="0"/>
    </xf>
    <xf numFmtId="0" fontId="4" fillId="0" borderId="2" xfId="0" applyFont="1" applyBorder="1" applyAlignment="1" applyProtection="1">
      <alignment horizontal="left" vertical="top" wrapText="1"/>
      <protection locked="0"/>
    </xf>
    <xf numFmtId="0" fontId="4" fillId="0" borderId="2" xfId="0" applyFont="1" applyBorder="1" applyAlignment="1" applyProtection="1">
      <alignment horizontal="center" vertical="top"/>
      <protection locked="0"/>
    </xf>
    <xf numFmtId="0" fontId="4" fillId="0" borderId="3" xfId="0" applyFont="1" applyBorder="1" applyAlignment="1" applyProtection="1">
      <alignment horizontal="center" vertical="top"/>
      <protection locked="0"/>
    </xf>
    <xf numFmtId="0" fontId="4" fillId="0" borderId="3" xfId="0" applyFont="1" applyBorder="1" applyAlignment="1" applyProtection="1">
      <alignment horizontal="right" vertical="top" wrapText="1"/>
      <protection locked="0"/>
    </xf>
    <xf numFmtId="0" fontId="4" fillId="0" borderId="0" xfId="0" applyFont="1" applyAlignment="1">
      <alignment horizontal="left" wrapText="1"/>
    </xf>
    <xf numFmtId="0" fontId="4" fillId="0" borderId="0" xfId="0" applyFont="1" applyAlignment="1" applyProtection="1">
      <alignment horizontal="left" vertical="top"/>
      <protection locked="0"/>
    </xf>
    <xf numFmtId="0" fontId="4" fillId="0" borderId="0" xfId="0" applyFont="1" applyAlignment="1" applyProtection="1">
      <alignment horizontal="center"/>
      <protection locked="0"/>
    </xf>
    <xf numFmtId="0" fontId="4" fillId="0" borderId="3" xfId="0" applyFont="1" applyBorder="1" applyAlignment="1" applyProtection="1">
      <alignment horizontal="center" vertical="top" wrapText="1"/>
      <protection locked="0"/>
    </xf>
    <xf numFmtId="0" fontId="4" fillId="0" borderId="2" xfId="0" applyFont="1" applyBorder="1" applyAlignment="1" applyProtection="1">
      <alignment horizontal="center" vertical="top" wrapText="1"/>
      <protection locked="0"/>
    </xf>
    <xf numFmtId="0" fontId="4" fillId="0" borderId="3" xfId="0" applyFont="1" applyBorder="1" applyAlignment="1" applyProtection="1">
      <alignment horizontal="center" vertical="center"/>
      <protection locked="0"/>
    </xf>
    <xf numFmtId="0" fontId="4" fillId="0" borderId="0" xfId="0" applyFont="1" applyAlignment="1" applyProtection="1">
      <alignment horizontal="justify"/>
      <protection locked="0"/>
    </xf>
    <xf numFmtId="0" fontId="4" fillId="0" borderId="0" xfId="0" applyFont="1" applyAlignment="1">
      <alignment horizontal="left" vertical="top" wrapText="1"/>
    </xf>
    <xf numFmtId="0" fontId="4" fillId="0" borderId="0" xfId="64" applyFont="1" applyAlignment="1" applyProtection="1">
      <alignment horizontal="left" vertical="top" wrapText="1"/>
      <protection locked="0"/>
    </xf>
    <xf numFmtId="164" fontId="4" fillId="0" borderId="3" xfId="64" applyNumberFormat="1" applyFont="1" applyBorder="1" applyAlignment="1" applyProtection="1">
      <alignment horizontal="left" vertical="top" wrapText="1" indent="1"/>
      <protection locked="0"/>
    </xf>
    <xf numFmtId="0" fontId="4" fillId="0" borderId="15" xfId="64" applyFont="1" applyBorder="1" applyAlignment="1" applyProtection="1">
      <alignment horizontal="left" vertical="top"/>
      <protection locked="0"/>
    </xf>
    <xf numFmtId="0" fontId="4" fillId="0" borderId="0" xfId="64" applyFont="1" applyAlignment="1" applyProtection="1">
      <alignment horizontal="left" vertical="top"/>
      <protection locked="0"/>
    </xf>
    <xf numFmtId="164" fontId="4" fillId="0" borderId="15" xfId="64" applyNumberFormat="1" applyFont="1" applyBorder="1" applyAlignment="1" applyProtection="1">
      <alignment horizontal="center" wrapText="1"/>
      <protection locked="0"/>
    </xf>
    <xf numFmtId="164" fontId="4" fillId="0" borderId="0" xfId="64" applyNumberFormat="1" applyFont="1" applyAlignment="1" applyProtection="1">
      <alignment horizontal="center" wrapText="1"/>
      <protection locked="0"/>
    </xf>
    <xf numFmtId="164" fontId="4" fillId="0" borderId="2" xfId="64" applyNumberFormat="1" applyFont="1" applyBorder="1" applyAlignment="1" applyProtection="1">
      <alignment horizontal="center" wrapText="1"/>
      <protection locked="0"/>
    </xf>
    <xf numFmtId="164" fontId="4" fillId="0" borderId="15" xfId="64" applyNumberFormat="1" applyFont="1" applyBorder="1" applyAlignment="1" applyProtection="1">
      <alignment horizontal="center" vertical="center" wrapText="1"/>
      <protection locked="0"/>
    </xf>
    <xf numFmtId="164" fontId="4" fillId="0" borderId="0" xfId="64" applyNumberFormat="1" applyFont="1" applyAlignment="1" applyProtection="1">
      <alignment horizontal="center" vertical="center" wrapText="1"/>
      <protection locked="0"/>
    </xf>
    <xf numFmtId="164" fontId="4" fillId="0" borderId="2" xfId="64" applyNumberFormat="1" applyFont="1" applyBorder="1" applyAlignment="1" applyProtection="1">
      <alignment horizontal="center" vertical="center" wrapText="1"/>
      <protection locked="0"/>
    </xf>
    <xf numFmtId="164" fontId="4" fillId="0" borderId="3" xfId="64" applyNumberFormat="1" applyFont="1" applyBorder="1" applyAlignment="1" applyProtection="1">
      <alignment horizontal="center" vertical="center"/>
      <protection locked="0"/>
    </xf>
    <xf numFmtId="0" fontId="4" fillId="0" borderId="2" xfId="64" applyFont="1" applyBorder="1" applyAlignment="1" applyProtection="1">
      <alignment horizontal="left" vertical="top" wrapText="1"/>
      <protection locked="0"/>
    </xf>
    <xf numFmtId="164" fontId="4" fillId="0" borderId="2" xfId="64" applyNumberFormat="1" applyFont="1" applyBorder="1" applyAlignment="1" applyProtection="1">
      <alignment horizontal="center" vertical="top"/>
      <protection locked="0"/>
    </xf>
    <xf numFmtId="0" fontId="4" fillId="0" borderId="0" xfId="64" applyFont="1" applyAlignment="1">
      <alignment horizontal="justify" vertical="top" wrapText="1"/>
    </xf>
    <xf numFmtId="0" fontId="61" fillId="0" borderId="0" xfId="64" applyFont="1" applyAlignment="1">
      <alignment horizontal="justify" vertical="top" wrapText="1"/>
    </xf>
    <xf numFmtId="0" fontId="4" fillId="0" borderId="0" xfId="64" applyFont="1" applyAlignment="1" applyProtection="1">
      <alignment horizontal="justify" vertical="top" wrapText="1"/>
      <protection locked="0"/>
    </xf>
    <xf numFmtId="0" fontId="4" fillId="0" borderId="2" xfId="0" applyFont="1" applyBorder="1" applyAlignment="1" applyProtection="1">
      <alignment horizontal="left" vertical="top"/>
      <protection locked="0"/>
    </xf>
    <xf numFmtId="3" fontId="4" fillId="0" borderId="2" xfId="0" applyNumberFormat="1" applyFont="1" applyBorder="1" applyAlignment="1" applyProtection="1">
      <alignment horizontal="center" vertical="top"/>
      <protection locked="0"/>
    </xf>
    <xf numFmtId="0" fontId="4" fillId="0" borderId="15" xfId="0" applyFont="1" applyBorder="1" applyAlignment="1" applyProtection="1">
      <alignment horizontal="justify" vertical="top" wrapText="1"/>
      <protection locked="0"/>
    </xf>
    <xf numFmtId="0" fontId="61" fillId="0" borderId="15" xfId="0" applyFont="1" applyBorder="1" applyAlignment="1">
      <alignment horizontal="justify" vertical="top" wrapText="1"/>
    </xf>
    <xf numFmtId="0" fontId="61" fillId="0" borderId="0" xfId="0" applyFont="1" applyAlignment="1">
      <alignment horizontal="justify" vertical="top" wrapText="1"/>
    </xf>
    <xf numFmtId="3" fontId="4" fillId="0" borderId="3" xfId="0" applyNumberFormat="1" applyFont="1" applyBorder="1" applyAlignment="1" applyProtection="1">
      <alignment horizontal="center" vertical="top"/>
      <protection locked="0"/>
    </xf>
    <xf numFmtId="0" fontId="4" fillId="0" borderId="15" xfId="0" applyFont="1" applyBorder="1" applyAlignment="1" applyProtection="1">
      <alignment horizontal="left" vertical="top" wrapText="1"/>
      <protection locked="0"/>
    </xf>
    <xf numFmtId="0" fontId="5" fillId="0" borderId="0" xfId="0" applyFont="1" applyAlignment="1" applyProtection="1">
      <alignment horizontal="left"/>
      <protection locked="0"/>
    </xf>
    <xf numFmtId="0" fontId="5" fillId="0" borderId="2" xfId="0" applyFont="1" applyBorder="1" applyAlignment="1" applyProtection="1">
      <alignment horizontal="left" vertical="top" wrapText="1"/>
      <protection locked="0"/>
    </xf>
    <xf numFmtId="0" fontId="5" fillId="0" borderId="0" xfId="0" applyFont="1" applyAlignment="1" applyProtection="1">
      <alignment horizontal="left" wrapText="1"/>
      <protection locked="0"/>
    </xf>
    <xf numFmtId="0" fontId="6" fillId="0" borderId="0" xfId="10" applyFont="1" applyAlignment="1">
      <alignment horizontal="left"/>
    </xf>
    <xf numFmtId="0" fontId="5" fillId="0" borderId="0" xfId="10" applyFont="1" applyAlignment="1" applyProtection="1">
      <alignment horizontal="left"/>
      <protection locked="0"/>
    </xf>
    <xf numFmtId="0" fontId="6" fillId="0" borderId="0" xfId="0" applyFont="1" applyAlignment="1" applyProtection="1">
      <alignment horizontal="left" wrapText="1"/>
      <protection locked="0"/>
    </xf>
    <xf numFmtId="0" fontId="8" fillId="0" borderId="15" xfId="0" applyFont="1" applyBorder="1" applyAlignment="1" applyProtection="1">
      <alignment horizontal="center" vertical="top"/>
      <protection locked="0"/>
    </xf>
    <xf numFmtId="0" fontId="5" fillId="0" borderId="15" xfId="0" applyFont="1" applyBorder="1" applyAlignment="1" applyProtection="1">
      <alignment horizontal="left" wrapText="1"/>
      <protection locked="0"/>
    </xf>
    <xf numFmtId="0" fontId="5" fillId="0" borderId="0" xfId="0" applyFont="1" applyAlignment="1" applyProtection="1">
      <alignment horizontal="left" vertical="top" wrapText="1"/>
      <protection locked="0"/>
    </xf>
    <xf numFmtId="0" fontId="0" fillId="0" borderId="2" xfId="0" applyBorder="1" applyAlignment="1">
      <alignment horizontal="left" vertical="top" wrapText="1"/>
    </xf>
    <xf numFmtId="0" fontId="5" fillId="0" borderId="2" xfId="0" applyFont="1" applyBorder="1" applyAlignment="1" applyProtection="1">
      <alignment horizontal="left" vertical="top"/>
      <protection locked="0"/>
    </xf>
    <xf numFmtId="0" fontId="5" fillId="0" borderId="2" xfId="0" applyFont="1" applyBorder="1" applyAlignment="1" applyProtection="1">
      <alignment horizontal="center" vertical="top" wrapText="1"/>
      <protection locked="0"/>
    </xf>
    <xf numFmtId="0" fontId="5" fillId="0" borderId="2" xfId="0" applyFont="1" applyBorder="1" applyAlignment="1" applyProtection="1">
      <alignment horizontal="right" vertical="top" wrapText="1"/>
      <protection locked="0"/>
    </xf>
    <xf numFmtId="0" fontId="5" fillId="0" borderId="15" xfId="0" applyFont="1" applyBorder="1" applyAlignment="1" applyProtection="1">
      <alignment horizontal="center" vertical="top" wrapText="1"/>
      <protection locked="0"/>
    </xf>
    <xf numFmtId="0" fontId="5" fillId="0" borderId="3" xfId="0" applyFont="1" applyBorder="1" applyAlignment="1" applyProtection="1">
      <alignment horizontal="right" vertical="top" wrapText="1"/>
      <protection locked="0"/>
    </xf>
    <xf numFmtId="0" fontId="5" fillId="0" borderId="0" xfId="0" applyFont="1" applyAlignment="1" applyProtection="1">
      <alignment horizontal="justify" vertical="top"/>
      <protection locked="0"/>
    </xf>
    <xf numFmtId="0" fontId="5" fillId="0" borderId="2" xfId="0" applyFont="1" applyBorder="1" applyAlignment="1" applyProtection="1">
      <alignment horizontal="center" vertical="top"/>
      <protection locked="0"/>
    </xf>
    <xf numFmtId="0" fontId="5" fillId="0" borderId="0" xfId="0" applyFont="1" applyAlignment="1" applyProtection="1">
      <alignment horizontal="left" vertical="center"/>
      <protection locked="0"/>
    </xf>
    <xf numFmtId="0" fontId="5" fillId="0" borderId="0" xfId="0" applyFont="1" applyAlignment="1" applyProtection="1">
      <alignment horizontal="left" vertical="top"/>
      <protection locked="0"/>
    </xf>
    <xf numFmtId="0" fontId="5" fillId="0" borderId="15" xfId="0" applyFont="1" applyBorder="1" applyAlignment="1" applyProtection="1">
      <alignment horizontal="left" vertical="top" wrapText="1"/>
      <protection locked="0"/>
    </xf>
    <xf numFmtId="0" fontId="5" fillId="0" borderId="15"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5" fillId="0" borderId="0" xfId="0" applyFont="1" applyAlignment="1" applyProtection="1">
      <alignment horizontal="center" vertical="top"/>
      <protection locked="0"/>
    </xf>
    <xf numFmtId="0" fontId="5" fillId="0" borderId="0" xfId="0" applyFont="1" applyAlignment="1" applyProtection="1">
      <alignment horizontal="center" vertical="top" wrapText="1"/>
      <protection locked="0"/>
    </xf>
    <xf numFmtId="0" fontId="5" fillId="0" borderId="0" xfId="0" applyFont="1" applyAlignment="1" applyProtection="1">
      <alignment horizontal="justify" vertical="top" wrapText="1"/>
      <protection locked="0"/>
    </xf>
    <xf numFmtId="0" fontId="25" fillId="0" borderId="0" xfId="0" applyFont="1"/>
    <xf numFmtId="0" fontId="5" fillId="0" borderId="2" xfId="0" applyFont="1" applyBorder="1" applyAlignment="1" applyProtection="1">
      <alignment horizontal="justify" vertical="top" wrapText="1"/>
      <protection locked="0"/>
    </xf>
    <xf numFmtId="0" fontId="5" fillId="0" borderId="3" xfId="0" applyFont="1" applyBorder="1" applyAlignment="1" applyProtection="1">
      <alignment horizontal="center" vertical="top"/>
      <protection locked="0"/>
    </xf>
    <xf numFmtId="0" fontId="5" fillId="0" borderId="2" xfId="0" applyFont="1" applyBorder="1" applyAlignment="1" applyProtection="1">
      <alignment horizontal="left" wrapText="1"/>
      <protection locked="0"/>
    </xf>
    <xf numFmtId="0" fontId="5" fillId="0" borderId="15" xfId="0" applyFont="1" applyBorder="1" applyAlignment="1" applyProtection="1">
      <alignment horizontal="center" wrapText="1"/>
      <protection locked="0"/>
    </xf>
    <xf numFmtId="0" fontId="5" fillId="0" borderId="0" xfId="0" applyFont="1" applyAlignment="1" applyProtection="1">
      <alignment horizontal="center" wrapText="1"/>
      <protection locked="0"/>
    </xf>
    <xf numFmtId="0" fontId="5" fillId="0" borderId="2" xfId="0" applyFont="1" applyBorder="1" applyAlignment="1" applyProtection="1">
      <alignment horizontal="center" wrapText="1"/>
      <protection locked="0"/>
    </xf>
    <xf numFmtId="0" fontId="5" fillId="0" borderId="15" xfId="0" applyFont="1" applyBorder="1" applyAlignment="1" applyProtection="1">
      <alignment horizontal="left" vertical="top"/>
      <protection locked="0"/>
    </xf>
    <xf numFmtId="0" fontId="5" fillId="0" borderId="3" xfId="0" applyFont="1" applyBorder="1" applyAlignment="1" applyProtection="1">
      <alignment horizontal="center"/>
      <protection locked="0"/>
    </xf>
    <xf numFmtId="0" fontId="53" fillId="0" borderId="0" xfId="0" applyFont="1" applyAlignment="1" applyProtection="1">
      <alignment horizontal="center"/>
      <protection locked="0"/>
    </xf>
    <xf numFmtId="0" fontId="5" fillId="0" borderId="0" xfId="0" applyFont="1" applyAlignment="1" applyProtection="1">
      <alignment vertical="top" wrapText="1"/>
      <protection locked="0"/>
    </xf>
    <xf numFmtId="0" fontId="5" fillId="0" borderId="0" xfId="0" applyFont="1" applyAlignment="1" applyProtection="1">
      <alignment wrapText="1"/>
      <protection locked="0"/>
    </xf>
    <xf numFmtId="0" fontId="5" fillId="0" borderId="0" xfId="0" applyFont="1" applyAlignment="1">
      <alignment horizontal="center" wrapText="1"/>
    </xf>
    <xf numFmtId="0" fontId="5" fillId="0" borderId="2" xfId="0" applyFont="1" applyBorder="1" applyAlignment="1">
      <alignment horizontal="center" wrapText="1"/>
    </xf>
    <xf numFmtId="0" fontId="53" fillId="0" borderId="0" xfId="0" applyFont="1" applyAlignment="1" applyProtection="1">
      <alignment horizontal="center" vertical="top" wrapText="1"/>
      <protection locked="0"/>
    </xf>
    <xf numFmtId="0" fontId="5" fillId="0" borderId="15" xfId="0" applyFont="1" applyBorder="1" applyAlignment="1" applyProtection="1">
      <alignment vertical="top" wrapText="1"/>
      <protection locked="0"/>
    </xf>
    <xf numFmtId="0" fontId="5" fillId="0" borderId="0" xfId="0" applyFont="1" applyAlignment="1" applyProtection="1">
      <alignment vertical="top"/>
      <protection locked="0"/>
    </xf>
    <xf numFmtId="0" fontId="53" fillId="0" borderId="15" xfId="0" applyFont="1" applyBorder="1" applyAlignment="1" applyProtection="1">
      <alignment horizontal="center"/>
      <protection locked="0"/>
    </xf>
    <xf numFmtId="3" fontId="5" fillId="0" borderId="15" xfId="0" applyNumberFormat="1" applyFont="1" applyBorder="1" applyAlignment="1" applyProtection="1">
      <alignment horizontal="right" vertical="top" wrapText="1" indent="3"/>
      <protection locked="0"/>
    </xf>
    <xf numFmtId="3" fontId="5" fillId="0" borderId="2" xfId="0" applyNumberFormat="1" applyFont="1" applyBorder="1" applyAlignment="1" applyProtection="1">
      <alignment horizontal="right" vertical="top" wrapText="1" indent="3"/>
      <protection locked="0"/>
    </xf>
    <xf numFmtId="0" fontId="5" fillId="0" borderId="2" xfId="0" applyFont="1" applyBorder="1" applyAlignment="1" applyProtection="1">
      <alignment horizontal="left" vertical="center" wrapText="1"/>
      <protection locked="0"/>
    </xf>
    <xf numFmtId="3" fontId="5" fillId="0" borderId="2" xfId="0" applyNumberFormat="1" applyFont="1" applyBorder="1" applyAlignment="1" applyProtection="1">
      <alignment horizontal="center"/>
      <protection locked="0"/>
    </xf>
    <xf numFmtId="3" fontId="5" fillId="0" borderId="0" xfId="0" applyNumberFormat="1" applyFont="1" applyAlignment="1" applyProtection="1">
      <alignment horizontal="center" vertical="top" wrapText="1"/>
      <protection locked="0"/>
    </xf>
    <xf numFmtId="3" fontId="5" fillId="0" borderId="2" xfId="0" applyNumberFormat="1" applyFont="1" applyBorder="1" applyAlignment="1" applyProtection="1">
      <alignment horizontal="center" vertical="top" wrapText="1"/>
      <protection locked="0"/>
    </xf>
    <xf numFmtId="3" fontId="5" fillId="0" borderId="0" xfId="0" applyNumberFormat="1" applyFont="1" applyAlignment="1" applyProtection="1">
      <alignment horizontal="center" wrapText="1"/>
      <protection locked="0"/>
    </xf>
    <xf numFmtId="3" fontId="5" fillId="0" borderId="2" xfId="0" applyNumberFormat="1" applyFont="1" applyBorder="1" applyAlignment="1" applyProtection="1">
      <alignment horizontal="center" wrapText="1"/>
      <protection locked="0"/>
    </xf>
    <xf numFmtId="3" fontId="5" fillId="0" borderId="2" xfId="0" applyNumberFormat="1" applyFont="1" applyBorder="1" applyAlignment="1" applyProtection="1">
      <alignment horizontal="center" vertical="center"/>
      <protection locked="0"/>
    </xf>
    <xf numFmtId="0" fontId="25" fillId="0" borderId="2" xfId="0" applyFont="1" applyBorder="1" applyAlignment="1">
      <alignment horizontal="right" indent="3"/>
    </xf>
    <xf numFmtId="0" fontId="5" fillId="0" borderId="0" xfId="5" applyFont="1" applyAlignment="1" applyProtection="1">
      <alignment horizontal="left" vertical="top"/>
      <protection locked="0"/>
    </xf>
    <xf numFmtId="3" fontId="5" fillId="0" borderId="3" xfId="0" applyNumberFormat="1" applyFont="1" applyBorder="1" applyAlignment="1" applyProtection="1">
      <alignment horizontal="center" vertical="center"/>
      <protection locked="0"/>
    </xf>
    <xf numFmtId="0" fontId="5" fillId="0" borderId="0" xfId="5" applyFont="1" applyAlignment="1" applyProtection="1">
      <alignment horizontal="left" vertical="top" wrapText="1"/>
      <protection locked="0"/>
    </xf>
    <xf numFmtId="0" fontId="0" fillId="0" borderId="0" xfId="0" applyAlignment="1">
      <alignment horizontal="left" vertical="top" wrapText="1"/>
    </xf>
    <xf numFmtId="3" fontId="53" fillId="0" borderId="0" xfId="0" applyNumberFormat="1" applyFont="1" applyAlignment="1" applyProtection="1">
      <alignment horizontal="center" vertical="top"/>
      <protection locked="0"/>
    </xf>
    <xf numFmtId="0" fontId="53" fillId="0" borderId="0" xfId="0" applyFont="1" applyAlignment="1" applyProtection="1">
      <alignment horizontal="center" wrapText="1"/>
      <protection locked="0"/>
    </xf>
    <xf numFmtId="3" fontId="53" fillId="0" borderId="0" xfId="0" applyNumberFormat="1" applyFont="1" applyAlignment="1" applyProtection="1">
      <alignment horizontal="center"/>
      <protection locked="0"/>
    </xf>
    <xf numFmtId="3" fontId="53" fillId="0" borderId="0" xfId="0" applyNumberFormat="1" applyFont="1" applyAlignment="1" applyProtection="1">
      <alignment horizontal="center" wrapText="1"/>
      <protection locked="0"/>
    </xf>
    <xf numFmtId="0" fontId="25" fillId="0" borderId="0" xfId="0" applyFont="1" applyAlignment="1">
      <alignment horizontal="center" wrapText="1"/>
    </xf>
    <xf numFmtId="3" fontId="5" fillId="0" borderId="3" xfId="0" applyNumberFormat="1" applyFont="1" applyBorder="1" applyAlignment="1" applyProtection="1">
      <alignment horizontal="center" vertical="top"/>
      <protection locked="0"/>
    </xf>
    <xf numFmtId="3" fontId="5" fillId="0" borderId="0" xfId="0" applyNumberFormat="1" applyFont="1" applyAlignment="1">
      <alignment horizontal="center" wrapText="1"/>
    </xf>
    <xf numFmtId="3" fontId="5" fillId="0" borderId="2" xfId="0" applyNumberFormat="1" applyFont="1" applyBorder="1" applyAlignment="1">
      <alignment horizontal="center" wrapText="1"/>
    </xf>
    <xf numFmtId="3" fontId="8" fillId="3" borderId="0" xfId="0" applyNumberFormat="1" applyFont="1" applyFill="1" applyAlignment="1" applyProtection="1">
      <alignment horizontal="left" wrapText="1"/>
      <protection locked="0"/>
    </xf>
    <xf numFmtId="0" fontId="25" fillId="0" borderId="0" xfId="0" applyFont="1" applyAlignment="1">
      <alignment horizontal="left" vertical="top" wrapText="1"/>
    </xf>
    <xf numFmtId="0" fontId="8" fillId="0" borderId="15" xfId="0" applyFont="1" applyBorder="1" applyAlignment="1" applyProtection="1">
      <alignment horizontal="center"/>
      <protection locked="0"/>
    </xf>
    <xf numFmtId="0" fontId="8" fillId="0" borderId="0" xfId="0" applyFont="1" applyAlignment="1" applyProtection="1">
      <alignment horizontal="center"/>
      <protection locked="0"/>
    </xf>
    <xf numFmtId="0" fontId="5" fillId="0" borderId="2" xfId="0" applyFont="1" applyBorder="1" applyAlignment="1" applyProtection="1">
      <alignment horizontal="justify"/>
      <protection locked="0"/>
    </xf>
    <xf numFmtId="3" fontId="5" fillId="0" borderId="0" xfId="0" applyNumberFormat="1" applyFont="1" applyAlignment="1" applyProtection="1">
      <alignment horizontal="right" wrapText="1"/>
      <protection locked="0"/>
    </xf>
    <xf numFmtId="3" fontId="5" fillId="0" borderId="2" xfId="0" applyNumberFormat="1" applyFont="1" applyBorder="1" applyAlignment="1" applyProtection="1">
      <alignment horizontal="right" wrapText="1"/>
      <protection locked="0"/>
    </xf>
    <xf numFmtId="3" fontId="5" fillId="0" borderId="15" xfId="0" applyNumberFormat="1" applyFont="1" applyBorder="1" applyAlignment="1" applyProtection="1">
      <alignment horizontal="center" wrapText="1"/>
      <protection locked="0"/>
    </xf>
    <xf numFmtId="0" fontId="8" fillId="25" borderId="15" xfId="0" applyFont="1" applyFill="1" applyBorder="1" applyAlignment="1" applyProtection="1">
      <alignment horizontal="center"/>
      <protection locked="0"/>
    </xf>
    <xf numFmtId="0" fontId="8" fillId="28" borderId="15" xfId="0" applyFont="1" applyFill="1" applyBorder="1" applyAlignment="1" applyProtection="1">
      <alignment horizontal="center"/>
      <protection locked="0"/>
    </xf>
    <xf numFmtId="0" fontId="5" fillId="0" borderId="0" xfId="0" applyFont="1" applyAlignment="1" applyProtection="1">
      <alignment horizontal="left" wrapText="1" indent="3"/>
      <protection locked="0"/>
    </xf>
    <xf numFmtId="0" fontId="5" fillId="0" borderId="2" xfId="0" applyFont="1" applyBorder="1" applyAlignment="1" applyProtection="1">
      <alignment horizontal="left" wrapText="1" indent="3"/>
      <protection locked="0"/>
    </xf>
    <xf numFmtId="0" fontId="4" fillId="0" borderId="0" xfId="0" applyFont="1" applyAlignment="1" applyProtection="1">
      <alignment horizontal="left" wrapText="1"/>
      <protection locked="0"/>
    </xf>
    <xf numFmtId="0" fontId="4" fillId="0" borderId="2" xfId="0" applyFont="1" applyBorder="1" applyAlignment="1" applyProtection="1">
      <alignment horizontal="left" wrapText="1"/>
      <protection locked="0"/>
    </xf>
    <xf numFmtId="0" fontId="4" fillId="0" borderId="0" xfId="0" applyFont="1" applyAlignment="1" applyProtection="1">
      <alignment horizontal="center" wrapText="1"/>
      <protection locked="0"/>
    </xf>
    <xf numFmtId="0" fontId="4" fillId="0" borderId="2" xfId="0" applyFont="1" applyBorder="1" applyAlignment="1" applyProtection="1">
      <alignment horizontal="center" wrapText="1"/>
      <protection locked="0"/>
    </xf>
    <xf numFmtId="0" fontId="4" fillId="0" borderId="2" xfId="0" applyFont="1" applyBorder="1" applyAlignment="1" applyProtection="1">
      <alignment horizontal="center"/>
      <protection locked="0"/>
    </xf>
    <xf numFmtId="0" fontId="4" fillId="0" borderId="15" xfId="0" applyFont="1" applyBorder="1" applyAlignment="1" applyProtection="1">
      <alignment horizontal="center" wrapText="1"/>
      <protection locked="0"/>
    </xf>
    <xf numFmtId="0" fontId="4" fillId="0" borderId="3" xfId="0" applyFont="1" applyBorder="1" applyAlignment="1" applyProtection="1">
      <alignment horizontal="center"/>
      <protection locked="0"/>
    </xf>
    <xf numFmtId="0" fontId="61" fillId="0" borderId="0" xfId="0" applyFont="1" applyAlignment="1">
      <alignment vertical="top" wrapText="1"/>
    </xf>
    <xf numFmtId="0" fontId="4" fillId="0" borderId="0" xfId="0" applyFont="1" applyAlignment="1" applyProtection="1">
      <alignment horizontal="left"/>
      <protection locked="0"/>
    </xf>
    <xf numFmtId="0" fontId="4" fillId="2" borderId="15" xfId="0" applyFont="1" applyFill="1" applyBorder="1" applyAlignment="1" applyProtection="1">
      <alignment horizontal="left" vertical="top"/>
      <protection locked="0"/>
    </xf>
    <xf numFmtId="0" fontId="4" fillId="0" borderId="15" xfId="0" applyFont="1" applyBorder="1" applyAlignment="1" applyProtection="1">
      <alignment horizontal="left" vertical="top"/>
      <protection locked="0"/>
    </xf>
    <xf numFmtId="0" fontId="5" fillId="0" borderId="0" xfId="0" applyFont="1" applyAlignment="1" applyProtection="1">
      <alignment horizontal="justify" vertical="center" wrapText="1"/>
      <protection locked="0"/>
    </xf>
    <xf numFmtId="0" fontId="5" fillId="0" borderId="0" xfId="0" applyFont="1" applyAlignment="1" applyProtection="1">
      <alignment horizontal="justify" vertical="center"/>
      <protection locked="0"/>
    </xf>
    <xf numFmtId="0" fontId="5" fillId="0" borderId="15" xfId="0" applyFont="1" applyBorder="1" applyAlignment="1" applyProtection="1">
      <alignment horizontal="justify" vertical="center" wrapText="1"/>
      <protection locked="0"/>
    </xf>
    <xf numFmtId="0" fontId="5" fillId="0" borderId="15" xfId="0" applyFont="1" applyBorder="1" applyAlignment="1" applyProtection="1">
      <alignment wrapText="1"/>
      <protection locked="0"/>
    </xf>
    <xf numFmtId="0" fontId="5" fillId="0" borderId="2" xfId="0" applyFont="1" applyBorder="1" applyAlignment="1" applyProtection="1">
      <alignment wrapText="1"/>
      <protection locked="0"/>
    </xf>
    <xf numFmtId="0" fontId="5" fillId="0" borderId="3" xfId="0" applyFont="1" applyBorder="1" applyAlignment="1" applyProtection="1">
      <alignment horizontal="right" indent="2"/>
      <protection locked="0"/>
    </xf>
    <xf numFmtId="0" fontId="5" fillId="0" borderId="2" xfId="0" applyFont="1" applyBorder="1" applyAlignment="1" applyProtection="1">
      <alignment horizontal="justify" vertical="top"/>
      <protection locked="0"/>
    </xf>
    <xf numFmtId="0" fontId="25" fillId="0" borderId="0" xfId="0" applyFont="1" applyAlignment="1">
      <alignment vertical="top" wrapText="1"/>
    </xf>
    <xf numFmtId="164" fontId="5" fillId="0" borderId="3" xfId="0" applyNumberFormat="1" applyFont="1" applyBorder="1" applyAlignment="1" applyProtection="1">
      <alignment horizontal="center"/>
      <protection locked="0"/>
    </xf>
    <xf numFmtId="164" fontId="5" fillId="0" borderId="0" xfId="0" applyNumberFormat="1" applyFont="1" applyAlignment="1" applyProtection="1">
      <alignment horizontal="center" wrapText="1"/>
      <protection locked="0"/>
    </xf>
    <xf numFmtId="164" fontId="5" fillId="0" borderId="2" xfId="0" applyNumberFormat="1" applyFont="1" applyBorder="1" applyAlignment="1" applyProtection="1">
      <alignment horizontal="center" wrapText="1"/>
      <protection locked="0"/>
    </xf>
    <xf numFmtId="164" fontId="5" fillId="0" borderId="15" xfId="0" applyNumberFormat="1" applyFont="1" applyBorder="1" applyAlignment="1" applyProtection="1">
      <alignment horizontal="center" wrapText="1"/>
      <protection locked="0"/>
    </xf>
    <xf numFmtId="164" fontId="5" fillId="0" borderId="2" xfId="0" applyNumberFormat="1" applyFont="1" applyBorder="1" applyAlignment="1" applyProtection="1">
      <alignment horizontal="center"/>
      <protection locked="0"/>
    </xf>
    <xf numFmtId="0" fontId="5" fillId="0" borderId="0" xfId="0" applyFont="1" applyAlignment="1" applyProtection="1">
      <alignment horizontal="center"/>
      <protection locked="0"/>
    </xf>
    <xf numFmtId="164" fontId="5" fillId="0" borderId="0" xfId="65" applyNumberFormat="1" applyFont="1" applyAlignment="1" applyProtection="1">
      <alignment horizontal="center" wrapText="1"/>
      <protection locked="0"/>
    </xf>
    <xf numFmtId="164" fontId="5" fillId="0" borderId="2" xfId="65" applyNumberFormat="1" applyFont="1" applyBorder="1" applyAlignment="1" applyProtection="1">
      <alignment horizontal="center" wrapText="1"/>
      <protection locked="0"/>
    </xf>
    <xf numFmtId="0" fontId="5" fillId="0" borderId="2" xfId="0" applyFont="1" applyBorder="1" applyAlignment="1" applyProtection="1">
      <alignment horizontal="center"/>
      <protection locked="0"/>
    </xf>
    <xf numFmtId="0" fontId="25" fillId="0" borderId="2" xfId="0" applyFont="1" applyBorder="1"/>
    <xf numFmtId="0" fontId="5" fillId="0" borderId="2" xfId="0" applyFont="1" applyBorder="1" applyAlignment="1" applyProtection="1">
      <alignment horizontal="right"/>
      <protection locked="0"/>
    </xf>
    <xf numFmtId="0" fontId="64" fillId="0" borderId="0" xfId="0" applyFont="1" applyAlignment="1">
      <alignment horizontal="justify" vertical="top" wrapText="1"/>
    </xf>
    <xf numFmtId="0" fontId="65" fillId="0" borderId="0" xfId="0" applyFont="1" applyAlignment="1">
      <alignment horizontal="justify" vertical="top" wrapText="1"/>
    </xf>
    <xf numFmtId="0" fontId="66" fillId="0" borderId="0" xfId="0" applyFont="1" applyAlignment="1">
      <alignment horizontal="left" vertical="top" wrapText="1"/>
    </xf>
    <xf numFmtId="0" fontId="5" fillId="0" borderId="0" xfId="0" applyFont="1" applyAlignment="1">
      <alignment horizontal="justify" vertical="top" wrapText="1"/>
    </xf>
    <xf numFmtId="0" fontId="25" fillId="0" borderId="0" xfId="0" applyFont="1" applyAlignment="1">
      <alignment horizontal="justify" vertical="top" wrapText="1"/>
    </xf>
    <xf numFmtId="0" fontId="25" fillId="0" borderId="0" xfId="0" applyFont="1" applyAlignment="1">
      <alignment wrapText="1"/>
    </xf>
    <xf numFmtId="3" fontId="5" fillId="0" borderId="3" xfId="0" applyNumberFormat="1" applyFont="1" applyBorder="1" applyAlignment="1" applyProtection="1">
      <alignment horizontal="center"/>
      <protection locked="0"/>
    </xf>
    <xf numFmtId="0" fontId="5" fillId="0" borderId="0" xfId="0" applyFont="1" applyAlignment="1" applyProtection="1">
      <alignment horizontal="justify"/>
      <protection locked="0"/>
    </xf>
    <xf numFmtId="0" fontId="5" fillId="0" borderId="3" xfId="0" applyFont="1" applyBorder="1" applyAlignment="1" applyProtection="1">
      <alignment horizontal="center" wrapText="1"/>
      <protection locked="0"/>
    </xf>
    <xf numFmtId="0" fontId="5" fillId="0" borderId="3" xfId="0" applyFont="1" applyBorder="1" applyAlignment="1" applyProtection="1">
      <alignment wrapText="1"/>
      <protection locked="0"/>
    </xf>
    <xf numFmtId="3" fontId="5" fillId="0" borderId="15" xfId="0" applyNumberFormat="1" applyFont="1" applyBorder="1" applyAlignment="1" applyProtection="1">
      <alignment horizontal="justify" vertical="top" wrapText="1"/>
      <protection locked="0"/>
    </xf>
    <xf numFmtId="3" fontId="5" fillId="0" borderId="0" xfId="0" applyNumberFormat="1" applyFont="1" applyAlignment="1" applyProtection="1">
      <alignment horizontal="justify" vertical="top" wrapText="1"/>
      <protection locked="0"/>
    </xf>
    <xf numFmtId="0" fontId="8" fillId="0" borderId="15"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5" fillId="0" borderId="0" xfId="65" applyFont="1" applyAlignment="1" applyProtection="1">
      <alignment horizontal="left" vertical="top"/>
      <protection locked="0"/>
    </xf>
    <xf numFmtId="0" fontId="5" fillId="0" borderId="2" xfId="65" applyFont="1" applyBorder="1" applyAlignment="1" applyProtection="1">
      <alignment horizontal="left" vertical="top"/>
      <protection locked="0"/>
    </xf>
    <xf numFmtId="0" fontId="5" fillId="0" borderId="15" xfId="65" applyFont="1" applyBorder="1" applyAlignment="1" applyProtection="1">
      <alignment horizontal="left" vertical="top" wrapText="1"/>
      <protection locked="0"/>
    </xf>
    <xf numFmtId="0" fontId="5" fillId="0" borderId="2" xfId="65" applyFont="1" applyBorder="1" applyAlignment="1" applyProtection="1">
      <alignment horizontal="justify" vertical="top"/>
      <protection locked="0"/>
    </xf>
    <xf numFmtId="0" fontId="8" fillId="0" borderId="0" xfId="0" applyFont="1" applyAlignment="1" applyProtection="1">
      <alignment horizontal="center" vertical="top"/>
      <protection locked="0"/>
    </xf>
    <xf numFmtId="0" fontId="5" fillId="0" borderId="2" xfId="0" applyFont="1" applyBorder="1" applyAlignment="1" applyProtection="1">
      <alignment horizontal="left"/>
      <protection locked="0"/>
    </xf>
    <xf numFmtId="0" fontId="5" fillId="0" borderId="15" xfId="0" applyFont="1" applyBorder="1" applyAlignment="1" applyProtection="1">
      <alignment vertical="top"/>
      <protection locked="0"/>
    </xf>
    <xf numFmtId="0" fontId="5" fillId="0" borderId="0" xfId="5" applyFont="1" applyAlignment="1" applyProtection="1">
      <alignment vertical="top"/>
      <protection locked="0"/>
    </xf>
    <xf numFmtId="0" fontId="5" fillId="0" borderId="3" xfId="0" applyFont="1" applyBorder="1" applyAlignment="1" applyProtection="1">
      <alignment horizontal="left" wrapText="1"/>
      <protection locked="0"/>
    </xf>
    <xf numFmtId="0" fontId="5" fillId="2" borderId="0" xfId="0" applyFont="1" applyFill="1" applyAlignment="1" applyProtection="1">
      <alignment horizontal="left" vertical="top" wrapText="1"/>
      <protection locked="0"/>
    </xf>
    <xf numFmtId="0" fontId="5" fillId="0" borderId="15" xfId="5" applyFont="1" applyBorder="1" applyAlignment="1" applyProtection="1">
      <alignment horizontal="left" vertical="top"/>
      <protection locked="0"/>
    </xf>
    <xf numFmtId="0" fontId="8" fillId="0" borderId="0" xfId="5" applyFont="1" applyAlignment="1" applyProtection="1">
      <alignment horizontal="center" vertical="top"/>
      <protection locked="0"/>
    </xf>
    <xf numFmtId="164" fontId="5" fillId="0" borderId="3" xfId="5" applyNumberFormat="1" applyFont="1" applyBorder="1" applyAlignment="1" applyProtection="1">
      <alignment horizontal="right" vertical="top" indent="2"/>
      <protection locked="0"/>
    </xf>
    <xf numFmtId="0" fontId="5" fillId="0" borderId="0" xfId="5" applyFont="1" applyAlignment="1" applyProtection="1">
      <alignment horizontal="justify" vertical="top" wrapText="1"/>
      <protection locked="0"/>
    </xf>
    <xf numFmtId="0" fontId="5" fillId="0" borderId="0" xfId="5" applyFont="1" applyAlignment="1" applyProtection="1">
      <alignment horizontal="justify" vertical="top"/>
      <protection locked="0"/>
    </xf>
    <xf numFmtId="0" fontId="5" fillId="0" borderId="2" xfId="5" applyFont="1" applyBorder="1" applyAlignment="1" applyProtection="1">
      <alignment horizontal="justify" vertical="top"/>
      <protection locked="0"/>
    </xf>
    <xf numFmtId="0" fontId="5" fillId="0" borderId="3" xfId="5" applyFont="1" applyBorder="1" applyAlignment="1" applyProtection="1">
      <alignment horizontal="center"/>
      <protection locked="0"/>
    </xf>
    <xf numFmtId="0" fontId="8" fillId="0" borderId="15" xfId="5" applyFont="1" applyBorder="1" applyAlignment="1" applyProtection="1">
      <alignment horizontal="center" vertical="top"/>
      <protection locked="0"/>
    </xf>
    <xf numFmtId="164" fontId="5" fillId="0" borderId="3" xfId="5" applyNumberFormat="1" applyFont="1" applyBorder="1" applyAlignment="1" applyProtection="1">
      <alignment horizontal="center" vertical="top"/>
      <protection locked="0"/>
    </xf>
    <xf numFmtId="0" fontId="5" fillId="0" borderId="15" xfId="5" applyFont="1" applyBorder="1" applyAlignment="1" applyProtection="1">
      <alignment horizontal="left" wrapText="1"/>
      <protection locked="0"/>
    </xf>
    <xf numFmtId="0" fontId="5" fillId="0" borderId="2" xfId="5" applyFont="1" applyBorder="1" applyAlignment="1" applyProtection="1">
      <alignment horizontal="left" wrapText="1"/>
      <protection locked="0"/>
    </xf>
    <xf numFmtId="0" fontId="5" fillId="0" borderId="2" xfId="5" applyFont="1" applyBorder="1" applyAlignment="1" applyProtection="1">
      <alignment horizontal="justify" vertical="top" wrapText="1"/>
      <protection locked="0"/>
    </xf>
    <xf numFmtId="3" fontId="5" fillId="0" borderId="15" xfId="0" applyNumberFormat="1" applyFont="1" applyBorder="1" applyAlignment="1" applyProtection="1">
      <alignment horizontal="center" vertical="top" wrapText="1"/>
      <protection locked="0"/>
    </xf>
    <xf numFmtId="0" fontId="5" fillId="0" borderId="2" xfId="5" applyFont="1" applyBorder="1" applyAlignment="1">
      <alignment horizontal="left" wrapText="1"/>
    </xf>
    <xf numFmtId="0" fontId="49" fillId="3" borderId="0" xfId="0" applyFont="1" applyFill="1" applyAlignment="1">
      <alignment horizontal="right" wrapText="1"/>
    </xf>
    <xf numFmtId="0" fontId="49" fillId="25" borderId="0" xfId="0" applyFont="1" applyFill="1" applyAlignment="1">
      <alignment horizontal="right" wrapText="1"/>
    </xf>
    <xf numFmtId="0" fontId="49" fillId="26" borderId="0" xfId="0" applyFont="1" applyFill="1" applyAlignment="1">
      <alignment horizontal="right" wrapText="1"/>
    </xf>
    <xf numFmtId="0" fontId="49" fillId="33" borderId="0" xfId="0" applyFont="1" applyFill="1" applyAlignment="1">
      <alignment horizontal="right" wrapText="1"/>
    </xf>
    <xf numFmtId="0" fontId="49" fillId="3" borderId="0" xfId="0" applyFont="1" applyFill="1" applyAlignment="1">
      <alignment wrapText="1"/>
    </xf>
    <xf numFmtId="0" fontId="77" fillId="0" borderId="0" xfId="0" applyFont="1"/>
    <xf numFmtId="1" fontId="77" fillId="0" borderId="0" xfId="0" applyNumberFormat="1" applyFont="1"/>
    <xf numFmtId="3" fontId="77" fillId="0" borderId="0" xfId="0" applyNumberFormat="1" applyFont="1"/>
    <xf numFmtId="166" fontId="77" fillId="0" borderId="0" xfId="0" applyNumberFormat="1" applyFont="1"/>
    <xf numFmtId="0" fontId="77" fillId="0" borderId="0" xfId="0" applyFont="1" applyAlignment="1">
      <alignment horizontal="right"/>
    </xf>
  </cellXfs>
  <cellStyles count="70">
    <cellStyle name="20% - Accent1 2" xfId="18" xr:uid="{00000000-0005-0000-0000-000000000000}"/>
    <cellStyle name="20% - Accent2 2" xfId="19" xr:uid="{00000000-0005-0000-0000-000001000000}"/>
    <cellStyle name="20% - Accent3 2" xfId="20" xr:uid="{00000000-0005-0000-0000-000002000000}"/>
    <cellStyle name="20% - Accent4 2" xfId="21" xr:uid="{00000000-0005-0000-0000-000003000000}"/>
    <cellStyle name="20% - Accent5 2" xfId="22" xr:uid="{00000000-0005-0000-0000-000004000000}"/>
    <cellStyle name="20% - Accent6 2" xfId="23" xr:uid="{00000000-0005-0000-0000-000005000000}"/>
    <cellStyle name="40% - Accent1 2" xfId="24" xr:uid="{00000000-0005-0000-0000-000006000000}"/>
    <cellStyle name="40% - Accent2 2" xfId="25" xr:uid="{00000000-0005-0000-0000-000007000000}"/>
    <cellStyle name="40% - Accent3 2" xfId="26" xr:uid="{00000000-0005-0000-0000-000008000000}"/>
    <cellStyle name="40% - Accent4 2" xfId="27" xr:uid="{00000000-0005-0000-0000-000009000000}"/>
    <cellStyle name="40% - Accent5 2" xfId="28" xr:uid="{00000000-0005-0000-0000-00000A000000}"/>
    <cellStyle name="40% - Accent6 2" xfId="29" xr:uid="{00000000-0005-0000-0000-00000B000000}"/>
    <cellStyle name="60% - Accent1 2" xfId="30" xr:uid="{00000000-0005-0000-0000-00000C000000}"/>
    <cellStyle name="60% - Accent2 2" xfId="31" xr:uid="{00000000-0005-0000-0000-00000D000000}"/>
    <cellStyle name="60% - Accent3 2" xfId="32" xr:uid="{00000000-0005-0000-0000-00000E000000}"/>
    <cellStyle name="60% - Accent4 2" xfId="33" xr:uid="{00000000-0005-0000-0000-00000F000000}"/>
    <cellStyle name="60% - Accent5 2" xfId="34" xr:uid="{00000000-0005-0000-0000-000010000000}"/>
    <cellStyle name="60% - Accent6 2" xfId="35" xr:uid="{00000000-0005-0000-0000-000011000000}"/>
    <cellStyle name="Accent1 2" xfId="36" xr:uid="{00000000-0005-0000-0000-000012000000}"/>
    <cellStyle name="Accent2 2" xfId="37" xr:uid="{00000000-0005-0000-0000-000013000000}"/>
    <cellStyle name="Accent3 2" xfId="38" xr:uid="{00000000-0005-0000-0000-000014000000}"/>
    <cellStyle name="Accent4 2" xfId="39" xr:uid="{00000000-0005-0000-0000-000015000000}"/>
    <cellStyle name="Accent5 2" xfId="40" xr:uid="{00000000-0005-0000-0000-000016000000}"/>
    <cellStyle name="Accent6 2" xfId="41" xr:uid="{00000000-0005-0000-0000-000017000000}"/>
    <cellStyle name="Bad 2" xfId="42" xr:uid="{00000000-0005-0000-0000-000018000000}"/>
    <cellStyle name="Calculation 2" xfId="43" xr:uid="{00000000-0005-0000-0000-000019000000}"/>
    <cellStyle name="Check Cell 2" xfId="44" xr:uid="{00000000-0005-0000-0000-00001A000000}"/>
    <cellStyle name="Comma" xfId="1" builtinId="3"/>
    <cellStyle name="Comma 2" xfId="11" xr:uid="{00000000-0005-0000-0000-00001C000000}"/>
    <cellStyle name="Comma 2 2" xfId="14" xr:uid="{00000000-0005-0000-0000-00001D000000}"/>
    <cellStyle name="Comma 2 3" xfId="63" xr:uid="{00000000-0005-0000-0000-00001E000000}"/>
    <cellStyle name="Comma 3" xfId="45" xr:uid="{00000000-0005-0000-0000-00001F000000}"/>
    <cellStyle name="Comma 4" xfId="68" xr:uid="{8B33C600-D011-4697-AC75-52CAEC6AA2F5}"/>
    <cellStyle name="Explanatory Text 2" xfId="46" xr:uid="{00000000-0005-0000-0000-000020000000}"/>
    <cellStyle name="Good 2" xfId="47" xr:uid="{00000000-0005-0000-0000-000021000000}"/>
    <cellStyle name="Heading 1 2" xfId="48" xr:uid="{00000000-0005-0000-0000-000022000000}"/>
    <cellStyle name="Heading 2 2" xfId="49" xr:uid="{00000000-0005-0000-0000-000023000000}"/>
    <cellStyle name="Heading 3 2" xfId="50" xr:uid="{00000000-0005-0000-0000-000024000000}"/>
    <cellStyle name="Heading 4 2" xfId="51" xr:uid="{00000000-0005-0000-0000-000025000000}"/>
    <cellStyle name="Hyperlink" xfId="66" builtinId="8"/>
    <cellStyle name="Input 2" xfId="52" xr:uid="{00000000-0005-0000-0000-000026000000}"/>
    <cellStyle name="Linked Cell 2" xfId="53" xr:uid="{00000000-0005-0000-0000-000027000000}"/>
    <cellStyle name="Neutral 2" xfId="54" xr:uid="{00000000-0005-0000-0000-000028000000}"/>
    <cellStyle name="Normal" xfId="0" builtinId="0"/>
    <cellStyle name="Normal 2" xfId="5" xr:uid="{00000000-0005-0000-0000-00002A000000}"/>
    <cellStyle name="Normal 2 2" xfId="61" xr:uid="{00000000-0005-0000-0000-00002B000000}"/>
    <cellStyle name="Normal 2 3" xfId="65" xr:uid="{23CC5BBD-1E18-4818-93A4-F32F22056482}"/>
    <cellStyle name="Normal 3" xfId="10" xr:uid="{00000000-0005-0000-0000-00002C000000}"/>
    <cellStyle name="Normal 3 2" xfId="13" xr:uid="{00000000-0005-0000-0000-00002D000000}"/>
    <cellStyle name="Normal 3 3" xfId="17" xr:uid="{00000000-0005-0000-0000-00002E000000}"/>
    <cellStyle name="Normal 3 4" xfId="64" xr:uid="{C02CC55D-B393-4A59-8A3B-3229D280D605}"/>
    <cellStyle name="Normal 4" xfId="67" xr:uid="{429891E4-71F2-47B9-BD01-4D2FF1D9E040}"/>
    <cellStyle name="Normal 5" xfId="16" xr:uid="{00000000-0005-0000-0000-00002F000000}"/>
    <cellStyle name="Normal_B1_JD 2" xfId="8" xr:uid="{00000000-0005-0000-0000-000030000000}"/>
    <cellStyle name="Normal_B2_JD 2" xfId="9" xr:uid="{00000000-0005-0000-0000-000031000000}"/>
    <cellStyle name="Normal_B3" xfId="6" xr:uid="{00000000-0005-0000-0000-000032000000}"/>
    <cellStyle name="Normal_B-7" xfId="2" xr:uid="{00000000-0005-0000-0000-000033000000}"/>
    <cellStyle name="Normal_Book2" xfId="3" xr:uid="{00000000-0005-0000-0000-000034000000}"/>
    <cellStyle name="Normal_DRAFT 08 App B" xfId="4" xr:uid="{00000000-0005-0000-0000-000035000000}"/>
    <cellStyle name="Normal_Table III-2" xfId="7" xr:uid="{00000000-0005-0000-0000-000036000000}"/>
    <cellStyle name="Note 2" xfId="55" xr:uid="{00000000-0005-0000-0000-000037000000}"/>
    <cellStyle name="Output 2" xfId="56" xr:uid="{00000000-0005-0000-0000-000038000000}"/>
    <cellStyle name="Percent 2" xfId="12" xr:uid="{00000000-0005-0000-0000-000039000000}"/>
    <cellStyle name="Percent 2 2" xfId="15" xr:uid="{00000000-0005-0000-0000-00003A000000}"/>
    <cellStyle name="Percent 2 3" xfId="62" xr:uid="{00000000-0005-0000-0000-00003B000000}"/>
    <cellStyle name="Percent 3" xfId="57" xr:uid="{00000000-0005-0000-0000-00003C000000}"/>
    <cellStyle name="Percent 4" xfId="69" xr:uid="{DEB5346B-85F8-476E-8EEC-F5A890E3AE42}"/>
    <cellStyle name="Title 2" xfId="58" xr:uid="{00000000-0005-0000-0000-00003D000000}"/>
    <cellStyle name="Total 2" xfId="59" xr:uid="{00000000-0005-0000-0000-00003E000000}"/>
    <cellStyle name="Warning Text 2" xfId="60" xr:uid="{00000000-0005-0000-0000-00003F000000}"/>
  </cellStyles>
  <dxfs count="0"/>
  <tableStyles count="0" defaultTableStyle="TableStyleMedium9" defaultPivotStyle="PivotStyleLight16"/>
  <colors>
    <mruColors>
      <color rgb="FFFFFFCC"/>
      <color rgb="FFFF9BDE"/>
      <color rgb="FF00FF00"/>
      <color rgb="FFFFCC00"/>
      <color rgb="FFFFFFEB"/>
      <color rgb="FFFF3399"/>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55"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microsoft.com/office/2017/10/relationships/person" Target="persons/person.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3.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Terminal Returns</a:t>
            </a:r>
            <a:r>
              <a:rPr lang="en-US" baseline="0"/>
              <a:t> to southern BC, Washington, Oregon rivers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SummData!$BC$9</c:f>
              <c:strCache>
                <c:ptCount val="1"/>
                <c:pt idx="0">
                  <c:v>Southern BC Total Terminal Return</c:v>
                </c:pt>
              </c:strCache>
            </c:strRef>
          </c:tx>
          <c:spPr>
            <a:solidFill>
              <a:schemeClr val="accent1"/>
            </a:solidFill>
            <a:ln>
              <a:noFill/>
            </a:ln>
            <a:effectLst/>
          </c:spPr>
          <c:invertIfNegative val="0"/>
          <c:cat>
            <c:numRef>
              <c:f>SummData!$AT$21:$AT$63</c:f>
              <c:numCache>
                <c:formatCode>General</c:formatCode>
                <c:ptCount val="43"/>
                <c:pt idx="0">
                  <c:v>1981</c:v>
                </c:pt>
                <c:pt idx="1">
                  <c:v>1982</c:v>
                </c:pt>
                <c:pt idx="2">
                  <c:v>1983</c:v>
                </c:pt>
                <c:pt idx="3">
                  <c:v>1984</c:v>
                </c:pt>
                <c:pt idx="4">
                  <c:v>1985</c:v>
                </c:pt>
                <c:pt idx="5">
                  <c:v>1986</c:v>
                </c:pt>
                <c:pt idx="6">
                  <c:v>1987</c:v>
                </c:pt>
                <c:pt idx="7">
                  <c:v>1988</c:v>
                </c:pt>
                <c:pt idx="8">
                  <c:v>1989</c:v>
                </c:pt>
                <c:pt idx="9">
                  <c:v>1990</c:v>
                </c:pt>
                <c:pt idx="10">
                  <c:v>1991</c:v>
                </c:pt>
                <c:pt idx="11">
                  <c:v>1992</c:v>
                </c:pt>
                <c:pt idx="12">
                  <c:v>1993</c:v>
                </c:pt>
                <c:pt idx="13">
                  <c:v>1994</c:v>
                </c:pt>
                <c:pt idx="14">
                  <c:v>1995</c:v>
                </c:pt>
                <c:pt idx="15">
                  <c:v>1996</c:v>
                </c:pt>
                <c:pt idx="16">
                  <c:v>1997</c:v>
                </c:pt>
                <c:pt idx="17">
                  <c:v>1998</c:v>
                </c:pt>
                <c:pt idx="18">
                  <c:v>1999</c:v>
                </c:pt>
                <c:pt idx="19">
                  <c:v>2000</c:v>
                </c:pt>
                <c:pt idx="20">
                  <c:v>2001</c:v>
                </c:pt>
                <c:pt idx="21">
                  <c:v>2002</c:v>
                </c:pt>
                <c:pt idx="22">
                  <c:v>2003</c:v>
                </c:pt>
                <c:pt idx="23">
                  <c:v>2004</c:v>
                </c:pt>
                <c:pt idx="24">
                  <c:v>2005</c:v>
                </c:pt>
                <c:pt idx="25">
                  <c:v>2006</c:v>
                </c:pt>
                <c:pt idx="26">
                  <c:v>2007</c:v>
                </c:pt>
                <c:pt idx="27">
                  <c:v>2008</c:v>
                </c:pt>
                <c:pt idx="28">
                  <c:v>2009</c:v>
                </c:pt>
                <c:pt idx="29">
                  <c:v>2010</c:v>
                </c:pt>
                <c:pt idx="30">
                  <c:v>2011</c:v>
                </c:pt>
                <c:pt idx="31">
                  <c:v>2012</c:v>
                </c:pt>
                <c:pt idx="32">
                  <c:v>2013</c:v>
                </c:pt>
                <c:pt idx="33">
                  <c:v>2014</c:v>
                </c:pt>
                <c:pt idx="34">
                  <c:v>2015</c:v>
                </c:pt>
                <c:pt idx="35">
                  <c:v>2016</c:v>
                </c:pt>
                <c:pt idx="36">
                  <c:v>2017</c:v>
                </c:pt>
                <c:pt idx="37">
                  <c:v>2018</c:v>
                </c:pt>
                <c:pt idx="38">
                  <c:v>2019</c:v>
                </c:pt>
                <c:pt idx="39">
                  <c:v>2020</c:v>
                </c:pt>
                <c:pt idx="40">
                  <c:v>2021</c:v>
                </c:pt>
                <c:pt idx="41">
                  <c:v>2022</c:v>
                </c:pt>
                <c:pt idx="42">
                  <c:v>2023</c:v>
                </c:pt>
              </c:numCache>
            </c:numRef>
          </c:cat>
          <c:val>
            <c:numRef>
              <c:f>SummData!$BC$21:$BC$63</c:f>
              <c:numCache>
                <c:formatCode>_(* #,##0_);_(* \(#,##0\);_(* "-"??_);_(@_)</c:formatCode>
                <c:ptCount val="43"/>
                <c:pt idx="0">
                  <c:v>252603.33840771712</c:v>
                </c:pt>
                <c:pt idx="1">
                  <c:v>282880.80145295861</c:v>
                </c:pt>
                <c:pt idx="2">
                  <c:v>257066.07346674346</c:v>
                </c:pt>
                <c:pt idx="3">
                  <c:v>390907.05865817273</c:v>
                </c:pt>
                <c:pt idx="4">
                  <c:v>483430.08122880996</c:v>
                </c:pt>
                <c:pt idx="5">
                  <c:v>455932.76387686323</c:v>
                </c:pt>
                <c:pt idx="6">
                  <c:v>379154.23494453414</c:v>
                </c:pt>
                <c:pt idx="7">
                  <c:v>399325.62385235832</c:v>
                </c:pt>
                <c:pt idx="8">
                  <c:v>430965.24072323414</c:v>
                </c:pt>
                <c:pt idx="9">
                  <c:v>627946.51873789844</c:v>
                </c:pt>
                <c:pt idx="10">
                  <c:v>597631.6948160904</c:v>
                </c:pt>
                <c:pt idx="11">
                  <c:v>666733.98437643133</c:v>
                </c:pt>
                <c:pt idx="12">
                  <c:v>583378.10216138943</c:v>
                </c:pt>
                <c:pt idx="13">
                  <c:v>507552.04759453476</c:v>
                </c:pt>
                <c:pt idx="14">
                  <c:v>362429.05856173637</c:v>
                </c:pt>
                <c:pt idx="15">
                  <c:v>441796.68812758097</c:v>
                </c:pt>
                <c:pt idx="16">
                  <c:v>575018.70166099409</c:v>
                </c:pt>
                <c:pt idx="17">
                  <c:v>730283.97412466223</c:v>
                </c:pt>
                <c:pt idx="18">
                  <c:v>499655.6803474357</c:v>
                </c:pt>
                <c:pt idx="19">
                  <c:v>403691.7617837335</c:v>
                </c:pt>
                <c:pt idx="20">
                  <c:v>571351.04345990077</c:v>
                </c:pt>
                <c:pt idx="21">
                  <c:v>663209.13368306996</c:v>
                </c:pt>
                <c:pt idx="22">
                  <c:v>869352.02688458259</c:v>
                </c:pt>
                <c:pt idx="23">
                  <c:v>741162.25987041078</c:v>
                </c:pt>
                <c:pt idx="24">
                  <c:v>543062.95792285947</c:v>
                </c:pt>
                <c:pt idx="25">
                  <c:v>692112.89392155525</c:v>
                </c:pt>
                <c:pt idx="26">
                  <c:v>414521.15866202425</c:v>
                </c:pt>
                <c:pt idx="27">
                  <c:v>426022.66819598112</c:v>
                </c:pt>
                <c:pt idx="28">
                  <c:v>427361.34326221421</c:v>
                </c:pt>
                <c:pt idx="29">
                  <c:v>587002.63678372814</c:v>
                </c:pt>
                <c:pt idx="30">
                  <c:v>626945.64275597828</c:v>
                </c:pt>
                <c:pt idx="31">
                  <c:v>305666.81889122864</c:v>
                </c:pt>
                <c:pt idx="32">
                  <c:v>511766.50541912479</c:v>
                </c:pt>
                <c:pt idx="33">
                  <c:v>501360.07092844025</c:v>
                </c:pt>
                <c:pt idx="34">
                  <c:v>705625.14436437236</c:v>
                </c:pt>
                <c:pt idx="35">
                  <c:v>460581.21758245886</c:v>
                </c:pt>
                <c:pt idx="36">
                  <c:v>465415.76439278136</c:v>
                </c:pt>
                <c:pt idx="37">
                  <c:v>420688.42253667081</c:v>
                </c:pt>
                <c:pt idx="38">
                  <c:v>654172.79233074724</c:v>
                </c:pt>
                <c:pt idx="39">
                  <c:v>633590.70464433066</c:v>
                </c:pt>
                <c:pt idx="40">
                  <c:v>691289.12974260503</c:v>
                </c:pt>
                <c:pt idx="41">
                  <c:v>746718.72390051233</c:v>
                </c:pt>
                <c:pt idx="42">
                  <c:v>1433392.4909574485</c:v>
                </c:pt>
              </c:numCache>
            </c:numRef>
          </c:val>
          <c:extLst>
            <c:ext xmlns:c16="http://schemas.microsoft.com/office/drawing/2014/chart" uri="{C3380CC4-5D6E-409C-BE32-E72D297353CC}">
              <c16:uniqueId val="{00000000-5E9E-48BC-8AD3-35940C49285B}"/>
            </c:ext>
          </c:extLst>
        </c:ser>
        <c:ser>
          <c:idx val="1"/>
          <c:order val="1"/>
          <c:tx>
            <c:strRef>
              <c:f>SummData!$BD$9</c:f>
              <c:strCache>
                <c:ptCount val="1"/>
                <c:pt idx="0">
                  <c:v>Total Oregon Coastal, Columbia, Washington Coastal, JDF, Puget Sound Terminal return</c:v>
                </c:pt>
              </c:strCache>
            </c:strRef>
          </c:tx>
          <c:spPr>
            <a:solidFill>
              <a:schemeClr val="accent2"/>
            </a:solidFill>
            <a:ln>
              <a:noFill/>
            </a:ln>
            <a:effectLst/>
          </c:spPr>
          <c:invertIfNegative val="0"/>
          <c:cat>
            <c:numRef>
              <c:f>SummData!$AT$21:$AT$63</c:f>
              <c:numCache>
                <c:formatCode>General</c:formatCode>
                <c:ptCount val="43"/>
                <c:pt idx="0">
                  <c:v>1981</c:v>
                </c:pt>
                <c:pt idx="1">
                  <c:v>1982</c:v>
                </c:pt>
                <c:pt idx="2">
                  <c:v>1983</c:v>
                </c:pt>
                <c:pt idx="3">
                  <c:v>1984</c:v>
                </c:pt>
                <c:pt idx="4">
                  <c:v>1985</c:v>
                </c:pt>
                <c:pt idx="5">
                  <c:v>1986</c:v>
                </c:pt>
                <c:pt idx="6">
                  <c:v>1987</c:v>
                </c:pt>
                <c:pt idx="7">
                  <c:v>1988</c:v>
                </c:pt>
                <c:pt idx="8">
                  <c:v>1989</c:v>
                </c:pt>
                <c:pt idx="9">
                  <c:v>1990</c:v>
                </c:pt>
                <c:pt idx="10">
                  <c:v>1991</c:v>
                </c:pt>
                <c:pt idx="11">
                  <c:v>1992</c:v>
                </c:pt>
                <c:pt idx="12">
                  <c:v>1993</c:v>
                </c:pt>
                <c:pt idx="13">
                  <c:v>1994</c:v>
                </c:pt>
                <c:pt idx="14">
                  <c:v>1995</c:v>
                </c:pt>
                <c:pt idx="15">
                  <c:v>1996</c:v>
                </c:pt>
                <c:pt idx="16">
                  <c:v>1997</c:v>
                </c:pt>
                <c:pt idx="17">
                  <c:v>1998</c:v>
                </c:pt>
                <c:pt idx="18">
                  <c:v>1999</c:v>
                </c:pt>
                <c:pt idx="19">
                  <c:v>2000</c:v>
                </c:pt>
                <c:pt idx="20">
                  <c:v>2001</c:v>
                </c:pt>
                <c:pt idx="21">
                  <c:v>2002</c:v>
                </c:pt>
                <c:pt idx="22">
                  <c:v>2003</c:v>
                </c:pt>
                <c:pt idx="23">
                  <c:v>2004</c:v>
                </c:pt>
                <c:pt idx="24">
                  <c:v>2005</c:v>
                </c:pt>
                <c:pt idx="25">
                  <c:v>2006</c:v>
                </c:pt>
                <c:pt idx="26">
                  <c:v>2007</c:v>
                </c:pt>
                <c:pt idx="27">
                  <c:v>2008</c:v>
                </c:pt>
                <c:pt idx="28">
                  <c:v>2009</c:v>
                </c:pt>
                <c:pt idx="29">
                  <c:v>2010</c:v>
                </c:pt>
                <c:pt idx="30">
                  <c:v>2011</c:v>
                </c:pt>
                <c:pt idx="31">
                  <c:v>2012</c:v>
                </c:pt>
                <c:pt idx="32">
                  <c:v>2013</c:v>
                </c:pt>
                <c:pt idx="33">
                  <c:v>2014</c:v>
                </c:pt>
                <c:pt idx="34">
                  <c:v>2015</c:v>
                </c:pt>
                <c:pt idx="35">
                  <c:v>2016</c:v>
                </c:pt>
                <c:pt idx="36">
                  <c:v>2017</c:v>
                </c:pt>
                <c:pt idx="37">
                  <c:v>2018</c:v>
                </c:pt>
                <c:pt idx="38">
                  <c:v>2019</c:v>
                </c:pt>
                <c:pt idx="39">
                  <c:v>2020</c:v>
                </c:pt>
                <c:pt idx="40">
                  <c:v>2021</c:v>
                </c:pt>
                <c:pt idx="41">
                  <c:v>2022</c:v>
                </c:pt>
                <c:pt idx="42">
                  <c:v>2023</c:v>
                </c:pt>
              </c:numCache>
            </c:numRef>
          </c:cat>
          <c:val>
            <c:numRef>
              <c:f>SummData!$BD$21:$BD$63</c:f>
              <c:numCache>
                <c:formatCode>#,##0</c:formatCode>
                <c:ptCount val="43"/>
                <c:pt idx="0">
                  <c:v>813338.23677090043</c:v>
                </c:pt>
                <c:pt idx="1">
                  <c:v>957217.47420191055</c:v>
                </c:pt>
                <c:pt idx="2">
                  <c:v>690677.43932057312</c:v>
                </c:pt>
                <c:pt idx="3">
                  <c:v>854639.28741287836</c:v>
                </c:pt>
                <c:pt idx="4">
                  <c:v>954179.06890839979</c:v>
                </c:pt>
                <c:pt idx="5">
                  <c:v>1324229.1921004429</c:v>
                </c:pt>
                <c:pt idx="6">
                  <c:v>1738708.8911852601</c:v>
                </c:pt>
                <c:pt idx="7">
                  <c:v>1654736.4034642149</c:v>
                </c:pt>
                <c:pt idx="8">
                  <c:v>1397272.1065380985</c:v>
                </c:pt>
                <c:pt idx="9">
                  <c:v>1057963.0353811414</c:v>
                </c:pt>
                <c:pt idx="10">
                  <c:v>788290.75122352631</c:v>
                </c:pt>
                <c:pt idx="11">
                  <c:v>727134.51699909731</c:v>
                </c:pt>
                <c:pt idx="12">
                  <c:v>743431.43162417435</c:v>
                </c:pt>
                <c:pt idx="13">
                  <c:v>671916.80316436512</c:v>
                </c:pt>
                <c:pt idx="14">
                  <c:v>741241.11766114482</c:v>
                </c:pt>
                <c:pt idx="15">
                  <c:v>814272.94654664863</c:v>
                </c:pt>
                <c:pt idx="16">
                  <c:v>846218.44845851022</c:v>
                </c:pt>
                <c:pt idx="17">
                  <c:v>679520.90929382341</c:v>
                </c:pt>
                <c:pt idx="18">
                  <c:v>786633.57863131794</c:v>
                </c:pt>
                <c:pt idx="19">
                  <c:v>905376.02844621299</c:v>
                </c:pt>
                <c:pt idx="20">
                  <c:v>1610768.4995379075</c:v>
                </c:pt>
                <c:pt idx="21">
                  <c:v>1898558.5826044767</c:v>
                </c:pt>
                <c:pt idx="22">
                  <c:v>1961785.8121677449</c:v>
                </c:pt>
                <c:pt idx="23">
                  <c:v>1814189.4131863199</c:v>
                </c:pt>
                <c:pt idx="24">
                  <c:v>1231037.4064110359</c:v>
                </c:pt>
                <c:pt idx="25">
                  <c:v>1132263.0044525212</c:v>
                </c:pt>
                <c:pt idx="26">
                  <c:v>799422.93916085293</c:v>
                </c:pt>
                <c:pt idx="27">
                  <c:v>1061922.5541562554</c:v>
                </c:pt>
                <c:pt idx="28">
                  <c:v>1031799.2930220783</c:v>
                </c:pt>
                <c:pt idx="29">
                  <c:v>1566596.5548215883</c:v>
                </c:pt>
                <c:pt idx="30">
                  <c:v>1430136.1623782523</c:v>
                </c:pt>
                <c:pt idx="31">
                  <c:v>1308017.3381788817</c:v>
                </c:pt>
                <c:pt idx="32">
                  <c:v>1953498.2109865455</c:v>
                </c:pt>
                <c:pt idx="33">
                  <c:v>1854819.5080221966</c:v>
                </c:pt>
                <c:pt idx="34">
                  <c:v>2184484.8163460754</c:v>
                </c:pt>
                <c:pt idx="35">
                  <c:v>1361733.0807201536</c:v>
                </c:pt>
                <c:pt idx="36">
                  <c:v>1310181.9096067029</c:v>
                </c:pt>
                <c:pt idx="37">
                  <c:v>903666.56990738481</c:v>
                </c:pt>
                <c:pt idx="38">
                  <c:v>849226.07193444518</c:v>
                </c:pt>
                <c:pt idx="39">
                  <c:v>1077775.615007461</c:v>
                </c:pt>
                <c:pt idx="40">
                  <c:v>1078154.2287706595</c:v>
                </c:pt>
                <c:pt idx="41">
                  <c:v>1449795.1017399994</c:v>
                </c:pt>
                <c:pt idx="42">
                  <c:v>1312137.2168631409</c:v>
                </c:pt>
              </c:numCache>
            </c:numRef>
          </c:val>
          <c:extLst>
            <c:ext xmlns:c16="http://schemas.microsoft.com/office/drawing/2014/chart" uri="{C3380CC4-5D6E-409C-BE32-E72D297353CC}">
              <c16:uniqueId val="{00000001-5E9E-48BC-8AD3-35940C49285B}"/>
            </c:ext>
          </c:extLst>
        </c:ser>
        <c:dLbls>
          <c:showLegendKey val="0"/>
          <c:showVal val="0"/>
          <c:showCatName val="0"/>
          <c:showSerName val="0"/>
          <c:showPercent val="0"/>
          <c:showBubbleSize val="0"/>
        </c:dLbls>
        <c:gapWidth val="150"/>
        <c:overlap val="100"/>
        <c:axId val="1111902544"/>
        <c:axId val="1111906864"/>
      </c:barChart>
      <c:catAx>
        <c:axId val="111190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1906864"/>
        <c:crosses val="autoZero"/>
        <c:auto val="1"/>
        <c:lblAlgn val="ctr"/>
        <c:lblOffset val="100"/>
        <c:noMultiLvlLbl val="0"/>
      </c:catAx>
      <c:valAx>
        <c:axId val="111190686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1902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Terminal Returns of Chinook Salmon</a:t>
            </a:r>
            <a:r>
              <a:rPr lang="en-US" baseline="0"/>
              <a:t> to outer coastal areas (WCVI, Washington State, Oregon) and </a:t>
            </a:r>
          </a:p>
          <a:p>
            <a:pPr>
              <a:defRPr/>
            </a:pPr>
            <a:r>
              <a:rPr lang="en-US" baseline="0"/>
              <a:t>inner coast </a:t>
            </a:r>
            <a:r>
              <a:rPr lang="en-US" sz="1400" b="0" i="0" u="none" strike="noStrike" kern="1200" spc="0" baseline="0">
                <a:solidFill>
                  <a:sysClr val="windowText" lastClr="000000">
                    <a:lumMod val="65000"/>
                    <a:lumOff val="35000"/>
                  </a:sysClr>
                </a:solidFill>
                <a:latin typeface="+mn-lt"/>
                <a:ea typeface="+mn-ea"/>
                <a:cs typeface="+mn-cs"/>
              </a:rPr>
              <a:t>(Salish Sea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0"/>
          <c:tx>
            <c:strRef>
              <c:f>SummData!$BH$9</c:f>
              <c:strCache>
                <c:ptCount val="1"/>
                <c:pt idx="0">
                  <c:v>Grand Total Salish Sea (inner coast)</c:v>
                </c:pt>
              </c:strCache>
            </c:strRef>
          </c:tx>
          <c:spPr>
            <a:solidFill>
              <a:schemeClr val="accent2"/>
            </a:solidFill>
            <a:ln>
              <a:noFill/>
            </a:ln>
            <a:effectLst/>
          </c:spPr>
          <c:invertIfNegative val="0"/>
          <c:cat>
            <c:numRef>
              <c:f>SummData!$AT$21:$AT$63</c:f>
              <c:numCache>
                <c:formatCode>General</c:formatCode>
                <c:ptCount val="43"/>
                <c:pt idx="0">
                  <c:v>1981</c:v>
                </c:pt>
                <c:pt idx="1">
                  <c:v>1982</c:v>
                </c:pt>
                <c:pt idx="2">
                  <c:v>1983</c:v>
                </c:pt>
                <c:pt idx="3">
                  <c:v>1984</c:v>
                </c:pt>
                <c:pt idx="4">
                  <c:v>1985</c:v>
                </c:pt>
                <c:pt idx="5">
                  <c:v>1986</c:v>
                </c:pt>
                <c:pt idx="6">
                  <c:v>1987</c:v>
                </c:pt>
                <c:pt idx="7">
                  <c:v>1988</c:v>
                </c:pt>
                <c:pt idx="8">
                  <c:v>1989</c:v>
                </c:pt>
                <c:pt idx="9">
                  <c:v>1990</c:v>
                </c:pt>
                <c:pt idx="10">
                  <c:v>1991</c:v>
                </c:pt>
                <c:pt idx="11">
                  <c:v>1992</c:v>
                </c:pt>
                <c:pt idx="12">
                  <c:v>1993</c:v>
                </c:pt>
                <c:pt idx="13">
                  <c:v>1994</c:v>
                </c:pt>
                <c:pt idx="14">
                  <c:v>1995</c:v>
                </c:pt>
                <c:pt idx="15">
                  <c:v>1996</c:v>
                </c:pt>
                <c:pt idx="16">
                  <c:v>1997</c:v>
                </c:pt>
                <c:pt idx="17">
                  <c:v>1998</c:v>
                </c:pt>
                <c:pt idx="18">
                  <c:v>1999</c:v>
                </c:pt>
                <c:pt idx="19">
                  <c:v>2000</c:v>
                </c:pt>
                <c:pt idx="20">
                  <c:v>2001</c:v>
                </c:pt>
                <c:pt idx="21">
                  <c:v>2002</c:v>
                </c:pt>
                <c:pt idx="22">
                  <c:v>2003</c:v>
                </c:pt>
                <c:pt idx="23">
                  <c:v>2004</c:v>
                </c:pt>
                <c:pt idx="24">
                  <c:v>2005</c:v>
                </c:pt>
                <c:pt idx="25">
                  <c:v>2006</c:v>
                </c:pt>
                <c:pt idx="26">
                  <c:v>2007</c:v>
                </c:pt>
                <c:pt idx="27">
                  <c:v>2008</c:v>
                </c:pt>
                <c:pt idx="28">
                  <c:v>2009</c:v>
                </c:pt>
                <c:pt idx="29">
                  <c:v>2010</c:v>
                </c:pt>
                <c:pt idx="30">
                  <c:v>2011</c:v>
                </c:pt>
                <c:pt idx="31">
                  <c:v>2012</c:v>
                </c:pt>
                <c:pt idx="32">
                  <c:v>2013</c:v>
                </c:pt>
                <c:pt idx="33">
                  <c:v>2014</c:v>
                </c:pt>
                <c:pt idx="34">
                  <c:v>2015</c:v>
                </c:pt>
                <c:pt idx="35">
                  <c:v>2016</c:v>
                </c:pt>
                <c:pt idx="36">
                  <c:v>2017</c:v>
                </c:pt>
                <c:pt idx="37">
                  <c:v>2018</c:v>
                </c:pt>
                <c:pt idx="38">
                  <c:v>2019</c:v>
                </c:pt>
                <c:pt idx="39">
                  <c:v>2020</c:v>
                </c:pt>
                <c:pt idx="40">
                  <c:v>2021</c:v>
                </c:pt>
                <c:pt idx="41">
                  <c:v>2022</c:v>
                </c:pt>
                <c:pt idx="42">
                  <c:v>2023</c:v>
                </c:pt>
              </c:numCache>
            </c:numRef>
          </c:cat>
          <c:val>
            <c:numRef>
              <c:f>SummData!$BH$21:$BH$63</c:f>
              <c:numCache>
                <c:formatCode>#,##0</c:formatCode>
                <c:ptCount val="43"/>
                <c:pt idx="0">
                  <c:v>447207.70907081035</c:v>
                </c:pt>
                <c:pt idx="1">
                  <c:v>472227.47634901182</c:v>
                </c:pt>
                <c:pt idx="2">
                  <c:v>358917.74102728919</c:v>
                </c:pt>
                <c:pt idx="3">
                  <c:v>543169.91684997699</c:v>
                </c:pt>
                <c:pt idx="4">
                  <c:v>624240.46707705618</c:v>
                </c:pt>
                <c:pt idx="5">
                  <c:v>633007.27665289724</c:v>
                </c:pt>
                <c:pt idx="6">
                  <c:v>502098.79879742052</c:v>
                </c:pt>
                <c:pt idx="7">
                  <c:v>483867.85383226461</c:v>
                </c:pt>
                <c:pt idx="8">
                  <c:v>532415.24830003898</c:v>
                </c:pt>
                <c:pt idx="9">
                  <c:v>695294.73697482527</c:v>
                </c:pt>
                <c:pt idx="10">
                  <c:v>455642.03512898774</c:v>
                </c:pt>
                <c:pt idx="11">
                  <c:v>499214.85966447543</c:v>
                </c:pt>
                <c:pt idx="12">
                  <c:v>441403.69953615696</c:v>
                </c:pt>
                <c:pt idx="13">
                  <c:v>470029.59321241616</c:v>
                </c:pt>
                <c:pt idx="14">
                  <c:v>450454.4191432987</c:v>
                </c:pt>
                <c:pt idx="15">
                  <c:v>510747.07490870607</c:v>
                </c:pt>
                <c:pt idx="16">
                  <c:v>588363.82787489938</c:v>
                </c:pt>
                <c:pt idx="17">
                  <c:v>716026.98367852718</c:v>
                </c:pt>
                <c:pt idx="18">
                  <c:v>624629.70318680652</c:v>
                </c:pt>
                <c:pt idx="19">
                  <c:v>547685.44413048076</c:v>
                </c:pt>
                <c:pt idx="20">
                  <c:v>749531.03434431052</c:v>
                </c:pt>
                <c:pt idx="21">
                  <c:v>763808.63370773708</c:v>
                </c:pt>
                <c:pt idx="22">
                  <c:v>861668.70816612965</c:v>
                </c:pt>
                <c:pt idx="23">
                  <c:v>704180.52466629434</c:v>
                </c:pt>
                <c:pt idx="24">
                  <c:v>607989.16578328831</c:v>
                </c:pt>
                <c:pt idx="25">
                  <c:v>763729.11672836076</c:v>
                </c:pt>
                <c:pt idx="26">
                  <c:v>571461.22389575164</c:v>
                </c:pt>
                <c:pt idx="27">
                  <c:v>562562.29111993778</c:v>
                </c:pt>
                <c:pt idx="28">
                  <c:v>514906.31648541673</c:v>
                </c:pt>
                <c:pt idx="29">
                  <c:v>697202.89728188841</c:v>
                </c:pt>
                <c:pt idx="30">
                  <c:v>685087.60972673248</c:v>
                </c:pt>
                <c:pt idx="31">
                  <c:v>474522.60311767703</c:v>
                </c:pt>
                <c:pt idx="32">
                  <c:v>576857.53261918295</c:v>
                </c:pt>
                <c:pt idx="33">
                  <c:v>520692.56843653851</c:v>
                </c:pt>
                <c:pt idx="34">
                  <c:v>649859.6987167492</c:v>
                </c:pt>
                <c:pt idx="35">
                  <c:v>517754.60977440758</c:v>
                </c:pt>
                <c:pt idx="36">
                  <c:v>617780.84925761167</c:v>
                </c:pt>
                <c:pt idx="37">
                  <c:v>509507.51287881233</c:v>
                </c:pt>
                <c:pt idx="38">
                  <c:v>684335.59442703053</c:v>
                </c:pt>
                <c:pt idx="39">
                  <c:v>569581.2448004192</c:v>
                </c:pt>
                <c:pt idx="40">
                  <c:v>693923.40459465317</c:v>
                </c:pt>
                <c:pt idx="41">
                  <c:v>776678.92373848706</c:v>
                </c:pt>
                <c:pt idx="42">
                  <c:v>1313464.4943611997</c:v>
                </c:pt>
              </c:numCache>
            </c:numRef>
          </c:val>
          <c:extLst>
            <c:ext xmlns:c16="http://schemas.microsoft.com/office/drawing/2014/chart" uri="{C3380CC4-5D6E-409C-BE32-E72D297353CC}">
              <c16:uniqueId val="{00000001-B489-43F7-9401-F40B939E0041}"/>
            </c:ext>
          </c:extLst>
        </c:ser>
        <c:ser>
          <c:idx val="0"/>
          <c:order val="1"/>
          <c:tx>
            <c:strRef>
              <c:f>SummData!$BG$9</c:f>
              <c:strCache>
                <c:ptCount val="1"/>
                <c:pt idx="0">
                  <c:v>Grand Total Outer Coast - OR,WA,WCVI</c:v>
                </c:pt>
              </c:strCache>
            </c:strRef>
          </c:tx>
          <c:spPr>
            <a:solidFill>
              <a:schemeClr val="accent1"/>
            </a:solidFill>
            <a:ln>
              <a:noFill/>
            </a:ln>
            <a:effectLst/>
          </c:spPr>
          <c:invertIfNegative val="0"/>
          <c:cat>
            <c:numRef>
              <c:f>SummData!$AT$21:$AT$63</c:f>
              <c:numCache>
                <c:formatCode>General</c:formatCode>
                <c:ptCount val="43"/>
                <c:pt idx="0">
                  <c:v>1981</c:v>
                </c:pt>
                <c:pt idx="1">
                  <c:v>1982</c:v>
                </c:pt>
                <c:pt idx="2">
                  <c:v>1983</c:v>
                </c:pt>
                <c:pt idx="3">
                  <c:v>1984</c:v>
                </c:pt>
                <c:pt idx="4">
                  <c:v>1985</c:v>
                </c:pt>
                <c:pt idx="5">
                  <c:v>1986</c:v>
                </c:pt>
                <c:pt idx="6">
                  <c:v>1987</c:v>
                </c:pt>
                <c:pt idx="7">
                  <c:v>1988</c:v>
                </c:pt>
                <c:pt idx="8">
                  <c:v>1989</c:v>
                </c:pt>
                <c:pt idx="9">
                  <c:v>1990</c:v>
                </c:pt>
                <c:pt idx="10">
                  <c:v>1991</c:v>
                </c:pt>
                <c:pt idx="11">
                  <c:v>1992</c:v>
                </c:pt>
                <c:pt idx="12">
                  <c:v>1993</c:v>
                </c:pt>
                <c:pt idx="13">
                  <c:v>1994</c:v>
                </c:pt>
                <c:pt idx="14">
                  <c:v>1995</c:v>
                </c:pt>
                <c:pt idx="15">
                  <c:v>1996</c:v>
                </c:pt>
                <c:pt idx="16">
                  <c:v>1997</c:v>
                </c:pt>
                <c:pt idx="17">
                  <c:v>1998</c:v>
                </c:pt>
                <c:pt idx="18">
                  <c:v>1999</c:v>
                </c:pt>
                <c:pt idx="19">
                  <c:v>2000</c:v>
                </c:pt>
                <c:pt idx="20">
                  <c:v>2001</c:v>
                </c:pt>
                <c:pt idx="21">
                  <c:v>2002</c:v>
                </c:pt>
                <c:pt idx="22">
                  <c:v>2003</c:v>
                </c:pt>
                <c:pt idx="23">
                  <c:v>2004</c:v>
                </c:pt>
                <c:pt idx="24">
                  <c:v>2005</c:v>
                </c:pt>
                <c:pt idx="25">
                  <c:v>2006</c:v>
                </c:pt>
                <c:pt idx="26">
                  <c:v>2007</c:v>
                </c:pt>
                <c:pt idx="27">
                  <c:v>2008</c:v>
                </c:pt>
                <c:pt idx="28">
                  <c:v>2009</c:v>
                </c:pt>
                <c:pt idx="29">
                  <c:v>2010</c:v>
                </c:pt>
                <c:pt idx="30">
                  <c:v>2011</c:v>
                </c:pt>
                <c:pt idx="31">
                  <c:v>2012</c:v>
                </c:pt>
                <c:pt idx="32">
                  <c:v>2013</c:v>
                </c:pt>
                <c:pt idx="33">
                  <c:v>2014</c:v>
                </c:pt>
                <c:pt idx="34">
                  <c:v>2015</c:v>
                </c:pt>
                <c:pt idx="35">
                  <c:v>2016</c:v>
                </c:pt>
                <c:pt idx="36">
                  <c:v>2017</c:v>
                </c:pt>
                <c:pt idx="37">
                  <c:v>2018</c:v>
                </c:pt>
                <c:pt idx="38">
                  <c:v>2019</c:v>
                </c:pt>
                <c:pt idx="39">
                  <c:v>2020</c:v>
                </c:pt>
                <c:pt idx="40">
                  <c:v>2021</c:v>
                </c:pt>
                <c:pt idx="41">
                  <c:v>2022</c:v>
                </c:pt>
                <c:pt idx="42">
                  <c:v>2023</c:v>
                </c:pt>
              </c:numCache>
            </c:numRef>
          </c:cat>
          <c:val>
            <c:numRef>
              <c:f>SummData!$BG$21:$BG$63</c:f>
              <c:numCache>
                <c:formatCode>#,##0</c:formatCode>
                <c:ptCount val="43"/>
                <c:pt idx="0">
                  <c:v>618733.86610780715</c:v>
                </c:pt>
                <c:pt idx="1">
                  <c:v>767870.79930585739</c:v>
                </c:pt>
                <c:pt idx="2">
                  <c:v>588825.77176002716</c:v>
                </c:pt>
                <c:pt idx="3">
                  <c:v>702376.42922107398</c:v>
                </c:pt>
                <c:pt idx="4">
                  <c:v>813368.6830601535</c:v>
                </c:pt>
                <c:pt idx="5">
                  <c:v>1147154.6793244092</c:v>
                </c:pt>
                <c:pt idx="6">
                  <c:v>1615764.3273323739</c:v>
                </c:pt>
                <c:pt idx="7">
                  <c:v>1570194.1734843089</c:v>
                </c:pt>
                <c:pt idx="8">
                  <c:v>1295822.0989612935</c:v>
                </c:pt>
                <c:pt idx="9">
                  <c:v>990614.81714421464</c:v>
                </c:pt>
                <c:pt idx="10">
                  <c:v>930280.41091062885</c:v>
                </c:pt>
                <c:pt idx="11">
                  <c:v>894653.64171105344</c:v>
                </c:pt>
                <c:pt idx="12">
                  <c:v>885405.83424940682</c:v>
                </c:pt>
                <c:pt idx="13">
                  <c:v>709439.25754648377</c:v>
                </c:pt>
                <c:pt idx="14">
                  <c:v>653215.75707958243</c:v>
                </c:pt>
                <c:pt idx="15">
                  <c:v>745322.55976552377</c:v>
                </c:pt>
                <c:pt idx="16">
                  <c:v>832873.32224460493</c:v>
                </c:pt>
                <c:pt idx="17">
                  <c:v>693777.8997399587</c:v>
                </c:pt>
                <c:pt idx="18">
                  <c:v>661659.55579194706</c:v>
                </c:pt>
                <c:pt idx="19">
                  <c:v>761382.34609946562</c:v>
                </c:pt>
                <c:pt idx="20">
                  <c:v>1432588.5086534978</c:v>
                </c:pt>
                <c:pt idx="21">
                  <c:v>1797959.0825798092</c:v>
                </c:pt>
                <c:pt idx="22">
                  <c:v>1969469.130886198</c:v>
                </c:pt>
                <c:pt idx="23">
                  <c:v>1851171.1483904363</c:v>
                </c:pt>
                <c:pt idx="24">
                  <c:v>1166111.1985506071</c:v>
                </c:pt>
                <c:pt idx="25">
                  <c:v>1060646.7816457157</c:v>
                </c:pt>
                <c:pt idx="26">
                  <c:v>642482.87392712547</c:v>
                </c:pt>
                <c:pt idx="27">
                  <c:v>925382.93123229861</c:v>
                </c:pt>
                <c:pt idx="28">
                  <c:v>944254.31979887595</c:v>
                </c:pt>
                <c:pt idx="29">
                  <c:v>1456396.2943234283</c:v>
                </c:pt>
                <c:pt idx="30">
                  <c:v>1371994.1954074984</c:v>
                </c:pt>
                <c:pt idx="31">
                  <c:v>1139161.5539524334</c:v>
                </c:pt>
                <c:pt idx="32">
                  <c:v>1888407.183786487</c:v>
                </c:pt>
                <c:pt idx="33">
                  <c:v>1835487.0105140985</c:v>
                </c:pt>
                <c:pt idx="34">
                  <c:v>2240250.2619936978</c:v>
                </c:pt>
                <c:pt idx="35">
                  <c:v>1304559.688528205</c:v>
                </c:pt>
                <c:pt idx="36">
                  <c:v>1157816.824741872</c:v>
                </c:pt>
                <c:pt idx="37">
                  <c:v>814847.47956524324</c:v>
                </c:pt>
                <c:pt idx="38">
                  <c:v>819063.26983816188</c:v>
                </c:pt>
                <c:pt idx="39">
                  <c:v>1141785.0748513727</c:v>
                </c:pt>
                <c:pt idx="40">
                  <c:v>1075519.9539186114</c:v>
                </c:pt>
                <c:pt idx="41">
                  <c:v>1419834.9019020244</c:v>
                </c:pt>
                <c:pt idx="42">
                  <c:v>1432065.2134593897</c:v>
                </c:pt>
              </c:numCache>
            </c:numRef>
          </c:val>
          <c:extLst>
            <c:ext xmlns:c16="http://schemas.microsoft.com/office/drawing/2014/chart" uri="{C3380CC4-5D6E-409C-BE32-E72D297353CC}">
              <c16:uniqueId val="{00000000-B489-43F7-9401-F40B939E0041}"/>
            </c:ext>
          </c:extLst>
        </c:ser>
        <c:dLbls>
          <c:showLegendKey val="0"/>
          <c:showVal val="0"/>
          <c:showCatName val="0"/>
          <c:showSerName val="0"/>
          <c:showPercent val="0"/>
          <c:showBubbleSize val="0"/>
        </c:dLbls>
        <c:gapWidth val="150"/>
        <c:overlap val="100"/>
        <c:axId val="1111902544"/>
        <c:axId val="1111906864"/>
      </c:barChart>
      <c:catAx>
        <c:axId val="1111902544"/>
        <c:scaling>
          <c:orientation val="minMax"/>
        </c:scaling>
        <c:delete val="0"/>
        <c:axPos val="b"/>
        <c:numFmt formatCode="General" sourceLinked="1"/>
        <c:majorTickMark val="cross"/>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1906864"/>
        <c:crosses val="autoZero"/>
        <c:auto val="1"/>
        <c:lblAlgn val="ctr"/>
        <c:lblOffset val="100"/>
        <c:tickLblSkip val="3"/>
        <c:noMultiLvlLbl val="0"/>
      </c:catAx>
      <c:valAx>
        <c:axId val="1111906864"/>
        <c:scaling>
          <c:orientation val="minMax"/>
          <c:max val="3000000"/>
        </c:scaling>
        <c:delete val="0"/>
        <c:axPos val="l"/>
        <c:majorGridlines>
          <c:spPr>
            <a:ln w="9525" cap="flat" cmpd="sng" algn="ctr">
              <a:solidFill>
                <a:schemeClr val="tx1">
                  <a:lumMod val="15000"/>
                  <a:lumOff val="85000"/>
                </a:schemeClr>
              </a:solidFill>
              <a:prstDash val="sys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Terminal Abundance of Chinook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1902544"/>
        <c:crosses val="autoZero"/>
        <c:crossBetween val="between"/>
      </c:valAx>
      <c:spPr>
        <a:noFill/>
        <a:ln>
          <a:solidFill>
            <a:schemeClr val="tx1">
              <a:lumMod val="50000"/>
              <a:lumOff val="50000"/>
            </a:schemeClr>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61</xdr:col>
      <xdr:colOff>83609</xdr:colOff>
      <xdr:row>12</xdr:row>
      <xdr:rowOff>63500</xdr:rowOff>
    </xdr:from>
    <xdr:to>
      <xdr:col>70</xdr:col>
      <xdr:colOff>208493</xdr:colOff>
      <xdr:row>35</xdr:row>
      <xdr:rowOff>86783</xdr:rowOff>
    </xdr:to>
    <xdr:graphicFrame macro="">
      <xdr:nvGraphicFramePr>
        <xdr:cNvPr id="2" name="Chart 1">
          <a:extLst>
            <a:ext uri="{FF2B5EF4-FFF2-40B4-BE49-F238E27FC236}">
              <a16:creationId xmlns:a16="http://schemas.microsoft.com/office/drawing/2014/main" id="{77E722D2-DA3D-07C0-1D6F-775CD0EF78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61</xdr:col>
      <xdr:colOff>582082</xdr:colOff>
      <xdr:row>38</xdr:row>
      <xdr:rowOff>137583</xdr:rowOff>
    </xdr:from>
    <xdr:to>
      <xdr:col>71</xdr:col>
      <xdr:colOff>82550</xdr:colOff>
      <xdr:row>61</xdr:row>
      <xdr:rowOff>164042</xdr:rowOff>
    </xdr:to>
    <xdr:graphicFrame macro="">
      <xdr:nvGraphicFramePr>
        <xdr:cNvPr id="3" name="Chart 2">
          <a:extLst>
            <a:ext uri="{FF2B5EF4-FFF2-40B4-BE49-F238E27FC236}">
              <a16:creationId xmlns:a16="http://schemas.microsoft.com/office/drawing/2014/main" id="{446FAB98-8837-4F34-8DA7-E89AEDECD9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Robin Ehlke" id="{54922663-245B-4B1A-90E4-207F82A763C6}" userId="Robin Ehlke" providerId="None"/>
  <person displayName="Bryan Van Orman" id="{D384A92C-2DE7-44C5-8D53-0A0C79B9AF6C}" userId="S::bvanorman@nwifc.org::bd4c5270-208b-4f9f-b54e-6fbf953c46bc" providerId="AD"/>
  <person displayName="Scharpf, Mike (DFW)" id="{678E2C59-5CE0-465C-8F96-3A661AC4E89E}" userId="S::Mike.Scharpf@dfw.wa.gov::5b8f3356-1911-44ff-8878-80000c8d948a" providerId="AD"/>
  <person displayName="Hailey Rosenthal" id="{C2E39F74-0ABD-487C-8761-3A5CB492606B}" userId="S::Hailey.Rosenthal@dfw.wa.gov::fb45a0c6-00ca-416f-a585-0bad0659b28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J3" dT="2019-12-12T02:29:50.76" personId="{54922663-245B-4B1A-90E4-207F82A763C6}" id="{804BF1B8-6A90-4C5B-A5A1-8FCA34E310E9}">
    <text>Links to Tablr II-6</text>
  </threadedComment>
</ThreadedComments>
</file>

<file path=xl/threadedComments/threadedComment2.xml><?xml version="1.0" encoding="utf-8"?>
<ThreadedComments xmlns="http://schemas.microsoft.com/office/spreadsheetml/2018/threadedcomments" xmlns:x="http://schemas.openxmlformats.org/spreadsheetml/2006/main">
  <threadedComment ref="F100" dT="2021-01-21T16:41:01.97" personId="{678E2C59-5CE0-465C-8F96-3A661AC4E89E}" id="{0C0B9EFC-91E3-417D-B7D1-B4908AE68E51}">
    <text>2195 in CRC plus estimated non-harvest mort.  1,734 in CRC actual catch.</text>
  </threadedComment>
  <threadedComment ref="I100" dT="2021-01-08T23:20:08.04" personId="{678E2C59-5CE0-465C-8F96-3A661AC4E89E}" id="{12D7EF63-53F6-4D7B-ADD5-7030064AE5CC}">
    <text>difference from the forecast RR is the lack of non-harvest mortality during recreational fisheries.</text>
  </threadedComment>
  <threadedComment ref="I101" dT="2022-01-10T22:24:52.60" personId="{678E2C59-5CE0-465C-8F96-3A661AC4E89E}" id="{31FDFAE8-3EA7-4318-97B8-6C1A7C75FE61}">
    <text>difference from the forecast RR is the lack of non-harvest mortality during recreational fisheries.</text>
  </threadedComment>
</ThreadedComments>
</file>

<file path=xl/threadedComments/threadedComment3.xml><?xml version="1.0" encoding="utf-8"?>
<ThreadedComments xmlns="http://schemas.microsoft.com/office/spreadsheetml/2018/threadedcomments" xmlns:x="http://schemas.openxmlformats.org/spreadsheetml/2006/main">
  <threadedComment ref="F208" dT="2024-01-20T20:05:39.73" personId="{D384A92C-2DE7-44C5-8D53-0A0C79B9AF6C}" id="{FA84D0C9-8D39-434E-9676-8F7BAF3C472F}">
    <text>Big change</text>
  </threadedComment>
  <threadedComment ref="F208" dT="2024-01-21T23:16:18.11" personId="{D384A92C-2DE7-44C5-8D53-0A0C79B9AF6C}" id="{E25E2F85-93A3-4757-BE2A-6B94012896F3}" parentId="{FA84D0C9-8D39-434E-9676-8F7BAF3C472F}">
    <text>TOCAS data correction occurred 2 weeks ago.</text>
  </threadedComment>
</ThreadedComments>
</file>

<file path=xl/threadedComments/threadedComment4.xml><?xml version="1.0" encoding="utf-8"?>
<ThreadedComments xmlns="http://schemas.microsoft.com/office/spreadsheetml/2018/threadedcomments" xmlns:x="http://schemas.openxmlformats.org/spreadsheetml/2006/main">
  <threadedComment ref="B53" dT="2024-01-10T16:29:46.44" personId="{C2E39F74-0ABD-487C-8761-3A5CB492606B}" id="{336B811B-4D44-46A7-BF41-AB26CB370B13}">
    <text xml:space="preserve">34599
</text>
  </threadedComment>
  <threadedComment ref="C53" dT="2024-01-10T16:30:12.03" personId="{C2E39F74-0ABD-487C-8761-3A5CB492606B}" id="{F34FB0AE-8E85-4AE0-ACB0-FA022114C641}">
    <text>95,753</text>
  </threadedComment>
  <threadedComment ref="D53" dT="2024-01-10T16:30:31.36" personId="{C2E39F74-0ABD-487C-8761-3A5CB492606B}" id="{79B6B522-4FAD-4900-9F6F-64723B0FA05E}">
    <text>79,590</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printerSettings" Target="../printerSettings/printerSettings13.bin"/><Relationship Id="rId13" Type="http://schemas.openxmlformats.org/officeDocument/2006/relationships/printerSettings" Target="../printerSettings/printerSettings18.bin"/><Relationship Id="rId3" Type="http://schemas.openxmlformats.org/officeDocument/2006/relationships/printerSettings" Target="../printerSettings/printerSettings8.bin"/><Relationship Id="rId7" Type="http://schemas.openxmlformats.org/officeDocument/2006/relationships/printerSettings" Target="../printerSettings/printerSettings12.bin"/><Relationship Id="rId12" Type="http://schemas.openxmlformats.org/officeDocument/2006/relationships/printerSettings" Target="../printerSettings/printerSettings17.bin"/><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 Id="rId6" Type="http://schemas.openxmlformats.org/officeDocument/2006/relationships/printerSettings" Target="../printerSettings/printerSettings11.bin"/><Relationship Id="rId11" Type="http://schemas.openxmlformats.org/officeDocument/2006/relationships/printerSettings" Target="../printerSettings/printerSettings16.bin"/><Relationship Id="rId5" Type="http://schemas.openxmlformats.org/officeDocument/2006/relationships/printerSettings" Target="../printerSettings/printerSettings10.bin"/><Relationship Id="rId10" Type="http://schemas.openxmlformats.org/officeDocument/2006/relationships/printerSettings" Target="../printerSettings/printerSettings15.bin"/><Relationship Id="rId4" Type="http://schemas.openxmlformats.org/officeDocument/2006/relationships/printerSettings" Target="../printerSettings/printerSettings9.bin"/><Relationship Id="rId9" Type="http://schemas.openxmlformats.org/officeDocument/2006/relationships/printerSettings" Target="../printerSettings/printerSettings14.bin"/><Relationship Id="rId14" Type="http://schemas.openxmlformats.org/officeDocument/2006/relationships/printerSettings" Target="../printerSettings/printerSettings19.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28.bin"/><Relationship Id="rId13" Type="http://schemas.openxmlformats.org/officeDocument/2006/relationships/printerSettings" Target="../printerSettings/printerSettings33.bin"/><Relationship Id="rId3" Type="http://schemas.openxmlformats.org/officeDocument/2006/relationships/printerSettings" Target="../printerSettings/printerSettings23.bin"/><Relationship Id="rId7" Type="http://schemas.openxmlformats.org/officeDocument/2006/relationships/printerSettings" Target="../printerSettings/printerSettings27.bin"/><Relationship Id="rId12" Type="http://schemas.openxmlformats.org/officeDocument/2006/relationships/printerSettings" Target="../printerSettings/printerSettings32.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6" Type="http://schemas.openxmlformats.org/officeDocument/2006/relationships/printerSettings" Target="../printerSettings/printerSettings26.bin"/><Relationship Id="rId11" Type="http://schemas.openxmlformats.org/officeDocument/2006/relationships/printerSettings" Target="../printerSettings/printerSettings31.bin"/><Relationship Id="rId5" Type="http://schemas.openxmlformats.org/officeDocument/2006/relationships/printerSettings" Target="../printerSettings/printerSettings25.bin"/><Relationship Id="rId10" Type="http://schemas.openxmlformats.org/officeDocument/2006/relationships/printerSettings" Target="../printerSettings/printerSettings30.bin"/><Relationship Id="rId4" Type="http://schemas.openxmlformats.org/officeDocument/2006/relationships/printerSettings" Target="../printerSettings/printerSettings24.bin"/><Relationship Id="rId9" Type="http://schemas.openxmlformats.org/officeDocument/2006/relationships/printerSettings" Target="../printerSettings/printerSettings29.bin"/><Relationship Id="rId14" Type="http://schemas.openxmlformats.org/officeDocument/2006/relationships/printerSettings" Target="../printerSettings/printerSettings34.bin"/></Relationships>
</file>

<file path=xl/worksheets/_rels/sheet9.xml.rels><?xml version="1.0" encoding="UTF-8" standalone="yes"?>
<Relationships xmlns="http://schemas.openxmlformats.org/package/2006/relationships"><Relationship Id="rId8" Type="http://schemas.openxmlformats.org/officeDocument/2006/relationships/printerSettings" Target="../printerSettings/printerSettings42.bin"/><Relationship Id="rId13" Type="http://schemas.openxmlformats.org/officeDocument/2006/relationships/printerSettings" Target="../printerSettings/printerSettings47.bin"/><Relationship Id="rId3" Type="http://schemas.openxmlformats.org/officeDocument/2006/relationships/printerSettings" Target="../printerSettings/printerSettings37.bin"/><Relationship Id="rId7" Type="http://schemas.openxmlformats.org/officeDocument/2006/relationships/printerSettings" Target="../printerSettings/printerSettings41.bin"/><Relationship Id="rId12" Type="http://schemas.openxmlformats.org/officeDocument/2006/relationships/printerSettings" Target="../printerSettings/printerSettings46.bin"/><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 Id="rId6" Type="http://schemas.openxmlformats.org/officeDocument/2006/relationships/printerSettings" Target="../printerSettings/printerSettings40.bin"/><Relationship Id="rId11" Type="http://schemas.openxmlformats.org/officeDocument/2006/relationships/printerSettings" Target="../printerSettings/printerSettings45.bin"/><Relationship Id="rId5" Type="http://schemas.openxmlformats.org/officeDocument/2006/relationships/printerSettings" Target="../printerSettings/printerSettings39.bin"/><Relationship Id="rId10" Type="http://schemas.openxmlformats.org/officeDocument/2006/relationships/printerSettings" Target="../printerSettings/printerSettings44.bin"/><Relationship Id="rId4" Type="http://schemas.openxmlformats.org/officeDocument/2006/relationships/printerSettings" Target="../printerSettings/printerSettings38.bin"/><Relationship Id="rId9" Type="http://schemas.openxmlformats.org/officeDocument/2006/relationships/printerSettings" Target="../printerSettings/printerSettings43.bin"/><Relationship Id="rId14" Type="http://schemas.openxmlformats.org/officeDocument/2006/relationships/printerSettings" Target="../printerSettings/printerSettings4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57.bin"/><Relationship Id="rId13" Type="http://schemas.openxmlformats.org/officeDocument/2006/relationships/printerSettings" Target="../printerSettings/printerSettings62.bin"/><Relationship Id="rId3" Type="http://schemas.openxmlformats.org/officeDocument/2006/relationships/printerSettings" Target="../printerSettings/printerSettings52.bin"/><Relationship Id="rId7" Type="http://schemas.openxmlformats.org/officeDocument/2006/relationships/printerSettings" Target="../printerSettings/printerSettings56.bin"/><Relationship Id="rId12" Type="http://schemas.openxmlformats.org/officeDocument/2006/relationships/printerSettings" Target="../printerSettings/printerSettings61.bin"/><Relationship Id="rId2" Type="http://schemas.openxmlformats.org/officeDocument/2006/relationships/printerSettings" Target="../printerSettings/printerSettings51.bin"/><Relationship Id="rId1" Type="http://schemas.openxmlformats.org/officeDocument/2006/relationships/printerSettings" Target="../printerSettings/printerSettings50.bin"/><Relationship Id="rId6" Type="http://schemas.openxmlformats.org/officeDocument/2006/relationships/printerSettings" Target="../printerSettings/printerSettings55.bin"/><Relationship Id="rId11" Type="http://schemas.openxmlformats.org/officeDocument/2006/relationships/printerSettings" Target="../printerSettings/printerSettings60.bin"/><Relationship Id="rId5" Type="http://schemas.openxmlformats.org/officeDocument/2006/relationships/printerSettings" Target="../printerSettings/printerSettings54.bin"/><Relationship Id="rId10" Type="http://schemas.openxmlformats.org/officeDocument/2006/relationships/printerSettings" Target="../printerSettings/printerSettings59.bin"/><Relationship Id="rId4" Type="http://schemas.openxmlformats.org/officeDocument/2006/relationships/printerSettings" Target="../printerSettings/printerSettings53.bin"/><Relationship Id="rId9" Type="http://schemas.openxmlformats.org/officeDocument/2006/relationships/printerSettings" Target="../printerSettings/printerSettings58.bin"/><Relationship Id="rId14" Type="http://schemas.openxmlformats.org/officeDocument/2006/relationships/printerSettings" Target="../printerSettings/printerSettings63.bin"/></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71.bin"/><Relationship Id="rId13" Type="http://schemas.openxmlformats.org/officeDocument/2006/relationships/printerSettings" Target="../printerSettings/printerSettings76.bin"/><Relationship Id="rId3" Type="http://schemas.openxmlformats.org/officeDocument/2006/relationships/printerSettings" Target="../printerSettings/printerSettings66.bin"/><Relationship Id="rId7" Type="http://schemas.openxmlformats.org/officeDocument/2006/relationships/printerSettings" Target="../printerSettings/printerSettings70.bin"/><Relationship Id="rId12" Type="http://schemas.openxmlformats.org/officeDocument/2006/relationships/printerSettings" Target="../printerSettings/printerSettings75.bin"/><Relationship Id="rId2" Type="http://schemas.openxmlformats.org/officeDocument/2006/relationships/printerSettings" Target="../printerSettings/printerSettings65.bin"/><Relationship Id="rId1" Type="http://schemas.openxmlformats.org/officeDocument/2006/relationships/printerSettings" Target="../printerSettings/printerSettings64.bin"/><Relationship Id="rId6" Type="http://schemas.openxmlformats.org/officeDocument/2006/relationships/printerSettings" Target="../printerSettings/printerSettings69.bin"/><Relationship Id="rId11" Type="http://schemas.openxmlformats.org/officeDocument/2006/relationships/printerSettings" Target="../printerSettings/printerSettings74.bin"/><Relationship Id="rId5" Type="http://schemas.openxmlformats.org/officeDocument/2006/relationships/printerSettings" Target="../printerSettings/printerSettings68.bin"/><Relationship Id="rId10" Type="http://schemas.openxmlformats.org/officeDocument/2006/relationships/printerSettings" Target="../printerSettings/printerSettings73.bin"/><Relationship Id="rId4" Type="http://schemas.openxmlformats.org/officeDocument/2006/relationships/printerSettings" Target="../printerSettings/printerSettings67.bin"/><Relationship Id="rId9" Type="http://schemas.openxmlformats.org/officeDocument/2006/relationships/printerSettings" Target="../printerSettings/printerSettings72.bin"/><Relationship Id="rId14" Type="http://schemas.openxmlformats.org/officeDocument/2006/relationships/printerSettings" Target="../printerSettings/printerSettings77.bin"/></Relationships>
</file>

<file path=xl/worksheets/_rels/sheet13.xml.rels><?xml version="1.0" encoding="UTF-8" standalone="yes"?>
<Relationships xmlns="http://schemas.openxmlformats.org/package/2006/relationships"><Relationship Id="rId8" Type="http://schemas.openxmlformats.org/officeDocument/2006/relationships/printerSettings" Target="../printerSettings/printerSettings85.bin"/><Relationship Id="rId13" Type="http://schemas.openxmlformats.org/officeDocument/2006/relationships/printerSettings" Target="../printerSettings/printerSettings90.bin"/><Relationship Id="rId3" Type="http://schemas.openxmlformats.org/officeDocument/2006/relationships/printerSettings" Target="../printerSettings/printerSettings80.bin"/><Relationship Id="rId7" Type="http://schemas.openxmlformats.org/officeDocument/2006/relationships/printerSettings" Target="../printerSettings/printerSettings84.bin"/><Relationship Id="rId12" Type="http://schemas.openxmlformats.org/officeDocument/2006/relationships/printerSettings" Target="../printerSettings/printerSettings89.bin"/><Relationship Id="rId2" Type="http://schemas.openxmlformats.org/officeDocument/2006/relationships/printerSettings" Target="../printerSettings/printerSettings79.bin"/><Relationship Id="rId1" Type="http://schemas.openxmlformats.org/officeDocument/2006/relationships/printerSettings" Target="../printerSettings/printerSettings78.bin"/><Relationship Id="rId6" Type="http://schemas.openxmlformats.org/officeDocument/2006/relationships/printerSettings" Target="../printerSettings/printerSettings83.bin"/><Relationship Id="rId11" Type="http://schemas.openxmlformats.org/officeDocument/2006/relationships/printerSettings" Target="../printerSettings/printerSettings88.bin"/><Relationship Id="rId5" Type="http://schemas.openxmlformats.org/officeDocument/2006/relationships/printerSettings" Target="../printerSettings/printerSettings82.bin"/><Relationship Id="rId10" Type="http://schemas.openxmlformats.org/officeDocument/2006/relationships/printerSettings" Target="../printerSettings/printerSettings87.bin"/><Relationship Id="rId4" Type="http://schemas.openxmlformats.org/officeDocument/2006/relationships/printerSettings" Target="../printerSettings/printerSettings81.bin"/><Relationship Id="rId9" Type="http://schemas.openxmlformats.org/officeDocument/2006/relationships/printerSettings" Target="../printerSettings/printerSettings86.bin"/><Relationship Id="rId14" Type="http://schemas.openxmlformats.org/officeDocument/2006/relationships/printerSettings" Target="../printerSettings/printerSettings91.bin"/></Relationships>
</file>

<file path=xl/worksheets/_rels/sheet14.xml.rels><?xml version="1.0" encoding="UTF-8" standalone="yes"?>
<Relationships xmlns="http://schemas.openxmlformats.org/package/2006/relationships"><Relationship Id="rId8" Type="http://schemas.openxmlformats.org/officeDocument/2006/relationships/printerSettings" Target="../printerSettings/printerSettings99.bin"/><Relationship Id="rId13" Type="http://schemas.openxmlformats.org/officeDocument/2006/relationships/printerSettings" Target="../printerSettings/printerSettings104.bin"/><Relationship Id="rId3" Type="http://schemas.openxmlformats.org/officeDocument/2006/relationships/printerSettings" Target="../printerSettings/printerSettings94.bin"/><Relationship Id="rId7" Type="http://schemas.openxmlformats.org/officeDocument/2006/relationships/printerSettings" Target="../printerSettings/printerSettings98.bin"/><Relationship Id="rId12" Type="http://schemas.openxmlformats.org/officeDocument/2006/relationships/printerSettings" Target="../printerSettings/printerSettings103.bin"/><Relationship Id="rId2" Type="http://schemas.openxmlformats.org/officeDocument/2006/relationships/printerSettings" Target="../printerSettings/printerSettings93.bin"/><Relationship Id="rId1" Type="http://schemas.openxmlformats.org/officeDocument/2006/relationships/printerSettings" Target="../printerSettings/printerSettings92.bin"/><Relationship Id="rId6" Type="http://schemas.openxmlformats.org/officeDocument/2006/relationships/printerSettings" Target="../printerSettings/printerSettings97.bin"/><Relationship Id="rId11" Type="http://schemas.openxmlformats.org/officeDocument/2006/relationships/printerSettings" Target="../printerSettings/printerSettings102.bin"/><Relationship Id="rId5" Type="http://schemas.openxmlformats.org/officeDocument/2006/relationships/printerSettings" Target="../printerSettings/printerSettings96.bin"/><Relationship Id="rId10" Type="http://schemas.openxmlformats.org/officeDocument/2006/relationships/printerSettings" Target="../printerSettings/printerSettings101.bin"/><Relationship Id="rId4" Type="http://schemas.openxmlformats.org/officeDocument/2006/relationships/printerSettings" Target="../printerSettings/printerSettings95.bin"/><Relationship Id="rId9" Type="http://schemas.openxmlformats.org/officeDocument/2006/relationships/printerSettings" Target="../printerSettings/printerSettings100.bin"/><Relationship Id="rId14" Type="http://schemas.openxmlformats.org/officeDocument/2006/relationships/printerSettings" Target="../printerSettings/printerSettings105.bin"/></Relationships>
</file>

<file path=xl/worksheets/_rels/sheet15.xml.rels><?xml version="1.0" encoding="UTF-8" standalone="yes"?>
<Relationships xmlns="http://schemas.openxmlformats.org/package/2006/relationships"><Relationship Id="rId8" Type="http://schemas.openxmlformats.org/officeDocument/2006/relationships/printerSettings" Target="../printerSettings/printerSettings113.bin"/><Relationship Id="rId13" Type="http://schemas.openxmlformats.org/officeDocument/2006/relationships/printerSettings" Target="../printerSettings/printerSettings118.bin"/><Relationship Id="rId3" Type="http://schemas.openxmlformats.org/officeDocument/2006/relationships/printerSettings" Target="../printerSettings/printerSettings108.bin"/><Relationship Id="rId7" Type="http://schemas.openxmlformats.org/officeDocument/2006/relationships/printerSettings" Target="../printerSettings/printerSettings112.bin"/><Relationship Id="rId12" Type="http://schemas.openxmlformats.org/officeDocument/2006/relationships/printerSettings" Target="../printerSettings/printerSettings117.bin"/><Relationship Id="rId2" Type="http://schemas.openxmlformats.org/officeDocument/2006/relationships/printerSettings" Target="../printerSettings/printerSettings107.bin"/><Relationship Id="rId1" Type="http://schemas.openxmlformats.org/officeDocument/2006/relationships/printerSettings" Target="../printerSettings/printerSettings106.bin"/><Relationship Id="rId6" Type="http://schemas.openxmlformats.org/officeDocument/2006/relationships/printerSettings" Target="../printerSettings/printerSettings111.bin"/><Relationship Id="rId11" Type="http://schemas.openxmlformats.org/officeDocument/2006/relationships/printerSettings" Target="../printerSettings/printerSettings116.bin"/><Relationship Id="rId5" Type="http://schemas.openxmlformats.org/officeDocument/2006/relationships/printerSettings" Target="../printerSettings/printerSettings110.bin"/><Relationship Id="rId10" Type="http://schemas.openxmlformats.org/officeDocument/2006/relationships/printerSettings" Target="../printerSettings/printerSettings115.bin"/><Relationship Id="rId4" Type="http://schemas.openxmlformats.org/officeDocument/2006/relationships/printerSettings" Target="../printerSettings/printerSettings109.bin"/><Relationship Id="rId9" Type="http://schemas.openxmlformats.org/officeDocument/2006/relationships/printerSettings" Target="../printerSettings/printerSettings114.bin"/><Relationship Id="rId14" Type="http://schemas.openxmlformats.org/officeDocument/2006/relationships/printerSettings" Target="../printerSettings/printerSettings119.bin"/></Relationships>
</file>

<file path=xl/worksheets/_rels/sheet16.xml.rels><?xml version="1.0" encoding="UTF-8" standalone="yes"?>
<Relationships xmlns="http://schemas.openxmlformats.org/package/2006/relationships"><Relationship Id="rId8" Type="http://schemas.openxmlformats.org/officeDocument/2006/relationships/printerSettings" Target="../printerSettings/printerSettings127.bin"/><Relationship Id="rId13" Type="http://schemas.openxmlformats.org/officeDocument/2006/relationships/printerSettings" Target="../printerSettings/printerSettings132.bin"/><Relationship Id="rId3" Type="http://schemas.openxmlformats.org/officeDocument/2006/relationships/printerSettings" Target="../printerSettings/printerSettings122.bin"/><Relationship Id="rId7" Type="http://schemas.openxmlformats.org/officeDocument/2006/relationships/printerSettings" Target="../printerSettings/printerSettings126.bin"/><Relationship Id="rId12" Type="http://schemas.openxmlformats.org/officeDocument/2006/relationships/printerSettings" Target="../printerSettings/printerSettings131.bin"/><Relationship Id="rId2" Type="http://schemas.openxmlformats.org/officeDocument/2006/relationships/printerSettings" Target="../printerSettings/printerSettings121.bin"/><Relationship Id="rId1" Type="http://schemas.openxmlformats.org/officeDocument/2006/relationships/printerSettings" Target="../printerSettings/printerSettings120.bin"/><Relationship Id="rId6" Type="http://schemas.openxmlformats.org/officeDocument/2006/relationships/printerSettings" Target="../printerSettings/printerSettings125.bin"/><Relationship Id="rId11" Type="http://schemas.openxmlformats.org/officeDocument/2006/relationships/printerSettings" Target="../printerSettings/printerSettings130.bin"/><Relationship Id="rId5" Type="http://schemas.openxmlformats.org/officeDocument/2006/relationships/printerSettings" Target="../printerSettings/printerSettings124.bin"/><Relationship Id="rId10" Type="http://schemas.openxmlformats.org/officeDocument/2006/relationships/printerSettings" Target="../printerSettings/printerSettings129.bin"/><Relationship Id="rId4" Type="http://schemas.openxmlformats.org/officeDocument/2006/relationships/printerSettings" Target="../printerSettings/printerSettings123.bin"/><Relationship Id="rId9" Type="http://schemas.openxmlformats.org/officeDocument/2006/relationships/printerSettings" Target="../printerSettings/printerSettings128.bin"/><Relationship Id="rId14" Type="http://schemas.openxmlformats.org/officeDocument/2006/relationships/printerSettings" Target="../printerSettings/printerSettings133.bin"/></Relationships>
</file>

<file path=xl/worksheets/_rels/sheet17.xml.rels><?xml version="1.0" encoding="UTF-8" standalone="yes"?>
<Relationships xmlns="http://schemas.openxmlformats.org/package/2006/relationships"><Relationship Id="rId8" Type="http://schemas.openxmlformats.org/officeDocument/2006/relationships/printerSettings" Target="../printerSettings/printerSettings141.bin"/><Relationship Id="rId13" Type="http://schemas.openxmlformats.org/officeDocument/2006/relationships/printerSettings" Target="../printerSettings/printerSettings146.bin"/><Relationship Id="rId3" Type="http://schemas.openxmlformats.org/officeDocument/2006/relationships/printerSettings" Target="../printerSettings/printerSettings136.bin"/><Relationship Id="rId7" Type="http://schemas.openxmlformats.org/officeDocument/2006/relationships/printerSettings" Target="../printerSettings/printerSettings140.bin"/><Relationship Id="rId12" Type="http://schemas.openxmlformats.org/officeDocument/2006/relationships/printerSettings" Target="../printerSettings/printerSettings145.bin"/><Relationship Id="rId2" Type="http://schemas.openxmlformats.org/officeDocument/2006/relationships/printerSettings" Target="../printerSettings/printerSettings135.bin"/><Relationship Id="rId1" Type="http://schemas.openxmlformats.org/officeDocument/2006/relationships/printerSettings" Target="../printerSettings/printerSettings134.bin"/><Relationship Id="rId6" Type="http://schemas.openxmlformats.org/officeDocument/2006/relationships/printerSettings" Target="../printerSettings/printerSettings139.bin"/><Relationship Id="rId11" Type="http://schemas.openxmlformats.org/officeDocument/2006/relationships/printerSettings" Target="../printerSettings/printerSettings144.bin"/><Relationship Id="rId5" Type="http://schemas.openxmlformats.org/officeDocument/2006/relationships/printerSettings" Target="../printerSettings/printerSettings138.bin"/><Relationship Id="rId10" Type="http://schemas.openxmlformats.org/officeDocument/2006/relationships/printerSettings" Target="../printerSettings/printerSettings143.bin"/><Relationship Id="rId4" Type="http://schemas.openxmlformats.org/officeDocument/2006/relationships/printerSettings" Target="../printerSettings/printerSettings137.bin"/><Relationship Id="rId9" Type="http://schemas.openxmlformats.org/officeDocument/2006/relationships/printerSettings" Target="../printerSettings/printerSettings142.bin"/><Relationship Id="rId14" Type="http://schemas.openxmlformats.org/officeDocument/2006/relationships/printerSettings" Target="../printerSettings/printerSettings147.bin"/></Relationships>
</file>

<file path=xl/worksheets/_rels/sheet18.xml.rels><?xml version="1.0" encoding="UTF-8" standalone="yes"?>
<Relationships xmlns="http://schemas.openxmlformats.org/package/2006/relationships"><Relationship Id="rId8" Type="http://schemas.openxmlformats.org/officeDocument/2006/relationships/printerSettings" Target="../printerSettings/printerSettings155.bin"/><Relationship Id="rId13" Type="http://schemas.openxmlformats.org/officeDocument/2006/relationships/printerSettings" Target="../printerSettings/printerSettings160.bin"/><Relationship Id="rId3" Type="http://schemas.openxmlformats.org/officeDocument/2006/relationships/printerSettings" Target="../printerSettings/printerSettings150.bin"/><Relationship Id="rId7" Type="http://schemas.openxmlformats.org/officeDocument/2006/relationships/printerSettings" Target="../printerSettings/printerSettings154.bin"/><Relationship Id="rId12" Type="http://schemas.openxmlformats.org/officeDocument/2006/relationships/printerSettings" Target="../printerSettings/printerSettings159.bin"/><Relationship Id="rId2" Type="http://schemas.openxmlformats.org/officeDocument/2006/relationships/printerSettings" Target="../printerSettings/printerSettings149.bin"/><Relationship Id="rId1" Type="http://schemas.openxmlformats.org/officeDocument/2006/relationships/printerSettings" Target="../printerSettings/printerSettings148.bin"/><Relationship Id="rId6" Type="http://schemas.openxmlformats.org/officeDocument/2006/relationships/printerSettings" Target="../printerSettings/printerSettings153.bin"/><Relationship Id="rId11" Type="http://schemas.openxmlformats.org/officeDocument/2006/relationships/printerSettings" Target="../printerSettings/printerSettings158.bin"/><Relationship Id="rId5" Type="http://schemas.openxmlformats.org/officeDocument/2006/relationships/printerSettings" Target="../printerSettings/printerSettings152.bin"/><Relationship Id="rId10" Type="http://schemas.openxmlformats.org/officeDocument/2006/relationships/printerSettings" Target="../printerSettings/printerSettings157.bin"/><Relationship Id="rId4" Type="http://schemas.openxmlformats.org/officeDocument/2006/relationships/printerSettings" Target="../printerSettings/printerSettings151.bin"/><Relationship Id="rId9" Type="http://schemas.openxmlformats.org/officeDocument/2006/relationships/printerSettings" Target="../printerSettings/printerSettings156.bin"/><Relationship Id="rId14" Type="http://schemas.openxmlformats.org/officeDocument/2006/relationships/printerSettings" Target="../printerSettings/printerSettings161.bin"/></Relationships>
</file>

<file path=xl/worksheets/_rels/sheet19.xml.rels><?xml version="1.0" encoding="UTF-8" standalone="yes"?>
<Relationships xmlns="http://schemas.openxmlformats.org/package/2006/relationships"><Relationship Id="rId8" Type="http://schemas.openxmlformats.org/officeDocument/2006/relationships/printerSettings" Target="../printerSettings/printerSettings169.bin"/><Relationship Id="rId13" Type="http://schemas.openxmlformats.org/officeDocument/2006/relationships/printerSettings" Target="../printerSettings/printerSettings174.bin"/><Relationship Id="rId3" Type="http://schemas.openxmlformats.org/officeDocument/2006/relationships/printerSettings" Target="../printerSettings/printerSettings164.bin"/><Relationship Id="rId7" Type="http://schemas.openxmlformats.org/officeDocument/2006/relationships/printerSettings" Target="../printerSettings/printerSettings168.bin"/><Relationship Id="rId12" Type="http://schemas.openxmlformats.org/officeDocument/2006/relationships/printerSettings" Target="../printerSettings/printerSettings173.bin"/><Relationship Id="rId2" Type="http://schemas.openxmlformats.org/officeDocument/2006/relationships/printerSettings" Target="../printerSettings/printerSettings163.bin"/><Relationship Id="rId1" Type="http://schemas.openxmlformats.org/officeDocument/2006/relationships/printerSettings" Target="../printerSettings/printerSettings162.bin"/><Relationship Id="rId6" Type="http://schemas.openxmlformats.org/officeDocument/2006/relationships/printerSettings" Target="../printerSettings/printerSettings167.bin"/><Relationship Id="rId11" Type="http://schemas.openxmlformats.org/officeDocument/2006/relationships/printerSettings" Target="../printerSettings/printerSettings172.bin"/><Relationship Id="rId5" Type="http://schemas.openxmlformats.org/officeDocument/2006/relationships/printerSettings" Target="../printerSettings/printerSettings166.bin"/><Relationship Id="rId10" Type="http://schemas.openxmlformats.org/officeDocument/2006/relationships/printerSettings" Target="../printerSettings/printerSettings171.bin"/><Relationship Id="rId4" Type="http://schemas.openxmlformats.org/officeDocument/2006/relationships/printerSettings" Target="../printerSettings/printerSettings165.bin"/><Relationship Id="rId9" Type="http://schemas.openxmlformats.org/officeDocument/2006/relationships/printerSettings" Target="../printerSettings/printerSettings170.bin"/><Relationship Id="rId14" Type="http://schemas.openxmlformats.org/officeDocument/2006/relationships/printerSettings" Target="../printerSettings/printerSettings175.bin"/></Relationships>
</file>

<file path=xl/worksheets/_rels/sheet20.xml.rels><?xml version="1.0" encoding="UTF-8" standalone="yes"?>
<Relationships xmlns="http://schemas.openxmlformats.org/package/2006/relationships"><Relationship Id="rId8" Type="http://schemas.openxmlformats.org/officeDocument/2006/relationships/printerSettings" Target="../printerSettings/printerSettings183.bin"/><Relationship Id="rId13" Type="http://schemas.openxmlformats.org/officeDocument/2006/relationships/printerSettings" Target="../printerSettings/printerSettings188.bin"/><Relationship Id="rId3" Type="http://schemas.openxmlformats.org/officeDocument/2006/relationships/printerSettings" Target="../printerSettings/printerSettings178.bin"/><Relationship Id="rId7" Type="http://schemas.openxmlformats.org/officeDocument/2006/relationships/printerSettings" Target="../printerSettings/printerSettings182.bin"/><Relationship Id="rId12" Type="http://schemas.openxmlformats.org/officeDocument/2006/relationships/printerSettings" Target="../printerSettings/printerSettings187.bin"/><Relationship Id="rId2" Type="http://schemas.openxmlformats.org/officeDocument/2006/relationships/printerSettings" Target="../printerSettings/printerSettings177.bin"/><Relationship Id="rId1" Type="http://schemas.openxmlformats.org/officeDocument/2006/relationships/printerSettings" Target="../printerSettings/printerSettings176.bin"/><Relationship Id="rId6" Type="http://schemas.openxmlformats.org/officeDocument/2006/relationships/printerSettings" Target="../printerSettings/printerSettings181.bin"/><Relationship Id="rId11" Type="http://schemas.openxmlformats.org/officeDocument/2006/relationships/printerSettings" Target="../printerSettings/printerSettings186.bin"/><Relationship Id="rId5" Type="http://schemas.openxmlformats.org/officeDocument/2006/relationships/printerSettings" Target="../printerSettings/printerSettings180.bin"/><Relationship Id="rId10" Type="http://schemas.openxmlformats.org/officeDocument/2006/relationships/printerSettings" Target="../printerSettings/printerSettings185.bin"/><Relationship Id="rId4" Type="http://schemas.openxmlformats.org/officeDocument/2006/relationships/printerSettings" Target="../printerSettings/printerSettings179.bin"/><Relationship Id="rId9" Type="http://schemas.openxmlformats.org/officeDocument/2006/relationships/printerSettings" Target="../printerSettings/printerSettings184.bin"/><Relationship Id="rId14" Type="http://schemas.openxmlformats.org/officeDocument/2006/relationships/printerSettings" Target="../printerSettings/printerSettings189.bin"/></Relationships>
</file>

<file path=xl/worksheets/_rels/sheet21.xml.rels><?xml version="1.0" encoding="UTF-8" standalone="yes"?>
<Relationships xmlns="http://schemas.openxmlformats.org/package/2006/relationships"><Relationship Id="rId8" Type="http://schemas.openxmlformats.org/officeDocument/2006/relationships/printerSettings" Target="../printerSettings/printerSettings197.bin"/><Relationship Id="rId13" Type="http://schemas.openxmlformats.org/officeDocument/2006/relationships/printerSettings" Target="../printerSettings/printerSettings202.bin"/><Relationship Id="rId3" Type="http://schemas.openxmlformats.org/officeDocument/2006/relationships/printerSettings" Target="../printerSettings/printerSettings192.bin"/><Relationship Id="rId7" Type="http://schemas.openxmlformats.org/officeDocument/2006/relationships/printerSettings" Target="../printerSettings/printerSettings196.bin"/><Relationship Id="rId12" Type="http://schemas.openxmlformats.org/officeDocument/2006/relationships/printerSettings" Target="../printerSettings/printerSettings201.bin"/><Relationship Id="rId2" Type="http://schemas.openxmlformats.org/officeDocument/2006/relationships/printerSettings" Target="../printerSettings/printerSettings191.bin"/><Relationship Id="rId1" Type="http://schemas.openxmlformats.org/officeDocument/2006/relationships/printerSettings" Target="../printerSettings/printerSettings190.bin"/><Relationship Id="rId6" Type="http://schemas.openxmlformats.org/officeDocument/2006/relationships/printerSettings" Target="../printerSettings/printerSettings195.bin"/><Relationship Id="rId11" Type="http://schemas.openxmlformats.org/officeDocument/2006/relationships/printerSettings" Target="../printerSettings/printerSettings200.bin"/><Relationship Id="rId5" Type="http://schemas.openxmlformats.org/officeDocument/2006/relationships/printerSettings" Target="../printerSettings/printerSettings194.bin"/><Relationship Id="rId10" Type="http://schemas.openxmlformats.org/officeDocument/2006/relationships/printerSettings" Target="../printerSettings/printerSettings199.bin"/><Relationship Id="rId4" Type="http://schemas.openxmlformats.org/officeDocument/2006/relationships/printerSettings" Target="../printerSettings/printerSettings193.bin"/><Relationship Id="rId9" Type="http://schemas.openxmlformats.org/officeDocument/2006/relationships/printerSettings" Target="../printerSettings/printerSettings198.bin"/><Relationship Id="rId14" Type="http://schemas.openxmlformats.org/officeDocument/2006/relationships/printerSettings" Target="../printerSettings/printerSettings203.bin"/></Relationships>
</file>

<file path=xl/worksheets/_rels/sheet22.xml.rels><?xml version="1.0" encoding="UTF-8" standalone="yes"?>
<Relationships xmlns="http://schemas.openxmlformats.org/package/2006/relationships"><Relationship Id="rId8" Type="http://schemas.openxmlformats.org/officeDocument/2006/relationships/printerSettings" Target="../printerSettings/printerSettings211.bin"/><Relationship Id="rId13" Type="http://schemas.openxmlformats.org/officeDocument/2006/relationships/printerSettings" Target="../printerSettings/printerSettings216.bin"/><Relationship Id="rId3" Type="http://schemas.openxmlformats.org/officeDocument/2006/relationships/printerSettings" Target="../printerSettings/printerSettings206.bin"/><Relationship Id="rId7" Type="http://schemas.openxmlformats.org/officeDocument/2006/relationships/printerSettings" Target="../printerSettings/printerSettings210.bin"/><Relationship Id="rId12" Type="http://schemas.openxmlformats.org/officeDocument/2006/relationships/printerSettings" Target="../printerSettings/printerSettings215.bin"/><Relationship Id="rId17" Type="http://schemas.microsoft.com/office/2017/10/relationships/threadedComment" Target="../threadedComments/threadedComment1.xml"/><Relationship Id="rId2" Type="http://schemas.openxmlformats.org/officeDocument/2006/relationships/printerSettings" Target="../printerSettings/printerSettings205.bin"/><Relationship Id="rId16" Type="http://schemas.openxmlformats.org/officeDocument/2006/relationships/comments" Target="../comments2.xml"/><Relationship Id="rId1" Type="http://schemas.openxmlformats.org/officeDocument/2006/relationships/printerSettings" Target="../printerSettings/printerSettings204.bin"/><Relationship Id="rId6" Type="http://schemas.openxmlformats.org/officeDocument/2006/relationships/printerSettings" Target="../printerSettings/printerSettings209.bin"/><Relationship Id="rId11" Type="http://schemas.openxmlformats.org/officeDocument/2006/relationships/printerSettings" Target="../printerSettings/printerSettings214.bin"/><Relationship Id="rId5" Type="http://schemas.openxmlformats.org/officeDocument/2006/relationships/printerSettings" Target="../printerSettings/printerSettings208.bin"/><Relationship Id="rId15" Type="http://schemas.openxmlformats.org/officeDocument/2006/relationships/vmlDrawing" Target="../drawings/vmlDrawing2.vml"/><Relationship Id="rId10" Type="http://schemas.openxmlformats.org/officeDocument/2006/relationships/printerSettings" Target="../printerSettings/printerSettings213.bin"/><Relationship Id="rId4" Type="http://schemas.openxmlformats.org/officeDocument/2006/relationships/printerSettings" Target="../printerSettings/printerSettings207.bin"/><Relationship Id="rId9" Type="http://schemas.openxmlformats.org/officeDocument/2006/relationships/printerSettings" Target="../printerSettings/printerSettings212.bin"/><Relationship Id="rId14" Type="http://schemas.openxmlformats.org/officeDocument/2006/relationships/printerSettings" Target="../printerSettings/printerSettings217.bin"/></Relationships>
</file>

<file path=xl/worksheets/_rels/sheet23.xml.rels><?xml version="1.0" encoding="UTF-8" standalone="yes"?>
<Relationships xmlns="http://schemas.openxmlformats.org/package/2006/relationships"><Relationship Id="rId8" Type="http://schemas.openxmlformats.org/officeDocument/2006/relationships/printerSettings" Target="../printerSettings/printerSettings225.bin"/><Relationship Id="rId13" Type="http://schemas.openxmlformats.org/officeDocument/2006/relationships/printerSettings" Target="../printerSettings/printerSettings230.bin"/><Relationship Id="rId3" Type="http://schemas.openxmlformats.org/officeDocument/2006/relationships/printerSettings" Target="../printerSettings/printerSettings220.bin"/><Relationship Id="rId7" Type="http://schemas.openxmlformats.org/officeDocument/2006/relationships/printerSettings" Target="../printerSettings/printerSettings224.bin"/><Relationship Id="rId12" Type="http://schemas.openxmlformats.org/officeDocument/2006/relationships/printerSettings" Target="../printerSettings/printerSettings229.bin"/><Relationship Id="rId2" Type="http://schemas.openxmlformats.org/officeDocument/2006/relationships/printerSettings" Target="../printerSettings/printerSettings219.bin"/><Relationship Id="rId1" Type="http://schemas.openxmlformats.org/officeDocument/2006/relationships/printerSettings" Target="../printerSettings/printerSettings218.bin"/><Relationship Id="rId6" Type="http://schemas.openxmlformats.org/officeDocument/2006/relationships/printerSettings" Target="../printerSettings/printerSettings223.bin"/><Relationship Id="rId11" Type="http://schemas.openxmlformats.org/officeDocument/2006/relationships/printerSettings" Target="../printerSettings/printerSettings228.bin"/><Relationship Id="rId5" Type="http://schemas.openxmlformats.org/officeDocument/2006/relationships/printerSettings" Target="../printerSettings/printerSettings222.bin"/><Relationship Id="rId10" Type="http://schemas.openxmlformats.org/officeDocument/2006/relationships/printerSettings" Target="../printerSettings/printerSettings227.bin"/><Relationship Id="rId4" Type="http://schemas.openxmlformats.org/officeDocument/2006/relationships/printerSettings" Target="../printerSettings/printerSettings221.bin"/><Relationship Id="rId9" Type="http://schemas.openxmlformats.org/officeDocument/2006/relationships/printerSettings" Target="../printerSettings/printerSettings226.bin"/></Relationships>
</file>

<file path=xl/worksheets/_rels/sheet24.xml.rels><?xml version="1.0" encoding="UTF-8" standalone="yes"?>
<Relationships xmlns="http://schemas.openxmlformats.org/package/2006/relationships"><Relationship Id="rId8" Type="http://schemas.openxmlformats.org/officeDocument/2006/relationships/printerSettings" Target="../printerSettings/printerSettings238.bin"/><Relationship Id="rId13" Type="http://schemas.openxmlformats.org/officeDocument/2006/relationships/printerSettings" Target="../printerSettings/printerSettings243.bin"/><Relationship Id="rId3" Type="http://schemas.openxmlformats.org/officeDocument/2006/relationships/printerSettings" Target="../printerSettings/printerSettings233.bin"/><Relationship Id="rId7" Type="http://schemas.openxmlformats.org/officeDocument/2006/relationships/printerSettings" Target="../printerSettings/printerSettings237.bin"/><Relationship Id="rId12" Type="http://schemas.openxmlformats.org/officeDocument/2006/relationships/printerSettings" Target="../printerSettings/printerSettings242.bin"/><Relationship Id="rId2" Type="http://schemas.openxmlformats.org/officeDocument/2006/relationships/printerSettings" Target="../printerSettings/printerSettings232.bin"/><Relationship Id="rId16" Type="http://schemas.openxmlformats.org/officeDocument/2006/relationships/comments" Target="../comments3.xml"/><Relationship Id="rId1" Type="http://schemas.openxmlformats.org/officeDocument/2006/relationships/printerSettings" Target="../printerSettings/printerSettings231.bin"/><Relationship Id="rId6" Type="http://schemas.openxmlformats.org/officeDocument/2006/relationships/printerSettings" Target="../printerSettings/printerSettings236.bin"/><Relationship Id="rId11" Type="http://schemas.openxmlformats.org/officeDocument/2006/relationships/printerSettings" Target="../printerSettings/printerSettings241.bin"/><Relationship Id="rId5" Type="http://schemas.openxmlformats.org/officeDocument/2006/relationships/printerSettings" Target="../printerSettings/printerSettings235.bin"/><Relationship Id="rId15" Type="http://schemas.openxmlformats.org/officeDocument/2006/relationships/vmlDrawing" Target="../drawings/vmlDrawing3.vml"/><Relationship Id="rId10" Type="http://schemas.openxmlformats.org/officeDocument/2006/relationships/printerSettings" Target="../printerSettings/printerSettings240.bin"/><Relationship Id="rId4" Type="http://schemas.openxmlformats.org/officeDocument/2006/relationships/printerSettings" Target="../printerSettings/printerSettings234.bin"/><Relationship Id="rId9" Type="http://schemas.openxmlformats.org/officeDocument/2006/relationships/printerSettings" Target="../printerSettings/printerSettings239.bin"/><Relationship Id="rId14" Type="http://schemas.openxmlformats.org/officeDocument/2006/relationships/printerSettings" Target="../printerSettings/printerSettings244.bin"/></Relationships>
</file>

<file path=xl/worksheets/_rels/sheet25.xml.rels><?xml version="1.0" encoding="UTF-8" standalone="yes"?>
<Relationships xmlns="http://schemas.openxmlformats.org/package/2006/relationships"><Relationship Id="rId8" Type="http://schemas.openxmlformats.org/officeDocument/2006/relationships/printerSettings" Target="../printerSettings/printerSettings252.bin"/><Relationship Id="rId13" Type="http://schemas.openxmlformats.org/officeDocument/2006/relationships/printerSettings" Target="../printerSettings/printerSettings257.bin"/><Relationship Id="rId3" Type="http://schemas.openxmlformats.org/officeDocument/2006/relationships/printerSettings" Target="../printerSettings/printerSettings247.bin"/><Relationship Id="rId7" Type="http://schemas.openxmlformats.org/officeDocument/2006/relationships/printerSettings" Target="../printerSettings/printerSettings251.bin"/><Relationship Id="rId12" Type="http://schemas.openxmlformats.org/officeDocument/2006/relationships/printerSettings" Target="../printerSettings/printerSettings256.bin"/><Relationship Id="rId2" Type="http://schemas.openxmlformats.org/officeDocument/2006/relationships/printerSettings" Target="../printerSettings/printerSettings246.bin"/><Relationship Id="rId1" Type="http://schemas.openxmlformats.org/officeDocument/2006/relationships/printerSettings" Target="../printerSettings/printerSettings245.bin"/><Relationship Id="rId6" Type="http://schemas.openxmlformats.org/officeDocument/2006/relationships/printerSettings" Target="../printerSettings/printerSettings250.bin"/><Relationship Id="rId11" Type="http://schemas.openxmlformats.org/officeDocument/2006/relationships/printerSettings" Target="../printerSettings/printerSettings255.bin"/><Relationship Id="rId5" Type="http://schemas.openxmlformats.org/officeDocument/2006/relationships/printerSettings" Target="../printerSettings/printerSettings249.bin"/><Relationship Id="rId10" Type="http://schemas.openxmlformats.org/officeDocument/2006/relationships/printerSettings" Target="../printerSettings/printerSettings254.bin"/><Relationship Id="rId4" Type="http://schemas.openxmlformats.org/officeDocument/2006/relationships/printerSettings" Target="../printerSettings/printerSettings248.bin"/><Relationship Id="rId9" Type="http://schemas.openxmlformats.org/officeDocument/2006/relationships/printerSettings" Target="../printerSettings/printerSettings253.bin"/><Relationship Id="rId14" Type="http://schemas.openxmlformats.org/officeDocument/2006/relationships/printerSettings" Target="../printerSettings/printerSettings258.bin"/></Relationships>
</file>

<file path=xl/worksheets/_rels/sheet26.xml.rels><?xml version="1.0" encoding="UTF-8" standalone="yes"?>
<Relationships xmlns="http://schemas.openxmlformats.org/package/2006/relationships"><Relationship Id="rId8" Type="http://schemas.openxmlformats.org/officeDocument/2006/relationships/printerSettings" Target="../printerSettings/printerSettings266.bin"/><Relationship Id="rId13" Type="http://schemas.openxmlformats.org/officeDocument/2006/relationships/printerSettings" Target="../printerSettings/printerSettings271.bin"/><Relationship Id="rId3" Type="http://schemas.openxmlformats.org/officeDocument/2006/relationships/printerSettings" Target="../printerSettings/printerSettings261.bin"/><Relationship Id="rId7" Type="http://schemas.openxmlformats.org/officeDocument/2006/relationships/printerSettings" Target="../printerSettings/printerSettings265.bin"/><Relationship Id="rId12" Type="http://schemas.openxmlformats.org/officeDocument/2006/relationships/printerSettings" Target="../printerSettings/printerSettings270.bin"/><Relationship Id="rId2" Type="http://schemas.openxmlformats.org/officeDocument/2006/relationships/printerSettings" Target="../printerSettings/printerSettings260.bin"/><Relationship Id="rId16" Type="http://schemas.openxmlformats.org/officeDocument/2006/relationships/comments" Target="../comments4.xml"/><Relationship Id="rId1" Type="http://schemas.openxmlformats.org/officeDocument/2006/relationships/printerSettings" Target="../printerSettings/printerSettings259.bin"/><Relationship Id="rId6" Type="http://schemas.openxmlformats.org/officeDocument/2006/relationships/printerSettings" Target="../printerSettings/printerSettings264.bin"/><Relationship Id="rId11" Type="http://schemas.openxmlformats.org/officeDocument/2006/relationships/printerSettings" Target="../printerSettings/printerSettings269.bin"/><Relationship Id="rId5" Type="http://schemas.openxmlformats.org/officeDocument/2006/relationships/printerSettings" Target="../printerSettings/printerSettings263.bin"/><Relationship Id="rId15" Type="http://schemas.openxmlformats.org/officeDocument/2006/relationships/vmlDrawing" Target="../drawings/vmlDrawing4.vml"/><Relationship Id="rId10" Type="http://schemas.openxmlformats.org/officeDocument/2006/relationships/printerSettings" Target="../printerSettings/printerSettings268.bin"/><Relationship Id="rId4" Type="http://schemas.openxmlformats.org/officeDocument/2006/relationships/printerSettings" Target="../printerSettings/printerSettings262.bin"/><Relationship Id="rId9" Type="http://schemas.openxmlformats.org/officeDocument/2006/relationships/printerSettings" Target="../printerSettings/printerSettings267.bin"/><Relationship Id="rId14" Type="http://schemas.openxmlformats.org/officeDocument/2006/relationships/printerSettings" Target="../printerSettings/printerSettings272.bin"/></Relationships>
</file>

<file path=xl/worksheets/_rels/sheet27.xml.rels><?xml version="1.0" encoding="UTF-8" standalone="yes"?>
<Relationships xmlns="http://schemas.openxmlformats.org/package/2006/relationships"><Relationship Id="rId8" Type="http://schemas.openxmlformats.org/officeDocument/2006/relationships/printerSettings" Target="../printerSettings/printerSettings280.bin"/><Relationship Id="rId13" Type="http://schemas.openxmlformats.org/officeDocument/2006/relationships/printerSettings" Target="../printerSettings/printerSettings285.bin"/><Relationship Id="rId3" Type="http://schemas.openxmlformats.org/officeDocument/2006/relationships/printerSettings" Target="../printerSettings/printerSettings275.bin"/><Relationship Id="rId7" Type="http://schemas.openxmlformats.org/officeDocument/2006/relationships/printerSettings" Target="../printerSettings/printerSettings279.bin"/><Relationship Id="rId12" Type="http://schemas.openxmlformats.org/officeDocument/2006/relationships/printerSettings" Target="../printerSettings/printerSettings284.bin"/><Relationship Id="rId2" Type="http://schemas.openxmlformats.org/officeDocument/2006/relationships/printerSettings" Target="../printerSettings/printerSettings274.bin"/><Relationship Id="rId16" Type="http://schemas.openxmlformats.org/officeDocument/2006/relationships/comments" Target="../comments5.xml"/><Relationship Id="rId1" Type="http://schemas.openxmlformats.org/officeDocument/2006/relationships/printerSettings" Target="../printerSettings/printerSettings273.bin"/><Relationship Id="rId6" Type="http://schemas.openxmlformats.org/officeDocument/2006/relationships/printerSettings" Target="../printerSettings/printerSettings278.bin"/><Relationship Id="rId11" Type="http://schemas.openxmlformats.org/officeDocument/2006/relationships/printerSettings" Target="../printerSettings/printerSettings283.bin"/><Relationship Id="rId5" Type="http://schemas.openxmlformats.org/officeDocument/2006/relationships/printerSettings" Target="../printerSettings/printerSettings277.bin"/><Relationship Id="rId15" Type="http://schemas.openxmlformats.org/officeDocument/2006/relationships/vmlDrawing" Target="../drawings/vmlDrawing5.vml"/><Relationship Id="rId10" Type="http://schemas.openxmlformats.org/officeDocument/2006/relationships/printerSettings" Target="../printerSettings/printerSettings282.bin"/><Relationship Id="rId4" Type="http://schemas.openxmlformats.org/officeDocument/2006/relationships/printerSettings" Target="../printerSettings/printerSettings276.bin"/><Relationship Id="rId9" Type="http://schemas.openxmlformats.org/officeDocument/2006/relationships/printerSettings" Target="../printerSettings/printerSettings281.bin"/><Relationship Id="rId14" Type="http://schemas.openxmlformats.org/officeDocument/2006/relationships/printerSettings" Target="../printerSettings/printerSettings286.bin"/></Relationships>
</file>

<file path=xl/worksheets/_rels/sheet28.xml.rels><?xml version="1.0" encoding="UTF-8" standalone="yes"?>
<Relationships xmlns="http://schemas.openxmlformats.org/package/2006/relationships"><Relationship Id="rId8" Type="http://schemas.openxmlformats.org/officeDocument/2006/relationships/printerSettings" Target="../printerSettings/printerSettings294.bin"/><Relationship Id="rId13" Type="http://schemas.openxmlformats.org/officeDocument/2006/relationships/printerSettings" Target="../printerSettings/printerSettings299.bin"/><Relationship Id="rId3" Type="http://schemas.openxmlformats.org/officeDocument/2006/relationships/printerSettings" Target="../printerSettings/printerSettings289.bin"/><Relationship Id="rId7" Type="http://schemas.openxmlformats.org/officeDocument/2006/relationships/printerSettings" Target="../printerSettings/printerSettings293.bin"/><Relationship Id="rId12" Type="http://schemas.openxmlformats.org/officeDocument/2006/relationships/printerSettings" Target="../printerSettings/printerSettings298.bin"/><Relationship Id="rId17" Type="http://schemas.microsoft.com/office/2017/10/relationships/threadedComment" Target="../threadedComments/threadedComment2.xml"/><Relationship Id="rId2" Type="http://schemas.openxmlformats.org/officeDocument/2006/relationships/printerSettings" Target="../printerSettings/printerSettings288.bin"/><Relationship Id="rId16" Type="http://schemas.openxmlformats.org/officeDocument/2006/relationships/comments" Target="../comments6.xml"/><Relationship Id="rId1" Type="http://schemas.openxmlformats.org/officeDocument/2006/relationships/printerSettings" Target="../printerSettings/printerSettings287.bin"/><Relationship Id="rId6" Type="http://schemas.openxmlformats.org/officeDocument/2006/relationships/printerSettings" Target="../printerSettings/printerSettings292.bin"/><Relationship Id="rId11" Type="http://schemas.openxmlformats.org/officeDocument/2006/relationships/printerSettings" Target="../printerSettings/printerSettings297.bin"/><Relationship Id="rId5" Type="http://schemas.openxmlformats.org/officeDocument/2006/relationships/printerSettings" Target="../printerSettings/printerSettings291.bin"/><Relationship Id="rId15" Type="http://schemas.openxmlformats.org/officeDocument/2006/relationships/vmlDrawing" Target="../drawings/vmlDrawing6.vml"/><Relationship Id="rId10" Type="http://schemas.openxmlformats.org/officeDocument/2006/relationships/printerSettings" Target="../printerSettings/printerSettings296.bin"/><Relationship Id="rId4" Type="http://schemas.openxmlformats.org/officeDocument/2006/relationships/printerSettings" Target="../printerSettings/printerSettings290.bin"/><Relationship Id="rId9" Type="http://schemas.openxmlformats.org/officeDocument/2006/relationships/printerSettings" Target="../printerSettings/printerSettings295.bin"/><Relationship Id="rId14" Type="http://schemas.openxmlformats.org/officeDocument/2006/relationships/printerSettings" Target="../printerSettings/printerSettings300.bin"/></Relationships>
</file>

<file path=xl/worksheets/_rels/sheet29.xml.rels><?xml version="1.0" encoding="UTF-8" standalone="yes"?>
<Relationships xmlns="http://schemas.openxmlformats.org/package/2006/relationships"><Relationship Id="rId8" Type="http://schemas.openxmlformats.org/officeDocument/2006/relationships/printerSettings" Target="../printerSettings/printerSettings308.bin"/><Relationship Id="rId3" Type="http://schemas.openxmlformats.org/officeDocument/2006/relationships/printerSettings" Target="../printerSettings/printerSettings303.bin"/><Relationship Id="rId7" Type="http://schemas.openxmlformats.org/officeDocument/2006/relationships/printerSettings" Target="../printerSettings/printerSettings307.bin"/><Relationship Id="rId2" Type="http://schemas.openxmlformats.org/officeDocument/2006/relationships/printerSettings" Target="../printerSettings/printerSettings302.bin"/><Relationship Id="rId1" Type="http://schemas.openxmlformats.org/officeDocument/2006/relationships/printerSettings" Target="../printerSettings/printerSettings301.bin"/><Relationship Id="rId6" Type="http://schemas.openxmlformats.org/officeDocument/2006/relationships/printerSettings" Target="../printerSettings/printerSettings306.bin"/><Relationship Id="rId11" Type="http://schemas.openxmlformats.org/officeDocument/2006/relationships/printerSettings" Target="../printerSettings/printerSettings311.bin"/><Relationship Id="rId5" Type="http://schemas.openxmlformats.org/officeDocument/2006/relationships/printerSettings" Target="../printerSettings/printerSettings305.bin"/><Relationship Id="rId10" Type="http://schemas.openxmlformats.org/officeDocument/2006/relationships/printerSettings" Target="../printerSettings/printerSettings310.bin"/><Relationship Id="rId4" Type="http://schemas.openxmlformats.org/officeDocument/2006/relationships/printerSettings" Target="../printerSettings/printerSettings304.bin"/><Relationship Id="rId9" Type="http://schemas.openxmlformats.org/officeDocument/2006/relationships/printerSettings" Target="../printerSettings/printerSettings309.bin"/></Relationships>
</file>

<file path=xl/worksheets/_rels/sheet30.xml.rels><?xml version="1.0" encoding="UTF-8" standalone="yes"?>
<Relationships xmlns="http://schemas.openxmlformats.org/package/2006/relationships"><Relationship Id="rId8" Type="http://schemas.openxmlformats.org/officeDocument/2006/relationships/printerSettings" Target="../printerSettings/printerSettings319.bin"/><Relationship Id="rId13" Type="http://schemas.openxmlformats.org/officeDocument/2006/relationships/printerSettings" Target="../printerSettings/printerSettings324.bin"/><Relationship Id="rId3" Type="http://schemas.openxmlformats.org/officeDocument/2006/relationships/printerSettings" Target="../printerSettings/printerSettings314.bin"/><Relationship Id="rId7" Type="http://schemas.openxmlformats.org/officeDocument/2006/relationships/printerSettings" Target="../printerSettings/printerSettings318.bin"/><Relationship Id="rId12" Type="http://schemas.openxmlformats.org/officeDocument/2006/relationships/printerSettings" Target="../printerSettings/printerSettings323.bin"/><Relationship Id="rId2" Type="http://schemas.openxmlformats.org/officeDocument/2006/relationships/printerSettings" Target="../printerSettings/printerSettings313.bin"/><Relationship Id="rId1" Type="http://schemas.openxmlformats.org/officeDocument/2006/relationships/printerSettings" Target="../printerSettings/printerSettings312.bin"/><Relationship Id="rId6" Type="http://schemas.openxmlformats.org/officeDocument/2006/relationships/printerSettings" Target="../printerSettings/printerSettings317.bin"/><Relationship Id="rId11" Type="http://schemas.openxmlformats.org/officeDocument/2006/relationships/printerSettings" Target="../printerSettings/printerSettings322.bin"/><Relationship Id="rId5" Type="http://schemas.openxmlformats.org/officeDocument/2006/relationships/printerSettings" Target="../printerSettings/printerSettings316.bin"/><Relationship Id="rId10" Type="http://schemas.openxmlformats.org/officeDocument/2006/relationships/printerSettings" Target="../printerSettings/printerSettings321.bin"/><Relationship Id="rId4" Type="http://schemas.openxmlformats.org/officeDocument/2006/relationships/printerSettings" Target="../printerSettings/printerSettings315.bin"/><Relationship Id="rId9" Type="http://schemas.openxmlformats.org/officeDocument/2006/relationships/printerSettings" Target="../printerSettings/printerSettings320.bin"/><Relationship Id="rId14" Type="http://schemas.openxmlformats.org/officeDocument/2006/relationships/printerSettings" Target="../printerSettings/printerSettings325.bin"/></Relationships>
</file>

<file path=xl/worksheets/_rels/sheet31.xml.rels><?xml version="1.0" encoding="UTF-8" standalone="yes"?>
<Relationships xmlns="http://schemas.openxmlformats.org/package/2006/relationships"><Relationship Id="rId8" Type="http://schemas.openxmlformats.org/officeDocument/2006/relationships/printerSettings" Target="../printerSettings/printerSettings333.bin"/><Relationship Id="rId13" Type="http://schemas.openxmlformats.org/officeDocument/2006/relationships/printerSettings" Target="../printerSettings/printerSettings338.bin"/><Relationship Id="rId3" Type="http://schemas.openxmlformats.org/officeDocument/2006/relationships/printerSettings" Target="../printerSettings/printerSettings328.bin"/><Relationship Id="rId7" Type="http://schemas.openxmlformats.org/officeDocument/2006/relationships/printerSettings" Target="../printerSettings/printerSettings332.bin"/><Relationship Id="rId12" Type="http://schemas.openxmlformats.org/officeDocument/2006/relationships/printerSettings" Target="../printerSettings/printerSettings337.bin"/><Relationship Id="rId2" Type="http://schemas.openxmlformats.org/officeDocument/2006/relationships/printerSettings" Target="../printerSettings/printerSettings327.bin"/><Relationship Id="rId1" Type="http://schemas.openxmlformats.org/officeDocument/2006/relationships/printerSettings" Target="../printerSettings/printerSettings326.bin"/><Relationship Id="rId6" Type="http://schemas.openxmlformats.org/officeDocument/2006/relationships/printerSettings" Target="../printerSettings/printerSettings331.bin"/><Relationship Id="rId11" Type="http://schemas.openxmlformats.org/officeDocument/2006/relationships/printerSettings" Target="../printerSettings/printerSettings336.bin"/><Relationship Id="rId5" Type="http://schemas.openxmlformats.org/officeDocument/2006/relationships/printerSettings" Target="../printerSettings/printerSettings330.bin"/><Relationship Id="rId10" Type="http://schemas.openxmlformats.org/officeDocument/2006/relationships/printerSettings" Target="../printerSettings/printerSettings335.bin"/><Relationship Id="rId4" Type="http://schemas.openxmlformats.org/officeDocument/2006/relationships/printerSettings" Target="../printerSettings/printerSettings329.bin"/><Relationship Id="rId9" Type="http://schemas.openxmlformats.org/officeDocument/2006/relationships/printerSettings" Target="../printerSettings/printerSettings334.bin"/><Relationship Id="rId14" Type="http://schemas.openxmlformats.org/officeDocument/2006/relationships/printerSettings" Target="../printerSettings/printerSettings339.bin"/></Relationships>
</file>

<file path=xl/worksheets/_rels/sheet32.xml.rels><?xml version="1.0" encoding="UTF-8" standalone="yes"?>
<Relationships xmlns="http://schemas.openxmlformats.org/package/2006/relationships"><Relationship Id="rId8" Type="http://schemas.openxmlformats.org/officeDocument/2006/relationships/printerSettings" Target="../printerSettings/printerSettings347.bin"/><Relationship Id="rId13" Type="http://schemas.openxmlformats.org/officeDocument/2006/relationships/printerSettings" Target="../printerSettings/printerSettings352.bin"/><Relationship Id="rId3" Type="http://schemas.openxmlformats.org/officeDocument/2006/relationships/printerSettings" Target="../printerSettings/printerSettings342.bin"/><Relationship Id="rId7" Type="http://schemas.openxmlformats.org/officeDocument/2006/relationships/printerSettings" Target="../printerSettings/printerSettings346.bin"/><Relationship Id="rId12" Type="http://schemas.openxmlformats.org/officeDocument/2006/relationships/printerSettings" Target="../printerSettings/printerSettings351.bin"/><Relationship Id="rId2" Type="http://schemas.openxmlformats.org/officeDocument/2006/relationships/printerSettings" Target="../printerSettings/printerSettings341.bin"/><Relationship Id="rId16" Type="http://schemas.openxmlformats.org/officeDocument/2006/relationships/comments" Target="../comments7.xml"/><Relationship Id="rId1" Type="http://schemas.openxmlformats.org/officeDocument/2006/relationships/printerSettings" Target="../printerSettings/printerSettings340.bin"/><Relationship Id="rId6" Type="http://schemas.openxmlformats.org/officeDocument/2006/relationships/printerSettings" Target="../printerSettings/printerSettings345.bin"/><Relationship Id="rId11" Type="http://schemas.openxmlformats.org/officeDocument/2006/relationships/printerSettings" Target="../printerSettings/printerSettings350.bin"/><Relationship Id="rId5" Type="http://schemas.openxmlformats.org/officeDocument/2006/relationships/printerSettings" Target="../printerSettings/printerSettings344.bin"/><Relationship Id="rId15" Type="http://schemas.openxmlformats.org/officeDocument/2006/relationships/vmlDrawing" Target="../drawings/vmlDrawing7.vml"/><Relationship Id="rId10" Type="http://schemas.openxmlformats.org/officeDocument/2006/relationships/printerSettings" Target="../printerSettings/printerSettings349.bin"/><Relationship Id="rId4" Type="http://schemas.openxmlformats.org/officeDocument/2006/relationships/printerSettings" Target="../printerSettings/printerSettings343.bin"/><Relationship Id="rId9" Type="http://schemas.openxmlformats.org/officeDocument/2006/relationships/printerSettings" Target="../printerSettings/printerSettings348.bin"/><Relationship Id="rId14" Type="http://schemas.openxmlformats.org/officeDocument/2006/relationships/printerSettings" Target="../printerSettings/printerSettings353.bin"/></Relationships>
</file>

<file path=xl/worksheets/_rels/sheet33.xml.rels><?xml version="1.0" encoding="UTF-8" standalone="yes"?>
<Relationships xmlns="http://schemas.openxmlformats.org/package/2006/relationships"><Relationship Id="rId8" Type="http://schemas.openxmlformats.org/officeDocument/2006/relationships/printerSettings" Target="../printerSettings/printerSettings361.bin"/><Relationship Id="rId13" Type="http://schemas.openxmlformats.org/officeDocument/2006/relationships/printerSettings" Target="../printerSettings/printerSettings366.bin"/><Relationship Id="rId3" Type="http://schemas.openxmlformats.org/officeDocument/2006/relationships/printerSettings" Target="../printerSettings/printerSettings356.bin"/><Relationship Id="rId7" Type="http://schemas.openxmlformats.org/officeDocument/2006/relationships/printerSettings" Target="../printerSettings/printerSettings360.bin"/><Relationship Id="rId12" Type="http://schemas.openxmlformats.org/officeDocument/2006/relationships/printerSettings" Target="../printerSettings/printerSettings365.bin"/><Relationship Id="rId2" Type="http://schemas.openxmlformats.org/officeDocument/2006/relationships/printerSettings" Target="../printerSettings/printerSettings355.bin"/><Relationship Id="rId1" Type="http://schemas.openxmlformats.org/officeDocument/2006/relationships/printerSettings" Target="../printerSettings/printerSettings354.bin"/><Relationship Id="rId6" Type="http://schemas.openxmlformats.org/officeDocument/2006/relationships/printerSettings" Target="../printerSettings/printerSettings359.bin"/><Relationship Id="rId11" Type="http://schemas.openxmlformats.org/officeDocument/2006/relationships/printerSettings" Target="../printerSettings/printerSettings364.bin"/><Relationship Id="rId5" Type="http://schemas.openxmlformats.org/officeDocument/2006/relationships/printerSettings" Target="../printerSettings/printerSettings358.bin"/><Relationship Id="rId10" Type="http://schemas.openxmlformats.org/officeDocument/2006/relationships/printerSettings" Target="../printerSettings/printerSettings363.bin"/><Relationship Id="rId4" Type="http://schemas.openxmlformats.org/officeDocument/2006/relationships/printerSettings" Target="../printerSettings/printerSettings357.bin"/><Relationship Id="rId9" Type="http://schemas.openxmlformats.org/officeDocument/2006/relationships/printerSettings" Target="../printerSettings/printerSettings362.bin"/><Relationship Id="rId14" Type="http://schemas.openxmlformats.org/officeDocument/2006/relationships/printerSettings" Target="../printerSettings/printerSettings367.bin"/></Relationships>
</file>

<file path=xl/worksheets/_rels/sheet34.xml.rels><?xml version="1.0" encoding="UTF-8" standalone="yes"?>
<Relationships xmlns="http://schemas.openxmlformats.org/package/2006/relationships"><Relationship Id="rId8" Type="http://schemas.openxmlformats.org/officeDocument/2006/relationships/printerSettings" Target="../printerSettings/printerSettings375.bin"/><Relationship Id="rId13" Type="http://schemas.openxmlformats.org/officeDocument/2006/relationships/printerSettings" Target="../printerSettings/printerSettings380.bin"/><Relationship Id="rId3" Type="http://schemas.openxmlformats.org/officeDocument/2006/relationships/printerSettings" Target="../printerSettings/printerSettings370.bin"/><Relationship Id="rId7" Type="http://schemas.openxmlformats.org/officeDocument/2006/relationships/printerSettings" Target="../printerSettings/printerSettings374.bin"/><Relationship Id="rId12" Type="http://schemas.openxmlformats.org/officeDocument/2006/relationships/printerSettings" Target="../printerSettings/printerSettings379.bin"/><Relationship Id="rId2" Type="http://schemas.openxmlformats.org/officeDocument/2006/relationships/printerSettings" Target="../printerSettings/printerSettings369.bin"/><Relationship Id="rId1" Type="http://schemas.openxmlformats.org/officeDocument/2006/relationships/printerSettings" Target="../printerSettings/printerSettings368.bin"/><Relationship Id="rId6" Type="http://schemas.openxmlformats.org/officeDocument/2006/relationships/printerSettings" Target="../printerSettings/printerSettings373.bin"/><Relationship Id="rId11" Type="http://schemas.openxmlformats.org/officeDocument/2006/relationships/printerSettings" Target="../printerSettings/printerSettings378.bin"/><Relationship Id="rId5" Type="http://schemas.openxmlformats.org/officeDocument/2006/relationships/printerSettings" Target="../printerSettings/printerSettings372.bin"/><Relationship Id="rId10" Type="http://schemas.openxmlformats.org/officeDocument/2006/relationships/printerSettings" Target="../printerSettings/printerSettings377.bin"/><Relationship Id="rId4" Type="http://schemas.openxmlformats.org/officeDocument/2006/relationships/printerSettings" Target="../printerSettings/printerSettings371.bin"/><Relationship Id="rId9" Type="http://schemas.openxmlformats.org/officeDocument/2006/relationships/printerSettings" Target="../printerSettings/printerSettings376.bin"/><Relationship Id="rId14" Type="http://schemas.openxmlformats.org/officeDocument/2006/relationships/printerSettings" Target="../printerSettings/printerSettings381.bin"/></Relationships>
</file>

<file path=xl/worksheets/_rels/sheet35.xml.rels><?xml version="1.0" encoding="UTF-8" standalone="yes"?>
<Relationships xmlns="http://schemas.openxmlformats.org/package/2006/relationships"><Relationship Id="rId8" Type="http://schemas.openxmlformats.org/officeDocument/2006/relationships/printerSettings" Target="../printerSettings/printerSettings389.bin"/><Relationship Id="rId13" Type="http://schemas.openxmlformats.org/officeDocument/2006/relationships/printerSettings" Target="../printerSettings/printerSettings394.bin"/><Relationship Id="rId3" Type="http://schemas.openxmlformats.org/officeDocument/2006/relationships/printerSettings" Target="../printerSettings/printerSettings384.bin"/><Relationship Id="rId7" Type="http://schemas.openxmlformats.org/officeDocument/2006/relationships/printerSettings" Target="../printerSettings/printerSettings388.bin"/><Relationship Id="rId12" Type="http://schemas.openxmlformats.org/officeDocument/2006/relationships/printerSettings" Target="../printerSettings/printerSettings393.bin"/><Relationship Id="rId2" Type="http://schemas.openxmlformats.org/officeDocument/2006/relationships/printerSettings" Target="../printerSettings/printerSettings383.bin"/><Relationship Id="rId1" Type="http://schemas.openxmlformats.org/officeDocument/2006/relationships/printerSettings" Target="../printerSettings/printerSettings382.bin"/><Relationship Id="rId6" Type="http://schemas.openxmlformats.org/officeDocument/2006/relationships/printerSettings" Target="../printerSettings/printerSettings387.bin"/><Relationship Id="rId11" Type="http://schemas.openxmlformats.org/officeDocument/2006/relationships/printerSettings" Target="../printerSettings/printerSettings392.bin"/><Relationship Id="rId5" Type="http://schemas.openxmlformats.org/officeDocument/2006/relationships/printerSettings" Target="../printerSettings/printerSettings386.bin"/><Relationship Id="rId10" Type="http://schemas.openxmlformats.org/officeDocument/2006/relationships/printerSettings" Target="../printerSettings/printerSettings391.bin"/><Relationship Id="rId4" Type="http://schemas.openxmlformats.org/officeDocument/2006/relationships/printerSettings" Target="../printerSettings/printerSettings385.bin"/><Relationship Id="rId9" Type="http://schemas.openxmlformats.org/officeDocument/2006/relationships/printerSettings" Target="../printerSettings/printerSettings390.bin"/><Relationship Id="rId14" Type="http://schemas.openxmlformats.org/officeDocument/2006/relationships/printerSettings" Target="../printerSettings/printerSettings395.bin"/></Relationships>
</file>

<file path=xl/worksheets/_rels/sheet36.xml.rels><?xml version="1.0" encoding="UTF-8" standalone="yes"?>
<Relationships xmlns="http://schemas.openxmlformats.org/package/2006/relationships"><Relationship Id="rId8" Type="http://schemas.openxmlformats.org/officeDocument/2006/relationships/printerSettings" Target="../printerSettings/printerSettings403.bin"/><Relationship Id="rId13" Type="http://schemas.openxmlformats.org/officeDocument/2006/relationships/printerSettings" Target="../printerSettings/printerSettings408.bin"/><Relationship Id="rId3" Type="http://schemas.openxmlformats.org/officeDocument/2006/relationships/printerSettings" Target="../printerSettings/printerSettings398.bin"/><Relationship Id="rId7" Type="http://schemas.openxmlformats.org/officeDocument/2006/relationships/printerSettings" Target="../printerSettings/printerSettings402.bin"/><Relationship Id="rId12" Type="http://schemas.openxmlformats.org/officeDocument/2006/relationships/printerSettings" Target="../printerSettings/printerSettings407.bin"/><Relationship Id="rId2" Type="http://schemas.openxmlformats.org/officeDocument/2006/relationships/printerSettings" Target="../printerSettings/printerSettings397.bin"/><Relationship Id="rId1" Type="http://schemas.openxmlformats.org/officeDocument/2006/relationships/printerSettings" Target="../printerSettings/printerSettings396.bin"/><Relationship Id="rId6" Type="http://schemas.openxmlformats.org/officeDocument/2006/relationships/printerSettings" Target="../printerSettings/printerSettings401.bin"/><Relationship Id="rId11" Type="http://schemas.openxmlformats.org/officeDocument/2006/relationships/printerSettings" Target="../printerSettings/printerSettings406.bin"/><Relationship Id="rId5" Type="http://schemas.openxmlformats.org/officeDocument/2006/relationships/printerSettings" Target="../printerSettings/printerSettings400.bin"/><Relationship Id="rId10" Type="http://schemas.openxmlformats.org/officeDocument/2006/relationships/printerSettings" Target="../printerSettings/printerSettings405.bin"/><Relationship Id="rId4" Type="http://schemas.openxmlformats.org/officeDocument/2006/relationships/printerSettings" Target="../printerSettings/printerSettings399.bin"/><Relationship Id="rId9" Type="http://schemas.openxmlformats.org/officeDocument/2006/relationships/printerSettings" Target="../printerSettings/printerSettings404.bin"/><Relationship Id="rId14" Type="http://schemas.openxmlformats.org/officeDocument/2006/relationships/printerSettings" Target="../printerSettings/printerSettings409.bin"/></Relationships>
</file>

<file path=xl/worksheets/_rels/sheet37.xml.rels><?xml version="1.0" encoding="UTF-8" standalone="yes"?>
<Relationships xmlns="http://schemas.openxmlformats.org/package/2006/relationships"><Relationship Id="rId8" Type="http://schemas.openxmlformats.org/officeDocument/2006/relationships/printerSettings" Target="../printerSettings/printerSettings417.bin"/><Relationship Id="rId13" Type="http://schemas.openxmlformats.org/officeDocument/2006/relationships/printerSettings" Target="../printerSettings/printerSettings422.bin"/><Relationship Id="rId3" Type="http://schemas.openxmlformats.org/officeDocument/2006/relationships/printerSettings" Target="../printerSettings/printerSettings412.bin"/><Relationship Id="rId7" Type="http://schemas.openxmlformats.org/officeDocument/2006/relationships/printerSettings" Target="../printerSettings/printerSettings416.bin"/><Relationship Id="rId12" Type="http://schemas.openxmlformats.org/officeDocument/2006/relationships/printerSettings" Target="../printerSettings/printerSettings421.bin"/><Relationship Id="rId2" Type="http://schemas.openxmlformats.org/officeDocument/2006/relationships/printerSettings" Target="../printerSettings/printerSettings411.bin"/><Relationship Id="rId1" Type="http://schemas.openxmlformats.org/officeDocument/2006/relationships/printerSettings" Target="../printerSettings/printerSettings410.bin"/><Relationship Id="rId6" Type="http://schemas.openxmlformats.org/officeDocument/2006/relationships/printerSettings" Target="../printerSettings/printerSettings415.bin"/><Relationship Id="rId11" Type="http://schemas.openxmlformats.org/officeDocument/2006/relationships/printerSettings" Target="../printerSettings/printerSettings420.bin"/><Relationship Id="rId5" Type="http://schemas.openxmlformats.org/officeDocument/2006/relationships/printerSettings" Target="../printerSettings/printerSettings414.bin"/><Relationship Id="rId10" Type="http://schemas.openxmlformats.org/officeDocument/2006/relationships/printerSettings" Target="../printerSettings/printerSettings419.bin"/><Relationship Id="rId4" Type="http://schemas.openxmlformats.org/officeDocument/2006/relationships/printerSettings" Target="../printerSettings/printerSettings413.bin"/><Relationship Id="rId9" Type="http://schemas.openxmlformats.org/officeDocument/2006/relationships/printerSettings" Target="../printerSettings/printerSettings418.bin"/><Relationship Id="rId14" Type="http://schemas.openxmlformats.org/officeDocument/2006/relationships/printerSettings" Target="../printerSettings/printerSettings423.bin"/></Relationships>
</file>

<file path=xl/worksheets/_rels/sheet38.xml.rels><?xml version="1.0" encoding="UTF-8" standalone="yes"?>
<Relationships xmlns="http://schemas.openxmlformats.org/package/2006/relationships"><Relationship Id="rId8" Type="http://schemas.openxmlformats.org/officeDocument/2006/relationships/printerSettings" Target="../printerSettings/printerSettings431.bin"/><Relationship Id="rId13" Type="http://schemas.openxmlformats.org/officeDocument/2006/relationships/printerSettings" Target="../printerSettings/printerSettings436.bin"/><Relationship Id="rId3" Type="http://schemas.openxmlformats.org/officeDocument/2006/relationships/printerSettings" Target="../printerSettings/printerSettings426.bin"/><Relationship Id="rId7" Type="http://schemas.openxmlformats.org/officeDocument/2006/relationships/printerSettings" Target="../printerSettings/printerSettings430.bin"/><Relationship Id="rId12" Type="http://schemas.openxmlformats.org/officeDocument/2006/relationships/printerSettings" Target="../printerSettings/printerSettings435.bin"/><Relationship Id="rId2" Type="http://schemas.openxmlformats.org/officeDocument/2006/relationships/printerSettings" Target="../printerSettings/printerSettings425.bin"/><Relationship Id="rId1" Type="http://schemas.openxmlformats.org/officeDocument/2006/relationships/printerSettings" Target="../printerSettings/printerSettings424.bin"/><Relationship Id="rId6" Type="http://schemas.openxmlformats.org/officeDocument/2006/relationships/printerSettings" Target="../printerSettings/printerSettings429.bin"/><Relationship Id="rId11" Type="http://schemas.openxmlformats.org/officeDocument/2006/relationships/printerSettings" Target="../printerSettings/printerSettings434.bin"/><Relationship Id="rId5" Type="http://schemas.openxmlformats.org/officeDocument/2006/relationships/printerSettings" Target="../printerSettings/printerSettings428.bin"/><Relationship Id="rId10" Type="http://schemas.openxmlformats.org/officeDocument/2006/relationships/printerSettings" Target="../printerSettings/printerSettings433.bin"/><Relationship Id="rId4" Type="http://schemas.openxmlformats.org/officeDocument/2006/relationships/printerSettings" Target="../printerSettings/printerSettings427.bin"/><Relationship Id="rId9" Type="http://schemas.openxmlformats.org/officeDocument/2006/relationships/printerSettings" Target="../printerSettings/printerSettings432.bin"/><Relationship Id="rId14" Type="http://schemas.openxmlformats.org/officeDocument/2006/relationships/printerSettings" Target="../printerSettings/printerSettings437.bin"/></Relationships>
</file>

<file path=xl/worksheets/_rels/sheet39.xml.rels><?xml version="1.0" encoding="UTF-8" standalone="yes"?>
<Relationships xmlns="http://schemas.openxmlformats.org/package/2006/relationships"><Relationship Id="rId8" Type="http://schemas.openxmlformats.org/officeDocument/2006/relationships/printerSettings" Target="../printerSettings/printerSettings445.bin"/><Relationship Id="rId13" Type="http://schemas.openxmlformats.org/officeDocument/2006/relationships/printerSettings" Target="../printerSettings/printerSettings450.bin"/><Relationship Id="rId3" Type="http://schemas.openxmlformats.org/officeDocument/2006/relationships/printerSettings" Target="../printerSettings/printerSettings440.bin"/><Relationship Id="rId7" Type="http://schemas.openxmlformats.org/officeDocument/2006/relationships/printerSettings" Target="../printerSettings/printerSettings444.bin"/><Relationship Id="rId12" Type="http://schemas.openxmlformats.org/officeDocument/2006/relationships/printerSettings" Target="../printerSettings/printerSettings449.bin"/><Relationship Id="rId2" Type="http://schemas.openxmlformats.org/officeDocument/2006/relationships/printerSettings" Target="../printerSettings/printerSettings439.bin"/><Relationship Id="rId1" Type="http://schemas.openxmlformats.org/officeDocument/2006/relationships/printerSettings" Target="../printerSettings/printerSettings438.bin"/><Relationship Id="rId6" Type="http://schemas.openxmlformats.org/officeDocument/2006/relationships/printerSettings" Target="../printerSettings/printerSettings443.bin"/><Relationship Id="rId11" Type="http://schemas.openxmlformats.org/officeDocument/2006/relationships/printerSettings" Target="../printerSettings/printerSettings448.bin"/><Relationship Id="rId5" Type="http://schemas.openxmlformats.org/officeDocument/2006/relationships/printerSettings" Target="../printerSettings/printerSettings442.bin"/><Relationship Id="rId10" Type="http://schemas.openxmlformats.org/officeDocument/2006/relationships/printerSettings" Target="../printerSettings/printerSettings447.bin"/><Relationship Id="rId4" Type="http://schemas.openxmlformats.org/officeDocument/2006/relationships/printerSettings" Target="../printerSettings/printerSettings441.bin"/><Relationship Id="rId9" Type="http://schemas.openxmlformats.org/officeDocument/2006/relationships/printerSettings" Target="../printerSettings/printerSettings446.bin"/><Relationship Id="rId14" Type="http://schemas.openxmlformats.org/officeDocument/2006/relationships/printerSettings" Target="../printerSettings/printerSettings451.bin"/></Relationships>
</file>

<file path=xl/worksheets/_rels/sheet40.xml.rels><?xml version="1.0" encoding="UTF-8" standalone="yes"?>
<Relationships xmlns="http://schemas.openxmlformats.org/package/2006/relationships"><Relationship Id="rId8" Type="http://schemas.openxmlformats.org/officeDocument/2006/relationships/printerSettings" Target="../printerSettings/printerSettings459.bin"/><Relationship Id="rId3" Type="http://schemas.openxmlformats.org/officeDocument/2006/relationships/printerSettings" Target="../printerSettings/printerSettings454.bin"/><Relationship Id="rId7" Type="http://schemas.openxmlformats.org/officeDocument/2006/relationships/printerSettings" Target="../printerSettings/printerSettings458.bin"/><Relationship Id="rId2" Type="http://schemas.openxmlformats.org/officeDocument/2006/relationships/printerSettings" Target="../printerSettings/printerSettings453.bin"/><Relationship Id="rId1" Type="http://schemas.openxmlformats.org/officeDocument/2006/relationships/printerSettings" Target="../printerSettings/printerSettings452.bin"/><Relationship Id="rId6" Type="http://schemas.openxmlformats.org/officeDocument/2006/relationships/printerSettings" Target="../printerSettings/printerSettings457.bin"/><Relationship Id="rId11" Type="http://schemas.openxmlformats.org/officeDocument/2006/relationships/printerSettings" Target="../printerSettings/printerSettings462.bin"/><Relationship Id="rId5" Type="http://schemas.openxmlformats.org/officeDocument/2006/relationships/printerSettings" Target="../printerSettings/printerSettings456.bin"/><Relationship Id="rId10" Type="http://schemas.openxmlformats.org/officeDocument/2006/relationships/printerSettings" Target="../printerSettings/printerSettings461.bin"/><Relationship Id="rId4" Type="http://schemas.openxmlformats.org/officeDocument/2006/relationships/printerSettings" Target="../printerSettings/printerSettings455.bin"/><Relationship Id="rId9" Type="http://schemas.openxmlformats.org/officeDocument/2006/relationships/printerSettings" Target="../printerSettings/printerSettings46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63.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464.bin"/><Relationship Id="rId4" Type="http://schemas.microsoft.com/office/2017/10/relationships/threadedComment" Target="../threadedComments/threadedComment3.xml"/></Relationships>
</file>

<file path=xl/worksheets/_rels/sheet43.xml.rels><?xml version="1.0" encoding="UTF-8" standalone="yes"?>
<Relationships xmlns="http://schemas.openxmlformats.org/package/2006/relationships"><Relationship Id="rId8" Type="http://schemas.openxmlformats.org/officeDocument/2006/relationships/printerSettings" Target="../printerSettings/printerSettings472.bin"/><Relationship Id="rId13" Type="http://schemas.openxmlformats.org/officeDocument/2006/relationships/printerSettings" Target="../printerSettings/printerSettings477.bin"/><Relationship Id="rId3" Type="http://schemas.openxmlformats.org/officeDocument/2006/relationships/printerSettings" Target="../printerSettings/printerSettings467.bin"/><Relationship Id="rId7" Type="http://schemas.openxmlformats.org/officeDocument/2006/relationships/printerSettings" Target="../printerSettings/printerSettings471.bin"/><Relationship Id="rId12" Type="http://schemas.openxmlformats.org/officeDocument/2006/relationships/printerSettings" Target="../printerSettings/printerSettings476.bin"/><Relationship Id="rId17" Type="http://schemas.microsoft.com/office/2017/10/relationships/threadedComment" Target="../threadedComments/threadedComment4.xml"/><Relationship Id="rId2" Type="http://schemas.openxmlformats.org/officeDocument/2006/relationships/printerSettings" Target="../printerSettings/printerSettings466.bin"/><Relationship Id="rId16" Type="http://schemas.openxmlformats.org/officeDocument/2006/relationships/comments" Target="../comments9.xml"/><Relationship Id="rId1" Type="http://schemas.openxmlformats.org/officeDocument/2006/relationships/printerSettings" Target="../printerSettings/printerSettings465.bin"/><Relationship Id="rId6" Type="http://schemas.openxmlformats.org/officeDocument/2006/relationships/printerSettings" Target="../printerSettings/printerSettings470.bin"/><Relationship Id="rId11" Type="http://schemas.openxmlformats.org/officeDocument/2006/relationships/printerSettings" Target="../printerSettings/printerSettings475.bin"/><Relationship Id="rId5" Type="http://schemas.openxmlformats.org/officeDocument/2006/relationships/printerSettings" Target="../printerSettings/printerSettings469.bin"/><Relationship Id="rId15" Type="http://schemas.openxmlformats.org/officeDocument/2006/relationships/vmlDrawing" Target="../drawings/vmlDrawing9.vml"/><Relationship Id="rId10" Type="http://schemas.openxmlformats.org/officeDocument/2006/relationships/printerSettings" Target="../printerSettings/printerSettings474.bin"/><Relationship Id="rId4" Type="http://schemas.openxmlformats.org/officeDocument/2006/relationships/printerSettings" Target="../printerSettings/printerSettings468.bin"/><Relationship Id="rId9" Type="http://schemas.openxmlformats.org/officeDocument/2006/relationships/printerSettings" Target="../printerSettings/printerSettings473.bin"/><Relationship Id="rId14" Type="http://schemas.openxmlformats.org/officeDocument/2006/relationships/printerSettings" Target="../printerSettings/printerSettings478.bin"/></Relationships>
</file>

<file path=xl/worksheets/_rels/sheet44.xml.rels><?xml version="1.0" encoding="UTF-8" standalone="yes"?>
<Relationships xmlns="http://schemas.openxmlformats.org/package/2006/relationships"><Relationship Id="rId8" Type="http://schemas.openxmlformats.org/officeDocument/2006/relationships/printerSettings" Target="../printerSettings/printerSettings486.bin"/><Relationship Id="rId13" Type="http://schemas.openxmlformats.org/officeDocument/2006/relationships/printerSettings" Target="../printerSettings/printerSettings491.bin"/><Relationship Id="rId3" Type="http://schemas.openxmlformats.org/officeDocument/2006/relationships/printerSettings" Target="../printerSettings/printerSettings481.bin"/><Relationship Id="rId7" Type="http://schemas.openxmlformats.org/officeDocument/2006/relationships/printerSettings" Target="../printerSettings/printerSettings485.bin"/><Relationship Id="rId12" Type="http://schemas.openxmlformats.org/officeDocument/2006/relationships/printerSettings" Target="../printerSettings/printerSettings490.bin"/><Relationship Id="rId2" Type="http://schemas.openxmlformats.org/officeDocument/2006/relationships/printerSettings" Target="../printerSettings/printerSettings480.bin"/><Relationship Id="rId1" Type="http://schemas.openxmlformats.org/officeDocument/2006/relationships/printerSettings" Target="../printerSettings/printerSettings479.bin"/><Relationship Id="rId6" Type="http://schemas.openxmlformats.org/officeDocument/2006/relationships/printerSettings" Target="../printerSettings/printerSettings484.bin"/><Relationship Id="rId11" Type="http://schemas.openxmlformats.org/officeDocument/2006/relationships/printerSettings" Target="../printerSettings/printerSettings489.bin"/><Relationship Id="rId5" Type="http://schemas.openxmlformats.org/officeDocument/2006/relationships/printerSettings" Target="../printerSettings/printerSettings483.bin"/><Relationship Id="rId10" Type="http://schemas.openxmlformats.org/officeDocument/2006/relationships/printerSettings" Target="../printerSettings/printerSettings488.bin"/><Relationship Id="rId4" Type="http://schemas.openxmlformats.org/officeDocument/2006/relationships/printerSettings" Target="../printerSettings/printerSettings482.bin"/><Relationship Id="rId9" Type="http://schemas.openxmlformats.org/officeDocument/2006/relationships/printerSettings" Target="../printerSettings/printerSettings487.bin"/><Relationship Id="rId14" Type="http://schemas.openxmlformats.org/officeDocument/2006/relationships/printerSettings" Target="../printerSettings/printerSettings492.bin"/></Relationships>
</file>

<file path=xl/worksheets/_rels/sheet45.xml.rels><?xml version="1.0" encoding="UTF-8" standalone="yes"?>
<Relationships xmlns="http://schemas.openxmlformats.org/package/2006/relationships"><Relationship Id="rId8" Type="http://schemas.openxmlformats.org/officeDocument/2006/relationships/printerSettings" Target="../printerSettings/printerSettings500.bin"/><Relationship Id="rId13" Type="http://schemas.openxmlformats.org/officeDocument/2006/relationships/printerSettings" Target="../printerSettings/printerSettings505.bin"/><Relationship Id="rId3" Type="http://schemas.openxmlformats.org/officeDocument/2006/relationships/printerSettings" Target="../printerSettings/printerSettings495.bin"/><Relationship Id="rId7" Type="http://schemas.openxmlformats.org/officeDocument/2006/relationships/printerSettings" Target="../printerSettings/printerSettings499.bin"/><Relationship Id="rId12" Type="http://schemas.openxmlformats.org/officeDocument/2006/relationships/printerSettings" Target="../printerSettings/printerSettings504.bin"/><Relationship Id="rId2" Type="http://schemas.openxmlformats.org/officeDocument/2006/relationships/printerSettings" Target="../printerSettings/printerSettings494.bin"/><Relationship Id="rId16" Type="http://schemas.openxmlformats.org/officeDocument/2006/relationships/comments" Target="../comments10.xml"/><Relationship Id="rId1" Type="http://schemas.openxmlformats.org/officeDocument/2006/relationships/printerSettings" Target="../printerSettings/printerSettings493.bin"/><Relationship Id="rId6" Type="http://schemas.openxmlformats.org/officeDocument/2006/relationships/printerSettings" Target="../printerSettings/printerSettings498.bin"/><Relationship Id="rId11" Type="http://schemas.openxmlformats.org/officeDocument/2006/relationships/printerSettings" Target="../printerSettings/printerSettings503.bin"/><Relationship Id="rId5" Type="http://schemas.openxmlformats.org/officeDocument/2006/relationships/printerSettings" Target="../printerSettings/printerSettings497.bin"/><Relationship Id="rId15" Type="http://schemas.openxmlformats.org/officeDocument/2006/relationships/vmlDrawing" Target="../drawings/vmlDrawing10.vml"/><Relationship Id="rId10" Type="http://schemas.openxmlformats.org/officeDocument/2006/relationships/printerSettings" Target="../printerSettings/printerSettings502.bin"/><Relationship Id="rId4" Type="http://schemas.openxmlformats.org/officeDocument/2006/relationships/printerSettings" Target="../printerSettings/printerSettings496.bin"/><Relationship Id="rId9" Type="http://schemas.openxmlformats.org/officeDocument/2006/relationships/printerSettings" Target="../printerSettings/printerSettings501.bin"/><Relationship Id="rId14" Type="http://schemas.openxmlformats.org/officeDocument/2006/relationships/printerSettings" Target="../printerSettings/printerSettings506.bin"/></Relationships>
</file>

<file path=xl/worksheets/_rels/sheet46.xml.rels><?xml version="1.0" encoding="UTF-8" standalone="yes"?>
<Relationships xmlns="http://schemas.openxmlformats.org/package/2006/relationships"><Relationship Id="rId8" Type="http://schemas.openxmlformats.org/officeDocument/2006/relationships/printerSettings" Target="../printerSettings/printerSettings514.bin"/><Relationship Id="rId13" Type="http://schemas.openxmlformats.org/officeDocument/2006/relationships/printerSettings" Target="../printerSettings/printerSettings519.bin"/><Relationship Id="rId3" Type="http://schemas.openxmlformats.org/officeDocument/2006/relationships/printerSettings" Target="../printerSettings/printerSettings509.bin"/><Relationship Id="rId7" Type="http://schemas.openxmlformats.org/officeDocument/2006/relationships/printerSettings" Target="../printerSettings/printerSettings513.bin"/><Relationship Id="rId12" Type="http://schemas.openxmlformats.org/officeDocument/2006/relationships/printerSettings" Target="../printerSettings/printerSettings518.bin"/><Relationship Id="rId2" Type="http://schemas.openxmlformats.org/officeDocument/2006/relationships/printerSettings" Target="../printerSettings/printerSettings508.bin"/><Relationship Id="rId1" Type="http://schemas.openxmlformats.org/officeDocument/2006/relationships/printerSettings" Target="../printerSettings/printerSettings507.bin"/><Relationship Id="rId6" Type="http://schemas.openxmlformats.org/officeDocument/2006/relationships/printerSettings" Target="../printerSettings/printerSettings512.bin"/><Relationship Id="rId11" Type="http://schemas.openxmlformats.org/officeDocument/2006/relationships/printerSettings" Target="../printerSettings/printerSettings517.bin"/><Relationship Id="rId5" Type="http://schemas.openxmlformats.org/officeDocument/2006/relationships/printerSettings" Target="../printerSettings/printerSettings511.bin"/><Relationship Id="rId10" Type="http://schemas.openxmlformats.org/officeDocument/2006/relationships/printerSettings" Target="../printerSettings/printerSettings516.bin"/><Relationship Id="rId4" Type="http://schemas.openxmlformats.org/officeDocument/2006/relationships/printerSettings" Target="../printerSettings/printerSettings510.bin"/><Relationship Id="rId9" Type="http://schemas.openxmlformats.org/officeDocument/2006/relationships/printerSettings" Target="../printerSettings/printerSettings515.bin"/><Relationship Id="rId14" Type="http://schemas.openxmlformats.org/officeDocument/2006/relationships/printerSettings" Target="../printerSettings/printerSettings520.bin"/></Relationships>
</file>

<file path=xl/worksheets/_rels/sheet47.xml.rels><?xml version="1.0" encoding="UTF-8" standalone="yes"?>
<Relationships xmlns="http://schemas.openxmlformats.org/package/2006/relationships"><Relationship Id="rId8" Type="http://schemas.openxmlformats.org/officeDocument/2006/relationships/printerSettings" Target="../printerSettings/printerSettings528.bin"/><Relationship Id="rId13" Type="http://schemas.openxmlformats.org/officeDocument/2006/relationships/printerSettings" Target="../printerSettings/printerSettings533.bin"/><Relationship Id="rId3" Type="http://schemas.openxmlformats.org/officeDocument/2006/relationships/printerSettings" Target="../printerSettings/printerSettings523.bin"/><Relationship Id="rId7" Type="http://schemas.openxmlformats.org/officeDocument/2006/relationships/printerSettings" Target="../printerSettings/printerSettings527.bin"/><Relationship Id="rId12" Type="http://schemas.openxmlformats.org/officeDocument/2006/relationships/printerSettings" Target="../printerSettings/printerSettings532.bin"/><Relationship Id="rId2" Type="http://schemas.openxmlformats.org/officeDocument/2006/relationships/printerSettings" Target="../printerSettings/printerSettings522.bin"/><Relationship Id="rId16" Type="http://schemas.openxmlformats.org/officeDocument/2006/relationships/comments" Target="../comments11.xml"/><Relationship Id="rId1" Type="http://schemas.openxmlformats.org/officeDocument/2006/relationships/printerSettings" Target="../printerSettings/printerSettings521.bin"/><Relationship Id="rId6" Type="http://schemas.openxmlformats.org/officeDocument/2006/relationships/printerSettings" Target="../printerSettings/printerSettings526.bin"/><Relationship Id="rId11" Type="http://schemas.openxmlformats.org/officeDocument/2006/relationships/printerSettings" Target="../printerSettings/printerSettings531.bin"/><Relationship Id="rId5" Type="http://schemas.openxmlformats.org/officeDocument/2006/relationships/printerSettings" Target="../printerSettings/printerSettings525.bin"/><Relationship Id="rId15" Type="http://schemas.openxmlformats.org/officeDocument/2006/relationships/vmlDrawing" Target="../drawings/vmlDrawing11.vml"/><Relationship Id="rId10" Type="http://schemas.openxmlformats.org/officeDocument/2006/relationships/printerSettings" Target="../printerSettings/printerSettings530.bin"/><Relationship Id="rId4" Type="http://schemas.openxmlformats.org/officeDocument/2006/relationships/printerSettings" Target="../printerSettings/printerSettings524.bin"/><Relationship Id="rId9" Type="http://schemas.openxmlformats.org/officeDocument/2006/relationships/printerSettings" Target="../printerSettings/printerSettings529.bin"/><Relationship Id="rId14" Type="http://schemas.openxmlformats.org/officeDocument/2006/relationships/printerSettings" Target="../printerSettings/printerSettings534.bin"/></Relationships>
</file>

<file path=xl/worksheets/_rels/sheet48.xml.rels><?xml version="1.0" encoding="UTF-8" standalone="yes"?>
<Relationships xmlns="http://schemas.openxmlformats.org/package/2006/relationships"><Relationship Id="rId2" Type="http://schemas.openxmlformats.org/officeDocument/2006/relationships/printerSettings" Target="../printerSettings/printerSettings536.bin"/><Relationship Id="rId1" Type="http://schemas.openxmlformats.org/officeDocument/2006/relationships/printerSettings" Target="../printerSettings/printerSettings535.bin"/></Relationships>
</file>

<file path=xl/worksheets/_rels/sheet49.xml.rels><?xml version="1.0" encoding="UTF-8" standalone="yes"?>
<Relationships xmlns="http://schemas.openxmlformats.org/package/2006/relationships"><Relationship Id="rId2" Type="http://schemas.openxmlformats.org/officeDocument/2006/relationships/printerSettings" Target="../printerSettings/printerSettings538.bin"/><Relationship Id="rId1" Type="http://schemas.openxmlformats.org/officeDocument/2006/relationships/printerSettings" Target="../printerSettings/printerSettings53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2:BI118"/>
  <sheetViews>
    <sheetView tabSelected="1" zoomScale="90" zoomScaleNormal="90" workbookViewId="0">
      <pane xSplit="1" ySplit="9" topLeftCell="BC37" activePane="bottomRight" state="frozen"/>
      <selection pane="topRight" activeCell="J81" sqref="J81"/>
      <selection pane="bottomLeft" activeCell="J81" sqref="J81"/>
      <selection pane="bottomRight" activeCell="BT45" sqref="BT45"/>
    </sheetView>
  </sheetViews>
  <sheetFormatPr defaultColWidth="8.81640625" defaultRowHeight="13" x14ac:dyDescent="0.3"/>
  <cols>
    <col min="1" max="1" width="8.54296875" customWidth="1"/>
    <col min="7" max="7" width="9.54296875" customWidth="1"/>
    <col min="13" max="13" width="3.90625" customWidth="1"/>
    <col min="17" max="20" width="11" bestFit="1" customWidth="1"/>
    <col min="21" max="24" width="11" customWidth="1"/>
    <col min="25" max="25" width="12.54296875" customWidth="1"/>
    <col min="36" max="36" width="9" bestFit="1" customWidth="1"/>
    <col min="39" max="40" width="11" bestFit="1" customWidth="1"/>
    <col min="41" max="41" width="10" bestFit="1" customWidth="1"/>
    <col min="43" max="43" width="10" bestFit="1" customWidth="1"/>
    <col min="44" max="44" width="10" customWidth="1"/>
    <col min="47" max="53" width="11.6328125" customWidth="1"/>
    <col min="55" max="55" width="11" bestFit="1" customWidth="1"/>
  </cols>
  <sheetData>
    <row r="2" spans="1:61" x14ac:dyDescent="0.3">
      <c r="AU2" t="s">
        <v>1418</v>
      </c>
      <c r="AV2" t="s">
        <v>1419</v>
      </c>
    </row>
    <row r="4" spans="1:61" s="852" customFormat="1" x14ac:dyDescent="0.35">
      <c r="A4" s="852" t="s">
        <v>1125</v>
      </c>
      <c r="B4" s="852" t="s">
        <v>1118</v>
      </c>
      <c r="C4" s="852" t="s">
        <v>1122</v>
      </c>
      <c r="D4" s="852" t="s">
        <v>1119</v>
      </c>
      <c r="E4" s="852" t="s">
        <v>1119</v>
      </c>
      <c r="F4" s="852" t="s">
        <v>1119</v>
      </c>
      <c r="H4" s="852" t="s">
        <v>1123</v>
      </c>
      <c r="J4" s="852" t="s">
        <v>1136</v>
      </c>
      <c r="K4" s="852" t="s">
        <v>1140</v>
      </c>
      <c r="L4" s="852" t="s">
        <v>1142</v>
      </c>
      <c r="N4" s="852" t="s">
        <v>1151</v>
      </c>
      <c r="O4" s="852" t="s">
        <v>1147</v>
      </c>
      <c r="P4" s="852" t="s">
        <v>1146</v>
      </c>
      <c r="Q4" s="852" t="s">
        <v>1152</v>
      </c>
      <c r="R4" s="852" t="s">
        <v>1153</v>
      </c>
      <c r="S4" s="852" t="s">
        <v>1154</v>
      </c>
      <c r="T4" s="852" t="s">
        <v>1159</v>
      </c>
      <c r="U4" s="852" t="s">
        <v>1162</v>
      </c>
      <c r="V4" s="852" t="s">
        <v>1164</v>
      </c>
      <c r="W4" s="852" t="s">
        <v>1166</v>
      </c>
      <c r="X4" s="852" t="s">
        <v>1168</v>
      </c>
      <c r="Y4" s="852" t="s">
        <v>1170</v>
      </c>
      <c r="Z4" s="852" t="s">
        <v>1174</v>
      </c>
      <c r="AA4" s="852" t="s">
        <v>1176</v>
      </c>
      <c r="AB4" s="852" t="s">
        <v>1178</v>
      </c>
      <c r="AC4" s="852" t="s">
        <v>1180</v>
      </c>
      <c r="AE4" s="852" t="s">
        <v>1182</v>
      </c>
      <c r="AF4" s="852" t="s">
        <v>1184</v>
      </c>
      <c r="AG4" s="852" t="s">
        <v>1186</v>
      </c>
      <c r="AH4" s="852" t="s">
        <v>1187</v>
      </c>
      <c r="AI4" s="852" t="s">
        <v>1189</v>
      </c>
      <c r="AJ4" s="852" t="s">
        <v>1190</v>
      </c>
      <c r="AK4" s="852" t="s">
        <v>1192</v>
      </c>
      <c r="AM4" s="852" t="s">
        <v>1192</v>
      </c>
      <c r="AN4" s="852" t="s">
        <v>1192</v>
      </c>
      <c r="AO4" s="852" t="s">
        <v>1192</v>
      </c>
      <c r="AP4" s="852" t="s">
        <v>1199</v>
      </c>
      <c r="AQ4" s="852" t="s">
        <v>1192</v>
      </c>
      <c r="AR4" s="852" t="s">
        <v>1192</v>
      </c>
    </row>
    <row r="5" spans="1:61" s="852" customFormat="1" x14ac:dyDescent="0.35">
      <c r="A5" s="852" t="s">
        <v>1124</v>
      </c>
      <c r="B5" s="852" t="s">
        <v>558</v>
      </c>
      <c r="C5" s="852" t="s">
        <v>558</v>
      </c>
      <c r="D5" s="852" t="s">
        <v>558</v>
      </c>
      <c r="E5" s="852" t="s">
        <v>558</v>
      </c>
      <c r="F5" s="852" t="s">
        <v>558</v>
      </c>
      <c r="G5" s="852" t="s">
        <v>558</v>
      </c>
      <c r="H5" s="852" t="s">
        <v>558</v>
      </c>
      <c r="I5" s="852" t="s">
        <v>558</v>
      </c>
      <c r="J5" s="852" t="s">
        <v>558</v>
      </c>
      <c r="K5" s="852" t="s">
        <v>558</v>
      </c>
      <c r="L5" s="852" t="s">
        <v>558</v>
      </c>
      <c r="N5" s="852" t="s">
        <v>558</v>
      </c>
      <c r="O5" s="852" t="s">
        <v>558</v>
      </c>
      <c r="P5" s="852" t="s">
        <v>1148</v>
      </c>
      <c r="Q5" s="852" t="s">
        <v>558</v>
      </c>
      <c r="R5" s="852" t="s">
        <v>558</v>
      </c>
      <c r="S5" s="852" t="s">
        <v>558</v>
      </c>
      <c r="T5" s="852" t="s">
        <v>558</v>
      </c>
      <c r="U5" s="852" t="s">
        <v>558</v>
      </c>
      <c r="V5" s="852" t="s">
        <v>558</v>
      </c>
      <c r="W5" s="852" t="s">
        <v>558</v>
      </c>
      <c r="X5" s="852" t="s">
        <v>558</v>
      </c>
      <c r="Y5" s="852" t="s">
        <v>1171</v>
      </c>
      <c r="Z5" s="852" t="s">
        <v>558</v>
      </c>
      <c r="AA5" s="852" t="s">
        <v>558</v>
      </c>
      <c r="AB5" s="852" t="s">
        <v>558</v>
      </c>
      <c r="AC5" s="852" t="s">
        <v>558</v>
      </c>
      <c r="AE5" s="852" t="s">
        <v>558</v>
      </c>
      <c r="AF5" s="852" t="s">
        <v>558</v>
      </c>
      <c r="AG5" s="852" t="s">
        <v>558</v>
      </c>
      <c r="AH5" s="852" t="s">
        <v>558</v>
      </c>
      <c r="AI5" s="852" t="s">
        <v>558</v>
      </c>
      <c r="AJ5" s="852" t="s">
        <v>558</v>
      </c>
      <c r="AK5" s="852" t="s">
        <v>558</v>
      </c>
      <c r="AL5" s="852" t="s">
        <v>558</v>
      </c>
      <c r="AM5" s="852" t="s">
        <v>558</v>
      </c>
      <c r="AN5" s="852" t="s">
        <v>558</v>
      </c>
      <c r="AO5" s="852" t="s">
        <v>558</v>
      </c>
      <c r="AP5" s="852" t="s">
        <v>558</v>
      </c>
      <c r="AQ5" s="852" t="s">
        <v>558</v>
      </c>
      <c r="AR5" s="852" t="s">
        <v>558</v>
      </c>
      <c r="AU5" s="852" t="s">
        <v>558</v>
      </c>
      <c r="AV5" s="852" t="s">
        <v>558</v>
      </c>
      <c r="AW5" s="852" t="s">
        <v>558</v>
      </c>
      <c r="AX5" s="852" t="s">
        <v>558</v>
      </c>
      <c r="AY5" s="852" t="s">
        <v>558</v>
      </c>
      <c r="AZ5" s="852" t="s">
        <v>558</v>
      </c>
      <c r="BA5" s="852" t="s">
        <v>558</v>
      </c>
      <c r="BB5" s="852" t="s">
        <v>558</v>
      </c>
      <c r="BC5" s="852" t="s">
        <v>558</v>
      </c>
      <c r="BD5" s="852" t="s">
        <v>558</v>
      </c>
    </row>
    <row r="6" spans="1:61" s="852" customFormat="1" x14ac:dyDescent="0.35">
      <c r="A6" s="852" t="s">
        <v>1128</v>
      </c>
      <c r="B6" s="852" t="s">
        <v>1129</v>
      </c>
      <c r="C6" s="852" t="s">
        <v>1129</v>
      </c>
      <c r="D6" s="852" t="s">
        <v>1130</v>
      </c>
      <c r="E6" s="852" t="s">
        <v>1131</v>
      </c>
      <c r="F6" s="852" t="s">
        <v>1129</v>
      </c>
      <c r="H6" s="852" t="s">
        <v>1129</v>
      </c>
      <c r="J6" s="852" t="s">
        <v>1129</v>
      </c>
      <c r="L6" s="852" t="s">
        <v>1129</v>
      </c>
      <c r="N6" s="852" t="s">
        <v>1129</v>
      </c>
      <c r="O6" s="852" t="s">
        <v>1130</v>
      </c>
      <c r="P6" s="852" t="s">
        <v>1129</v>
      </c>
      <c r="Q6" s="852" t="s">
        <v>76</v>
      </c>
      <c r="R6" s="852" t="s">
        <v>76</v>
      </c>
      <c r="S6" s="852" t="s">
        <v>1155</v>
      </c>
      <c r="T6" s="852" t="s">
        <v>1160</v>
      </c>
      <c r="U6" s="852" t="s">
        <v>1160</v>
      </c>
      <c r="V6" s="852" t="s">
        <v>1160</v>
      </c>
      <c r="W6" s="852" t="s">
        <v>1160</v>
      </c>
      <c r="X6" s="852" t="s">
        <v>1160</v>
      </c>
      <c r="Z6" s="852" t="s">
        <v>1160</v>
      </c>
      <c r="AA6" s="852" t="s">
        <v>76</v>
      </c>
      <c r="AB6" s="852" t="s">
        <v>1160</v>
      </c>
      <c r="AC6" s="852" t="s">
        <v>76</v>
      </c>
      <c r="AE6" s="852" t="s">
        <v>1160</v>
      </c>
      <c r="AF6" s="852" t="s">
        <v>76</v>
      </c>
      <c r="AG6" s="852" t="s">
        <v>1160</v>
      </c>
      <c r="AH6" s="852" t="s">
        <v>76</v>
      </c>
      <c r="AI6" s="852" t="s">
        <v>1160</v>
      </c>
      <c r="AJ6" s="852" t="s">
        <v>1191</v>
      </c>
      <c r="AK6" s="852" t="s">
        <v>1191</v>
      </c>
      <c r="AM6" s="852" t="s">
        <v>1191</v>
      </c>
      <c r="AN6" s="852" t="s">
        <v>1194</v>
      </c>
      <c r="AO6" s="852" t="s">
        <v>1191</v>
      </c>
      <c r="AP6" s="852" t="s">
        <v>76</v>
      </c>
      <c r="AQ6" s="852" t="s">
        <v>1191</v>
      </c>
      <c r="AR6" s="852" t="s">
        <v>1191</v>
      </c>
      <c r="AU6" s="852" t="s">
        <v>1191</v>
      </c>
      <c r="AV6" s="852" t="s">
        <v>76</v>
      </c>
      <c r="AW6" s="852" t="s">
        <v>1155</v>
      </c>
      <c r="AX6" s="852" t="s">
        <v>1155</v>
      </c>
      <c r="AY6" s="852" t="s">
        <v>1155</v>
      </c>
      <c r="AZ6" s="852" t="s">
        <v>1160</v>
      </c>
    </row>
    <row r="7" spans="1:61" s="852" customFormat="1" x14ac:dyDescent="0.35">
      <c r="A7" s="852" t="s">
        <v>1126</v>
      </c>
      <c r="B7" s="852" t="s">
        <v>1127</v>
      </c>
      <c r="C7" s="852" t="s">
        <v>1127</v>
      </c>
      <c r="D7" s="852" t="s">
        <v>1127</v>
      </c>
      <c r="E7" s="852" t="s">
        <v>1127</v>
      </c>
      <c r="F7" s="852" t="s">
        <v>1127</v>
      </c>
      <c r="H7" s="852" t="s">
        <v>1135</v>
      </c>
      <c r="J7" s="852" t="s">
        <v>1127</v>
      </c>
      <c r="L7" s="852" t="s">
        <v>1127</v>
      </c>
      <c r="N7" s="852" t="s">
        <v>1127</v>
      </c>
      <c r="O7" s="852" t="s">
        <v>1127</v>
      </c>
      <c r="P7" s="852" t="s">
        <v>1127</v>
      </c>
      <c r="Q7" s="852" t="s">
        <v>1135</v>
      </c>
      <c r="R7" s="852" t="s">
        <v>1135</v>
      </c>
      <c r="S7" s="852" t="s">
        <v>1135</v>
      </c>
      <c r="T7" s="852" t="s">
        <v>1135</v>
      </c>
      <c r="U7" s="852" t="s">
        <v>1135</v>
      </c>
      <c r="V7" s="852" t="s">
        <v>1135</v>
      </c>
      <c r="W7" s="852" t="s">
        <v>1135</v>
      </c>
      <c r="X7" s="852" t="s">
        <v>1135</v>
      </c>
      <c r="Y7" s="852" t="s">
        <v>417</v>
      </c>
      <c r="Z7" s="852" t="s">
        <v>1175</v>
      </c>
      <c r="AA7" s="852" t="s">
        <v>1177</v>
      </c>
      <c r="AB7" s="852" t="s">
        <v>417</v>
      </c>
      <c r="AC7" s="852" t="s">
        <v>1175</v>
      </c>
      <c r="AE7" s="852" t="s">
        <v>1175</v>
      </c>
      <c r="AF7" s="852" t="s">
        <v>1135</v>
      </c>
      <c r="AG7" s="852" t="s">
        <v>1175</v>
      </c>
      <c r="AH7" s="852" t="s">
        <v>1135</v>
      </c>
      <c r="AI7" s="852" t="s">
        <v>1135</v>
      </c>
      <c r="AJ7" s="852" t="s">
        <v>1175</v>
      </c>
      <c r="AK7" s="852" t="s">
        <v>1135</v>
      </c>
      <c r="AM7" s="852" t="s">
        <v>1135</v>
      </c>
      <c r="AN7" s="852" t="s">
        <v>1135</v>
      </c>
      <c r="AO7" s="852" t="s">
        <v>1135</v>
      </c>
      <c r="AP7" s="852" t="s">
        <v>1135</v>
      </c>
      <c r="AQ7" s="852" t="s">
        <v>1135</v>
      </c>
      <c r="AR7" s="852" t="s">
        <v>1135</v>
      </c>
    </row>
    <row r="8" spans="1:61" s="852" customFormat="1" x14ac:dyDescent="0.35">
      <c r="A8" s="852" t="s">
        <v>1407</v>
      </c>
      <c r="B8" s="852" t="s">
        <v>1408</v>
      </c>
      <c r="C8" s="852" t="s">
        <v>1408</v>
      </c>
      <c r="D8" s="852" t="s">
        <v>1408</v>
      </c>
      <c r="E8" s="852" t="s">
        <v>1408</v>
      </c>
      <c r="F8" s="852" t="s">
        <v>1408</v>
      </c>
      <c r="G8" s="852" t="s">
        <v>1408</v>
      </c>
      <c r="H8" s="852" t="s">
        <v>1408</v>
      </c>
      <c r="I8" s="852" t="s">
        <v>1408</v>
      </c>
      <c r="J8" s="852" t="s">
        <v>1408</v>
      </c>
      <c r="K8" s="852" t="s">
        <v>1408</v>
      </c>
      <c r="L8" s="852" t="s">
        <v>1408</v>
      </c>
      <c r="N8" s="852" t="s">
        <v>1408</v>
      </c>
      <c r="O8" s="852" t="s">
        <v>1408</v>
      </c>
      <c r="P8" s="852" t="s">
        <v>1408</v>
      </c>
      <c r="Q8" s="852" t="s">
        <v>1408</v>
      </c>
      <c r="R8" s="852" t="s">
        <v>1408</v>
      </c>
      <c r="S8" s="852" t="s">
        <v>1408</v>
      </c>
      <c r="T8" s="852" t="s">
        <v>1408</v>
      </c>
      <c r="U8" s="852" t="s">
        <v>1408</v>
      </c>
      <c r="V8" s="852" t="s">
        <v>1408</v>
      </c>
      <c r="W8" s="852" t="s">
        <v>1408</v>
      </c>
      <c r="X8" s="852" t="s">
        <v>1408</v>
      </c>
      <c r="Y8" s="852" t="s">
        <v>1408</v>
      </c>
      <c r="Z8" s="852" t="s">
        <v>1408</v>
      </c>
      <c r="AA8" s="852" t="s">
        <v>1408</v>
      </c>
      <c r="AB8" s="852" t="s">
        <v>1408</v>
      </c>
      <c r="AC8" s="852" t="s">
        <v>1408</v>
      </c>
      <c r="AD8" s="852" t="s">
        <v>1408</v>
      </c>
      <c r="AE8" s="852" t="s">
        <v>1408</v>
      </c>
      <c r="AF8" s="852" t="s">
        <v>1408</v>
      </c>
      <c r="AG8" s="852" t="s">
        <v>1408</v>
      </c>
      <c r="AH8" s="852" t="s">
        <v>1408</v>
      </c>
      <c r="AI8" s="852" t="s">
        <v>1408</v>
      </c>
      <c r="AJ8" s="852" t="s">
        <v>1408</v>
      </c>
      <c r="AK8" s="852" t="s">
        <v>1409</v>
      </c>
      <c r="AL8" s="852" t="s">
        <v>1409</v>
      </c>
      <c r="AM8" s="852" t="s">
        <v>1409</v>
      </c>
      <c r="AN8" s="852" t="s">
        <v>1409</v>
      </c>
      <c r="AO8" s="852" t="s">
        <v>1409</v>
      </c>
      <c r="AP8" s="852" t="s">
        <v>1409</v>
      </c>
      <c r="AQ8" s="852" t="s">
        <v>1409</v>
      </c>
      <c r="AR8" s="852" t="s">
        <v>1409</v>
      </c>
      <c r="AU8" s="852" t="s">
        <v>1408</v>
      </c>
      <c r="AV8" s="852" t="s">
        <v>1409</v>
      </c>
      <c r="AW8" s="852" t="s">
        <v>1409</v>
      </c>
      <c r="AX8" s="852" t="s">
        <v>1409</v>
      </c>
      <c r="AY8" s="852" t="s">
        <v>1409</v>
      </c>
      <c r="AZ8" s="852" t="s">
        <v>1409</v>
      </c>
      <c r="BA8" s="852" t="s">
        <v>1409</v>
      </c>
      <c r="BB8" s="852" t="s">
        <v>1409</v>
      </c>
    </row>
    <row r="9" spans="1:61" s="236" customFormat="1" ht="127.5" customHeight="1" x14ac:dyDescent="0.35">
      <c r="A9" s="235" t="s">
        <v>1092</v>
      </c>
      <c r="B9" s="241" t="s">
        <v>1121</v>
      </c>
      <c r="C9" s="241" t="s">
        <v>1120</v>
      </c>
      <c r="D9" s="241" t="s">
        <v>1093</v>
      </c>
      <c r="E9" s="241" t="s">
        <v>1094</v>
      </c>
      <c r="F9" s="241" t="s">
        <v>1132</v>
      </c>
      <c r="G9" s="241" t="s">
        <v>1138</v>
      </c>
      <c r="H9" s="241" t="s">
        <v>1134</v>
      </c>
      <c r="I9" s="241" t="s">
        <v>1139</v>
      </c>
      <c r="J9" s="241" t="s">
        <v>1137</v>
      </c>
      <c r="K9" s="241" t="s">
        <v>1141</v>
      </c>
      <c r="L9" s="241" t="s">
        <v>1143</v>
      </c>
      <c r="M9"/>
      <c r="N9" s="861" t="s">
        <v>1150</v>
      </c>
      <c r="O9" s="861" t="s">
        <v>1145</v>
      </c>
      <c r="P9" s="861" t="s">
        <v>1149</v>
      </c>
      <c r="Q9" s="861" t="s">
        <v>1156</v>
      </c>
      <c r="R9" s="861" t="s">
        <v>1157</v>
      </c>
      <c r="S9" s="861" t="s">
        <v>1158</v>
      </c>
      <c r="T9" s="861" t="s">
        <v>1161</v>
      </c>
      <c r="U9" s="861" t="s">
        <v>1163</v>
      </c>
      <c r="V9" s="861" t="s">
        <v>1165</v>
      </c>
      <c r="W9" s="861" t="s">
        <v>1167</v>
      </c>
      <c r="X9" s="861" t="s">
        <v>1169</v>
      </c>
      <c r="Y9" s="861" t="s">
        <v>1172</v>
      </c>
      <c r="Z9" s="862" t="s">
        <v>1173</v>
      </c>
      <c r="AA9" s="862" t="s">
        <v>1099</v>
      </c>
      <c r="AB9" s="862" t="s">
        <v>1179</v>
      </c>
      <c r="AC9" s="862" t="s">
        <v>1181</v>
      </c>
      <c r="AD9" s="862" t="s">
        <v>1095</v>
      </c>
      <c r="AE9" s="862" t="s">
        <v>1183</v>
      </c>
      <c r="AF9" s="862" t="s">
        <v>1185</v>
      </c>
      <c r="AG9" s="862" t="s">
        <v>1096</v>
      </c>
      <c r="AH9" s="862" t="s">
        <v>1188</v>
      </c>
      <c r="AI9" s="862" t="s">
        <v>1097</v>
      </c>
      <c r="AJ9" s="862" t="s">
        <v>1098</v>
      </c>
      <c r="AK9" s="863" t="s">
        <v>1100</v>
      </c>
      <c r="AL9" s="863" t="s">
        <v>1101</v>
      </c>
      <c r="AM9" s="863" t="s">
        <v>1102</v>
      </c>
      <c r="AN9" s="863" t="s">
        <v>1193</v>
      </c>
      <c r="AO9" s="863" t="s">
        <v>1103</v>
      </c>
      <c r="AP9" s="863" t="s">
        <v>1198</v>
      </c>
      <c r="AQ9" s="863" t="s">
        <v>1195</v>
      </c>
      <c r="AR9" s="863" t="s">
        <v>1196</v>
      </c>
      <c r="AT9" t="s">
        <v>144</v>
      </c>
      <c r="AU9" s="1086" t="s">
        <v>1411</v>
      </c>
      <c r="AV9" s="1084" t="s">
        <v>1413</v>
      </c>
      <c r="AW9" s="1084" t="s">
        <v>1412</v>
      </c>
      <c r="AX9" s="1084" t="s">
        <v>1414</v>
      </c>
      <c r="AY9" s="1084" t="s">
        <v>1415</v>
      </c>
      <c r="AZ9" s="1084" t="s">
        <v>1416</v>
      </c>
      <c r="BA9" s="1085" t="s">
        <v>1417</v>
      </c>
      <c r="BB9" s="1084" t="s">
        <v>1405</v>
      </c>
      <c r="BC9" s="1087" t="s">
        <v>1406</v>
      </c>
      <c r="BD9" s="1083" t="s">
        <v>1200</v>
      </c>
      <c r="BE9" s="1087" t="s">
        <v>1201</v>
      </c>
      <c r="BG9" s="1087" t="s">
        <v>1420</v>
      </c>
      <c r="BH9" s="1087" t="s">
        <v>1410</v>
      </c>
      <c r="BI9" s="1087" t="s">
        <v>1201</v>
      </c>
    </row>
    <row r="10" spans="1:61" ht="13.5" x14ac:dyDescent="0.35">
      <c r="A10" s="135">
        <v>1970</v>
      </c>
      <c r="B10" s="184">
        <v>156665.372</v>
      </c>
      <c r="C10" s="486">
        <v>29160.799999999999</v>
      </c>
      <c r="D10" s="184">
        <f>'B-3.Cal.CN'!L6+'B-3.Cal.CN'!N6</f>
        <v>7437</v>
      </c>
      <c r="E10" s="135"/>
      <c r="F10" s="135"/>
      <c r="G10" s="135"/>
      <c r="H10" s="135"/>
      <c r="I10" s="135"/>
      <c r="J10" s="856">
        <v>12693</v>
      </c>
      <c r="K10" s="135"/>
      <c r="L10" s="135"/>
      <c r="M10" s="135"/>
      <c r="N10" s="184">
        <f>'B-11.Ore.CN'!T16</f>
        <v>80</v>
      </c>
      <c r="O10" s="852">
        <v>58100</v>
      </c>
      <c r="P10" s="852"/>
      <c r="Q10" s="135"/>
      <c r="R10" s="135"/>
      <c r="S10" s="135"/>
      <c r="T10" s="135"/>
      <c r="U10" s="135"/>
      <c r="V10" s="135"/>
      <c r="W10" s="135"/>
      <c r="X10" s="135"/>
      <c r="Y10" s="135"/>
      <c r="Z10" s="135"/>
      <c r="AA10" s="135"/>
      <c r="AB10" s="135"/>
      <c r="AC10" s="135"/>
      <c r="AD10" s="135"/>
      <c r="AE10" s="135"/>
      <c r="AF10" s="135"/>
      <c r="AG10" s="135"/>
      <c r="AH10" s="135"/>
      <c r="AI10" s="135"/>
      <c r="AJ10" s="135"/>
      <c r="AK10" s="135"/>
      <c r="AL10" s="135"/>
      <c r="AM10" s="135"/>
      <c r="AN10" s="135"/>
      <c r="AO10" s="135"/>
      <c r="AP10" s="135"/>
      <c r="AQ10" s="135"/>
      <c r="AR10" s="135"/>
      <c r="BD10" s="242"/>
    </row>
    <row r="11" spans="1:61" ht="13.5" x14ac:dyDescent="0.35">
      <c r="A11" s="135">
        <v>1971</v>
      </c>
      <c r="B11" s="184">
        <v>154881.927</v>
      </c>
      <c r="C11" s="486">
        <v>41309.324999999997</v>
      </c>
      <c r="D11" s="184">
        <f>'B-3.Cal.CN'!L7+'B-3.Cal.CN'!N7</f>
        <v>7167.6</v>
      </c>
      <c r="E11" s="135"/>
      <c r="F11" s="486">
        <f>'B-3.Cal.CN'!B7</f>
        <v>16741</v>
      </c>
      <c r="G11" s="135"/>
      <c r="H11" s="135"/>
      <c r="I11" s="135"/>
      <c r="J11" s="856">
        <v>4970</v>
      </c>
      <c r="K11" s="135"/>
      <c r="L11" s="184">
        <f>'B-8.Ore.CN'!M16</f>
        <v>148</v>
      </c>
      <c r="M11" s="184"/>
      <c r="N11" s="184">
        <f>'B-11.Ore.CN'!T17</f>
        <v>43</v>
      </c>
      <c r="O11" s="852">
        <v>39300.000000000007</v>
      </c>
      <c r="P11" s="852"/>
      <c r="Q11" s="859">
        <v>84000</v>
      </c>
      <c r="R11" s="135"/>
      <c r="S11" s="135"/>
      <c r="T11" s="859">
        <v>175900</v>
      </c>
      <c r="U11" s="859">
        <v>59700</v>
      </c>
      <c r="V11" s="859"/>
      <c r="W11" s="859"/>
      <c r="X11" s="859">
        <v>110500</v>
      </c>
      <c r="Y11" s="859"/>
      <c r="Z11" s="135"/>
      <c r="AA11" s="135"/>
      <c r="AB11" s="135"/>
      <c r="AC11" s="135"/>
      <c r="AD11" s="135"/>
      <c r="AE11" s="135"/>
      <c r="AF11" s="135"/>
      <c r="AG11" s="135"/>
      <c r="AH11" s="135"/>
      <c r="AI11" s="135"/>
      <c r="AJ11" s="135"/>
      <c r="AK11" s="135"/>
      <c r="AL11" s="135"/>
      <c r="AM11" s="135"/>
      <c r="AN11" s="135"/>
      <c r="AO11" s="135"/>
      <c r="AP11" s="135"/>
      <c r="AQ11" s="135"/>
      <c r="AR11" s="135"/>
      <c r="BD11" s="242"/>
    </row>
    <row r="12" spans="1:61" ht="13.5" x14ac:dyDescent="0.35">
      <c r="A12" s="135">
        <v>1972</v>
      </c>
      <c r="B12" s="184">
        <v>92156.997000000003</v>
      </c>
      <c r="C12" s="486">
        <v>12487</v>
      </c>
      <c r="D12" s="184">
        <f>'B-3.Cal.CN'!L8+'B-3.Cal.CN'!N8</f>
        <v>6961.92</v>
      </c>
      <c r="E12" s="135"/>
      <c r="F12" s="486">
        <f>'B-3.Cal.CN'!B8</f>
        <v>29160.516</v>
      </c>
      <c r="G12" s="135"/>
      <c r="H12" s="135"/>
      <c r="I12" s="135"/>
      <c r="J12" s="856">
        <v>2802</v>
      </c>
      <c r="K12" s="135"/>
      <c r="L12" s="184">
        <f>'B-8.Ore.CN'!M17</f>
        <v>251</v>
      </c>
      <c r="M12" s="184"/>
      <c r="N12" s="184">
        <f>'B-11.Ore.CN'!T18</f>
        <v>41</v>
      </c>
      <c r="O12" s="852">
        <v>47200</v>
      </c>
      <c r="P12" s="852"/>
      <c r="Q12" s="859">
        <v>84000</v>
      </c>
      <c r="R12" s="135"/>
      <c r="S12" s="135"/>
      <c r="T12" s="859">
        <v>175900</v>
      </c>
      <c r="U12" s="859">
        <v>59700</v>
      </c>
      <c r="V12" s="859"/>
      <c r="W12" s="859"/>
      <c r="X12" s="859">
        <v>110500</v>
      </c>
      <c r="Y12" s="859"/>
      <c r="Z12" s="135"/>
      <c r="AA12" s="135"/>
      <c r="AB12" s="135"/>
      <c r="AC12" s="135"/>
      <c r="AD12" s="135"/>
      <c r="AE12" s="135"/>
      <c r="AF12" s="135"/>
      <c r="AG12" s="135"/>
      <c r="AH12" s="135"/>
      <c r="AI12" s="135"/>
      <c r="AJ12" s="135"/>
      <c r="AK12" s="135"/>
      <c r="AL12" s="135"/>
      <c r="AM12" s="135"/>
      <c r="AN12" s="135"/>
      <c r="AO12" s="135"/>
      <c r="AP12" s="135"/>
      <c r="AQ12" s="135"/>
      <c r="AR12" s="135"/>
      <c r="BD12" s="242"/>
    </row>
    <row r="13" spans="1:61" ht="13.5" x14ac:dyDescent="0.35">
      <c r="A13" s="135">
        <v>1973</v>
      </c>
      <c r="B13" s="184">
        <v>220059.21400000001</v>
      </c>
      <c r="C13" s="486">
        <v>7359.5</v>
      </c>
      <c r="D13" s="184">
        <f>'B-3.Cal.CN'!L9+'B-3.Cal.CN'!N9</f>
        <v>9955.0249999999996</v>
      </c>
      <c r="E13" s="135"/>
      <c r="F13" s="486">
        <f>'B-3.Cal.CN'!B9</f>
        <v>20975.102999999999</v>
      </c>
      <c r="G13" s="135"/>
      <c r="H13" s="135"/>
      <c r="I13" s="135"/>
      <c r="J13" s="856">
        <v>4516</v>
      </c>
      <c r="K13" s="135"/>
      <c r="L13" s="184">
        <f>'B-8.Ore.CN'!M18</f>
        <v>68</v>
      </c>
      <c r="M13" s="184"/>
      <c r="N13" s="184">
        <f>'B-11.Ore.CN'!T19</f>
        <v>52</v>
      </c>
      <c r="O13" s="852">
        <v>54900.000000000007</v>
      </c>
      <c r="P13" s="852"/>
      <c r="Q13" s="859">
        <v>84000</v>
      </c>
      <c r="R13" s="135"/>
      <c r="S13" s="135"/>
      <c r="T13" s="859">
        <v>175900</v>
      </c>
      <c r="U13" s="859">
        <v>59700</v>
      </c>
      <c r="V13" s="859"/>
      <c r="W13" s="859"/>
      <c r="X13" s="859">
        <v>110500</v>
      </c>
      <c r="Y13" s="859"/>
      <c r="Z13" s="135"/>
      <c r="AA13" s="135"/>
      <c r="AB13" s="135"/>
      <c r="AC13" s="135"/>
      <c r="AD13" s="135"/>
      <c r="AE13" s="135"/>
      <c r="AF13" s="135"/>
      <c r="AG13" s="135"/>
      <c r="AH13" s="135"/>
      <c r="AI13" s="135"/>
      <c r="AJ13" s="135"/>
      <c r="AK13" s="135"/>
      <c r="AL13" s="135"/>
      <c r="AM13" s="135"/>
      <c r="AN13" s="135"/>
      <c r="AO13" s="135"/>
      <c r="AP13" s="135"/>
      <c r="AQ13" s="135"/>
      <c r="AR13" s="135"/>
      <c r="BD13" s="242"/>
    </row>
    <row r="14" spans="1:61" ht="13.5" x14ac:dyDescent="0.35">
      <c r="A14" s="135">
        <v>1974</v>
      </c>
      <c r="B14" s="184">
        <v>202015.97200000001</v>
      </c>
      <c r="C14" s="486">
        <v>5052</v>
      </c>
      <c r="D14" s="184">
        <f>'B-3.Cal.CN'!L10+'B-3.Cal.CN'!N10</f>
        <v>7856.8</v>
      </c>
      <c r="E14" s="135"/>
      <c r="F14" s="486">
        <f>'B-3.Cal.CN'!B10</f>
        <v>5772.7670000000007</v>
      </c>
      <c r="G14" s="135"/>
      <c r="H14" s="135"/>
      <c r="I14" s="135"/>
      <c r="J14" s="856">
        <v>7376</v>
      </c>
      <c r="K14" s="135"/>
      <c r="L14" s="184">
        <f>'B-8.Ore.CN'!M19</f>
        <v>52</v>
      </c>
      <c r="M14" s="184"/>
      <c r="N14" s="184">
        <f>'B-11.Ore.CN'!T20</f>
        <v>59</v>
      </c>
      <c r="O14" s="852">
        <v>27900</v>
      </c>
      <c r="P14" s="852"/>
      <c r="Q14" s="859">
        <v>84000</v>
      </c>
      <c r="R14" s="135"/>
      <c r="S14" s="135"/>
      <c r="T14" s="859">
        <v>175900</v>
      </c>
      <c r="U14" s="859">
        <v>59700</v>
      </c>
      <c r="V14" s="859">
        <v>105700</v>
      </c>
      <c r="W14" s="859"/>
      <c r="X14" s="859">
        <v>110500</v>
      </c>
      <c r="Y14" s="859"/>
      <c r="Z14" s="135"/>
      <c r="AA14" s="135"/>
      <c r="AB14" s="135"/>
      <c r="AC14" s="135"/>
      <c r="AD14" s="135"/>
      <c r="AE14" s="135"/>
      <c r="AF14" s="135"/>
      <c r="AG14" s="135"/>
      <c r="AH14" s="135"/>
      <c r="AI14" s="135"/>
      <c r="AJ14" s="135"/>
      <c r="AK14" s="135"/>
      <c r="AL14" s="135"/>
      <c r="AM14" s="135"/>
      <c r="AN14" s="135"/>
      <c r="AO14" s="135"/>
      <c r="AP14" s="135"/>
      <c r="AQ14" s="135"/>
      <c r="AR14" s="135"/>
      <c r="BD14" s="242"/>
    </row>
    <row r="15" spans="1:61" ht="13.5" x14ac:dyDescent="0.35">
      <c r="A15" s="135">
        <v>1975</v>
      </c>
      <c r="B15" s="184">
        <v>155620.63399999999</v>
      </c>
      <c r="C15" s="486">
        <v>6717.5</v>
      </c>
      <c r="D15" s="184">
        <f>'B-3.Cal.CN'!L11+'B-3.Cal.CN'!N11</f>
        <v>19517.013999999999</v>
      </c>
      <c r="E15" s="135"/>
      <c r="F15" s="486">
        <f>'B-3.Cal.CN'!B11</f>
        <v>18317.210999999999</v>
      </c>
      <c r="G15" s="135"/>
      <c r="H15" s="135"/>
      <c r="I15" s="135"/>
      <c r="J15" s="856">
        <v>11821</v>
      </c>
      <c r="K15" s="135"/>
      <c r="L15" s="184"/>
      <c r="M15" s="184"/>
      <c r="N15" s="184">
        <f>'B-11.Ore.CN'!T21</f>
        <v>55</v>
      </c>
      <c r="O15" s="852">
        <v>32000</v>
      </c>
      <c r="P15" s="852"/>
      <c r="Q15" s="859">
        <v>84000</v>
      </c>
      <c r="R15" s="135"/>
      <c r="S15" s="135"/>
      <c r="T15" s="859">
        <v>175900</v>
      </c>
      <c r="U15" s="859">
        <v>59700</v>
      </c>
      <c r="V15" s="859">
        <v>105700</v>
      </c>
      <c r="W15" s="859"/>
      <c r="X15" s="859">
        <v>110500</v>
      </c>
      <c r="Y15" s="859"/>
      <c r="Z15" s="135"/>
      <c r="AA15" s="135"/>
      <c r="AB15" s="135"/>
      <c r="AC15" s="135"/>
      <c r="AD15" s="135"/>
      <c r="AE15" s="135"/>
      <c r="AF15" s="135"/>
      <c r="AG15" s="135"/>
      <c r="AH15" s="135"/>
      <c r="AI15" s="135"/>
      <c r="AJ15" s="135"/>
      <c r="AK15" s="135"/>
      <c r="AL15" s="135"/>
      <c r="AM15" s="135"/>
      <c r="AN15" s="135"/>
      <c r="AO15" s="135"/>
      <c r="AP15" s="135"/>
      <c r="AQ15" s="135"/>
      <c r="AR15" s="135"/>
      <c r="BD15" s="242"/>
    </row>
    <row r="16" spans="1:61" ht="13.5" x14ac:dyDescent="0.35">
      <c r="A16" s="135">
        <v>1976</v>
      </c>
      <c r="B16" s="184">
        <v>167865.10200000001</v>
      </c>
      <c r="C16" s="486">
        <v>4179</v>
      </c>
      <c r="D16" s="184">
        <f>'B-3.Cal.CN'!L12+'B-3.Cal.CN'!N12</f>
        <v>21226.18</v>
      </c>
      <c r="E16" s="135"/>
      <c r="F16" s="486">
        <f>'B-3.Cal.CN'!B12</f>
        <v>9862.9599999999991</v>
      </c>
      <c r="G16" s="135"/>
      <c r="H16" s="135"/>
      <c r="I16" s="135"/>
      <c r="J16" s="856">
        <v>4154</v>
      </c>
      <c r="K16" s="135"/>
      <c r="L16" s="184">
        <f>'B-8.Ore.CN'!M21</f>
        <v>23</v>
      </c>
      <c r="M16" s="184"/>
      <c r="N16" s="184">
        <f>'B-11.Ore.CN'!T22</f>
        <v>45</v>
      </c>
      <c r="O16" s="852">
        <v>32299.999999999996</v>
      </c>
      <c r="P16" s="852"/>
      <c r="Q16" s="859">
        <v>80800</v>
      </c>
      <c r="R16" s="135"/>
      <c r="S16" s="135"/>
      <c r="T16" s="859">
        <v>171000</v>
      </c>
      <c r="U16" s="859">
        <v>14900</v>
      </c>
      <c r="V16" s="859">
        <v>182200</v>
      </c>
      <c r="W16" s="859"/>
      <c r="X16" s="859">
        <v>115100</v>
      </c>
      <c r="Y16" s="859"/>
      <c r="Z16" s="184">
        <v>22924</v>
      </c>
      <c r="AA16" s="135">
        <v>1187</v>
      </c>
      <c r="AB16" s="135">
        <v>3200</v>
      </c>
      <c r="AC16" s="184">
        <v>737</v>
      </c>
      <c r="AD16" s="184"/>
      <c r="AE16" s="184">
        <v>2500</v>
      </c>
      <c r="AF16" s="184">
        <v>1300</v>
      </c>
      <c r="AG16" s="184">
        <v>3100</v>
      </c>
      <c r="AH16" s="184">
        <v>4970</v>
      </c>
      <c r="AI16" s="184">
        <v>5100</v>
      </c>
      <c r="AJ16" s="184"/>
      <c r="AK16" s="135"/>
      <c r="AL16" s="135"/>
      <c r="AM16" s="135"/>
      <c r="AN16" s="135"/>
      <c r="AO16" s="135"/>
      <c r="AP16" s="135"/>
      <c r="AQ16" s="135"/>
      <c r="AR16" s="135"/>
      <c r="BD16" s="242"/>
    </row>
    <row r="17" spans="1:61" ht="13.5" x14ac:dyDescent="0.35">
      <c r="A17" s="135">
        <v>1977</v>
      </c>
      <c r="B17" s="184">
        <v>164011.476</v>
      </c>
      <c r="C17" s="486">
        <v>1625</v>
      </c>
      <c r="D17" s="184">
        <f>'B-3.Cal.CN'!L13+'B-3.Cal.CN'!N13</f>
        <v>8019.36</v>
      </c>
      <c r="E17" s="135"/>
      <c r="F17" s="486">
        <f>'B-3.Cal.CN'!B13</f>
        <v>8655.94</v>
      </c>
      <c r="G17" s="135"/>
      <c r="H17" s="135"/>
      <c r="I17" s="135"/>
      <c r="J17" s="856">
        <v>5478</v>
      </c>
      <c r="K17" s="135"/>
      <c r="L17" s="184">
        <f>'B-8.Ore.CN'!M22</f>
        <v>27</v>
      </c>
      <c r="M17" s="184"/>
      <c r="N17" s="184">
        <f>'B-11.Ore.CN'!T23</f>
        <v>71</v>
      </c>
      <c r="O17" s="852">
        <v>28700</v>
      </c>
      <c r="P17" s="858">
        <v>27135.69991614074</v>
      </c>
      <c r="Q17" s="859">
        <v>92100</v>
      </c>
      <c r="R17" s="135"/>
      <c r="S17" s="135"/>
      <c r="T17" s="859">
        <v>165100</v>
      </c>
      <c r="U17" s="859">
        <v>29800</v>
      </c>
      <c r="V17" s="859">
        <v>107700</v>
      </c>
      <c r="W17" s="859"/>
      <c r="X17" s="859">
        <v>95100</v>
      </c>
      <c r="Y17" s="859"/>
      <c r="Z17" s="184">
        <v>21045</v>
      </c>
      <c r="AA17" s="135">
        <v>1187</v>
      </c>
      <c r="AB17" s="135">
        <v>600</v>
      </c>
      <c r="AC17" s="184">
        <v>1155</v>
      </c>
      <c r="AD17" s="184"/>
      <c r="AE17" s="184">
        <v>5500</v>
      </c>
      <c r="AF17" s="184">
        <v>2000</v>
      </c>
      <c r="AG17" s="184">
        <v>3800</v>
      </c>
      <c r="AH17" s="184">
        <v>5393</v>
      </c>
      <c r="AI17" s="184">
        <v>9000</v>
      </c>
      <c r="AJ17" s="184"/>
      <c r="AK17" s="135"/>
      <c r="AL17" s="135"/>
      <c r="AM17" s="135"/>
      <c r="AN17" s="135"/>
      <c r="AO17" s="135"/>
      <c r="AP17" s="135"/>
      <c r="AQ17" s="135"/>
      <c r="AR17" s="135"/>
      <c r="BD17" s="242"/>
    </row>
    <row r="18" spans="1:61" ht="13.5" x14ac:dyDescent="0.35">
      <c r="A18" s="135">
        <v>1978</v>
      </c>
      <c r="B18" s="184">
        <v>126947.514</v>
      </c>
      <c r="C18" s="486">
        <v>2866</v>
      </c>
      <c r="D18" s="184">
        <f>'B-3.Cal.CN'!L14+'B-3.Cal.CN'!N14</f>
        <v>7164.3540000000003</v>
      </c>
      <c r="E18" s="135"/>
      <c r="F18" s="486">
        <f>'B-3.Cal.CN'!B14</f>
        <v>11131.268</v>
      </c>
      <c r="G18" s="135"/>
      <c r="H18" s="697">
        <v>92983</v>
      </c>
      <c r="I18" s="135"/>
      <c r="J18" s="856">
        <v>18047</v>
      </c>
      <c r="K18" s="135"/>
      <c r="L18" s="184">
        <f>'B-8.Ore.CN'!M23</f>
        <v>154</v>
      </c>
      <c r="M18" s="184"/>
      <c r="N18" s="184">
        <f>'B-11.Ore.CN'!T24</f>
        <v>73</v>
      </c>
      <c r="O18" s="852">
        <v>55400.000000000007</v>
      </c>
      <c r="P18" s="858">
        <v>164416.30127831388</v>
      </c>
      <c r="Q18" s="859">
        <v>106700</v>
      </c>
      <c r="R18" s="135"/>
      <c r="S18" s="135"/>
      <c r="T18" s="859">
        <v>166500</v>
      </c>
      <c r="U18" s="859">
        <v>18500</v>
      </c>
      <c r="V18" s="859">
        <v>99700</v>
      </c>
      <c r="W18" s="859"/>
      <c r="X18" s="859">
        <v>85300</v>
      </c>
      <c r="Y18" s="859"/>
      <c r="Z18" s="184">
        <v>18154</v>
      </c>
      <c r="AA18" s="135">
        <v>1187</v>
      </c>
      <c r="AB18" s="135">
        <v>6900</v>
      </c>
      <c r="AC18" s="184">
        <v>1406</v>
      </c>
      <c r="AD18" s="184"/>
      <c r="AE18" s="184">
        <v>3100</v>
      </c>
      <c r="AF18" s="184">
        <v>2472</v>
      </c>
      <c r="AG18" s="184">
        <v>2900</v>
      </c>
      <c r="AH18" s="184">
        <v>3891</v>
      </c>
      <c r="AI18" s="184">
        <v>6700</v>
      </c>
      <c r="AJ18" s="184"/>
      <c r="AK18" s="135"/>
      <c r="AL18" s="135"/>
      <c r="AM18" s="135"/>
      <c r="AN18" s="135"/>
      <c r="AO18" s="135"/>
      <c r="AP18" s="135"/>
      <c r="AQ18" s="135"/>
      <c r="AR18" s="135"/>
      <c r="BD18" s="242"/>
    </row>
    <row r="19" spans="1:61" ht="14.5" x14ac:dyDescent="0.35">
      <c r="A19" s="135">
        <v>1979</v>
      </c>
      <c r="B19" s="184">
        <v>172397.234</v>
      </c>
      <c r="C19" s="486">
        <v>2472.8310000000001</v>
      </c>
      <c r="D19" s="184">
        <f>'B-3.Cal.CN'!L15+'B-3.Cal.CN'!N15</f>
        <v>2171.9920000000002</v>
      </c>
      <c r="E19" s="135"/>
      <c r="F19" s="486">
        <f>'B-3.Cal.CN'!B15</f>
        <v>10232.58</v>
      </c>
      <c r="G19" s="135"/>
      <c r="H19" s="697">
        <v>51295</v>
      </c>
      <c r="I19" s="135"/>
      <c r="J19" s="856">
        <v>11507</v>
      </c>
      <c r="K19" s="135"/>
      <c r="L19" s="184">
        <f>'B-8.Ore.CN'!M24</f>
        <v>67</v>
      </c>
      <c r="M19" s="184"/>
      <c r="N19" s="184">
        <f>'B-11.Ore.CN'!T25</f>
        <v>81</v>
      </c>
      <c r="O19" s="852">
        <v>47700</v>
      </c>
      <c r="P19" s="858">
        <v>172264.09146577597</v>
      </c>
      <c r="Q19" s="859">
        <v>69212.181995327774</v>
      </c>
      <c r="R19" s="859">
        <v>54227.982999991153</v>
      </c>
      <c r="S19" s="859">
        <v>22141.570072634546</v>
      </c>
      <c r="T19" s="859">
        <v>118700</v>
      </c>
      <c r="U19" s="859">
        <v>32800</v>
      </c>
      <c r="V19" s="859">
        <v>95200</v>
      </c>
      <c r="W19" s="859"/>
      <c r="X19" s="859">
        <v>89200</v>
      </c>
      <c r="Y19" s="859"/>
      <c r="Z19" s="184">
        <v>20832</v>
      </c>
      <c r="AA19" s="135">
        <v>1187</v>
      </c>
      <c r="AB19" s="135">
        <v>6500</v>
      </c>
      <c r="AC19" s="184">
        <v>1554</v>
      </c>
      <c r="AD19" s="184"/>
      <c r="AE19" s="184">
        <v>4700</v>
      </c>
      <c r="AF19" s="184">
        <v>2326</v>
      </c>
      <c r="AG19" s="184">
        <v>2200</v>
      </c>
      <c r="AH19" s="184">
        <v>2545</v>
      </c>
      <c r="AI19" s="184">
        <v>6800</v>
      </c>
      <c r="AJ19" s="184"/>
      <c r="AK19" s="135"/>
      <c r="AL19" s="135"/>
      <c r="AM19" s="135"/>
      <c r="AN19" s="135"/>
      <c r="AO19" s="135"/>
      <c r="AP19" s="135"/>
      <c r="AQ19" s="135"/>
      <c r="AR19" s="135"/>
      <c r="AT19">
        <v>1979</v>
      </c>
      <c r="AU19" s="876">
        <v>18728</v>
      </c>
      <c r="AV19">
        <v>40513</v>
      </c>
      <c r="AW19">
        <v>23684</v>
      </c>
      <c r="AX19">
        <v>12925</v>
      </c>
      <c r="AY19">
        <v>51466</v>
      </c>
      <c r="AZ19">
        <v>82013</v>
      </c>
      <c r="BB19" s="242">
        <f>SUM(AV19:AZ19)</f>
        <v>210601</v>
      </c>
      <c r="BD19" s="242"/>
    </row>
    <row r="20" spans="1:61" ht="14.5" x14ac:dyDescent="0.35">
      <c r="A20" s="135">
        <v>1980</v>
      </c>
      <c r="B20" s="184">
        <v>142108.731</v>
      </c>
      <c r="C20" s="486">
        <v>6370.2129999999997</v>
      </c>
      <c r="D20" s="184">
        <f>'B-3.Cal.CN'!L16+'B-3.Cal.CN'!N16</f>
        <v>9099.2920000000013</v>
      </c>
      <c r="E20" s="135"/>
      <c r="F20" s="486">
        <f>'B-3.Cal.CN'!B16</f>
        <v>8429.2110000000011</v>
      </c>
      <c r="G20" s="135"/>
      <c r="H20" s="697">
        <v>45640</v>
      </c>
      <c r="I20" s="135"/>
      <c r="J20" s="856">
        <v>6594</v>
      </c>
      <c r="K20" s="135"/>
      <c r="L20" s="184">
        <f>'B-8.Ore.CN'!M25</f>
        <v>55</v>
      </c>
      <c r="M20" s="184"/>
      <c r="N20" s="184">
        <f>'B-11.Ore.CN'!T26</f>
        <v>89</v>
      </c>
      <c r="O20" s="852">
        <v>44500</v>
      </c>
      <c r="P20" s="858">
        <v>56732.615322967351</v>
      </c>
      <c r="Q20" s="859">
        <v>73000</v>
      </c>
      <c r="R20" s="859">
        <v>57691.63791172221</v>
      </c>
      <c r="S20" s="859">
        <v>22498</v>
      </c>
      <c r="T20" s="859">
        <v>105584</v>
      </c>
      <c r="U20" s="859">
        <v>38814</v>
      </c>
      <c r="V20" s="859">
        <v>97812</v>
      </c>
      <c r="W20" s="859"/>
      <c r="X20" s="859">
        <v>76806</v>
      </c>
      <c r="Y20" s="859"/>
      <c r="Z20" s="184">
        <v>24240</v>
      </c>
      <c r="AA20" s="135">
        <v>1187</v>
      </c>
      <c r="AB20" s="135">
        <v>4400</v>
      </c>
      <c r="AC20" s="184">
        <v>1213</v>
      </c>
      <c r="AD20" s="184"/>
      <c r="AE20" s="184">
        <v>5800</v>
      </c>
      <c r="AF20" s="184">
        <v>1079</v>
      </c>
      <c r="AG20" s="184">
        <v>2800</v>
      </c>
      <c r="AH20" s="184">
        <v>1692</v>
      </c>
      <c r="AI20" s="184">
        <v>8300</v>
      </c>
      <c r="AJ20" s="184"/>
      <c r="AK20" s="135"/>
      <c r="AL20" s="135"/>
      <c r="AM20" s="135"/>
      <c r="AN20" s="135"/>
      <c r="AO20" s="135"/>
      <c r="AP20" s="135"/>
      <c r="AQ20" s="135"/>
      <c r="AR20" s="135"/>
      <c r="AT20">
        <v>1980</v>
      </c>
      <c r="AU20" s="876">
        <v>16306</v>
      </c>
      <c r="AV20">
        <v>25760</v>
      </c>
      <c r="AW20">
        <v>22969</v>
      </c>
      <c r="AX20">
        <v>11558</v>
      </c>
      <c r="AY20">
        <v>31964</v>
      </c>
      <c r="AZ20">
        <v>70364</v>
      </c>
      <c r="BA20" s="185">
        <v>9719.7553695031165</v>
      </c>
      <c r="BB20" s="242">
        <f t="shared" ref="BB20:BB63" si="0">SUM(AV20:AZ20)</f>
        <v>162615</v>
      </c>
      <c r="BC20" s="185">
        <f>SUM(AU20:BA20)</f>
        <v>188640.75536950311</v>
      </c>
      <c r="BD20" s="242"/>
    </row>
    <row r="21" spans="1:61" ht="14.5" x14ac:dyDescent="0.35">
      <c r="A21" s="135">
        <v>1981</v>
      </c>
      <c r="B21" s="184">
        <v>174957.88800000001</v>
      </c>
      <c r="C21" s="486">
        <v>22022.308000000001</v>
      </c>
      <c r="D21" s="184">
        <f>'B-3.Cal.CN'!L17+'B-3.Cal.CN'!N17</f>
        <v>13663.17</v>
      </c>
      <c r="E21" s="135"/>
      <c r="F21" s="486">
        <f>'B-3.Cal.CN'!B17</f>
        <v>6028.0450000000001</v>
      </c>
      <c r="G21" s="135"/>
      <c r="H21" s="697">
        <v>80292</v>
      </c>
      <c r="I21" s="135"/>
      <c r="J21" s="856">
        <v>11787</v>
      </c>
      <c r="K21" s="135"/>
      <c r="L21" s="184">
        <f>'B-8.Ore.CN'!M26</f>
        <v>45</v>
      </c>
      <c r="M21" s="184"/>
      <c r="N21" s="184">
        <f>'B-11.Ore.CN'!T27</f>
        <v>82</v>
      </c>
      <c r="O21" s="852">
        <v>25900.000000000004</v>
      </c>
      <c r="P21" s="858">
        <v>80521.920161861213</v>
      </c>
      <c r="Q21" s="859">
        <v>88200</v>
      </c>
      <c r="R21" s="859">
        <v>67400.661533241757</v>
      </c>
      <c r="S21" s="859">
        <v>18746.284412704194</v>
      </c>
      <c r="T21" s="859">
        <v>94854</v>
      </c>
      <c r="U21" s="859">
        <v>25019</v>
      </c>
      <c r="V21" s="859">
        <v>86315</v>
      </c>
      <c r="W21" s="859"/>
      <c r="X21" s="859">
        <v>66603</v>
      </c>
      <c r="Y21" s="859"/>
      <c r="Z21" s="184">
        <v>18033</v>
      </c>
      <c r="AA21" s="184">
        <v>1006</v>
      </c>
      <c r="AB21" s="184">
        <v>5300</v>
      </c>
      <c r="AC21" s="184">
        <v>1329</v>
      </c>
      <c r="AD21" s="184"/>
      <c r="AE21" s="184">
        <v>8200</v>
      </c>
      <c r="AF21" s="184">
        <v>2052</v>
      </c>
      <c r="AG21" s="184">
        <v>4000</v>
      </c>
      <c r="AH21" s="184">
        <v>1416</v>
      </c>
      <c r="AI21" s="184">
        <v>7530</v>
      </c>
      <c r="AJ21" s="184"/>
      <c r="AK21" s="184">
        <v>1469.1820687973643</v>
      </c>
      <c r="AL21" s="135"/>
      <c r="AM21" s="859">
        <v>13966.957584005997</v>
      </c>
      <c r="AN21" s="859">
        <v>90511.91187664376</v>
      </c>
      <c r="AO21" s="859">
        <v>22531.779832477812</v>
      </c>
      <c r="AP21" s="184">
        <v>1660</v>
      </c>
      <c r="AQ21" s="859">
        <v>24826.255504264183</v>
      </c>
      <c r="AR21" s="859">
        <v>55864.283796904121</v>
      </c>
      <c r="AT21">
        <v>1981</v>
      </c>
      <c r="AU21" s="876">
        <v>16226</v>
      </c>
      <c r="AV21">
        <v>22186</v>
      </c>
      <c r="AW21">
        <v>23603</v>
      </c>
      <c r="AX21">
        <v>7275</v>
      </c>
      <c r="AY21">
        <v>27889</v>
      </c>
      <c r="AZ21">
        <v>109589</v>
      </c>
      <c r="BA21" s="185">
        <v>45835.338407717114</v>
      </c>
      <c r="BB21" s="242">
        <f t="shared" si="0"/>
        <v>190542</v>
      </c>
      <c r="BC21" s="185">
        <f t="shared" ref="BC21:BC63" si="1">SUM(AU21:BA21)</f>
        <v>252603.33840771712</v>
      </c>
      <c r="BD21" s="242">
        <f t="shared" ref="BD21:BD63" si="2">SUM(N21:AR21)</f>
        <v>813338.23677090043</v>
      </c>
      <c r="BE21" s="242">
        <f t="shared" ref="BE21:BE63" si="3">SUM(BD21,BC21)</f>
        <v>1065941.5751786176</v>
      </c>
      <c r="BG21" s="242">
        <f t="shared" ref="BG21:BG63" si="4">SUM(AU21,N21:AJ21)</f>
        <v>618733.86610780715</v>
      </c>
      <c r="BH21" s="242">
        <f>SUM(BA21:BB21,AK21:AR21)</f>
        <v>447207.70907081035</v>
      </c>
      <c r="BI21" s="242">
        <f>BG21+BH21</f>
        <v>1065941.5751786176</v>
      </c>
    </row>
    <row r="22" spans="1:61" ht="14.5" x14ac:dyDescent="0.35">
      <c r="A22" s="135">
        <v>1982</v>
      </c>
      <c r="B22" s="184">
        <v>164640.728</v>
      </c>
      <c r="C22" s="486">
        <v>18394.429</v>
      </c>
      <c r="D22" s="184">
        <f>'B-3.Cal.CN'!L18+'B-3.Cal.CN'!N18</f>
        <v>21974.011999999999</v>
      </c>
      <c r="E22" s="135"/>
      <c r="F22" s="486">
        <f>'B-3.Cal.CN'!B18</f>
        <v>6250.0969999999998</v>
      </c>
      <c r="G22" s="135"/>
      <c r="H22" s="697">
        <v>66612</v>
      </c>
      <c r="I22" s="135"/>
      <c r="J22" s="856">
        <v>13359</v>
      </c>
      <c r="K22" s="135"/>
      <c r="L22" s="184">
        <f>'B-8.Ore.CN'!M27</f>
        <v>55</v>
      </c>
      <c r="M22" s="184"/>
      <c r="N22" s="184">
        <f>'B-11.Ore.CN'!T28</f>
        <v>90</v>
      </c>
      <c r="O22" s="852">
        <v>38400</v>
      </c>
      <c r="P22" s="858">
        <v>100632.71597252401</v>
      </c>
      <c r="Q22" s="859">
        <v>106800</v>
      </c>
      <c r="R22" s="859">
        <v>77246.321318817834</v>
      </c>
      <c r="S22" s="859">
        <v>14368.762014515496</v>
      </c>
      <c r="T22" s="859">
        <v>139466</v>
      </c>
      <c r="U22" s="859">
        <v>13019</v>
      </c>
      <c r="V22" s="859">
        <v>120726</v>
      </c>
      <c r="W22" s="859">
        <v>8800</v>
      </c>
      <c r="X22" s="859">
        <v>78979</v>
      </c>
      <c r="Y22" s="859">
        <v>723</v>
      </c>
      <c r="Z22" s="184">
        <v>14440</v>
      </c>
      <c r="AA22" s="184">
        <v>669</v>
      </c>
      <c r="AB22" s="184">
        <v>5500</v>
      </c>
      <c r="AC22" s="184">
        <v>1424</v>
      </c>
      <c r="AD22" s="184"/>
      <c r="AE22" s="184">
        <v>6600</v>
      </c>
      <c r="AF22" s="184">
        <v>2327</v>
      </c>
      <c r="AG22" s="184">
        <v>5900</v>
      </c>
      <c r="AH22" s="184">
        <v>1402</v>
      </c>
      <c r="AI22" s="184">
        <v>9981</v>
      </c>
      <c r="AJ22" s="184"/>
      <c r="AK22" s="184">
        <v>3506.7536152805014</v>
      </c>
      <c r="AL22" s="135"/>
      <c r="AM22" s="859">
        <v>11439.322530777947</v>
      </c>
      <c r="AN22" s="859">
        <v>111772.86092798796</v>
      </c>
      <c r="AO22" s="859">
        <v>25603.005106784913</v>
      </c>
      <c r="AP22" s="184">
        <v>1053</v>
      </c>
      <c r="AQ22" s="859">
        <v>17790.423493449132</v>
      </c>
      <c r="AR22" s="859">
        <v>38558.309221772783</v>
      </c>
      <c r="AT22">
        <v>1982</v>
      </c>
      <c r="AU22" s="876">
        <v>20377</v>
      </c>
      <c r="AV22">
        <v>27610</v>
      </c>
      <c r="AW22">
        <v>35481</v>
      </c>
      <c r="AX22">
        <v>10834</v>
      </c>
      <c r="AY22">
        <v>19772</v>
      </c>
      <c r="AZ22">
        <v>131223</v>
      </c>
      <c r="BA22" s="185">
        <v>37583.801452958578</v>
      </c>
      <c r="BB22" s="242">
        <f t="shared" si="0"/>
        <v>224920</v>
      </c>
      <c r="BC22" s="185">
        <f t="shared" si="1"/>
        <v>282880.80145295861</v>
      </c>
      <c r="BD22" s="242">
        <f t="shared" si="2"/>
        <v>957217.47420191055</v>
      </c>
      <c r="BE22" s="242">
        <f t="shared" si="3"/>
        <v>1240098.2756548692</v>
      </c>
      <c r="BG22" s="242">
        <f t="shared" si="4"/>
        <v>767870.79930585739</v>
      </c>
      <c r="BH22" s="242">
        <f t="shared" ref="BH22:BH63" si="5">SUM(BA22:BB22,AK22:AR22)</f>
        <v>472227.47634901182</v>
      </c>
      <c r="BI22" s="242">
        <f t="shared" ref="BI22:BI63" si="6">BG22+BH22</f>
        <v>1240098.2756548692</v>
      </c>
    </row>
    <row r="23" spans="1:61" ht="13.5" x14ac:dyDescent="0.35">
      <c r="A23" s="135">
        <v>1983</v>
      </c>
      <c r="B23" s="184">
        <v>110248.039</v>
      </c>
      <c r="C23" s="486">
        <v>20510.445</v>
      </c>
      <c r="D23" s="184">
        <f>'B-3.Cal.CN'!L19+'B-3.Cal.CN'!N19</f>
        <v>5408.95</v>
      </c>
      <c r="E23" s="135"/>
      <c r="F23" s="486">
        <f>'B-3.Cal.CN'!B19</f>
        <v>13710.471999999998</v>
      </c>
      <c r="G23" s="135"/>
      <c r="H23" s="697">
        <v>57546</v>
      </c>
      <c r="I23" s="135"/>
      <c r="J23" s="856">
        <v>7717</v>
      </c>
      <c r="K23" s="135"/>
      <c r="L23" s="184">
        <f>'B-8.Ore.CN'!M28</f>
        <v>37</v>
      </c>
      <c r="M23" s="184"/>
      <c r="N23" s="184">
        <f>'B-11.Ore.CN'!T29</f>
        <v>42</v>
      </c>
      <c r="O23" s="852">
        <v>18400</v>
      </c>
      <c r="P23" s="858">
        <v>41448.795382074466</v>
      </c>
      <c r="Q23" s="859">
        <v>89200</v>
      </c>
      <c r="R23" s="859">
        <v>62911.566168194164</v>
      </c>
      <c r="S23" s="859">
        <v>13145.410209758595</v>
      </c>
      <c r="T23" s="859">
        <v>88066</v>
      </c>
      <c r="U23" s="859">
        <v>16814</v>
      </c>
      <c r="V23" s="859">
        <v>28899</v>
      </c>
      <c r="W23" s="859">
        <v>14400</v>
      </c>
      <c r="X23" s="859">
        <v>86051</v>
      </c>
      <c r="Y23" s="859">
        <v>604</v>
      </c>
      <c r="Z23" s="184">
        <v>10461</v>
      </c>
      <c r="AA23" s="184">
        <v>850</v>
      </c>
      <c r="AB23" s="184">
        <v>4400</v>
      </c>
      <c r="AC23" s="184">
        <v>1215</v>
      </c>
      <c r="AD23" s="184"/>
      <c r="AE23" s="184">
        <v>4400</v>
      </c>
      <c r="AF23" s="184">
        <v>2364</v>
      </c>
      <c r="AG23" s="184">
        <v>3400</v>
      </c>
      <c r="AH23" s="184">
        <v>928</v>
      </c>
      <c r="AI23" s="184">
        <v>5826</v>
      </c>
      <c r="AJ23" s="184"/>
      <c r="AK23" s="184">
        <v>2502.6905225057867</v>
      </c>
      <c r="AL23" s="135"/>
      <c r="AM23" s="859">
        <v>8342.7981813546648</v>
      </c>
      <c r="AN23" s="859">
        <v>82699.457921443536</v>
      </c>
      <c r="AO23" s="859">
        <v>16891.44002000193</v>
      </c>
      <c r="AP23" s="184">
        <v>790</v>
      </c>
      <c r="AQ23" s="859">
        <v>15756.722190753047</v>
      </c>
      <c r="AR23" s="859">
        <v>69868.558724486822</v>
      </c>
      <c r="AT23">
        <v>1983</v>
      </c>
      <c r="AU23" s="864">
        <v>95000</v>
      </c>
      <c r="AV23">
        <v>37943</v>
      </c>
      <c r="AW23">
        <v>26250</v>
      </c>
      <c r="AX23">
        <v>5130</v>
      </c>
      <c r="AY23">
        <v>20319</v>
      </c>
      <c r="AZ23">
        <v>45600</v>
      </c>
      <c r="BA23" s="185">
        <v>26824.073466743474</v>
      </c>
      <c r="BB23" s="242">
        <f t="shared" si="0"/>
        <v>135242</v>
      </c>
      <c r="BC23" s="185">
        <f t="shared" si="1"/>
        <v>257066.07346674346</v>
      </c>
      <c r="BD23" s="242">
        <f t="shared" si="2"/>
        <v>690677.43932057312</v>
      </c>
      <c r="BE23" s="242">
        <f t="shared" si="3"/>
        <v>947743.51278731658</v>
      </c>
      <c r="BG23" s="242">
        <f t="shared" si="4"/>
        <v>588825.77176002716</v>
      </c>
      <c r="BH23" s="242">
        <f t="shared" si="5"/>
        <v>358917.74102728919</v>
      </c>
      <c r="BI23" s="242">
        <f t="shared" si="6"/>
        <v>947743.51278731634</v>
      </c>
    </row>
    <row r="24" spans="1:61" ht="13.5" x14ac:dyDescent="0.35">
      <c r="A24" s="135">
        <v>1984</v>
      </c>
      <c r="B24" s="184">
        <v>158971.90100000001</v>
      </c>
      <c r="C24" s="486">
        <v>47542.555</v>
      </c>
      <c r="D24" s="184">
        <f>'B-3.Cal.CN'!L20+'B-3.Cal.CN'!N20</f>
        <v>3945.5709999999999</v>
      </c>
      <c r="E24" s="135"/>
      <c r="F24" s="486">
        <f>'B-3.Cal.CN'!B20</f>
        <v>6520.8019999999997</v>
      </c>
      <c r="G24" s="135"/>
      <c r="H24" s="697">
        <v>47261</v>
      </c>
      <c r="I24" s="135"/>
      <c r="J24" s="856">
        <v>5031</v>
      </c>
      <c r="K24" s="135"/>
      <c r="L24" s="184">
        <f>'B-8.Ore.CN'!M29</f>
        <v>22</v>
      </c>
      <c r="M24" s="184"/>
      <c r="N24" s="184">
        <f>'B-11.Ore.CN'!T30</f>
        <v>98</v>
      </c>
      <c r="O24" s="852">
        <v>19600</v>
      </c>
      <c r="P24" s="858">
        <v>35741.370397544553</v>
      </c>
      <c r="Q24" s="859">
        <v>107500</v>
      </c>
      <c r="R24" s="859">
        <v>52357.285239117911</v>
      </c>
      <c r="S24" s="859">
        <v>18764.773584411501</v>
      </c>
      <c r="T24" s="859">
        <v>102446</v>
      </c>
      <c r="U24" s="859">
        <v>13326</v>
      </c>
      <c r="V24" s="859">
        <v>47536</v>
      </c>
      <c r="W24" s="859">
        <v>11800</v>
      </c>
      <c r="X24" s="859">
        <v>131369</v>
      </c>
      <c r="Y24" s="859">
        <v>12177</v>
      </c>
      <c r="Z24" s="184">
        <v>13759</v>
      </c>
      <c r="AA24" s="184">
        <v>1130</v>
      </c>
      <c r="AB24" s="184">
        <v>5500</v>
      </c>
      <c r="AC24" s="184">
        <v>1189</v>
      </c>
      <c r="AD24" s="184"/>
      <c r="AE24" s="184">
        <v>6300</v>
      </c>
      <c r="AF24" s="184">
        <v>2144</v>
      </c>
      <c r="AG24" s="184">
        <v>2700</v>
      </c>
      <c r="AH24" s="184">
        <v>1162</v>
      </c>
      <c r="AI24" s="184">
        <v>10777</v>
      </c>
      <c r="AJ24" s="184"/>
      <c r="AK24" s="184">
        <v>2580.4433500243481</v>
      </c>
      <c r="AL24" s="135"/>
      <c r="AM24" s="859">
        <v>17279.434581517366</v>
      </c>
      <c r="AN24" s="859">
        <v>131982.3228686676</v>
      </c>
      <c r="AO24" s="859">
        <v>17304.112703426996</v>
      </c>
      <c r="AP24" s="184">
        <v>1046</v>
      </c>
      <c r="AQ24" s="859">
        <v>14137.151098927123</v>
      </c>
      <c r="AR24" s="859">
        <v>72933.393589240834</v>
      </c>
      <c r="AT24">
        <v>1984</v>
      </c>
      <c r="AU24" s="864">
        <v>105000</v>
      </c>
      <c r="AV24">
        <v>44540</v>
      </c>
      <c r="AW24">
        <v>27649</v>
      </c>
      <c r="AX24">
        <v>9830</v>
      </c>
      <c r="AY24">
        <v>36670</v>
      </c>
      <c r="AZ24">
        <v>134324</v>
      </c>
      <c r="BA24" s="185">
        <v>32894.058658172704</v>
      </c>
      <c r="BB24" s="242">
        <f t="shared" si="0"/>
        <v>253013</v>
      </c>
      <c r="BC24" s="185">
        <f t="shared" si="1"/>
        <v>390907.05865817273</v>
      </c>
      <c r="BD24" s="242">
        <f t="shared" si="2"/>
        <v>854639.28741287836</v>
      </c>
      <c r="BE24" s="242">
        <f t="shared" si="3"/>
        <v>1245546.346071051</v>
      </c>
      <c r="BG24" s="242">
        <f t="shared" si="4"/>
        <v>702376.42922107398</v>
      </c>
      <c r="BH24" s="242">
        <f t="shared" si="5"/>
        <v>543169.91684997699</v>
      </c>
      <c r="BI24" s="242">
        <f t="shared" si="6"/>
        <v>1245546.346071051</v>
      </c>
    </row>
    <row r="25" spans="1:61" ht="13.5" x14ac:dyDescent="0.35">
      <c r="A25" s="135">
        <v>1985</v>
      </c>
      <c r="B25" s="184">
        <v>239307.052</v>
      </c>
      <c r="C25" s="486">
        <v>73959.782999999996</v>
      </c>
      <c r="D25" s="184">
        <f>'B-3.Cal.CN'!L21+'B-3.Cal.CN'!N21</f>
        <v>9301.884</v>
      </c>
      <c r="E25" s="135"/>
      <c r="F25" s="486">
        <f>'B-3.Cal.CN'!B21</f>
        <v>8000.2179999999998</v>
      </c>
      <c r="G25" s="135"/>
      <c r="H25" s="697">
        <v>64438</v>
      </c>
      <c r="I25" s="135"/>
      <c r="J25" s="856">
        <v>8207</v>
      </c>
      <c r="K25" s="135"/>
      <c r="L25" s="184">
        <f>'B-8.Ore.CN'!M30</f>
        <v>64</v>
      </c>
      <c r="M25" s="184"/>
      <c r="N25" s="184">
        <f>'B-11.Ore.CN'!T31</f>
        <v>132</v>
      </c>
      <c r="O25" s="852">
        <v>54100</v>
      </c>
      <c r="P25" s="858">
        <v>40718.753558033874</v>
      </c>
      <c r="Q25" s="859">
        <v>74400</v>
      </c>
      <c r="R25" s="859">
        <v>92284</v>
      </c>
      <c r="S25" s="859">
        <v>18522</v>
      </c>
      <c r="T25" s="859">
        <v>110985</v>
      </c>
      <c r="U25" s="859">
        <v>13257</v>
      </c>
      <c r="V25" s="859">
        <v>33234</v>
      </c>
      <c r="W25" s="859">
        <v>6100</v>
      </c>
      <c r="X25" s="859">
        <v>196364</v>
      </c>
      <c r="Y25" s="859">
        <v>2655</v>
      </c>
      <c r="Z25" s="184">
        <v>17839</v>
      </c>
      <c r="AA25" s="184">
        <v>1159</v>
      </c>
      <c r="AB25" s="184">
        <v>4800</v>
      </c>
      <c r="AC25" s="184">
        <v>886</v>
      </c>
      <c r="AD25" s="184"/>
      <c r="AE25" s="184">
        <v>5910</v>
      </c>
      <c r="AF25" s="184">
        <v>1476</v>
      </c>
      <c r="AG25" s="184">
        <v>2820</v>
      </c>
      <c r="AH25" s="184">
        <v>910</v>
      </c>
      <c r="AI25" s="184">
        <v>8509</v>
      </c>
      <c r="AJ25" s="184"/>
      <c r="AK25" s="184">
        <v>2180.6880824465966</v>
      </c>
      <c r="AL25" s="135"/>
      <c r="AM25" s="859">
        <v>21093.089232723465</v>
      </c>
      <c r="AN25" s="859">
        <v>135401.17759162252</v>
      </c>
      <c r="AO25" s="859">
        <v>26139.151250315095</v>
      </c>
      <c r="AP25" s="184">
        <v>4175</v>
      </c>
      <c r="AQ25" s="859">
        <v>15416.499281688251</v>
      </c>
      <c r="AR25" s="859">
        <v>62712.709911569982</v>
      </c>
      <c r="AT25">
        <v>1985</v>
      </c>
      <c r="AU25" s="857">
        <v>126307.9295021196</v>
      </c>
      <c r="AV25">
        <v>60407</v>
      </c>
      <c r="AW25">
        <v>34803</v>
      </c>
      <c r="AX25">
        <v>14233</v>
      </c>
      <c r="AY25">
        <v>35634</v>
      </c>
      <c r="AZ25">
        <v>182439</v>
      </c>
      <c r="BA25" s="185">
        <v>29606.151726690368</v>
      </c>
      <c r="BB25" s="242">
        <f t="shared" si="0"/>
        <v>327516</v>
      </c>
      <c r="BC25" s="185">
        <f t="shared" si="1"/>
        <v>483430.08122880996</v>
      </c>
      <c r="BD25" s="242">
        <f t="shared" si="2"/>
        <v>954179.06890839979</v>
      </c>
      <c r="BE25" s="242">
        <f t="shared" si="3"/>
        <v>1437609.1501372098</v>
      </c>
      <c r="BG25" s="242">
        <f t="shared" si="4"/>
        <v>813368.6830601535</v>
      </c>
      <c r="BH25" s="242">
        <f t="shared" si="5"/>
        <v>624240.46707705618</v>
      </c>
      <c r="BI25" s="242">
        <f t="shared" si="6"/>
        <v>1437609.1501372098</v>
      </c>
    </row>
    <row r="26" spans="1:61" ht="13.5" x14ac:dyDescent="0.35">
      <c r="A26" s="135">
        <v>1986</v>
      </c>
      <c r="B26" s="184">
        <v>240103.38399999999</v>
      </c>
      <c r="C26" s="486">
        <v>24729.82</v>
      </c>
      <c r="D26" s="184">
        <f>'B-3.Cal.CN'!L22+'B-3.Cal.CN'!N22</f>
        <v>22388.07</v>
      </c>
      <c r="E26" s="135"/>
      <c r="F26" s="486">
        <f>'B-3.Cal.CN'!B22</f>
        <v>7709.4080000000004</v>
      </c>
      <c r="G26" s="135"/>
      <c r="H26" s="697">
        <v>195019</v>
      </c>
      <c r="I26" s="135"/>
      <c r="J26" s="856">
        <v>9166</v>
      </c>
      <c r="K26" s="135"/>
      <c r="L26" s="184">
        <f>'B-8.Ore.CN'!M31</f>
        <v>39</v>
      </c>
      <c r="M26" s="184"/>
      <c r="N26" s="184">
        <f>'B-11.Ore.CN'!T32</f>
        <v>109</v>
      </c>
      <c r="O26" s="852">
        <v>103100</v>
      </c>
      <c r="P26" s="858">
        <v>161266.48720238952</v>
      </c>
      <c r="Q26" s="859">
        <v>82400</v>
      </c>
      <c r="R26" s="859">
        <v>128314.05047545682</v>
      </c>
      <c r="S26" s="859">
        <v>18751.837455577661</v>
      </c>
      <c r="T26" s="859">
        <v>154821</v>
      </c>
      <c r="U26" s="859">
        <v>24462</v>
      </c>
      <c r="V26" s="859">
        <v>16577</v>
      </c>
      <c r="W26" s="859">
        <v>17400</v>
      </c>
      <c r="X26" s="859">
        <v>281569</v>
      </c>
      <c r="Y26" s="859">
        <v>15600</v>
      </c>
      <c r="Z26" s="184">
        <v>20043</v>
      </c>
      <c r="AA26" s="184">
        <v>1826</v>
      </c>
      <c r="AB26" s="184">
        <v>6700</v>
      </c>
      <c r="AC26" s="184">
        <v>1193</v>
      </c>
      <c r="AD26" s="184">
        <f>'B-25.WAC.CN'!G67</f>
        <v>13808</v>
      </c>
      <c r="AE26" s="184">
        <v>9180</v>
      </c>
      <c r="AF26" s="184">
        <v>1955</v>
      </c>
      <c r="AG26" s="184">
        <v>6100</v>
      </c>
      <c r="AH26" s="184">
        <v>1336</v>
      </c>
      <c r="AI26" s="184">
        <v>13637</v>
      </c>
      <c r="AJ26" s="184"/>
      <c r="AK26" s="184">
        <v>4297.1326936406504</v>
      </c>
      <c r="AL26" s="135"/>
      <c r="AM26" s="859">
        <v>22875.418523064356</v>
      </c>
      <c r="AN26" s="859">
        <v>109265.59904234702</v>
      </c>
      <c r="AO26" s="859">
        <v>23352.295024737112</v>
      </c>
      <c r="AP26" s="184">
        <v>2805</v>
      </c>
      <c r="AQ26" s="859">
        <v>17566.887485257335</v>
      </c>
      <c r="AR26" s="859">
        <v>63918.484197972648</v>
      </c>
      <c r="AT26">
        <v>1986</v>
      </c>
      <c r="AU26" s="857">
        <v>67006.304190985131</v>
      </c>
      <c r="AV26">
        <v>67253</v>
      </c>
      <c r="AW26">
        <v>48702</v>
      </c>
      <c r="AX26">
        <v>16209</v>
      </c>
      <c r="AY26">
        <v>47460</v>
      </c>
      <c r="AZ26">
        <v>185832</v>
      </c>
      <c r="BA26" s="185">
        <v>23470.45968587805</v>
      </c>
      <c r="BB26" s="242">
        <f t="shared" si="0"/>
        <v>365456</v>
      </c>
      <c r="BC26" s="185">
        <f t="shared" si="1"/>
        <v>455932.76387686323</v>
      </c>
      <c r="BD26" s="242">
        <f t="shared" si="2"/>
        <v>1324229.1921004429</v>
      </c>
      <c r="BE26" s="242">
        <f t="shared" si="3"/>
        <v>1780161.9559773062</v>
      </c>
      <c r="BG26" s="242">
        <f t="shared" si="4"/>
        <v>1147154.6793244092</v>
      </c>
      <c r="BH26" s="242">
        <f t="shared" si="5"/>
        <v>633007.27665289724</v>
      </c>
      <c r="BI26" s="242">
        <f t="shared" si="6"/>
        <v>1780161.9559773065</v>
      </c>
    </row>
    <row r="27" spans="1:61" ht="13.5" x14ac:dyDescent="0.35">
      <c r="A27" s="135">
        <v>1987</v>
      </c>
      <c r="B27" s="184">
        <v>195064.508</v>
      </c>
      <c r="C27" s="486">
        <v>8152.5839999999998</v>
      </c>
      <c r="D27" s="184">
        <f>'B-3.Cal.CN'!L23+'B-3.Cal.CN'!N23</f>
        <v>8184.3270000000002</v>
      </c>
      <c r="E27" s="135"/>
      <c r="F27" s="486">
        <f>'B-3.Cal.CN'!B23</f>
        <v>15711.234</v>
      </c>
      <c r="G27" s="135"/>
      <c r="H27" s="697">
        <v>209134</v>
      </c>
      <c r="I27" s="135"/>
      <c r="J27" s="856">
        <v>15900</v>
      </c>
      <c r="K27" s="135"/>
      <c r="L27" s="184">
        <f>'B-8.Ore.CN'!M32</f>
        <v>24</v>
      </c>
      <c r="M27" s="184"/>
      <c r="N27" s="184">
        <f>'B-11.Ore.CN'!T33</f>
        <v>121</v>
      </c>
      <c r="O27" s="852">
        <v>97000</v>
      </c>
      <c r="P27" s="858">
        <v>142793.50045089959</v>
      </c>
      <c r="Q27" s="859">
        <v>124400</v>
      </c>
      <c r="R27" s="859">
        <v>110771.71076093169</v>
      </c>
      <c r="S27" s="859">
        <v>22714.537723916801</v>
      </c>
      <c r="T27" s="859">
        <v>344080</v>
      </c>
      <c r="U27" s="859">
        <v>37867</v>
      </c>
      <c r="V27" s="859">
        <v>9076</v>
      </c>
      <c r="W27" s="859">
        <v>57000</v>
      </c>
      <c r="X27" s="859">
        <v>420656</v>
      </c>
      <c r="Y27" s="859">
        <v>42100</v>
      </c>
      <c r="Z27" s="184">
        <v>36337</v>
      </c>
      <c r="AA27" s="184">
        <v>1069</v>
      </c>
      <c r="AB27" s="184">
        <v>12220</v>
      </c>
      <c r="AC27" s="184">
        <v>1542.6110444177671</v>
      </c>
      <c r="AD27" s="184">
        <f>'B-25.WAC.CN'!G68</f>
        <v>19013</v>
      </c>
      <c r="AE27" s="184">
        <v>10638</v>
      </c>
      <c r="AF27" s="184">
        <v>2651</v>
      </c>
      <c r="AG27" s="184">
        <v>6236</v>
      </c>
      <c r="AH27" s="184">
        <v>3608</v>
      </c>
      <c r="AI27" s="184">
        <v>20802</v>
      </c>
      <c r="AJ27" s="184"/>
      <c r="AK27" s="184">
        <v>5746.4773377625716</v>
      </c>
      <c r="AL27" s="135"/>
      <c r="AM27" s="859">
        <v>27116.752612655797</v>
      </c>
      <c r="AN27" s="859">
        <v>63274.982553072143</v>
      </c>
      <c r="AO27" s="859">
        <v>13806.172618340399</v>
      </c>
      <c r="AP27" s="184">
        <v>2812</v>
      </c>
      <c r="AQ27" s="859">
        <v>11388.158392245736</v>
      </c>
      <c r="AR27" s="859">
        <v>91867.987691017857</v>
      </c>
      <c r="AT27">
        <v>1987</v>
      </c>
      <c r="AU27" s="857">
        <v>93067.967352208143</v>
      </c>
      <c r="AV27">
        <v>71132</v>
      </c>
      <c r="AW27">
        <v>40388</v>
      </c>
      <c r="AX27">
        <v>9127</v>
      </c>
      <c r="AY27">
        <v>42612</v>
      </c>
      <c r="AZ27">
        <v>100853</v>
      </c>
      <c r="BA27" s="185">
        <v>21974.267592325985</v>
      </c>
      <c r="BB27" s="242">
        <f t="shared" si="0"/>
        <v>264112</v>
      </c>
      <c r="BC27" s="185">
        <f t="shared" si="1"/>
        <v>379154.23494453414</v>
      </c>
      <c r="BD27" s="242">
        <f t="shared" si="2"/>
        <v>1738708.8911852601</v>
      </c>
      <c r="BE27" s="242">
        <f t="shared" si="3"/>
        <v>2117863.1261297944</v>
      </c>
      <c r="BG27" s="242">
        <f t="shared" si="4"/>
        <v>1615764.3273323739</v>
      </c>
      <c r="BH27" s="242">
        <f t="shared" si="5"/>
        <v>502098.79879742052</v>
      </c>
      <c r="BI27" s="242">
        <f t="shared" si="6"/>
        <v>2117863.1261297944</v>
      </c>
    </row>
    <row r="28" spans="1:61" ht="13.5" x14ac:dyDescent="0.35">
      <c r="A28" s="135">
        <v>1988</v>
      </c>
      <c r="B28" s="184">
        <v>227467.125</v>
      </c>
      <c r="C28" s="486">
        <v>20127.595000000001</v>
      </c>
      <c r="D28" s="184">
        <f>'B-3.Cal.CN'!L24+'B-3.Cal.CN'!N24</f>
        <v>10294.339</v>
      </c>
      <c r="E28" s="135"/>
      <c r="F28" s="486">
        <f>'B-3.Cal.CN'!B24</f>
        <v>10637.66</v>
      </c>
      <c r="G28" s="135"/>
      <c r="H28" s="697">
        <v>191642</v>
      </c>
      <c r="I28" s="135"/>
      <c r="J28" s="856">
        <v>10586</v>
      </c>
      <c r="K28" s="135"/>
      <c r="L28" s="184">
        <f>'B-8.Ore.CN'!M33</f>
        <v>70</v>
      </c>
      <c r="M28" s="184"/>
      <c r="N28" s="184">
        <f>'B-11.Ore.CN'!T34</f>
        <v>214</v>
      </c>
      <c r="O28" s="852">
        <v>94199.999999999985</v>
      </c>
      <c r="P28" s="858">
        <v>99335.992912302143</v>
      </c>
      <c r="Q28" s="859">
        <v>133800</v>
      </c>
      <c r="R28" s="859">
        <v>106003.11528755868</v>
      </c>
      <c r="S28" s="859">
        <v>22719.547212441314</v>
      </c>
      <c r="T28" s="859">
        <v>309949</v>
      </c>
      <c r="U28" s="859">
        <v>41720</v>
      </c>
      <c r="V28" s="859">
        <v>11982</v>
      </c>
      <c r="W28" s="859">
        <v>78000</v>
      </c>
      <c r="X28" s="859">
        <v>339915</v>
      </c>
      <c r="Y28" s="859">
        <v>30770</v>
      </c>
      <c r="Z28" s="184">
        <v>70809</v>
      </c>
      <c r="AA28" s="184">
        <v>3208</v>
      </c>
      <c r="AB28" s="184">
        <v>9801</v>
      </c>
      <c r="AC28" s="184">
        <v>2267.4309723889555</v>
      </c>
      <c r="AD28" s="184">
        <f>'B-25.WAC.CN'!G69</f>
        <v>28158</v>
      </c>
      <c r="AE28" s="184">
        <v>12505</v>
      </c>
      <c r="AF28" s="184">
        <v>4002</v>
      </c>
      <c r="AG28" s="184">
        <v>7009</v>
      </c>
      <c r="AH28" s="184">
        <v>6218</v>
      </c>
      <c r="AI28" s="184">
        <v>22617</v>
      </c>
      <c r="AJ28" s="859">
        <v>736.88960000000009</v>
      </c>
      <c r="AK28" s="184">
        <v>10650.04942837015</v>
      </c>
      <c r="AL28" s="135"/>
      <c r="AM28" s="859">
        <v>29127.449180168249</v>
      </c>
      <c r="AN28" s="859">
        <v>47003.754215475288</v>
      </c>
      <c r="AO28" s="859">
        <v>16494.21798532956</v>
      </c>
      <c r="AP28" s="184">
        <v>3626</v>
      </c>
      <c r="AQ28" s="859">
        <v>12881.370631818758</v>
      </c>
      <c r="AR28" s="859">
        <v>99013.586038361944</v>
      </c>
      <c r="AT28">
        <v>1988</v>
      </c>
      <c r="AU28" s="857">
        <v>134254.19749961767</v>
      </c>
      <c r="AV28">
        <v>61324</v>
      </c>
      <c r="AW28">
        <v>42882</v>
      </c>
      <c r="AX28">
        <v>8046</v>
      </c>
      <c r="AY28">
        <v>55217</v>
      </c>
      <c r="AZ28">
        <v>55026</v>
      </c>
      <c r="BA28" s="185">
        <v>42576.426352740644</v>
      </c>
      <c r="BB28" s="242">
        <f t="shared" si="0"/>
        <v>222495</v>
      </c>
      <c r="BC28" s="185">
        <f t="shared" si="1"/>
        <v>399325.62385235832</v>
      </c>
      <c r="BD28" s="242">
        <f t="shared" si="2"/>
        <v>1654736.4034642149</v>
      </c>
      <c r="BE28" s="242">
        <f t="shared" si="3"/>
        <v>2054062.0273165731</v>
      </c>
      <c r="BG28" s="242">
        <f t="shared" si="4"/>
        <v>1570194.1734843089</v>
      </c>
      <c r="BH28" s="242">
        <f t="shared" si="5"/>
        <v>483867.85383226461</v>
      </c>
      <c r="BI28" s="242">
        <f t="shared" si="6"/>
        <v>2054062.0273165735</v>
      </c>
    </row>
    <row r="29" spans="1:61" ht="13.5" x14ac:dyDescent="0.35">
      <c r="A29" s="135">
        <v>1989</v>
      </c>
      <c r="B29" s="184">
        <v>152561.889</v>
      </c>
      <c r="C29" s="486">
        <v>3348.933</v>
      </c>
      <c r="D29" s="184">
        <f>'B-3.Cal.CN'!L25+'B-3.Cal.CN'!N25</f>
        <v>6284.5640000000003</v>
      </c>
      <c r="E29" s="135"/>
      <c r="F29" s="486">
        <f>'B-3.Cal.CN'!B25</f>
        <v>9209.1980000000003</v>
      </c>
      <c r="G29" s="135"/>
      <c r="H29" s="697">
        <v>124340</v>
      </c>
      <c r="I29" s="135"/>
      <c r="J29" s="856">
        <v>7355</v>
      </c>
      <c r="K29" s="135"/>
      <c r="L29" s="184">
        <f>'B-8.Ore.CN'!M34</f>
        <v>29</v>
      </c>
      <c r="M29" s="184"/>
      <c r="N29" s="184">
        <f>'B-11.Ore.CN'!T35</f>
        <v>138</v>
      </c>
      <c r="O29" s="852">
        <v>70100</v>
      </c>
      <c r="P29" s="858">
        <v>81366.058369193372</v>
      </c>
      <c r="Q29" s="859">
        <v>128300</v>
      </c>
      <c r="R29" s="859">
        <v>90031.088587530816</v>
      </c>
      <c r="S29" s="859">
        <v>22201</v>
      </c>
      <c r="T29" s="859">
        <v>130887</v>
      </c>
      <c r="U29" s="859">
        <v>38636</v>
      </c>
      <c r="V29" s="859">
        <v>26842</v>
      </c>
      <c r="W29" s="859">
        <v>93100</v>
      </c>
      <c r="X29" s="859">
        <v>261302</v>
      </c>
      <c r="Y29" s="859">
        <v>16884</v>
      </c>
      <c r="Z29" s="184">
        <v>70604</v>
      </c>
      <c r="AA29" s="184">
        <v>2390</v>
      </c>
      <c r="AB29" s="184">
        <v>10108</v>
      </c>
      <c r="AC29" s="184">
        <v>3954.0516206482594</v>
      </c>
      <c r="AD29" s="184">
        <f>'B-25.WAC.CN'!G70</f>
        <v>25677</v>
      </c>
      <c r="AE29" s="184">
        <v>12213</v>
      </c>
      <c r="AF29" s="184">
        <v>7154</v>
      </c>
      <c r="AG29" s="184">
        <v>8792</v>
      </c>
      <c r="AH29" s="184">
        <v>6114</v>
      </c>
      <c r="AI29" s="184">
        <v>17846</v>
      </c>
      <c r="AJ29" s="859">
        <v>842</v>
      </c>
      <c r="AK29" s="184">
        <v>6510.2366346541648</v>
      </c>
      <c r="AL29" s="135"/>
      <c r="AM29" s="859">
        <v>25416.969050838416</v>
      </c>
      <c r="AN29" s="859">
        <v>72632.215373257233</v>
      </c>
      <c r="AO29" s="859">
        <v>13740.320564754267</v>
      </c>
      <c r="AP29" s="184">
        <v>3286</v>
      </c>
      <c r="AQ29" s="859">
        <v>14072.836267426495</v>
      </c>
      <c r="AR29" s="859">
        <v>136132.33006979543</v>
      </c>
      <c r="AT29">
        <v>1989</v>
      </c>
      <c r="AU29" s="857">
        <v>170340.90038392108</v>
      </c>
      <c r="AV29">
        <v>48140</v>
      </c>
      <c r="AW29">
        <v>26283</v>
      </c>
      <c r="AX29">
        <v>11797</v>
      </c>
      <c r="AY29">
        <v>47859</v>
      </c>
      <c r="AZ29">
        <v>81146</v>
      </c>
      <c r="BA29" s="185">
        <v>45399.340339312999</v>
      </c>
      <c r="BB29" s="242">
        <f t="shared" si="0"/>
        <v>215225</v>
      </c>
      <c r="BC29" s="185">
        <f t="shared" si="1"/>
        <v>430965.24072323414</v>
      </c>
      <c r="BD29" s="242">
        <f t="shared" si="2"/>
        <v>1397272.1065380985</v>
      </c>
      <c r="BE29" s="242">
        <f t="shared" si="3"/>
        <v>1828237.3472613327</v>
      </c>
      <c r="BG29" s="242">
        <f t="shared" si="4"/>
        <v>1295822.0989612935</v>
      </c>
      <c r="BH29" s="242">
        <f t="shared" si="5"/>
        <v>532415.24830003898</v>
      </c>
      <c r="BI29" s="242">
        <f t="shared" si="6"/>
        <v>1828237.3472613324</v>
      </c>
    </row>
    <row r="30" spans="1:61" ht="13.5" x14ac:dyDescent="0.35">
      <c r="A30" s="135">
        <v>1990</v>
      </c>
      <c r="B30" s="184">
        <v>105090.27</v>
      </c>
      <c r="C30" s="486">
        <v>790.37399999999991</v>
      </c>
      <c r="D30" s="184">
        <f>'B-3.Cal.CN'!L26+'B-3.Cal.CN'!N26</f>
        <v>5109.924</v>
      </c>
      <c r="E30" s="135"/>
      <c r="F30" s="486">
        <f>'B-3.Cal.CN'!B26</f>
        <v>6967.9459999999999</v>
      </c>
      <c r="G30" s="135"/>
      <c r="H30" s="697">
        <v>35882</v>
      </c>
      <c r="I30" s="135"/>
      <c r="J30" s="856">
        <v>5865</v>
      </c>
      <c r="K30" s="135"/>
      <c r="L30" s="184">
        <f>'B-8.Ore.CN'!M35</f>
        <v>13</v>
      </c>
      <c r="M30" s="184"/>
      <c r="N30" s="184">
        <f>'B-11.Ore.CN'!T36</f>
        <v>121</v>
      </c>
      <c r="O30" s="852">
        <v>32000</v>
      </c>
      <c r="P30" s="858">
        <v>21398.810819106926</v>
      </c>
      <c r="Q30" s="859">
        <v>150267.71822652634</v>
      </c>
      <c r="R30" s="859">
        <v>105715.28177347367</v>
      </c>
      <c r="S30" s="859">
        <v>18794</v>
      </c>
      <c r="T30" s="859">
        <v>59954</v>
      </c>
      <c r="U30" s="859">
        <v>20317</v>
      </c>
      <c r="V30" s="859">
        <v>18890</v>
      </c>
      <c r="W30" s="859">
        <v>58970.215327291953</v>
      </c>
      <c r="X30" s="859">
        <v>153593</v>
      </c>
      <c r="Y30" s="859">
        <v>5179</v>
      </c>
      <c r="Z30" s="184">
        <v>41233</v>
      </c>
      <c r="AA30" s="184">
        <v>1629</v>
      </c>
      <c r="AB30" s="184">
        <v>5282</v>
      </c>
      <c r="AC30" s="184">
        <v>2479.6230492196878</v>
      </c>
      <c r="AD30" s="184">
        <f>'B-25.WAC.CN'!G71</f>
        <v>16995</v>
      </c>
      <c r="AE30" s="184">
        <v>13155</v>
      </c>
      <c r="AF30" s="184">
        <v>5736</v>
      </c>
      <c r="AG30" s="184">
        <v>6397</v>
      </c>
      <c r="AH30" s="184">
        <v>4431</v>
      </c>
      <c r="AI30" s="184">
        <v>17012</v>
      </c>
      <c r="AJ30" s="859">
        <v>485.11200000000002</v>
      </c>
      <c r="AK30" s="184">
        <v>4561.5420927549985</v>
      </c>
      <c r="AL30" s="135"/>
      <c r="AM30" s="859">
        <v>12845.280166181896</v>
      </c>
      <c r="AN30" s="859">
        <v>103738.68343164519</v>
      </c>
      <c r="AO30" s="859">
        <v>20148.83212666442</v>
      </c>
      <c r="AP30" s="184">
        <v>2645</v>
      </c>
      <c r="AQ30" s="859">
        <v>15116.710820907183</v>
      </c>
      <c r="AR30" s="859">
        <v>138872.22554736922</v>
      </c>
      <c r="AT30">
        <v>1990</v>
      </c>
      <c r="AU30" s="857">
        <v>230580.05594859595</v>
      </c>
      <c r="AV30">
        <v>59201</v>
      </c>
      <c r="AW30">
        <v>49587</v>
      </c>
      <c r="AX30">
        <v>6960</v>
      </c>
      <c r="AY30">
        <v>53468</v>
      </c>
      <c r="AZ30">
        <v>183806</v>
      </c>
      <c r="BA30" s="185">
        <v>44344.462789302415</v>
      </c>
      <c r="BB30" s="242">
        <f t="shared" si="0"/>
        <v>353022</v>
      </c>
      <c r="BC30" s="185">
        <f t="shared" si="1"/>
        <v>627946.51873789844</v>
      </c>
      <c r="BD30" s="242">
        <f t="shared" si="2"/>
        <v>1057963.0353811414</v>
      </c>
      <c r="BE30" s="242">
        <f t="shared" si="3"/>
        <v>1685909.5541190398</v>
      </c>
      <c r="BG30" s="242">
        <f t="shared" si="4"/>
        <v>990614.81714421464</v>
      </c>
      <c r="BH30" s="242">
        <f t="shared" si="5"/>
        <v>695294.73697482527</v>
      </c>
      <c r="BI30" s="242">
        <f t="shared" si="6"/>
        <v>1685909.5541190398</v>
      </c>
    </row>
    <row r="31" spans="1:61" ht="13.5" x14ac:dyDescent="0.35">
      <c r="A31" s="135">
        <v>1991</v>
      </c>
      <c r="B31" s="184">
        <v>118868.93700000001</v>
      </c>
      <c r="C31" s="486">
        <v>830.02099999999996</v>
      </c>
      <c r="D31" s="184">
        <f>'B-3.Cal.CN'!L27+'B-3.Cal.CN'!N27</f>
        <v>1405.2</v>
      </c>
      <c r="E31" s="135"/>
      <c r="F31" s="486">
        <f>'B-3.Cal.CN'!B27</f>
        <v>7404</v>
      </c>
      <c r="G31" s="135"/>
      <c r="H31" s="697">
        <v>32670</v>
      </c>
      <c r="I31" s="135"/>
      <c r="J31" s="856">
        <v>4072</v>
      </c>
      <c r="K31" s="135"/>
      <c r="L31" s="184">
        <f>'B-8.Ore.CN'!M36</f>
        <v>40</v>
      </c>
      <c r="M31" s="184"/>
      <c r="N31" s="184">
        <f>'B-11.Ore.CN'!T37</f>
        <v>150</v>
      </c>
      <c r="O31" s="852">
        <v>16500</v>
      </c>
      <c r="P31" s="858">
        <v>17790.18944611519</v>
      </c>
      <c r="Q31" s="859">
        <v>129074.3481808925</v>
      </c>
      <c r="R31" s="859">
        <v>64478.651819107508</v>
      </c>
      <c r="S31" s="859">
        <v>14323</v>
      </c>
      <c r="T31" s="859">
        <v>62680</v>
      </c>
      <c r="U31" s="859">
        <v>19817</v>
      </c>
      <c r="V31" s="859">
        <v>52353</v>
      </c>
      <c r="W31" s="859">
        <v>35385.559670017748</v>
      </c>
      <c r="X31" s="859">
        <v>103286</v>
      </c>
      <c r="Y31" s="859">
        <v>11647</v>
      </c>
      <c r="Z31" s="184">
        <v>46678</v>
      </c>
      <c r="AA31" s="184">
        <v>1489</v>
      </c>
      <c r="AB31" s="184">
        <v>6304</v>
      </c>
      <c r="AC31" s="184">
        <v>760.60384153661471</v>
      </c>
      <c r="AD31" s="184">
        <f>'B-25.WAC.CN'!G72</f>
        <v>14392</v>
      </c>
      <c r="AE31" s="184">
        <v>6593</v>
      </c>
      <c r="AF31" s="184">
        <v>1846</v>
      </c>
      <c r="AG31" s="184">
        <v>2641</v>
      </c>
      <c r="AH31" s="184">
        <v>3646</v>
      </c>
      <c r="AI31" s="184">
        <v>7682</v>
      </c>
      <c r="AJ31" s="859">
        <v>999.97500000000002</v>
      </c>
      <c r="AK31" s="184">
        <v>5138.0120784407864</v>
      </c>
      <c r="AL31" s="135"/>
      <c r="AM31" s="859">
        <v>19236.754710179182</v>
      </c>
      <c r="AN31" s="859">
        <v>40759.624411524121</v>
      </c>
      <c r="AO31" s="859">
        <v>9669.4504985264175</v>
      </c>
      <c r="AP31" s="184">
        <v>2901</v>
      </c>
      <c r="AQ31" s="859">
        <v>11530.092669394511</v>
      </c>
      <c r="AR31" s="859">
        <v>78539.488897791744</v>
      </c>
      <c r="AT31">
        <v>1991</v>
      </c>
      <c r="AU31" s="857">
        <v>309764.08295295935</v>
      </c>
      <c r="AV31">
        <v>45669</v>
      </c>
      <c r="AW31">
        <v>41332</v>
      </c>
      <c r="AX31">
        <v>11130</v>
      </c>
      <c r="AY31">
        <v>46477</v>
      </c>
      <c r="AZ31">
        <v>105469</v>
      </c>
      <c r="BA31" s="185">
        <v>37790.611863131031</v>
      </c>
      <c r="BB31" s="242">
        <f t="shared" si="0"/>
        <v>250077</v>
      </c>
      <c r="BC31" s="185">
        <f t="shared" si="1"/>
        <v>597631.6948160904</v>
      </c>
      <c r="BD31" s="242">
        <f t="shared" si="2"/>
        <v>788290.75122352631</v>
      </c>
      <c r="BE31" s="242">
        <f t="shared" si="3"/>
        <v>1385922.4460396166</v>
      </c>
      <c r="BG31" s="242">
        <f t="shared" si="4"/>
        <v>930280.41091062885</v>
      </c>
      <c r="BH31" s="242">
        <f t="shared" si="5"/>
        <v>455642.03512898774</v>
      </c>
      <c r="BI31" s="242">
        <f t="shared" si="6"/>
        <v>1385922.4460396166</v>
      </c>
    </row>
    <row r="32" spans="1:61" ht="13.5" x14ac:dyDescent="0.35">
      <c r="A32" s="135">
        <v>1992</v>
      </c>
      <c r="B32" s="184">
        <v>81544.516000000003</v>
      </c>
      <c r="C32" s="486">
        <v>1480.962</v>
      </c>
      <c r="D32" s="184">
        <f>'B-3.Cal.CN'!L28+'B-3.Cal.CN'!N28</f>
        <v>1496.173</v>
      </c>
      <c r="E32" s="135"/>
      <c r="F32" s="486">
        <f>'B-3.Cal.CN'!B28</f>
        <v>9664.6504755623737</v>
      </c>
      <c r="G32" s="135"/>
      <c r="H32" s="697">
        <v>26698</v>
      </c>
      <c r="I32" s="135"/>
      <c r="J32" s="856">
        <v>3171</v>
      </c>
      <c r="K32" s="135"/>
      <c r="L32" s="184">
        <f>'B-8.Ore.CN'!M37</f>
        <v>31</v>
      </c>
      <c r="M32" s="184"/>
      <c r="N32" s="184">
        <f>'B-11.Ore.CN'!T38</f>
        <v>138</v>
      </c>
      <c r="O32" s="852">
        <v>10800</v>
      </c>
      <c r="P32" s="858">
        <v>47103.859647825673</v>
      </c>
      <c r="Q32" s="859">
        <v>99800.561151367074</v>
      </c>
      <c r="R32" s="859">
        <v>95691.438848632926</v>
      </c>
      <c r="S32" s="859">
        <v>9428.2330263670792</v>
      </c>
      <c r="T32" s="859">
        <v>62617</v>
      </c>
      <c r="U32" s="859">
        <v>12508</v>
      </c>
      <c r="V32" s="859">
        <v>29477</v>
      </c>
      <c r="W32" s="859">
        <v>31105.375540518206</v>
      </c>
      <c r="X32" s="859">
        <v>81016</v>
      </c>
      <c r="Y32" s="859">
        <v>10655</v>
      </c>
      <c r="Z32" s="184">
        <v>64183</v>
      </c>
      <c r="AA32" s="184">
        <v>1851</v>
      </c>
      <c r="AB32" s="184">
        <v>7512</v>
      </c>
      <c r="AC32" s="184">
        <v>505.00600240096037</v>
      </c>
      <c r="AD32" s="184">
        <f>'B-25.WAC.CN'!G73</f>
        <v>16592</v>
      </c>
      <c r="AE32" s="184">
        <v>6880</v>
      </c>
      <c r="AF32" s="184">
        <v>1610</v>
      </c>
      <c r="AG32" s="184">
        <v>5157</v>
      </c>
      <c r="AH32" s="184">
        <v>3786</v>
      </c>
      <c r="AI32" s="184">
        <v>7812</v>
      </c>
      <c r="AJ32" s="859">
        <v>716.84861619440198</v>
      </c>
      <c r="AK32" s="184">
        <v>2343.8342312373452</v>
      </c>
      <c r="AL32" s="135"/>
      <c r="AM32" s="859">
        <v>2805.299009059167</v>
      </c>
      <c r="AN32" s="859">
        <v>26657.436044147158</v>
      </c>
      <c r="AO32" s="859">
        <v>11700.914565231793</v>
      </c>
      <c r="AP32" s="184">
        <v>3911</v>
      </c>
      <c r="AQ32" s="859">
        <v>8598.3792519378803</v>
      </c>
      <c r="AR32" s="859">
        <v>64172.331064177735</v>
      </c>
      <c r="AT32">
        <v>1992</v>
      </c>
      <c r="AU32" s="857">
        <v>287708.31887774711</v>
      </c>
      <c r="AV32">
        <v>50235</v>
      </c>
      <c r="AW32">
        <v>48725</v>
      </c>
      <c r="AX32">
        <v>13533</v>
      </c>
      <c r="AY32">
        <v>53394</v>
      </c>
      <c r="AZ32">
        <v>176223</v>
      </c>
      <c r="BA32" s="185">
        <v>36915.665498684328</v>
      </c>
      <c r="BB32" s="242">
        <f t="shared" si="0"/>
        <v>342110</v>
      </c>
      <c r="BC32" s="185">
        <f t="shared" si="1"/>
        <v>666733.98437643133</v>
      </c>
      <c r="BD32" s="242">
        <f t="shared" si="2"/>
        <v>727134.51699909731</v>
      </c>
      <c r="BE32" s="242">
        <f t="shared" si="3"/>
        <v>1393868.5013755285</v>
      </c>
      <c r="BG32" s="242">
        <f t="shared" si="4"/>
        <v>894653.64171105344</v>
      </c>
      <c r="BH32" s="242">
        <f t="shared" si="5"/>
        <v>499214.85966447543</v>
      </c>
      <c r="BI32" s="242">
        <f t="shared" si="6"/>
        <v>1393868.501375529</v>
      </c>
    </row>
    <row r="33" spans="1:61" ht="13.5" x14ac:dyDescent="0.35">
      <c r="A33" s="135">
        <v>1993</v>
      </c>
      <c r="B33" s="184">
        <v>137390.217</v>
      </c>
      <c r="C33" s="486">
        <v>4434.9080000000004</v>
      </c>
      <c r="D33" s="184">
        <f>'B-3.Cal.CN'!L29+'B-3.Cal.CN'!N29</f>
        <v>1282.1199999999999</v>
      </c>
      <c r="E33" s="135"/>
      <c r="F33" s="486">
        <f>'B-3.Cal.CN'!B29</f>
        <v>1093</v>
      </c>
      <c r="G33" s="135"/>
      <c r="H33" s="697">
        <v>57212</v>
      </c>
      <c r="I33" s="135"/>
      <c r="J33" s="856">
        <v>9453</v>
      </c>
      <c r="K33" s="135"/>
      <c r="L33" s="184">
        <f>'B-8.Ore.CN'!M38</f>
        <v>39</v>
      </c>
      <c r="M33" s="184"/>
      <c r="N33" s="184">
        <f>'B-11.Ore.CN'!T39</f>
        <v>63</v>
      </c>
      <c r="O33" s="852">
        <v>32000</v>
      </c>
      <c r="P33" s="858">
        <v>41472.537075919368</v>
      </c>
      <c r="Q33" s="859">
        <v>90303.036721092576</v>
      </c>
      <c r="R33" s="859">
        <v>119962.96327890742</v>
      </c>
      <c r="S33" s="859">
        <v>14021.477461833314</v>
      </c>
      <c r="T33" s="859">
        <v>52344</v>
      </c>
      <c r="U33" s="859">
        <v>13320</v>
      </c>
      <c r="V33" s="859">
        <v>16837</v>
      </c>
      <c r="W33" s="859">
        <v>27439.40538593561</v>
      </c>
      <c r="X33" s="859">
        <v>102908</v>
      </c>
      <c r="Y33" s="859">
        <v>5288</v>
      </c>
      <c r="Z33" s="184">
        <v>54699</v>
      </c>
      <c r="AA33" s="184">
        <v>1399</v>
      </c>
      <c r="AB33" s="184">
        <v>6695</v>
      </c>
      <c r="AC33" s="184">
        <v>788</v>
      </c>
      <c r="AD33" s="184">
        <f>'B-25.WAC.CN'!G74</f>
        <v>13349</v>
      </c>
      <c r="AE33" s="184">
        <v>5667</v>
      </c>
      <c r="AF33" s="184">
        <v>2307</v>
      </c>
      <c r="AG33" s="184">
        <v>3042</v>
      </c>
      <c r="AH33" s="184">
        <v>3787</v>
      </c>
      <c r="AI33" s="184">
        <v>5765</v>
      </c>
      <c r="AJ33" s="859">
        <v>876.38690476190504</v>
      </c>
      <c r="AK33" s="184">
        <v>2656.0237763201708</v>
      </c>
      <c r="AL33" s="135"/>
      <c r="AM33" s="859">
        <v>4807.8808898684674</v>
      </c>
      <c r="AN33" s="859">
        <v>32824.711265864884</v>
      </c>
      <c r="AO33" s="859">
        <v>8274.0268692241771</v>
      </c>
      <c r="AP33" s="184">
        <v>5379</v>
      </c>
      <c r="AQ33" s="859">
        <v>11300.254447675106</v>
      </c>
      <c r="AR33" s="859">
        <v>63855.727546771392</v>
      </c>
      <c r="AT33">
        <v>1993</v>
      </c>
      <c r="AU33" s="857">
        <v>271072.0274209567</v>
      </c>
      <c r="AV33">
        <v>56352</v>
      </c>
      <c r="AW33">
        <v>31321</v>
      </c>
      <c r="AX33">
        <v>19752</v>
      </c>
      <c r="AY33">
        <v>31103</v>
      </c>
      <c r="AZ33">
        <v>144571</v>
      </c>
      <c r="BA33" s="185">
        <v>29207.074740432778</v>
      </c>
      <c r="BB33" s="242">
        <f t="shared" si="0"/>
        <v>283099</v>
      </c>
      <c r="BC33" s="185">
        <f t="shared" si="1"/>
        <v>583378.10216138943</v>
      </c>
      <c r="BD33" s="242">
        <f t="shared" si="2"/>
        <v>743431.43162417435</v>
      </c>
      <c r="BE33" s="242">
        <f t="shared" si="3"/>
        <v>1326809.5337855639</v>
      </c>
      <c r="BG33" s="242">
        <f t="shared" si="4"/>
        <v>885405.83424940682</v>
      </c>
      <c r="BH33" s="242">
        <f t="shared" si="5"/>
        <v>441403.69953615696</v>
      </c>
      <c r="BI33" s="242">
        <f t="shared" si="6"/>
        <v>1326809.5337855639</v>
      </c>
    </row>
    <row r="34" spans="1:61" ht="13.5" x14ac:dyDescent="0.35">
      <c r="A34" s="135">
        <v>1994</v>
      </c>
      <c r="B34" s="184">
        <v>165587.234</v>
      </c>
      <c r="C34" s="486">
        <v>5832.5010000000002</v>
      </c>
      <c r="D34" s="184">
        <f>'B-3.Cal.CN'!L30+'B-3.Cal.CN'!N30</f>
        <v>2192.58</v>
      </c>
      <c r="E34" s="135"/>
      <c r="F34" s="486">
        <f>'B-3.Cal.CN'!B30</f>
        <v>751</v>
      </c>
      <c r="G34" s="135"/>
      <c r="H34" s="697">
        <v>63983</v>
      </c>
      <c r="I34" s="135"/>
      <c r="J34" s="856">
        <v>8937</v>
      </c>
      <c r="K34" s="135"/>
      <c r="L34" s="184">
        <f>'B-8.Ore.CN'!M39</f>
        <v>59</v>
      </c>
      <c r="M34" s="184"/>
      <c r="N34" s="184">
        <f>'B-11.Ore.CN'!T40</f>
        <v>125</v>
      </c>
      <c r="O34" s="852">
        <v>19400</v>
      </c>
      <c r="P34" s="858">
        <v>74845.586882481279</v>
      </c>
      <c r="Q34" s="859">
        <v>59911.817824132231</v>
      </c>
      <c r="R34" s="859">
        <v>24095.182175867772</v>
      </c>
      <c r="S34" s="859">
        <v>14691.013438167316</v>
      </c>
      <c r="T34" s="859">
        <v>53596</v>
      </c>
      <c r="U34" s="859">
        <v>12191</v>
      </c>
      <c r="V34" s="859">
        <v>18473</v>
      </c>
      <c r="W34" s="859">
        <v>33711.86219880815</v>
      </c>
      <c r="X34" s="859">
        <v>132839</v>
      </c>
      <c r="Y34" s="859">
        <v>0</v>
      </c>
      <c r="Z34" s="184">
        <v>40888</v>
      </c>
      <c r="AA34" s="184">
        <v>1479</v>
      </c>
      <c r="AB34" s="184">
        <v>6878</v>
      </c>
      <c r="AC34" s="184">
        <v>727</v>
      </c>
      <c r="AD34" s="184">
        <f>'B-25.WAC.CN'!G75</f>
        <v>14320</v>
      </c>
      <c r="AE34" s="184">
        <v>6854</v>
      </c>
      <c r="AF34" s="184">
        <v>2524</v>
      </c>
      <c r="AG34" s="184">
        <v>4501</v>
      </c>
      <c r="AH34" s="184">
        <v>2185</v>
      </c>
      <c r="AI34" s="184">
        <v>5692</v>
      </c>
      <c r="AJ34" s="859">
        <v>421.00000000000011</v>
      </c>
      <c r="AK34" s="184">
        <v>1916.0666320984994</v>
      </c>
      <c r="AL34" s="135"/>
      <c r="AM34" s="859">
        <v>3849.5988314287429</v>
      </c>
      <c r="AN34" s="859">
        <v>28174.909762488722</v>
      </c>
      <c r="AO34" s="859">
        <v>11384.41416410344</v>
      </c>
      <c r="AP34" s="184">
        <v>3300</v>
      </c>
      <c r="AQ34" s="859">
        <v>13571.885307082479</v>
      </c>
      <c r="AR34" s="859">
        <v>79371.46594770634</v>
      </c>
      <c r="AT34">
        <v>1994</v>
      </c>
      <c r="AU34" s="857">
        <v>179090.79502702694</v>
      </c>
      <c r="AV34">
        <v>77993</v>
      </c>
      <c r="AW34">
        <v>33178</v>
      </c>
      <c r="AX34">
        <v>23569</v>
      </c>
      <c r="AY34">
        <v>54923</v>
      </c>
      <c r="AZ34">
        <v>110977</v>
      </c>
      <c r="BA34" s="185">
        <v>27821.252567507876</v>
      </c>
      <c r="BB34" s="242">
        <f t="shared" si="0"/>
        <v>300640</v>
      </c>
      <c r="BC34" s="185">
        <f t="shared" si="1"/>
        <v>507552.04759453476</v>
      </c>
      <c r="BD34" s="242">
        <f t="shared" si="2"/>
        <v>671916.80316436512</v>
      </c>
      <c r="BE34" s="242">
        <f t="shared" si="3"/>
        <v>1179468.8507588999</v>
      </c>
      <c r="BG34" s="242">
        <f t="shared" si="4"/>
        <v>709439.25754648377</v>
      </c>
      <c r="BH34" s="242">
        <f t="shared" si="5"/>
        <v>470029.59321241616</v>
      </c>
      <c r="BI34" s="242">
        <f t="shared" si="6"/>
        <v>1179468.8507588999</v>
      </c>
    </row>
    <row r="35" spans="1:61" ht="13.5" x14ac:dyDescent="0.35">
      <c r="A35" s="135">
        <v>1995</v>
      </c>
      <c r="B35" s="184">
        <v>295312.86599999998</v>
      </c>
      <c r="C35" s="486">
        <v>7134.134</v>
      </c>
      <c r="D35" s="184">
        <f>'B-3.Cal.CN'!L31+'B-3.Cal.CN'!N31</f>
        <v>9738.7999999999993</v>
      </c>
      <c r="E35" s="135"/>
      <c r="F35" s="486">
        <f>'B-3.Cal.CN'!B31</f>
        <v>306.85000000000002</v>
      </c>
      <c r="G35" s="135"/>
      <c r="H35" s="697">
        <v>222768</v>
      </c>
      <c r="I35" s="135"/>
      <c r="J35" s="856">
        <v>28154</v>
      </c>
      <c r="K35" s="135"/>
      <c r="L35" s="184">
        <f>'B-8.Ore.CN'!M40</f>
        <v>62</v>
      </c>
      <c r="M35" s="184"/>
      <c r="N35" s="184">
        <f>'B-11.Ore.CN'!T41</f>
        <v>103</v>
      </c>
      <c r="O35" s="852">
        <v>91700</v>
      </c>
      <c r="P35" s="858">
        <v>68167.698832172115</v>
      </c>
      <c r="Q35" s="859">
        <v>50095</v>
      </c>
      <c r="R35" s="859">
        <v>12792</v>
      </c>
      <c r="S35" s="859">
        <v>12454.651080550098</v>
      </c>
      <c r="T35" s="859">
        <v>46360</v>
      </c>
      <c r="U35" s="859">
        <v>15971</v>
      </c>
      <c r="V35" s="859">
        <v>33821</v>
      </c>
      <c r="W35" s="859">
        <v>34119.992976533096</v>
      </c>
      <c r="X35" s="859">
        <v>106459</v>
      </c>
      <c r="Y35" s="859">
        <v>853</v>
      </c>
      <c r="Z35" s="184">
        <v>48457</v>
      </c>
      <c r="AA35" s="184">
        <v>2156</v>
      </c>
      <c r="AB35" s="184">
        <v>4076</v>
      </c>
      <c r="AC35" s="184">
        <v>662</v>
      </c>
      <c r="AD35" s="184">
        <f>'B-25.WAC.CN'!G76</f>
        <v>12727</v>
      </c>
      <c r="AE35" s="184">
        <v>5101</v>
      </c>
      <c r="AF35" s="184">
        <v>1754</v>
      </c>
      <c r="AG35" s="184">
        <v>2934</v>
      </c>
      <c r="AH35" s="184">
        <v>2608</v>
      </c>
      <c r="AI35" s="184">
        <v>6716</v>
      </c>
      <c r="AJ35" s="859">
        <v>876.36170212765796</v>
      </c>
      <c r="AK35" s="184">
        <v>2340.7609641620652</v>
      </c>
      <c r="AL35" s="135"/>
      <c r="AM35" s="859">
        <v>10108.94423813359</v>
      </c>
      <c r="AN35" s="859">
        <v>22646.40162338415</v>
      </c>
      <c r="AO35" s="859">
        <v>12637.455277615914</v>
      </c>
      <c r="AP35" s="184">
        <v>4828</v>
      </c>
      <c r="AQ35" s="859">
        <v>18002.127258939661</v>
      </c>
      <c r="AR35" s="859">
        <v>109713.72370752647</v>
      </c>
      <c r="AT35">
        <v>1995</v>
      </c>
      <c r="AU35" s="857">
        <v>92252.052488199552</v>
      </c>
      <c r="AV35">
        <v>61232</v>
      </c>
      <c r="AW35">
        <v>41796</v>
      </c>
      <c r="AX35">
        <v>25560</v>
      </c>
      <c r="AY35">
        <v>44640</v>
      </c>
      <c r="AZ35">
        <v>62305</v>
      </c>
      <c r="BA35" s="185">
        <v>34644.006073536817</v>
      </c>
      <c r="BB35" s="242">
        <f t="shared" si="0"/>
        <v>235533</v>
      </c>
      <c r="BC35" s="185">
        <f t="shared" si="1"/>
        <v>362429.05856173637</v>
      </c>
      <c r="BD35" s="242">
        <f t="shared" si="2"/>
        <v>741241.11766114482</v>
      </c>
      <c r="BE35" s="242">
        <f t="shared" si="3"/>
        <v>1103670.1762228813</v>
      </c>
      <c r="BG35" s="242">
        <f t="shared" si="4"/>
        <v>653215.75707958243</v>
      </c>
      <c r="BH35" s="242">
        <f t="shared" si="5"/>
        <v>450454.4191432987</v>
      </c>
      <c r="BI35" s="242">
        <f t="shared" si="6"/>
        <v>1103670.1762228811</v>
      </c>
    </row>
    <row r="36" spans="1:61" ht="13.5" x14ac:dyDescent="0.35">
      <c r="A36" s="135">
        <v>1996</v>
      </c>
      <c r="B36" s="184">
        <v>301632.76500000001</v>
      </c>
      <c r="C36" s="486">
        <v>7988.7060000000001</v>
      </c>
      <c r="D36" s="184">
        <f>'B-3.Cal.CN'!L32+'B-3.Cal.CN'!N32</f>
        <v>2636</v>
      </c>
      <c r="E36" s="135"/>
      <c r="F36" s="486">
        <f>'B-3.Cal.CN'!B32</f>
        <v>1003</v>
      </c>
      <c r="G36" s="135"/>
      <c r="H36" s="697">
        <v>175773</v>
      </c>
      <c r="I36" s="135"/>
      <c r="J36" s="856">
        <v>18545</v>
      </c>
      <c r="K36" s="135"/>
      <c r="L36" s="184">
        <f>'B-8.Ore.CN'!M41</f>
        <v>85</v>
      </c>
      <c r="M36" s="184"/>
      <c r="N36" s="184">
        <f>'B-11.Ore.CN'!T42</f>
        <v>147</v>
      </c>
      <c r="O36" s="852">
        <v>43100</v>
      </c>
      <c r="P36" s="858">
        <v>51211.172250941381</v>
      </c>
      <c r="Q36" s="859">
        <v>42008</v>
      </c>
      <c r="R36" s="859">
        <v>55551</v>
      </c>
      <c r="S36" s="859">
        <v>12080.3</v>
      </c>
      <c r="T36" s="859">
        <v>75495</v>
      </c>
      <c r="U36" s="859">
        <v>14566</v>
      </c>
      <c r="V36" s="859">
        <v>33137</v>
      </c>
      <c r="W36" s="859">
        <v>59698.385479904588</v>
      </c>
      <c r="X36" s="859">
        <v>143155</v>
      </c>
      <c r="Y36" s="859">
        <v>1409</v>
      </c>
      <c r="Z36" s="184">
        <v>54239</v>
      </c>
      <c r="AA36" s="184">
        <v>4745</v>
      </c>
      <c r="AB36" s="184">
        <v>5221</v>
      </c>
      <c r="AC36" s="184">
        <v>891</v>
      </c>
      <c r="AD36" s="184">
        <f>'B-25.WAC.CN'!G77</f>
        <v>20227</v>
      </c>
      <c r="AE36" s="184">
        <v>5927</v>
      </c>
      <c r="AF36" s="184">
        <v>2197</v>
      </c>
      <c r="AG36" s="184">
        <v>4080</v>
      </c>
      <c r="AH36" s="184">
        <v>1814</v>
      </c>
      <c r="AI36" s="184">
        <v>9293</v>
      </c>
      <c r="AJ36" s="859">
        <v>1264</v>
      </c>
      <c r="AK36" s="184">
        <v>3367.112173299382</v>
      </c>
      <c r="AL36" s="135"/>
      <c r="AM36" s="859">
        <v>8171.4320994188893</v>
      </c>
      <c r="AN36" s="859">
        <v>28901.856796669505</v>
      </c>
      <c r="AO36" s="859">
        <v>11983.42718668043</v>
      </c>
      <c r="AP36" s="184">
        <v>5352</v>
      </c>
      <c r="AQ36" s="859">
        <v>23698.013529018877</v>
      </c>
      <c r="AR36" s="859">
        <v>91343.247030715749</v>
      </c>
      <c r="AT36">
        <v>1996</v>
      </c>
      <c r="AU36" s="857">
        <v>103866.70203467771</v>
      </c>
      <c r="AV36">
        <v>48914</v>
      </c>
      <c r="AW36">
        <v>57828</v>
      </c>
      <c r="AX36">
        <v>36487</v>
      </c>
      <c r="AY36">
        <v>91071</v>
      </c>
      <c r="AZ36">
        <v>64799</v>
      </c>
      <c r="BA36" s="185">
        <v>38830.986092903266</v>
      </c>
      <c r="BB36" s="242">
        <f t="shared" si="0"/>
        <v>299099</v>
      </c>
      <c r="BC36" s="185">
        <f t="shared" si="1"/>
        <v>441796.68812758097</v>
      </c>
      <c r="BD36" s="242">
        <f t="shared" si="2"/>
        <v>814272.94654664863</v>
      </c>
      <c r="BE36" s="242">
        <f t="shared" si="3"/>
        <v>1256069.6346742297</v>
      </c>
      <c r="BG36" s="242">
        <f t="shared" si="4"/>
        <v>745322.55976552377</v>
      </c>
      <c r="BH36" s="242">
        <f t="shared" si="5"/>
        <v>510747.07490870607</v>
      </c>
      <c r="BI36" s="242">
        <f t="shared" si="6"/>
        <v>1256069.6346742299</v>
      </c>
    </row>
    <row r="37" spans="1:61" ht="13.5" x14ac:dyDescent="0.35">
      <c r="A37" s="135">
        <v>1997</v>
      </c>
      <c r="B37" s="184">
        <v>344840.57400000002</v>
      </c>
      <c r="C37" s="486">
        <v>25126.486000000001</v>
      </c>
      <c r="D37" s="184">
        <f>'B-3.Cal.CN'!L33+'B-3.Cal.CN'!N33</f>
        <v>1339</v>
      </c>
      <c r="E37" s="135"/>
      <c r="F37" s="486">
        <f>'B-3.Cal.CN'!B33</f>
        <v>4165.9799999999996</v>
      </c>
      <c r="G37" s="135"/>
      <c r="H37" s="697">
        <v>83736</v>
      </c>
      <c r="I37" s="135"/>
      <c r="J37" s="856">
        <v>15734</v>
      </c>
      <c r="K37" s="135"/>
      <c r="L37" s="184">
        <f>'B-8.Ore.CN'!M42</f>
        <v>41</v>
      </c>
      <c r="M37" s="184"/>
      <c r="N37" s="184">
        <f>'B-11.Ore.CN'!T43</f>
        <v>105</v>
      </c>
      <c r="O37" s="852">
        <v>47600</v>
      </c>
      <c r="P37" s="858">
        <v>42715.0037212998</v>
      </c>
      <c r="Q37" s="859">
        <v>45125</v>
      </c>
      <c r="R37" s="859">
        <v>124321</v>
      </c>
      <c r="S37" s="859">
        <v>17709</v>
      </c>
      <c r="T37" s="859">
        <v>57393</v>
      </c>
      <c r="U37" s="859">
        <v>12323</v>
      </c>
      <c r="V37" s="859">
        <v>27377</v>
      </c>
      <c r="W37" s="859">
        <v>58931.517244032046</v>
      </c>
      <c r="X37" s="859">
        <v>161735</v>
      </c>
      <c r="Y37" s="859">
        <v>13153</v>
      </c>
      <c r="Z37" s="184">
        <v>32333</v>
      </c>
      <c r="AA37" s="184">
        <v>4844</v>
      </c>
      <c r="AB37" s="184">
        <v>2625</v>
      </c>
      <c r="AC37" s="184">
        <v>693</v>
      </c>
      <c r="AD37" s="184">
        <f>'B-25.WAC.CN'!G78</f>
        <v>18168</v>
      </c>
      <c r="AE37" s="184">
        <v>4945</v>
      </c>
      <c r="AF37" s="184">
        <v>2635</v>
      </c>
      <c r="AG37" s="184">
        <v>3086</v>
      </c>
      <c r="AH37" s="184">
        <v>1482</v>
      </c>
      <c r="AI37" s="184">
        <v>6047</v>
      </c>
      <c r="AJ37" s="859">
        <v>891</v>
      </c>
      <c r="AK37" s="184">
        <v>3525.085264954173</v>
      </c>
      <c r="AL37" s="135"/>
      <c r="AM37" s="859">
        <v>7878.946010280948</v>
      </c>
      <c r="AN37" s="859">
        <v>41720.777011026134</v>
      </c>
      <c r="AO37" s="859">
        <v>6095.6076176706092</v>
      </c>
      <c r="AP37" s="184">
        <v>6185</v>
      </c>
      <c r="AQ37" s="859">
        <v>26518.530125315519</v>
      </c>
      <c r="AR37" s="859">
        <v>68057.981463930948</v>
      </c>
      <c r="AT37">
        <v>1997</v>
      </c>
      <c r="AU37" s="857">
        <v>146636.80127927312</v>
      </c>
      <c r="AV37">
        <v>50361</v>
      </c>
      <c r="AW37">
        <v>60589</v>
      </c>
      <c r="AX37">
        <v>32068</v>
      </c>
      <c r="AY37">
        <v>96686</v>
      </c>
      <c r="AZ37">
        <v>159181</v>
      </c>
      <c r="BA37" s="185">
        <v>29496.900381721014</v>
      </c>
      <c r="BB37" s="242">
        <f t="shared" si="0"/>
        <v>398885</v>
      </c>
      <c r="BC37" s="185">
        <f t="shared" si="1"/>
        <v>575018.70166099409</v>
      </c>
      <c r="BD37" s="242">
        <f t="shared" si="2"/>
        <v>846218.44845851022</v>
      </c>
      <c r="BE37" s="242">
        <f t="shared" si="3"/>
        <v>1421237.1501195044</v>
      </c>
      <c r="BG37" s="242">
        <f t="shared" si="4"/>
        <v>832873.32224460493</v>
      </c>
      <c r="BH37" s="242">
        <f t="shared" si="5"/>
        <v>588363.82787489938</v>
      </c>
      <c r="BI37" s="242">
        <f t="shared" si="6"/>
        <v>1421237.1501195044</v>
      </c>
    </row>
    <row r="38" spans="1:61" ht="13.5" x14ac:dyDescent="0.35">
      <c r="A38" s="135">
        <v>1998</v>
      </c>
      <c r="B38" s="184">
        <v>245907.39799999999</v>
      </c>
      <c r="C38" s="486">
        <v>16007.366</v>
      </c>
      <c r="D38" s="184">
        <f>'B-3.Cal.CN'!L34+'B-3.Cal.CN'!N34</f>
        <v>24233.4</v>
      </c>
      <c r="E38" s="135"/>
      <c r="F38" s="486">
        <f>'B-3.Cal.CN'!B34</f>
        <v>40185.251396648047</v>
      </c>
      <c r="G38" s="135"/>
      <c r="H38" s="697">
        <v>90647</v>
      </c>
      <c r="I38" s="135"/>
      <c r="J38" s="856">
        <v>6864</v>
      </c>
      <c r="K38" s="135"/>
      <c r="L38" s="184">
        <f>'B-8.Ore.CN'!M43</f>
        <v>53</v>
      </c>
      <c r="M38" s="184"/>
      <c r="N38" s="184">
        <f>'B-11.Ore.CN'!T44</f>
        <v>99</v>
      </c>
      <c r="O38" s="852">
        <v>22900</v>
      </c>
      <c r="P38" s="858">
        <v>44539.812033240371</v>
      </c>
      <c r="Q38" s="859">
        <v>52181</v>
      </c>
      <c r="R38" s="859">
        <v>44308</v>
      </c>
      <c r="S38" s="859">
        <v>15536</v>
      </c>
      <c r="T38" s="859">
        <v>45265</v>
      </c>
      <c r="U38" s="859">
        <v>7253</v>
      </c>
      <c r="V38" s="859">
        <v>20158</v>
      </c>
      <c r="W38" s="859">
        <v>37328.064994227469</v>
      </c>
      <c r="X38" s="859">
        <v>141575</v>
      </c>
      <c r="Y38" s="859">
        <v>5784</v>
      </c>
      <c r="Z38" s="184">
        <v>16734</v>
      </c>
      <c r="AA38" s="184">
        <v>2679</v>
      </c>
      <c r="AB38" s="184">
        <v>6124</v>
      </c>
      <c r="AC38" s="184">
        <v>537</v>
      </c>
      <c r="AD38" s="184">
        <f>'B-25.WAC.CN'!G79</f>
        <v>12529</v>
      </c>
      <c r="AE38" s="184">
        <v>5173</v>
      </c>
      <c r="AF38" s="184">
        <v>1908</v>
      </c>
      <c r="AG38" s="184">
        <v>5401</v>
      </c>
      <c r="AH38" s="184">
        <v>2198</v>
      </c>
      <c r="AI38" s="184">
        <v>7940</v>
      </c>
      <c r="AJ38" s="859">
        <v>1683</v>
      </c>
      <c r="AK38" s="184">
        <v>4312.16476188874</v>
      </c>
      <c r="AL38" s="135"/>
      <c r="AM38" s="859">
        <v>16279.576600374257</v>
      </c>
      <c r="AN38" s="859">
        <v>35581.885531770371</v>
      </c>
      <c r="AO38" s="859">
        <v>15041.360352784019</v>
      </c>
      <c r="AP38" s="184">
        <v>6658</v>
      </c>
      <c r="AQ38" s="859">
        <v>20406.117031719274</v>
      </c>
      <c r="AR38" s="859">
        <v>81408.927987818897</v>
      </c>
      <c r="AT38">
        <v>1998</v>
      </c>
      <c r="AU38" s="857">
        <v>193945.02271249081</v>
      </c>
      <c r="AV38">
        <v>47513</v>
      </c>
      <c r="AW38">
        <v>48341</v>
      </c>
      <c r="AX38">
        <v>10444</v>
      </c>
      <c r="AY38">
        <v>110112</v>
      </c>
      <c r="AZ38">
        <v>292399</v>
      </c>
      <c r="BA38" s="185">
        <v>27529.951412171518</v>
      </c>
      <c r="BB38" s="242">
        <f t="shared" si="0"/>
        <v>508809</v>
      </c>
      <c r="BC38" s="185">
        <f t="shared" si="1"/>
        <v>730283.97412466223</v>
      </c>
      <c r="BD38" s="242">
        <f t="shared" si="2"/>
        <v>679520.90929382341</v>
      </c>
      <c r="BE38" s="242">
        <f t="shared" si="3"/>
        <v>1409804.8834184855</v>
      </c>
      <c r="BG38" s="242">
        <f t="shared" si="4"/>
        <v>693777.8997399587</v>
      </c>
      <c r="BH38" s="242">
        <f t="shared" si="5"/>
        <v>716026.98367852718</v>
      </c>
      <c r="BI38" s="242">
        <f t="shared" si="6"/>
        <v>1409804.883418486</v>
      </c>
    </row>
    <row r="39" spans="1:61" ht="13.5" x14ac:dyDescent="0.35">
      <c r="A39" s="135">
        <v>1999</v>
      </c>
      <c r="B39" s="184">
        <v>399829.56</v>
      </c>
      <c r="C39" s="486">
        <v>12967.489000000001</v>
      </c>
      <c r="D39" s="184">
        <f>'B-3.Cal.CN'!L35+'B-3.Cal.CN'!N35</f>
        <v>6246.45</v>
      </c>
      <c r="E39" s="135"/>
      <c r="F39" s="486">
        <f>'B-3.Cal.CN'!B35</f>
        <v>24475.21444201313</v>
      </c>
      <c r="G39" s="135"/>
      <c r="H39" s="697">
        <v>51048</v>
      </c>
      <c r="I39" s="135"/>
      <c r="J39" s="856">
        <v>4987</v>
      </c>
      <c r="K39" s="135"/>
      <c r="L39" s="184">
        <f>'B-8.Ore.CN'!M44</f>
        <v>36</v>
      </c>
      <c r="M39" s="184"/>
      <c r="N39" s="184">
        <f>'B-11.Ore.CN'!T45</f>
        <v>124</v>
      </c>
      <c r="O39" s="852">
        <v>28400</v>
      </c>
      <c r="P39" s="858">
        <v>40079.569491070761</v>
      </c>
      <c r="Q39" s="859">
        <v>62313.82</v>
      </c>
      <c r="R39" s="859">
        <v>43067.18</v>
      </c>
      <c r="S39" s="859">
        <v>21866.799999999999</v>
      </c>
      <c r="T39" s="859">
        <v>39933</v>
      </c>
      <c r="U39" s="859">
        <v>3349</v>
      </c>
      <c r="V39" s="859">
        <v>50189</v>
      </c>
      <c r="W39" s="859">
        <v>50787.938982516847</v>
      </c>
      <c r="X39" s="859">
        <v>165888.91404197906</v>
      </c>
      <c r="Y39" s="859">
        <v>9850</v>
      </c>
      <c r="Z39" s="184">
        <v>8431</v>
      </c>
      <c r="AA39" s="184">
        <v>1551</v>
      </c>
      <c r="AB39" s="184">
        <v>4840</v>
      </c>
      <c r="AC39" s="184">
        <v>426</v>
      </c>
      <c r="AD39" s="184">
        <f>'B-25.WAC.CN'!G80</f>
        <v>10363</v>
      </c>
      <c r="AE39" s="184">
        <v>3105</v>
      </c>
      <c r="AF39" s="184">
        <v>1252</v>
      </c>
      <c r="AG39" s="184">
        <v>2963</v>
      </c>
      <c r="AH39" s="184">
        <v>1965</v>
      </c>
      <c r="AI39" s="184">
        <v>4758</v>
      </c>
      <c r="AJ39" s="859">
        <v>1655</v>
      </c>
      <c r="AK39" s="184">
        <v>3410.8524698034339</v>
      </c>
      <c r="AL39" s="135"/>
      <c r="AM39" s="859">
        <v>28903.592793490952</v>
      </c>
      <c r="AN39" s="859">
        <v>40883.146933840137</v>
      </c>
      <c r="AO39" s="859">
        <v>5329.1437253332006</v>
      </c>
      <c r="AP39" s="184">
        <v>10198</v>
      </c>
      <c r="AQ39" s="859">
        <v>26543.664942572817</v>
      </c>
      <c r="AR39" s="859">
        <v>114206.95525071071</v>
      </c>
      <c r="AT39">
        <v>1999</v>
      </c>
      <c r="AU39" s="857">
        <v>104501.33327638041</v>
      </c>
      <c r="AV39">
        <v>30888</v>
      </c>
      <c r="AW39">
        <v>38362</v>
      </c>
      <c r="AX39">
        <v>18439</v>
      </c>
      <c r="AY39">
        <v>82251</v>
      </c>
      <c r="AZ39">
        <v>190017</v>
      </c>
      <c r="BA39" s="185">
        <v>35197.34707105525</v>
      </c>
      <c r="BB39" s="242">
        <f t="shared" si="0"/>
        <v>359957</v>
      </c>
      <c r="BC39" s="185">
        <f t="shared" si="1"/>
        <v>499655.6803474357</v>
      </c>
      <c r="BD39" s="242">
        <f t="shared" si="2"/>
        <v>786633.57863131794</v>
      </c>
      <c r="BE39" s="242">
        <f t="shared" si="3"/>
        <v>1286289.2589787536</v>
      </c>
      <c r="BG39" s="242">
        <f t="shared" si="4"/>
        <v>661659.55579194706</v>
      </c>
      <c r="BH39" s="242">
        <f t="shared" si="5"/>
        <v>624629.70318680652</v>
      </c>
      <c r="BI39" s="242">
        <f t="shared" si="6"/>
        <v>1286289.2589787536</v>
      </c>
    </row>
    <row r="40" spans="1:61" ht="13.5" x14ac:dyDescent="0.35">
      <c r="A40" s="135">
        <v>2000</v>
      </c>
      <c r="B40" s="184">
        <v>417536.64</v>
      </c>
      <c r="C40" s="486">
        <v>43086.35</v>
      </c>
      <c r="D40" s="184">
        <f>'B-3.Cal.CN'!L36+'B-3.Cal.CN'!N36</f>
        <v>5598</v>
      </c>
      <c r="E40" s="135"/>
      <c r="F40" s="486">
        <f>'B-3.Cal.CN'!B36</f>
        <v>10478</v>
      </c>
      <c r="G40" s="135"/>
      <c r="H40" s="697">
        <v>218077</v>
      </c>
      <c r="I40" s="135"/>
      <c r="J40" s="856">
        <v>18298</v>
      </c>
      <c r="K40" s="135"/>
      <c r="L40" s="184">
        <f>'B-8.Ore.CN'!M45</f>
        <v>45</v>
      </c>
      <c r="M40" s="184"/>
      <c r="N40" s="184">
        <f>'B-11.Ore.CN'!T46</f>
        <v>85</v>
      </c>
      <c r="O40" s="852">
        <v>42800</v>
      </c>
      <c r="P40" s="858">
        <v>91148.752533700637</v>
      </c>
      <c r="Q40" s="859">
        <v>71131.799999999988</v>
      </c>
      <c r="R40" s="859">
        <v>186715.2</v>
      </c>
      <c r="S40" s="859">
        <v>22595.1</v>
      </c>
      <c r="T40" s="859">
        <v>26997</v>
      </c>
      <c r="U40" s="859">
        <v>10234</v>
      </c>
      <c r="V40" s="859">
        <v>20527</v>
      </c>
      <c r="W40" s="859">
        <v>37191.4116767823</v>
      </c>
      <c r="X40" s="859">
        <v>156595.42179438868</v>
      </c>
      <c r="Y40" s="859">
        <v>6085</v>
      </c>
      <c r="Z40" s="184">
        <v>20079</v>
      </c>
      <c r="AA40" s="184">
        <v>3417</v>
      </c>
      <c r="AB40" s="184">
        <v>3421</v>
      </c>
      <c r="AC40" s="184">
        <v>250</v>
      </c>
      <c r="AD40" s="184">
        <f>'B-25.WAC.CN'!G81</f>
        <v>9385</v>
      </c>
      <c r="AE40" s="184">
        <v>4147</v>
      </c>
      <c r="AF40" s="184">
        <v>645</v>
      </c>
      <c r="AG40" s="184">
        <v>2652</v>
      </c>
      <c r="AH40" s="184">
        <v>1827</v>
      </c>
      <c r="AI40" s="184">
        <v>4794</v>
      </c>
      <c r="AJ40" s="859">
        <v>663</v>
      </c>
      <c r="AK40" s="184">
        <v>2871.4747296655023</v>
      </c>
      <c r="AL40" s="135"/>
      <c r="AM40" s="859">
        <v>20122.395115160405</v>
      </c>
      <c r="AN40" s="859">
        <v>33843.668825426364</v>
      </c>
      <c r="AO40" s="859">
        <v>17439.542552137169</v>
      </c>
      <c r="AP40" s="184">
        <v>8440</v>
      </c>
      <c r="AQ40" s="859">
        <v>18008.34360128444</v>
      </c>
      <c r="AR40" s="859">
        <v>81264.917617667496</v>
      </c>
      <c r="AT40">
        <v>2000</v>
      </c>
      <c r="AU40" s="857">
        <v>37996.660094594074</v>
      </c>
      <c r="AV40">
        <v>39482</v>
      </c>
      <c r="AW40">
        <v>47486</v>
      </c>
      <c r="AX40">
        <v>28087</v>
      </c>
      <c r="AY40">
        <v>61631</v>
      </c>
      <c r="AZ40">
        <v>153266</v>
      </c>
      <c r="BA40" s="185">
        <v>35743.101689139432</v>
      </c>
      <c r="BB40" s="242">
        <f t="shared" si="0"/>
        <v>329952</v>
      </c>
      <c r="BC40" s="185">
        <f t="shared" si="1"/>
        <v>403691.7617837335</v>
      </c>
      <c r="BD40" s="242">
        <f t="shared" si="2"/>
        <v>905376.02844621299</v>
      </c>
      <c r="BE40" s="242">
        <f t="shared" si="3"/>
        <v>1309067.7902299464</v>
      </c>
      <c r="BG40" s="242">
        <f t="shared" si="4"/>
        <v>761382.34609946562</v>
      </c>
      <c r="BH40" s="242">
        <f t="shared" si="5"/>
        <v>547685.44413048076</v>
      </c>
      <c r="BI40" s="242">
        <f t="shared" si="6"/>
        <v>1309067.7902299464</v>
      </c>
    </row>
    <row r="41" spans="1:61" ht="13.5" x14ac:dyDescent="0.35">
      <c r="A41" s="135">
        <v>2001</v>
      </c>
      <c r="B41" s="184">
        <v>596775.07999999996</v>
      </c>
      <c r="C41" s="486">
        <v>29435.38</v>
      </c>
      <c r="D41" s="184">
        <f>'B-3.Cal.CN'!L37+'B-3.Cal.CN'!N37</f>
        <v>22604</v>
      </c>
      <c r="E41" s="184">
        <f>'B-3.Cal.CN'!H37</f>
        <v>7443</v>
      </c>
      <c r="F41" s="486">
        <f>'B-3.Cal.CN'!B37</f>
        <v>20614</v>
      </c>
      <c r="G41" s="135"/>
      <c r="H41" s="697">
        <v>187333</v>
      </c>
      <c r="I41" s="135"/>
      <c r="J41" s="856">
        <v>16457</v>
      </c>
      <c r="K41" s="135"/>
      <c r="L41" s="184">
        <f>'B-8.Ore.CN'!M46</f>
        <v>38</v>
      </c>
      <c r="M41" s="184"/>
      <c r="N41" s="184">
        <f>'B-11.Ore.CN'!T47</f>
        <v>203</v>
      </c>
      <c r="O41" s="852">
        <v>53900.000000000007</v>
      </c>
      <c r="P41" s="858">
        <v>82756.007727162054</v>
      </c>
      <c r="Q41" s="859">
        <v>99155</v>
      </c>
      <c r="R41" s="859">
        <v>439885</v>
      </c>
      <c r="S41" s="859">
        <v>52960.480000000003</v>
      </c>
      <c r="T41" s="859">
        <v>94330.704086854792</v>
      </c>
      <c r="U41" s="859">
        <v>15721.400656965227</v>
      </c>
      <c r="V41" s="859">
        <v>124951</v>
      </c>
      <c r="W41" s="859">
        <v>76504.427220451471</v>
      </c>
      <c r="X41" s="859">
        <v>232366.43997160014</v>
      </c>
      <c r="Y41" s="859">
        <v>12709</v>
      </c>
      <c r="Z41" s="184">
        <v>19840</v>
      </c>
      <c r="AA41" s="184">
        <v>3326</v>
      </c>
      <c r="AB41" s="184">
        <v>4047</v>
      </c>
      <c r="AC41" s="184">
        <v>565</v>
      </c>
      <c r="AD41" s="184">
        <f>'B-25.WAC.CN'!G82</f>
        <v>9492</v>
      </c>
      <c r="AE41" s="184">
        <v>4775</v>
      </c>
      <c r="AF41" s="184">
        <v>1332</v>
      </c>
      <c r="AG41" s="184">
        <v>4146</v>
      </c>
      <c r="AH41" s="184">
        <v>2914</v>
      </c>
      <c r="AI41" s="184">
        <v>7545</v>
      </c>
      <c r="AJ41" s="859">
        <v>939</v>
      </c>
      <c r="AK41" s="184">
        <v>3654.5881748837264</v>
      </c>
      <c r="AL41" s="135"/>
      <c r="AM41" s="859">
        <v>26090.186178631891</v>
      </c>
      <c r="AN41" s="859">
        <v>66528.541195664904</v>
      </c>
      <c r="AO41" s="859">
        <v>14192.234096063734</v>
      </c>
      <c r="AP41" s="184">
        <v>14464</v>
      </c>
      <c r="AQ41" s="859">
        <v>16397.426403882419</v>
      </c>
      <c r="AR41" s="859">
        <v>125078.06382574709</v>
      </c>
      <c r="AT41">
        <v>2001</v>
      </c>
      <c r="AU41" s="857">
        <v>88225.048990464129</v>
      </c>
      <c r="AV41">
        <v>46425</v>
      </c>
      <c r="AW41">
        <v>52824</v>
      </c>
      <c r="AX41">
        <v>31499</v>
      </c>
      <c r="AY41">
        <v>101984</v>
      </c>
      <c r="AZ41">
        <v>191511</v>
      </c>
      <c r="BA41" s="185">
        <v>58882.994469436591</v>
      </c>
      <c r="BB41" s="242">
        <f t="shared" si="0"/>
        <v>424243</v>
      </c>
      <c r="BC41" s="185">
        <f t="shared" si="1"/>
        <v>571351.04345990077</v>
      </c>
      <c r="BD41" s="242">
        <f t="shared" si="2"/>
        <v>1610768.4995379075</v>
      </c>
      <c r="BE41" s="242">
        <f t="shared" si="3"/>
        <v>2182119.5429978082</v>
      </c>
      <c r="BG41" s="242">
        <f t="shared" si="4"/>
        <v>1432588.5086534978</v>
      </c>
      <c r="BH41" s="242">
        <f t="shared" si="5"/>
        <v>749531.03434431052</v>
      </c>
      <c r="BI41" s="242">
        <f t="shared" si="6"/>
        <v>2182119.5429978082</v>
      </c>
    </row>
    <row r="42" spans="1:61" ht="13.5" x14ac:dyDescent="0.35">
      <c r="A42" s="135">
        <v>2002</v>
      </c>
      <c r="B42" s="184">
        <v>769868</v>
      </c>
      <c r="C42" s="486">
        <v>28901.599999999999</v>
      </c>
      <c r="D42" s="184">
        <f>'B-3.Cal.CN'!L38+'B-3.Cal.CN'!N38</f>
        <v>20627.87</v>
      </c>
      <c r="E42" s="184">
        <f>'B-3.Cal.CN'!H38</f>
        <v>7047</v>
      </c>
      <c r="F42" s="486">
        <f>'B-3.Cal.CN'!B38</f>
        <v>39818</v>
      </c>
      <c r="G42" s="135"/>
      <c r="H42" s="697">
        <v>160788</v>
      </c>
      <c r="I42" s="135"/>
      <c r="J42" s="856">
        <v>13362</v>
      </c>
      <c r="K42" s="135"/>
      <c r="L42" s="184">
        <f>'B-8.Ore.CN'!M47</f>
        <v>67</v>
      </c>
      <c r="M42" s="184"/>
      <c r="N42" s="184">
        <f>'B-11.Ore.CN'!T48</f>
        <v>269</v>
      </c>
      <c r="O42" s="852">
        <v>72002</v>
      </c>
      <c r="P42" s="858">
        <v>165978.62345953216</v>
      </c>
      <c r="Q42" s="859">
        <v>146305</v>
      </c>
      <c r="R42" s="859">
        <v>335306</v>
      </c>
      <c r="S42" s="859">
        <v>89524</v>
      </c>
      <c r="T42" s="859">
        <v>156443.61778397937</v>
      </c>
      <c r="U42" s="859">
        <v>25170.638040342699</v>
      </c>
      <c r="V42" s="859">
        <v>158299.37565352631</v>
      </c>
      <c r="W42" s="859">
        <v>108197.81050318855</v>
      </c>
      <c r="X42" s="859">
        <v>279547.55145646876</v>
      </c>
      <c r="Y42" s="859">
        <v>19441</v>
      </c>
      <c r="Z42" s="184">
        <v>27238</v>
      </c>
      <c r="AA42" s="184">
        <v>3217</v>
      </c>
      <c r="AB42" s="184">
        <v>4542</v>
      </c>
      <c r="AC42" s="184">
        <v>755</v>
      </c>
      <c r="AD42" s="184">
        <f>'B-25.WAC.CN'!G83</f>
        <v>11841</v>
      </c>
      <c r="AE42" s="184">
        <v>5571</v>
      </c>
      <c r="AF42" s="184">
        <v>3460</v>
      </c>
      <c r="AG42" s="184">
        <v>6040</v>
      </c>
      <c r="AH42" s="184">
        <v>2673</v>
      </c>
      <c r="AI42" s="184">
        <v>9512</v>
      </c>
      <c r="AJ42" s="859">
        <v>674</v>
      </c>
      <c r="AK42" s="184">
        <v>3740.5734780981138</v>
      </c>
      <c r="AL42" s="135"/>
      <c r="AM42" s="859">
        <v>30241.567557005121</v>
      </c>
      <c r="AN42" s="859">
        <v>56482.757343950107</v>
      </c>
      <c r="AO42" s="859">
        <v>20012.919840076243</v>
      </c>
      <c r="AP42" s="184">
        <v>14399</v>
      </c>
      <c r="AQ42" s="859">
        <v>17483.97451032294</v>
      </c>
      <c r="AR42" s="859">
        <v>124190.17297798618</v>
      </c>
      <c r="AT42">
        <v>2002</v>
      </c>
      <c r="AU42" s="857">
        <v>165951.46568277152</v>
      </c>
      <c r="AV42">
        <v>52632</v>
      </c>
      <c r="AW42">
        <v>46613</v>
      </c>
      <c r="AX42">
        <v>33724</v>
      </c>
      <c r="AY42">
        <v>150804</v>
      </c>
      <c r="AZ42">
        <v>165238</v>
      </c>
      <c r="BA42" s="185">
        <v>48246.668000298479</v>
      </c>
      <c r="BB42" s="242">
        <f t="shared" si="0"/>
        <v>449011</v>
      </c>
      <c r="BC42" s="185">
        <f t="shared" si="1"/>
        <v>663209.13368306996</v>
      </c>
      <c r="BD42" s="242">
        <f t="shared" si="2"/>
        <v>1898558.5826044767</v>
      </c>
      <c r="BE42" s="242">
        <f t="shared" si="3"/>
        <v>2561767.7162875468</v>
      </c>
      <c r="BG42" s="242">
        <f t="shared" si="4"/>
        <v>1797959.0825798092</v>
      </c>
      <c r="BH42" s="242">
        <f t="shared" si="5"/>
        <v>763808.63370773708</v>
      </c>
      <c r="BI42" s="242">
        <f t="shared" si="6"/>
        <v>2561767.7162875463</v>
      </c>
    </row>
    <row r="43" spans="1:61" ht="13.5" x14ac:dyDescent="0.35">
      <c r="A43" s="135">
        <v>2003</v>
      </c>
      <c r="B43" s="184">
        <v>523016</v>
      </c>
      <c r="C43" s="486">
        <v>20019</v>
      </c>
      <c r="D43" s="184">
        <f>'B-3.Cal.CN'!L39+'B-3.Cal.CN'!N39</f>
        <v>21798</v>
      </c>
      <c r="E43" s="184">
        <f>'B-3.Cal.CN'!H39</f>
        <v>7675</v>
      </c>
      <c r="F43" s="486">
        <f>'B-3.Cal.CN'!B39</f>
        <v>8122</v>
      </c>
      <c r="G43" s="135"/>
      <c r="H43" s="697">
        <v>191949</v>
      </c>
      <c r="I43" s="135"/>
      <c r="J43" s="856">
        <v>19424</v>
      </c>
      <c r="K43" s="135"/>
      <c r="L43" s="184">
        <f>'B-8.Ore.CN'!M48</f>
        <v>27</v>
      </c>
      <c r="M43" s="184"/>
      <c r="N43" s="184">
        <f>'B-11.Ore.CN'!T49</f>
        <v>279</v>
      </c>
      <c r="O43" s="852">
        <v>62056.000000000007</v>
      </c>
      <c r="P43" s="858">
        <v>219412.73551627307</v>
      </c>
      <c r="Q43" s="859">
        <v>161376.70000000001</v>
      </c>
      <c r="R43" s="859">
        <v>242605.3</v>
      </c>
      <c r="S43" s="859">
        <v>83058</v>
      </c>
      <c r="T43" s="859">
        <v>154983</v>
      </c>
      <c r="U43" s="859">
        <v>26021</v>
      </c>
      <c r="V43" s="859">
        <v>180592</v>
      </c>
      <c r="W43" s="859">
        <v>150042.2155912196</v>
      </c>
      <c r="X43" s="859">
        <v>374153.7844087804</v>
      </c>
      <c r="Y43" s="859">
        <v>16316</v>
      </c>
      <c r="Z43" s="184">
        <v>28176</v>
      </c>
      <c r="AA43" s="184">
        <v>2103</v>
      </c>
      <c r="AB43" s="184">
        <v>7343</v>
      </c>
      <c r="AC43" s="184">
        <v>195</v>
      </c>
      <c r="AD43" s="184">
        <f>'B-25.WAC.CN'!G84</f>
        <v>19871</v>
      </c>
      <c r="AE43" s="184">
        <v>6611</v>
      </c>
      <c r="AF43" s="184">
        <v>1750</v>
      </c>
      <c r="AG43" s="184">
        <v>2412</v>
      </c>
      <c r="AH43" s="184">
        <v>3046</v>
      </c>
      <c r="AI43" s="184">
        <v>9492</v>
      </c>
      <c r="AJ43" s="859">
        <v>1080</v>
      </c>
      <c r="AK43" s="184">
        <v>4065.8664694855552</v>
      </c>
      <c r="AL43" s="135"/>
      <c r="AM43" s="859">
        <v>33029.510020016016</v>
      </c>
      <c r="AN43" s="859">
        <v>29924.575093309995</v>
      </c>
      <c r="AO43" s="859">
        <v>10378.261971150359</v>
      </c>
      <c r="AP43" s="184">
        <v>13596</v>
      </c>
      <c r="AQ43" s="859">
        <v>21900.674270910942</v>
      </c>
      <c r="AR43" s="859">
        <v>95916.188826599217</v>
      </c>
      <c r="AT43">
        <v>2003</v>
      </c>
      <c r="AU43" s="857">
        <v>216494.39536992513</v>
      </c>
      <c r="AV43">
        <v>67947</v>
      </c>
      <c r="AW43">
        <v>66598</v>
      </c>
      <c r="AX43">
        <v>43484</v>
      </c>
      <c r="AY43">
        <v>121217</v>
      </c>
      <c r="AZ43">
        <v>309515</v>
      </c>
      <c r="BA43" s="185">
        <v>44096.631514657507</v>
      </c>
      <c r="BB43" s="242">
        <f t="shared" si="0"/>
        <v>608761</v>
      </c>
      <c r="BC43" s="185">
        <f t="shared" si="1"/>
        <v>869352.02688458259</v>
      </c>
      <c r="BD43" s="242">
        <f t="shared" si="2"/>
        <v>1961785.8121677449</v>
      </c>
      <c r="BE43" s="242">
        <f t="shared" si="3"/>
        <v>2831137.8390523274</v>
      </c>
      <c r="BG43" s="242">
        <f t="shared" si="4"/>
        <v>1969469.130886198</v>
      </c>
      <c r="BH43" s="242">
        <f t="shared" si="5"/>
        <v>861668.70816612965</v>
      </c>
      <c r="BI43" s="242">
        <f t="shared" si="6"/>
        <v>2831137.8390523279</v>
      </c>
    </row>
    <row r="44" spans="1:61" ht="13.5" x14ac:dyDescent="0.35">
      <c r="A44" s="135">
        <v>2004</v>
      </c>
      <c r="B44" s="184">
        <v>286885</v>
      </c>
      <c r="C44" s="486">
        <v>13182.86</v>
      </c>
      <c r="D44" s="184">
        <f>'B-3.Cal.CN'!L40+'B-3.Cal.CN'!N40</f>
        <v>13319</v>
      </c>
      <c r="E44" s="184">
        <f>'B-3.Cal.CN'!H40</f>
        <v>5786</v>
      </c>
      <c r="F44" s="486">
        <f>'B-3.Cal.CN'!B40</f>
        <v>12458</v>
      </c>
      <c r="G44" s="135"/>
      <c r="H44" s="697">
        <v>78943</v>
      </c>
      <c r="I44" s="135"/>
      <c r="J44" s="856">
        <v>1560</v>
      </c>
      <c r="K44" s="135"/>
      <c r="L44" s="184">
        <f>'B-8.Ore.CN'!M49</f>
        <v>62</v>
      </c>
      <c r="M44" s="184"/>
      <c r="N44" s="184">
        <f>'B-11.Ore.CN'!T50</f>
        <v>198</v>
      </c>
      <c r="O44" s="852">
        <v>54733</v>
      </c>
      <c r="P44" s="858">
        <v>137622.09082191592</v>
      </c>
      <c r="Q44" s="859">
        <v>194366.72</v>
      </c>
      <c r="R44" s="859">
        <v>221675.28</v>
      </c>
      <c r="S44" s="859">
        <v>65623</v>
      </c>
      <c r="T44" s="859">
        <v>109055.26320152165</v>
      </c>
      <c r="U44" s="859">
        <v>22327</v>
      </c>
      <c r="V44" s="859">
        <v>175245</v>
      </c>
      <c r="W44" s="859">
        <v>122496.41128787307</v>
      </c>
      <c r="X44" s="859">
        <v>362804</v>
      </c>
      <c r="Y44" s="859">
        <v>16016</v>
      </c>
      <c r="Z44" s="184">
        <v>32520</v>
      </c>
      <c r="AA44" s="184">
        <v>5330</v>
      </c>
      <c r="AB44" s="184">
        <v>10662</v>
      </c>
      <c r="AC44" s="184">
        <v>619</v>
      </c>
      <c r="AD44" s="184">
        <f>'B-25.WAC.CN'!G85</f>
        <v>31773</v>
      </c>
      <c r="AE44" s="184">
        <v>6864</v>
      </c>
      <c r="AF44" s="184">
        <v>2309</v>
      </c>
      <c r="AG44" s="184">
        <v>4527</v>
      </c>
      <c r="AH44" s="184">
        <v>2454</v>
      </c>
      <c r="AI44" s="184">
        <v>6145</v>
      </c>
      <c r="AJ44" s="859">
        <v>1052</v>
      </c>
      <c r="AK44" s="184">
        <v>5564.0431244490865</v>
      </c>
      <c r="AL44" s="184">
        <v>2398.0000200000004</v>
      </c>
      <c r="AM44" s="859">
        <v>34338.725564216191</v>
      </c>
      <c r="AN44" s="859">
        <v>17106.066539030071</v>
      </c>
      <c r="AO44" s="859">
        <v>24351.981437501425</v>
      </c>
      <c r="AP44" s="184">
        <v>12935</v>
      </c>
      <c r="AQ44" s="859">
        <v>25012.939095059777</v>
      </c>
      <c r="AR44" s="859">
        <v>106065.89209475285</v>
      </c>
      <c r="AT44">
        <v>2004</v>
      </c>
      <c r="AU44" s="857">
        <v>264754.38307912578</v>
      </c>
      <c r="AV44">
        <v>51154</v>
      </c>
      <c r="AW44">
        <v>54542</v>
      </c>
      <c r="AX44">
        <v>37065</v>
      </c>
      <c r="AY44">
        <v>87306</v>
      </c>
      <c r="AZ44">
        <v>205750</v>
      </c>
      <c r="BA44" s="185">
        <v>40590.876791284951</v>
      </c>
      <c r="BB44" s="242">
        <f t="shared" si="0"/>
        <v>435817</v>
      </c>
      <c r="BC44" s="185">
        <f t="shared" si="1"/>
        <v>741162.25987041078</v>
      </c>
      <c r="BD44" s="242">
        <f t="shared" si="2"/>
        <v>1814189.4131863199</v>
      </c>
      <c r="BE44" s="242">
        <f t="shared" si="3"/>
        <v>2555351.6730567305</v>
      </c>
      <c r="BG44" s="242">
        <f t="shared" si="4"/>
        <v>1851171.1483904363</v>
      </c>
      <c r="BH44" s="242">
        <f t="shared" si="5"/>
        <v>704180.52466629434</v>
      </c>
      <c r="BI44" s="242">
        <f t="shared" si="6"/>
        <v>2555351.6730567305</v>
      </c>
    </row>
    <row r="45" spans="1:61" ht="13.5" x14ac:dyDescent="0.35">
      <c r="A45" s="135">
        <v>2005</v>
      </c>
      <c r="B45" s="184">
        <v>396005</v>
      </c>
      <c r="C45" s="486">
        <v>21224</v>
      </c>
      <c r="D45" s="184">
        <f>'B-3.Cal.CN'!L41+'B-3.Cal.CN'!N41</f>
        <v>21340</v>
      </c>
      <c r="E45" s="184">
        <f>'B-3.Cal.CN'!H41</f>
        <v>14684</v>
      </c>
      <c r="F45" s="486">
        <f>'B-3.Cal.CN'!B41</f>
        <v>14047</v>
      </c>
      <c r="G45" s="135"/>
      <c r="H45" s="697">
        <v>65227</v>
      </c>
      <c r="I45" s="135"/>
      <c r="J45" s="856">
        <v>3117</v>
      </c>
      <c r="K45" s="135"/>
      <c r="L45" s="184">
        <f>'B-8.Ore.CN'!M50</f>
        <v>15</v>
      </c>
      <c r="M45" s="184"/>
      <c r="N45" s="184">
        <f>'B-11.Ore.CN'!T51</f>
        <v>118</v>
      </c>
      <c r="O45" s="852">
        <v>27103</v>
      </c>
      <c r="P45" s="858">
        <v>56474.372729902156</v>
      </c>
      <c r="Q45" s="859">
        <v>85876.345000000001</v>
      </c>
      <c r="R45" s="859">
        <v>106899.655</v>
      </c>
      <c r="S45" s="859">
        <v>60272</v>
      </c>
      <c r="T45" s="859">
        <v>78293.171793083413</v>
      </c>
      <c r="U45" s="859">
        <v>16767</v>
      </c>
      <c r="V45" s="859">
        <v>103526.11100261552</v>
      </c>
      <c r="W45" s="859">
        <v>100333.29005815138</v>
      </c>
      <c r="X45" s="859">
        <v>278538.70994184859</v>
      </c>
      <c r="Y45" s="859">
        <v>9286</v>
      </c>
      <c r="Z45" s="184">
        <v>31240</v>
      </c>
      <c r="AA45" s="184">
        <v>2682</v>
      </c>
      <c r="AB45" s="184">
        <v>7648</v>
      </c>
      <c r="AC45" s="184">
        <v>306</v>
      </c>
      <c r="AD45" s="184">
        <f>'B-25.WAC.CN'!G86</f>
        <v>19695</v>
      </c>
      <c r="AE45" s="184">
        <v>6755</v>
      </c>
      <c r="AF45" s="184">
        <v>1606</v>
      </c>
      <c r="AG45" s="184">
        <v>5400</v>
      </c>
      <c r="AH45" s="184">
        <v>2500</v>
      </c>
      <c r="AI45" s="184">
        <v>8351</v>
      </c>
      <c r="AJ45" s="859">
        <v>273</v>
      </c>
      <c r="AK45" s="184">
        <v>3736.0022437874632</v>
      </c>
      <c r="AL45" s="184">
        <v>2032.0000199999999</v>
      </c>
      <c r="AM45" s="859">
        <v>54637.652296469838</v>
      </c>
      <c r="AN45" s="859">
        <v>16621.049398736672</v>
      </c>
      <c r="AO45" s="859">
        <v>23776.290089837072</v>
      </c>
      <c r="AP45" s="184">
        <v>10838</v>
      </c>
      <c r="AQ45" s="859">
        <v>17494.992955554484</v>
      </c>
      <c r="AR45" s="859">
        <v>91957.763881049264</v>
      </c>
      <c r="AT45">
        <v>2005</v>
      </c>
      <c r="AU45" s="857">
        <v>156167.5430250059</v>
      </c>
      <c r="AV45">
        <v>33607</v>
      </c>
      <c r="AW45">
        <v>33768</v>
      </c>
      <c r="AX45">
        <v>17005</v>
      </c>
      <c r="AY45">
        <v>128684</v>
      </c>
      <c r="AZ45">
        <v>133370</v>
      </c>
      <c r="BA45" s="185">
        <v>40461.414897853545</v>
      </c>
      <c r="BB45" s="242">
        <f t="shared" si="0"/>
        <v>346434</v>
      </c>
      <c r="BC45" s="185">
        <f t="shared" si="1"/>
        <v>543062.95792285947</v>
      </c>
      <c r="BD45" s="242">
        <f t="shared" si="2"/>
        <v>1231037.4064110359</v>
      </c>
      <c r="BE45" s="242">
        <f t="shared" si="3"/>
        <v>1774100.3643338955</v>
      </c>
      <c r="BG45" s="242">
        <f t="shared" si="4"/>
        <v>1166111.1985506071</v>
      </c>
      <c r="BH45" s="242">
        <f t="shared" si="5"/>
        <v>607989.16578328831</v>
      </c>
      <c r="BI45" s="242">
        <f t="shared" si="6"/>
        <v>1774100.3643338955</v>
      </c>
    </row>
    <row r="46" spans="1:61" ht="13.5" x14ac:dyDescent="0.35">
      <c r="A46" s="135">
        <v>2006</v>
      </c>
      <c r="B46" s="184">
        <v>275030</v>
      </c>
      <c r="C46" s="486">
        <v>8553</v>
      </c>
      <c r="D46" s="184">
        <f>'B-3.Cal.CN'!L42+'B-3.Cal.CN'!N42</f>
        <v>10669</v>
      </c>
      <c r="E46" s="184">
        <f>'B-3.Cal.CN'!H42</f>
        <v>16911</v>
      </c>
      <c r="F46" s="486">
        <f>'B-3.Cal.CN'!B42</f>
        <v>14708.864133263925</v>
      </c>
      <c r="G46" s="135"/>
      <c r="H46" s="697">
        <v>61374</v>
      </c>
      <c r="I46" s="135"/>
      <c r="J46" s="856">
        <v>5074</v>
      </c>
      <c r="K46" s="135"/>
      <c r="L46" s="184">
        <f>'B-8.Ore.CN'!M51</f>
        <v>23</v>
      </c>
      <c r="M46" s="184"/>
      <c r="N46" s="184">
        <f>'B-11.Ore.CN'!T52</f>
        <v>76</v>
      </c>
      <c r="O46" s="852">
        <v>17799</v>
      </c>
      <c r="P46" s="858">
        <v>35074.84156299875</v>
      </c>
      <c r="Q46" s="859">
        <v>90416.66</v>
      </c>
      <c r="R46" s="859">
        <v>132583.34</v>
      </c>
      <c r="S46" s="859">
        <v>77573</v>
      </c>
      <c r="T46" s="859">
        <v>58319</v>
      </c>
      <c r="U46" s="859">
        <v>18105</v>
      </c>
      <c r="V46" s="859">
        <v>27917</v>
      </c>
      <c r="W46" s="859">
        <v>80470.359067976213</v>
      </c>
      <c r="X46" s="859">
        <v>230390</v>
      </c>
      <c r="Y46" s="859">
        <v>1706</v>
      </c>
      <c r="Z46" s="184">
        <v>45817</v>
      </c>
      <c r="AA46" s="184">
        <v>2863</v>
      </c>
      <c r="AB46" s="184">
        <v>7044</v>
      </c>
      <c r="AC46" s="184">
        <v>336</v>
      </c>
      <c r="AD46" s="184">
        <f>'B-25.WAC.CN'!G87</f>
        <v>17428</v>
      </c>
      <c r="AE46" s="184">
        <v>4258</v>
      </c>
      <c r="AF46" s="184">
        <v>1632</v>
      </c>
      <c r="AG46" s="184">
        <v>2355</v>
      </c>
      <c r="AH46" s="184">
        <v>2591</v>
      </c>
      <c r="AI46" s="184">
        <v>7671</v>
      </c>
      <c r="AJ46" s="859">
        <v>895</v>
      </c>
      <c r="AK46" s="184">
        <v>4387.5563168734152</v>
      </c>
      <c r="AL46" s="184">
        <v>1209.0000199999999</v>
      </c>
      <c r="AM46" s="859">
        <v>39848.530421452604</v>
      </c>
      <c r="AN46" s="859">
        <v>31945.104541688725</v>
      </c>
      <c r="AO46" s="859">
        <v>22862.692437150126</v>
      </c>
      <c r="AP46" s="184">
        <v>9678</v>
      </c>
      <c r="AQ46" s="859">
        <v>20016.296427014186</v>
      </c>
      <c r="AR46" s="859">
        <v>138995.62365736722</v>
      </c>
      <c r="AT46">
        <v>2006</v>
      </c>
      <c r="AU46" s="857">
        <v>197326.58101474072</v>
      </c>
      <c r="AV46">
        <v>33020</v>
      </c>
      <c r="AW46">
        <v>45849</v>
      </c>
      <c r="AX46">
        <v>16916</v>
      </c>
      <c r="AY46">
        <v>228134</v>
      </c>
      <c r="AZ46">
        <v>118610</v>
      </c>
      <c r="BA46" s="185">
        <v>52257.312906814535</v>
      </c>
      <c r="BB46" s="242">
        <f t="shared" si="0"/>
        <v>442529</v>
      </c>
      <c r="BC46" s="185">
        <f t="shared" si="1"/>
        <v>692112.89392155525</v>
      </c>
      <c r="BD46" s="242">
        <f t="shared" si="2"/>
        <v>1132263.0044525212</v>
      </c>
      <c r="BE46" s="242">
        <f t="shared" si="3"/>
        <v>1824375.8983740765</v>
      </c>
      <c r="BG46" s="242">
        <f t="shared" si="4"/>
        <v>1060646.7816457157</v>
      </c>
      <c r="BH46" s="242">
        <f t="shared" si="5"/>
        <v>763729.11672836076</v>
      </c>
      <c r="BI46" s="242">
        <f t="shared" si="6"/>
        <v>1824375.8983740765</v>
      </c>
    </row>
    <row r="47" spans="1:61" ht="13.5" x14ac:dyDescent="0.35">
      <c r="A47" s="135">
        <v>2007</v>
      </c>
      <c r="B47" s="184">
        <v>91374</v>
      </c>
      <c r="C47" s="486">
        <v>2595</v>
      </c>
      <c r="D47" s="184">
        <f>'B-3.Cal.CN'!L43+'B-3.Cal.CN'!N43</f>
        <v>9177</v>
      </c>
      <c r="E47" s="184">
        <f>'B-3.Cal.CN'!H43</f>
        <v>2402</v>
      </c>
      <c r="F47" s="486">
        <f>'B-3.Cal.CN'!B43</f>
        <v>11954.272071552221</v>
      </c>
      <c r="G47" s="135"/>
      <c r="H47" s="697">
        <v>132131</v>
      </c>
      <c r="I47" s="135"/>
      <c r="J47" s="856">
        <v>7880</v>
      </c>
      <c r="K47" s="135"/>
      <c r="L47" s="184">
        <f>'B-8.Ore.CN'!M52</f>
        <v>29</v>
      </c>
      <c r="M47" s="184"/>
      <c r="N47" s="184">
        <f>'B-11.Ore.CN'!T53</f>
        <v>42</v>
      </c>
      <c r="O47" s="852">
        <v>17805</v>
      </c>
      <c r="P47" s="858">
        <v>43493.37060763382</v>
      </c>
      <c r="Q47" s="859">
        <v>68796.434999999998</v>
      </c>
      <c r="R47" s="859">
        <v>86246.565000000002</v>
      </c>
      <c r="S47" s="859">
        <v>37035</v>
      </c>
      <c r="T47" s="859">
        <v>32689</v>
      </c>
      <c r="U47" s="859">
        <v>4276</v>
      </c>
      <c r="V47" s="859">
        <v>14549</v>
      </c>
      <c r="W47" s="859">
        <v>47556.279319466688</v>
      </c>
      <c r="X47" s="859">
        <v>114065</v>
      </c>
      <c r="Y47" s="859">
        <v>3776</v>
      </c>
      <c r="Z47" s="184">
        <v>21994</v>
      </c>
      <c r="AA47" s="184">
        <v>915</v>
      </c>
      <c r="AB47" s="184">
        <v>2126</v>
      </c>
      <c r="AC47" s="184">
        <v>358</v>
      </c>
      <c r="AD47" s="184">
        <f>'B-25.WAC.CN'!G88</f>
        <v>13117</v>
      </c>
      <c r="AE47" s="184">
        <v>1614</v>
      </c>
      <c r="AF47" s="184">
        <v>1615</v>
      </c>
      <c r="AG47" s="184">
        <v>2438</v>
      </c>
      <c r="AH47" s="184">
        <v>2489</v>
      </c>
      <c r="AI47" s="184">
        <v>4137</v>
      </c>
      <c r="AJ47" s="859">
        <v>567</v>
      </c>
      <c r="AK47" s="184">
        <v>2127.1795510245124</v>
      </c>
      <c r="AL47" s="184">
        <v>531.00001999999995</v>
      </c>
      <c r="AM47" s="859">
        <v>32428.939311670783</v>
      </c>
      <c r="AN47" s="859">
        <v>26554.205967432121</v>
      </c>
      <c r="AO47" s="859">
        <v>13362.690611281261</v>
      </c>
      <c r="AP47" s="184">
        <v>12975</v>
      </c>
      <c r="AQ47" s="859">
        <v>17378.311651651413</v>
      </c>
      <c r="AR47" s="859">
        <v>172365.96212069225</v>
      </c>
      <c r="AT47">
        <v>2007</v>
      </c>
      <c r="AU47" s="857">
        <v>120783.22400002497</v>
      </c>
      <c r="AV47">
        <v>18151</v>
      </c>
      <c r="AW47">
        <v>20957</v>
      </c>
      <c r="AX47">
        <v>4633</v>
      </c>
      <c r="AY47">
        <v>101142</v>
      </c>
      <c r="AZ47">
        <v>109178</v>
      </c>
      <c r="BA47" s="185">
        <v>39676.934661999279</v>
      </c>
      <c r="BB47" s="242">
        <f t="shared" si="0"/>
        <v>254061</v>
      </c>
      <c r="BC47" s="185">
        <f t="shared" si="1"/>
        <v>414521.15866202425</v>
      </c>
      <c r="BD47" s="242">
        <f t="shared" si="2"/>
        <v>799422.93916085293</v>
      </c>
      <c r="BE47" s="242">
        <f t="shared" si="3"/>
        <v>1213944.0978228771</v>
      </c>
      <c r="BG47" s="242">
        <f t="shared" si="4"/>
        <v>642482.87392712547</v>
      </c>
      <c r="BH47" s="242">
        <f t="shared" si="5"/>
        <v>571461.22389575164</v>
      </c>
      <c r="BI47" s="242">
        <f t="shared" si="6"/>
        <v>1213944.0978228771</v>
      </c>
    </row>
    <row r="48" spans="1:61" ht="13.5" x14ac:dyDescent="0.35">
      <c r="A48" s="135">
        <v>2008</v>
      </c>
      <c r="B48" s="184">
        <v>65364</v>
      </c>
      <c r="C48" s="486">
        <v>2165</v>
      </c>
      <c r="D48" s="184">
        <f>'B-3.Cal.CN'!L44+'B-3.Cal.CN'!N44</f>
        <v>11943</v>
      </c>
      <c r="E48" s="184">
        <f>'B-3.Cal.CN'!H44</f>
        <v>2623</v>
      </c>
      <c r="F48" s="486">
        <f>'B-3.Cal.CN'!B44</f>
        <v>9946</v>
      </c>
      <c r="G48" s="135"/>
      <c r="H48" s="697">
        <v>70554</v>
      </c>
      <c r="I48" s="135"/>
      <c r="J48" s="856">
        <v>7934.6339544094271</v>
      </c>
      <c r="K48" s="135"/>
      <c r="L48" s="184">
        <f>'B-8.Ore.CN'!M53</f>
        <v>13</v>
      </c>
      <c r="M48" s="184"/>
      <c r="N48" s="184">
        <f>'B-11.Ore.CN'!T54</f>
        <v>40</v>
      </c>
      <c r="O48" s="852">
        <v>20225</v>
      </c>
      <c r="P48" s="858">
        <v>24309.279345748128</v>
      </c>
      <c r="Q48" s="859">
        <v>42740.043000000005</v>
      </c>
      <c r="R48" s="859">
        <v>178626.95699999999</v>
      </c>
      <c r="S48" s="859">
        <v>55532</v>
      </c>
      <c r="T48" s="859">
        <v>61559</v>
      </c>
      <c r="U48" s="859">
        <v>7120</v>
      </c>
      <c r="V48" s="859">
        <v>93859.50458130824</v>
      </c>
      <c r="W48" s="859">
        <v>76296.845803627773</v>
      </c>
      <c r="X48" s="859">
        <v>197295</v>
      </c>
      <c r="Y48" s="859">
        <v>8349</v>
      </c>
      <c r="Z48" s="184">
        <v>23018</v>
      </c>
      <c r="AA48" s="184">
        <v>997</v>
      </c>
      <c r="AB48" s="184">
        <v>3682</v>
      </c>
      <c r="AC48" s="184">
        <v>305</v>
      </c>
      <c r="AD48" s="184">
        <f>'B-25.WAC.CN'!G89</f>
        <v>15391</v>
      </c>
      <c r="AE48" s="184">
        <v>4199</v>
      </c>
      <c r="AF48" s="184">
        <v>977</v>
      </c>
      <c r="AG48" s="184">
        <v>3936</v>
      </c>
      <c r="AH48" s="184">
        <v>3001</v>
      </c>
      <c r="AI48" s="184">
        <v>5255</v>
      </c>
      <c r="AJ48" s="859">
        <v>478</v>
      </c>
      <c r="AK48" s="184">
        <v>1899.0050638081557</v>
      </c>
      <c r="AL48" s="184">
        <v>1134.0000199999999</v>
      </c>
      <c r="AM48" s="859">
        <v>33438.294510251202</v>
      </c>
      <c r="AN48" s="859">
        <v>29127.532959928983</v>
      </c>
      <c r="AO48" s="859">
        <v>15185.959053733563</v>
      </c>
      <c r="AP48" s="184">
        <v>9410</v>
      </c>
      <c r="AQ48" s="859">
        <v>20015.805501910654</v>
      </c>
      <c r="AR48" s="859">
        <v>124520.3273159386</v>
      </c>
      <c r="AT48">
        <v>2008</v>
      </c>
      <c r="AU48" s="857">
        <v>98191.301501614522</v>
      </c>
      <c r="AV48">
        <v>23950</v>
      </c>
      <c r="AW48">
        <v>31875</v>
      </c>
      <c r="AX48">
        <v>18183</v>
      </c>
      <c r="AY48">
        <v>133490</v>
      </c>
      <c r="AZ48">
        <v>88397</v>
      </c>
      <c r="BA48" s="185">
        <v>31936.366694366643</v>
      </c>
      <c r="BB48" s="242">
        <f t="shared" si="0"/>
        <v>295895</v>
      </c>
      <c r="BC48" s="185">
        <f t="shared" si="1"/>
        <v>426022.66819598112</v>
      </c>
      <c r="BD48" s="242">
        <f t="shared" si="2"/>
        <v>1061922.5541562554</v>
      </c>
      <c r="BE48" s="242">
        <f t="shared" si="3"/>
        <v>1487945.2223522365</v>
      </c>
      <c r="BG48" s="242">
        <f t="shared" si="4"/>
        <v>925382.93123229861</v>
      </c>
      <c r="BH48" s="242">
        <f t="shared" si="5"/>
        <v>562562.29111993778</v>
      </c>
      <c r="BI48" s="242">
        <f t="shared" si="6"/>
        <v>1487945.2223522365</v>
      </c>
    </row>
    <row r="49" spans="1:61" ht="13.5" x14ac:dyDescent="0.35">
      <c r="A49" s="135">
        <v>2009</v>
      </c>
      <c r="B49" s="184">
        <v>40873</v>
      </c>
      <c r="C49" s="486">
        <v>2233</v>
      </c>
      <c r="D49" s="184">
        <f>'B-3.Cal.CN'!L45</f>
        <v>3517</v>
      </c>
      <c r="E49" s="184">
        <f>'B-3.Cal.CN'!H45</f>
        <v>4483</v>
      </c>
      <c r="F49" s="486">
        <f>'B-3.Cal.CN'!B45</f>
        <v>9515</v>
      </c>
      <c r="G49" s="135"/>
      <c r="H49" s="697">
        <v>100644</v>
      </c>
      <c r="I49" s="135"/>
      <c r="J49" s="856">
        <v>10516</v>
      </c>
      <c r="K49" s="135"/>
      <c r="L49" s="184">
        <f>'B-8.Ore.CN'!M54</f>
        <v>66</v>
      </c>
      <c r="M49" s="184"/>
      <c r="N49" s="184">
        <f>'B-11.Ore.CN'!T55</f>
        <v>61</v>
      </c>
      <c r="O49" s="852">
        <v>27823.999999999996</v>
      </c>
      <c r="P49" s="858">
        <v>60222.866897746389</v>
      </c>
      <c r="Q49" s="859">
        <v>48907.100999999995</v>
      </c>
      <c r="R49" s="859">
        <v>169295.899</v>
      </c>
      <c r="S49" s="859">
        <v>53881</v>
      </c>
      <c r="T49" s="859">
        <v>76738</v>
      </c>
      <c r="U49" s="859">
        <v>7533</v>
      </c>
      <c r="V49" s="859">
        <v>48969.619702066469</v>
      </c>
      <c r="W49" s="859">
        <v>73068.722757821466</v>
      </c>
      <c r="X49" s="859">
        <v>212047.27724217853</v>
      </c>
      <c r="Y49" s="859">
        <v>5940</v>
      </c>
      <c r="Z49" s="184">
        <v>33728</v>
      </c>
      <c r="AA49" s="184">
        <v>1150</v>
      </c>
      <c r="AB49" s="184">
        <v>5455</v>
      </c>
      <c r="AC49" s="184">
        <v>501</v>
      </c>
      <c r="AD49" s="184">
        <f>'B-25.WAC.CN'!G90</f>
        <v>9290</v>
      </c>
      <c r="AE49" s="184">
        <v>5997</v>
      </c>
      <c r="AF49" s="184">
        <v>1035</v>
      </c>
      <c r="AG49" s="184">
        <v>2768</v>
      </c>
      <c r="AH49" s="184">
        <v>2073</v>
      </c>
      <c r="AI49" s="184">
        <v>5916</v>
      </c>
      <c r="AJ49" s="859">
        <v>321.37771739339081</v>
      </c>
      <c r="AK49" s="184">
        <v>4387.6815606160544</v>
      </c>
      <c r="AL49" s="184">
        <v>1067.0000199999999</v>
      </c>
      <c r="AM49" s="859">
        <v>38056.795259469414</v>
      </c>
      <c r="AN49" s="859">
        <v>20913.670868282523</v>
      </c>
      <c r="AO49" s="859">
        <v>12254.526215857031</v>
      </c>
      <c r="AP49" s="184">
        <v>7388</v>
      </c>
      <c r="AQ49" s="859">
        <v>7305.2760153717136</v>
      </c>
      <c r="AR49" s="859">
        <v>87703.478765275475</v>
      </c>
      <c r="AT49">
        <v>2009</v>
      </c>
      <c r="AU49" s="857">
        <v>91531.455481669705</v>
      </c>
      <c r="AV49">
        <v>40398</v>
      </c>
      <c r="AW49">
        <v>40601</v>
      </c>
      <c r="AX49">
        <v>4342</v>
      </c>
      <c r="AY49">
        <v>121959</v>
      </c>
      <c r="AZ49">
        <v>93433</v>
      </c>
      <c r="BA49" s="185">
        <v>35096.887780544537</v>
      </c>
      <c r="BB49" s="242">
        <f t="shared" si="0"/>
        <v>300733</v>
      </c>
      <c r="BC49" s="185">
        <f t="shared" si="1"/>
        <v>427361.34326221421</v>
      </c>
      <c r="BD49" s="242">
        <f t="shared" si="2"/>
        <v>1031799.2930220783</v>
      </c>
      <c r="BE49" s="242">
        <f t="shared" si="3"/>
        <v>1459160.6362842927</v>
      </c>
      <c r="BG49" s="242">
        <f t="shared" si="4"/>
        <v>944254.31979887595</v>
      </c>
      <c r="BH49" s="242">
        <f t="shared" si="5"/>
        <v>514906.31648541673</v>
      </c>
      <c r="BI49" s="242">
        <f t="shared" si="6"/>
        <v>1459160.6362842927</v>
      </c>
    </row>
    <row r="50" spans="1:61" ht="13.5" x14ac:dyDescent="0.35">
      <c r="A50" s="135">
        <v>2010</v>
      </c>
      <c r="B50" s="184">
        <v>124276</v>
      </c>
      <c r="C50" s="486">
        <v>7661</v>
      </c>
      <c r="D50" s="184">
        <f>'B-3.Cal.CN'!L46</f>
        <v>2951</v>
      </c>
      <c r="E50" s="184">
        <f>'B-3.Cal.CN'!H46</f>
        <v>1554</v>
      </c>
      <c r="F50" s="486">
        <f>'B-3.Cal.CN'!B46</f>
        <v>8894</v>
      </c>
      <c r="G50" s="135"/>
      <c r="H50" s="697">
        <v>90860</v>
      </c>
      <c r="I50" s="135"/>
      <c r="J50" s="856">
        <v>5851</v>
      </c>
      <c r="K50" s="135"/>
      <c r="L50" s="184">
        <f>'B-8.Ore.CN'!M55</f>
        <v>52</v>
      </c>
      <c r="M50" s="184"/>
      <c r="N50" s="184">
        <f>'B-11.Ore.CN'!T56</f>
        <v>87</v>
      </c>
      <c r="O50" s="852">
        <v>35001.999999999993</v>
      </c>
      <c r="P50" s="858">
        <v>49390.208416833666</v>
      </c>
      <c r="Q50" s="859">
        <v>150374.17699999997</v>
      </c>
      <c r="R50" s="859">
        <v>315345.82300000003</v>
      </c>
      <c r="S50" s="859">
        <v>72116</v>
      </c>
      <c r="T50" s="859">
        <v>102955</v>
      </c>
      <c r="U50" s="859">
        <v>10898</v>
      </c>
      <c r="V50" s="859">
        <v>130767.49018037648</v>
      </c>
      <c r="W50" s="859">
        <v>78937.144289001328</v>
      </c>
      <c r="X50" s="859">
        <v>324907.85571099864</v>
      </c>
      <c r="Y50" s="859">
        <v>6807</v>
      </c>
      <c r="Z50" s="184">
        <v>37405</v>
      </c>
      <c r="AA50" s="184">
        <v>3495</v>
      </c>
      <c r="AB50" s="184">
        <v>4521</v>
      </c>
      <c r="AC50" s="184">
        <v>262.13939393939393</v>
      </c>
      <c r="AD50" s="184">
        <f>'B-25.WAC.CN'!G91</f>
        <v>18158</v>
      </c>
      <c r="AE50" s="184">
        <v>5930</v>
      </c>
      <c r="AF50" s="184">
        <v>941</v>
      </c>
      <c r="AG50" s="184">
        <v>3238</v>
      </c>
      <c r="AH50" s="184">
        <v>2495</v>
      </c>
      <c r="AI50" s="184">
        <v>7003</v>
      </c>
      <c r="AJ50" s="859">
        <v>773</v>
      </c>
      <c r="AK50" s="184">
        <v>2913.0342714089056</v>
      </c>
      <c r="AL50" s="184">
        <v>1214.0000199999999</v>
      </c>
      <c r="AM50" s="859">
        <v>37805.708580903061</v>
      </c>
      <c r="AN50" s="859">
        <v>36269.386911238245</v>
      </c>
      <c r="AO50" s="859">
        <v>9777.8116750606769</v>
      </c>
      <c r="AP50" s="184">
        <v>8678</v>
      </c>
      <c r="AQ50" s="859">
        <v>12092.09936972801</v>
      </c>
      <c r="AR50" s="859">
        <v>96037.676002100125</v>
      </c>
      <c r="AT50">
        <v>2010</v>
      </c>
      <c r="AU50" s="857">
        <v>94587.456332278744</v>
      </c>
      <c r="AV50">
        <v>25173</v>
      </c>
      <c r="AW50">
        <v>31562</v>
      </c>
      <c r="AX50">
        <v>13078</v>
      </c>
      <c r="AY50">
        <v>196552</v>
      </c>
      <c r="AZ50">
        <v>193342</v>
      </c>
      <c r="BA50" s="185">
        <v>32708.180451449523</v>
      </c>
      <c r="BB50" s="242">
        <f t="shared" si="0"/>
        <v>459707</v>
      </c>
      <c r="BC50" s="185">
        <f t="shared" si="1"/>
        <v>587002.63678372814</v>
      </c>
      <c r="BD50" s="242">
        <f t="shared" si="2"/>
        <v>1566596.5548215883</v>
      </c>
      <c r="BE50" s="242">
        <f t="shared" si="3"/>
        <v>2153599.1916053165</v>
      </c>
      <c r="BG50" s="242">
        <f t="shared" si="4"/>
        <v>1456396.2943234283</v>
      </c>
      <c r="BH50" s="242">
        <f t="shared" si="5"/>
        <v>697202.89728188841</v>
      </c>
      <c r="BI50" s="242">
        <f t="shared" si="6"/>
        <v>2153599.1916053165</v>
      </c>
    </row>
    <row r="51" spans="1:61" ht="13.5" x14ac:dyDescent="0.35">
      <c r="A51" s="135">
        <v>2011</v>
      </c>
      <c r="B51" s="184">
        <v>119342</v>
      </c>
      <c r="C51" s="486">
        <v>5035</v>
      </c>
      <c r="D51" s="184">
        <f>'B-3.Cal.CN'!L47</f>
        <v>5547</v>
      </c>
      <c r="E51" s="184">
        <f>'B-3.Cal.CN'!H47</f>
        <v>637</v>
      </c>
      <c r="F51" s="486">
        <f>'B-3.Cal.CN'!B47</f>
        <v>7129</v>
      </c>
      <c r="G51" s="135"/>
      <c r="H51" s="697">
        <v>101977</v>
      </c>
      <c r="I51" s="135"/>
      <c r="J51" s="856">
        <v>6906.3170116948349</v>
      </c>
      <c r="K51" s="135"/>
      <c r="L51" s="184">
        <f>'B-8.Ore.CN'!M56</f>
        <v>35</v>
      </c>
      <c r="M51" s="184"/>
      <c r="N51" s="184">
        <f>'B-11.Ore.CN'!T57</f>
        <v>109</v>
      </c>
      <c r="O51" s="852">
        <v>26543</v>
      </c>
      <c r="P51" s="858">
        <v>67749.6707716401</v>
      </c>
      <c r="Q51" s="859">
        <v>98605.166999999987</v>
      </c>
      <c r="R51" s="859">
        <v>221157.83300000001</v>
      </c>
      <c r="S51" s="859">
        <v>80574</v>
      </c>
      <c r="T51" s="859">
        <v>108960.99944760435</v>
      </c>
      <c r="U51" s="859">
        <v>15180</v>
      </c>
      <c r="V51" s="859">
        <v>70096.143021246113</v>
      </c>
      <c r="W51" s="859">
        <v>87261.78366994625</v>
      </c>
      <c r="X51" s="859">
        <v>322233.21633005375</v>
      </c>
      <c r="Y51" s="859">
        <v>10919</v>
      </c>
      <c r="Z51" s="184">
        <v>52126</v>
      </c>
      <c r="AA51" s="184">
        <v>2573</v>
      </c>
      <c r="AB51" s="184">
        <v>5998</v>
      </c>
      <c r="AC51" s="184">
        <v>377.5212121212121</v>
      </c>
      <c r="AD51" s="184">
        <f>'B-25.WAC.CN'!G92</f>
        <v>22870</v>
      </c>
      <c r="AE51" s="184">
        <v>6506</v>
      </c>
      <c r="AF51" s="184">
        <v>935</v>
      </c>
      <c r="AG51" s="184">
        <v>2221</v>
      </c>
      <c r="AH51" s="184">
        <v>2582</v>
      </c>
      <c r="AI51" s="184">
        <v>6806</v>
      </c>
      <c r="AJ51" s="859">
        <v>1499.0000000000002</v>
      </c>
      <c r="AK51" s="184">
        <v>4123.3813082441593</v>
      </c>
      <c r="AL51" s="184">
        <v>1321.0000199999999</v>
      </c>
      <c r="AM51" s="859">
        <v>62937.686113479489</v>
      </c>
      <c r="AN51" s="859">
        <v>33536.239705867207</v>
      </c>
      <c r="AO51" s="859">
        <v>9310.5061778614254</v>
      </c>
      <c r="AP51" s="184">
        <v>8016</v>
      </c>
      <c r="AQ51" s="859">
        <v>11431.256180252232</v>
      </c>
      <c r="AR51" s="859">
        <v>85576.758419936334</v>
      </c>
      <c r="AT51">
        <v>2011</v>
      </c>
      <c r="AU51" s="857">
        <v>158110.86095488659</v>
      </c>
      <c r="AV51">
        <v>17630</v>
      </c>
      <c r="AW51">
        <v>34043</v>
      </c>
      <c r="AX51">
        <v>8016</v>
      </c>
      <c r="AY51">
        <v>186311</v>
      </c>
      <c r="AZ51">
        <v>184800</v>
      </c>
      <c r="BA51" s="185">
        <v>38034.781801091769</v>
      </c>
      <c r="BB51" s="242">
        <f t="shared" si="0"/>
        <v>430800</v>
      </c>
      <c r="BC51" s="185">
        <f t="shared" si="1"/>
        <v>626945.64275597828</v>
      </c>
      <c r="BD51" s="242">
        <f t="shared" si="2"/>
        <v>1430136.1623782523</v>
      </c>
      <c r="BE51" s="242">
        <f t="shared" si="3"/>
        <v>2057081.8051342305</v>
      </c>
      <c r="BG51" s="242">
        <f t="shared" si="4"/>
        <v>1371994.1954074984</v>
      </c>
      <c r="BH51" s="242">
        <f t="shared" si="5"/>
        <v>685087.60972673248</v>
      </c>
      <c r="BI51" s="242">
        <f t="shared" si="6"/>
        <v>2057081.8051342308</v>
      </c>
    </row>
    <row r="52" spans="1:61" ht="13.5" x14ac:dyDescent="0.35">
      <c r="A52" s="135">
        <v>2012</v>
      </c>
      <c r="B52" s="184">
        <v>285429</v>
      </c>
      <c r="C52" s="486">
        <v>15910</v>
      </c>
      <c r="D52" s="184">
        <f>'B-3.Cal.CN'!L48</f>
        <v>18694</v>
      </c>
      <c r="E52" s="184">
        <f>'B-3.Cal.CN'!H48</f>
        <v>2527</v>
      </c>
      <c r="F52" s="486">
        <f>'B-3.Cal.CN'!B48</f>
        <v>5153</v>
      </c>
      <c r="G52" s="135"/>
      <c r="H52" s="697">
        <v>295322</v>
      </c>
      <c r="I52" s="135"/>
      <c r="J52" s="856">
        <v>38730</v>
      </c>
      <c r="K52" s="135"/>
      <c r="L52" s="184">
        <f>'B-8.Ore.CN'!M57</f>
        <v>39</v>
      </c>
      <c r="M52" s="184"/>
      <c r="N52" s="184">
        <f>'B-11.Ore.CN'!T58</f>
        <v>146</v>
      </c>
      <c r="O52" s="852">
        <v>31053.399999999998</v>
      </c>
      <c r="P52" s="858">
        <v>69060.476287133963</v>
      </c>
      <c r="Q52" s="859">
        <v>92142.399999999994</v>
      </c>
      <c r="R52" s="859">
        <v>203089.6</v>
      </c>
      <c r="S52" s="859">
        <v>58299.7</v>
      </c>
      <c r="T52" s="859">
        <v>84978.172000715451</v>
      </c>
      <c r="U52" s="859">
        <v>12112</v>
      </c>
      <c r="V52" s="859">
        <v>56946.711280890879</v>
      </c>
      <c r="W52" s="859">
        <v>63362.638826516595</v>
      </c>
      <c r="X52" s="859">
        <v>294947.36117348343</v>
      </c>
      <c r="Y52" s="859">
        <v>18550</v>
      </c>
      <c r="Z52" s="184">
        <v>31506</v>
      </c>
      <c r="AA52" s="184">
        <v>1151</v>
      </c>
      <c r="AB52" s="184">
        <v>5090</v>
      </c>
      <c r="AC52" s="184">
        <v>769.21212121212125</v>
      </c>
      <c r="AD52" s="184">
        <f>'B-25.WAC.CN'!G93</f>
        <v>14032</v>
      </c>
      <c r="AE52" s="184">
        <v>6478</v>
      </c>
      <c r="AF52" s="184">
        <v>1370</v>
      </c>
      <c r="AG52" s="184">
        <v>3113</v>
      </c>
      <c r="AH52" s="184">
        <v>2762</v>
      </c>
      <c r="AI52" s="184">
        <v>6718</v>
      </c>
      <c r="AJ52" s="859">
        <v>620</v>
      </c>
      <c r="AK52" s="184">
        <v>4254.295792781646</v>
      </c>
      <c r="AL52" s="184">
        <v>1533.0000199999999</v>
      </c>
      <c r="AM52" s="859">
        <v>85610.157666452826</v>
      </c>
      <c r="AN52" s="859">
        <v>33726.792419606565</v>
      </c>
      <c r="AO52" s="859">
        <v>15852.172378454256</v>
      </c>
      <c r="AP52" s="184">
        <v>10653</v>
      </c>
      <c r="AQ52" s="859">
        <v>14031.488377266602</v>
      </c>
      <c r="AR52" s="859">
        <v>84058.759834367404</v>
      </c>
      <c r="AT52">
        <v>2012</v>
      </c>
      <c r="AU52" s="857">
        <v>80863.882262480896</v>
      </c>
      <c r="AV52">
        <v>16528</v>
      </c>
      <c r="AW52">
        <v>19494</v>
      </c>
      <c r="AX52">
        <v>15503</v>
      </c>
      <c r="AY52">
        <v>75383</v>
      </c>
      <c r="AZ52">
        <v>68434</v>
      </c>
      <c r="BA52" s="185">
        <v>29460.936628747731</v>
      </c>
      <c r="BB52" s="242">
        <f t="shared" si="0"/>
        <v>195342</v>
      </c>
      <c r="BC52" s="185">
        <f t="shared" si="1"/>
        <v>305666.81889122864</v>
      </c>
      <c r="BD52" s="242">
        <f t="shared" si="2"/>
        <v>1308017.3381788817</v>
      </c>
      <c r="BE52" s="242">
        <f t="shared" si="3"/>
        <v>1613684.1570701103</v>
      </c>
      <c r="BG52" s="242">
        <f t="shared" si="4"/>
        <v>1139161.5539524334</v>
      </c>
      <c r="BH52" s="242">
        <f t="shared" si="5"/>
        <v>474522.60311767703</v>
      </c>
      <c r="BI52" s="242">
        <f t="shared" si="6"/>
        <v>1613684.1570701106</v>
      </c>
    </row>
    <row r="53" spans="1:61" ht="13.5" x14ac:dyDescent="0.35">
      <c r="A53" s="135">
        <v>2013</v>
      </c>
      <c r="B53" s="184">
        <v>406846</v>
      </c>
      <c r="C53" s="486">
        <v>17455</v>
      </c>
      <c r="D53" s="184">
        <f>'B-3.Cal.CN'!L49</f>
        <v>18507</v>
      </c>
      <c r="E53" s="184">
        <f>'B-3.Cal.CN'!H49</f>
        <v>5622</v>
      </c>
      <c r="F53" s="486">
        <f>'B-3.Cal.CN'!B49</f>
        <v>8365</v>
      </c>
      <c r="G53" s="135"/>
      <c r="H53" s="697">
        <v>165025</v>
      </c>
      <c r="I53" s="135"/>
      <c r="J53" s="856">
        <v>13201</v>
      </c>
      <c r="K53" s="135"/>
      <c r="L53" s="184">
        <f>'B-8.Ore.CN'!M58</f>
        <v>23</v>
      </c>
      <c r="M53" s="184"/>
      <c r="N53" s="184">
        <f>'B-11.Ore.CN'!T59</f>
        <v>189</v>
      </c>
      <c r="O53" s="852">
        <v>27305.999999999996</v>
      </c>
      <c r="P53" s="858">
        <v>81654.646773801709</v>
      </c>
      <c r="Q53" s="859">
        <v>66728.854000000007</v>
      </c>
      <c r="R53" s="859">
        <v>123136.14599999999</v>
      </c>
      <c r="S53" s="859">
        <v>67603.199999999997</v>
      </c>
      <c r="T53" s="859">
        <v>104776.77826071483</v>
      </c>
      <c r="U53" s="859">
        <v>25841</v>
      </c>
      <c r="V53" s="859">
        <v>86707.182464342288</v>
      </c>
      <c r="W53" s="859">
        <v>243508.03654054788</v>
      </c>
      <c r="X53" s="859">
        <v>784115.75310245587</v>
      </c>
      <c r="Y53" s="859">
        <v>22594</v>
      </c>
      <c r="Z53" s="184">
        <v>35088</v>
      </c>
      <c r="AA53" s="184">
        <v>2638</v>
      </c>
      <c r="AB53" s="184">
        <v>7148</v>
      </c>
      <c r="AC53" s="184">
        <v>526.30303030303025</v>
      </c>
      <c r="AD53" s="184">
        <f>'B-25.WAC.CN'!G94</f>
        <v>12503</v>
      </c>
      <c r="AE53" s="184">
        <v>4689</v>
      </c>
      <c r="AF53" s="184">
        <v>1370</v>
      </c>
      <c r="AG53" s="184">
        <v>3439</v>
      </c>
      <c r="AH53" s="184">
        <v>3503</v>
      </c>
      <c r="AI53" s="184">
        <v>6926</v>
      </c>
      <c r="AJ53" s="859">
        <v>976.41368640173459</v>
      </c>
      <c r="AK53" s="184">
        <v>6394.1299650840301</v>
      </c>
      <c r="AL53" s="184" t="s">
        <v>310</v>
      </c>
      <c r="AM53" s="859">
        <v>71784.982441663189</v>
      </c>
      <c r="AN53" s="859">
        <v>32901.782064169609</v>
      </c>
      <c r="AO53" s="859">
        <v>13057.274822472744</v>
      </c>
      <c r="AP53" s="184">
        <v>13693</v>
      </c>
      <c r="AQ53" s="859">
        <v>11753.755260782495</v>
      </c>
      <c r="AR53" s="859">
        <v>90945.972573805731</v>
      </c>
      <c r="AT53">
        <v>2013</v>
      </c>
      <c r="AU53" s="857">
        <v>175439.86992791973</v>
      </c>
      <c r="AV53">
        <v>21859</v>
      </c>
      <c r="AW53">
        <v>19865</v>
      </c>
      <c r="AX53">
        <v>8469</v>
      </c>
      <c r="AY53">
        <v>153105</v>
      </c>
      <c r="AZ53">
        <v>101164</v>
      </c>
      <c r="BA53" s="185">
        <v>31864.635491205103</v>
      </c>
      <c r="BB53" s="242">
        <f t="shared" si="0"/>
        <v>304462</v>
      </c>
      <c r="BC53" s="185">
        <f t="shared" si="1"/>
        <v>511766.50541912479</v>
      </c>
      <c r="BD53" s="242">
        <f t="shared" si="2"/>
        <v>1953498.2109865455</v>
      </c>
      <c r="BE53" s="242">
        <f t="shared" si="3"/>
        <v>2465264.7164056702</v>
      </c>
      <c r="BG53" s="242">
        <f t="shared" si="4"/>
        <v>1888407.183786487</v>
      </c>
      <c r="BH53" s="242">
        <f t="shared" si="5"/>
        <v>576857.53261918295</v>
      </c>
      <c r="BI53" s="242">
        <f t="shared" si="6"/>
        <v>2465264.7164056702</v>
      </c>
    </row>
    <row r="54" spans="1:61" ht="13.5" x14ac:dyDescent="0.35">
      <c r="A54" s="135">
        <v>2014</v>
      </c>
      <c r="B54" s="184">
        <v>212476</v>
      </c>
      <c r="C54" s="486">
        <v>9618</v>
      </c>
      <c r="D54" s="184">
        <f>'B-3.Cal.CN'!L50</f>
        <v>7127</v>
      </c>
      <c r="E54" s="184">
        <f>'B-3.Cal.CN'!H50</f>
        <v>2688</v>
      </c>
      <c r="F54" s="486">
        <f>'B-3.Cal.CN'!B50</f>
        <v>11792</v>
      </c>
      <c r="G54" s="135"/>
      <c r="H54" s="697">
        <v>160396</v>
      </c>
      <c r="I54" s="135"/>
      <c r="J54" s="856">
        <v>27537.594538592421</v>
      </c>
      <c r="K54" s="135"/>
      <c r="L54" s="184">
        <f>'B-8.Ore.CN'!M59</f>
        <v>34</v>
      </c>
      <c r="M54" s="184"/>
      <c r="N54" s="184">
        <f>'B-11.Ore.CN'!T60</f>
        <v>157</v>
      </c>
      <c r="O54" s="852">
        <v>20204</v>
      </c>
      <c r="P54" s="858">
        <v>53546</v>
      </c>
      <c r="Q54" s="859">
        <v>69006.165000000008</v>
      </c>
      <c r="R54" s="859">
        <v>242634.83499999999</v>
      </c>
      <c r="S54" s="859">
        <v>78254.45</v>
      </c>
      <c r="T54" s="859">
        <v>101905.91213373104</v>
      </c>
      <c r="U54" s="859">
        <v>25774</v>
      </c>
      <c r="V54" s="859">
        <v>126999.70802598841</v>
      </c>
      <c r="W54" s="859">
        <v>203733.72148757492</v>
      </c>
      <c r="X54" s="859">
        <v>684227.9574169179</v>
      </c>
      <c r="Y54" s="859">
        <v>26788</v>
      </c>
      <c r="Z54" s="184">
        <v>40648</v>
      </c>
      <c r="AA54" s="184">
        <v>1659</v>
      </c>
      <c r="AB54" s="184">
        <v>12349</v>
      </c>
      <c r="AC54" s="184">
        <v>401.7815526146963</v>
      </c>
      <c r="AD54" s="184">
        <f>'B-25.WAC.CN'!G95</f>
        <v>11893</v>
      </c>
      <c r="AE54" s="184">
        <v>5119.6307589972512</v>
      </c>
      <c r="AF54" s="184">
        <v>1103</v>
      </c>
      <c r="AG54" s="184">
        <v>2745</v>
      </c>
      <c r="AH54" s="184">
        <v>2162</v>
      </c>
      <c r="AI54" s="184">
        <v>7418</v>
      </c>
      <c r="AJ54" s="859">
        <v>1608.5</v>
      </c>
      <c r="AK54" s="184">
        <v>6933.7834672998015</v>
      </c>
      <c r="AL54" s="184" t="s">
        <v>310</v>
      </c>
      <c r="AM54" s="859">
        <v>25174.105781066221</v>
      </c>
      <c r="AN54" s="859">
        <v>25674.654779314878</v>
      </c>
      <c r="AO54" s="859">
        <v>12149.532586064621</v>
      </c>
      <c r="AP54" s="184">
        <v>8452</v>
      </c>
      <c r="AQ54" s="859">
        <v>11024.536114517965</v>
      </c>
      <c r="AR54" s="859">
        <v>45072.233918108905</v>
      </c>
      <c r="AT54">
        <v>2014</v>
      </c>
      <c r="AU54" s="857">
        <v>115148.34913827416</v>
      </c>
      <c r="AV54">
        <v>47935</v>
      </c>
      <c r="AW54">
        <v>38061</v>
      </c>
      <c r="AX54">
        <v>31303</v>
      </c>
      <c r="AY54">
        <v>116988</v>
      </c>
      <c r="AZ54">
        <v>114262</v>
      </c>
      <c r="BA54" s="185">
        <v>37662.721790166128</v>
      </c>
      <c r="BB54" s="242">
        <f t="shared" si="0"/>
        <v>348549</v>
      </c>
      <c r="BC54" s="185">
        <f t="shared" si="1"/>
        <v>501360.07092844025</v>
      </c>
      <c r="BD54" s="242">
        <f t="shared" si="2"/>
        <v>1854819.5080221966</v>
      </c>
      <c r="BE54" s="242">
        <f t="shared" si="3"/>
        <v>2356179.578950637</v>
      </c>
      <c r="BG54" s="242">
        <f t="shared" si="4"/>
        <v>1835487.0105140985</v>
      </c>
      <c r="BH54" s="242">
        <f t="shared" si="5"/>
        <v>520692.56843653851</v>
      </c>
      <c r="BI54" s="242">
        <f t="shared" si="6"/>
        <v>2356179.578950637</v>
      </c>
    </row>
    <row r="55" spans="1:61" ht="13.5" x14ac:dyDescent="0.35">
      <c r="A55" s="135">
        <v>2015</v>
      </c>
      <c r="B55" s="184">
        <v>113468</v>
      </c>
      <c r="C55" s="486">
        <v>13933</v>
      </c>
      <c r="D55" s="184">
        <f>'B-3.Cal.CN'!L51</f>
        <v>1039</v>
      </c>
      <c r="E55" s="184">
        <f>'B-3.Cal.CN'!H51</f>
        <v>3382</v>
      </c>
      <c r="F55" s="486">
        <f>'B-3.Cal.CN'!B51</f>
        <v>9306</v>
      </c>
      <c r="G55" s="135"/>
      <c r="H55" s="697">
        <v>77821</v>
      </c>
      <c r="I55" s="135"/>
      <c r="J55" s="856">
        <v>10681.297513268071</v>
      </c>
      <c r="K55" s="135"/>
      <c r="L55" s="184">
        <f>'B-8.Ore.CN'!M60</f>
        <v>60</v>
      </c>
      <c r="M55" s="184"/>
      <c r="N55" s="184">
        <f>'B-11.Ore.CN'!T61</f>
        <v>247</v>
      </c>
      <c r="O55" s="852">
        <v>24917</v>
      </c>
      <c r="P55" s="858">
        <v>30462</v>
      </c>
      <c r="Q55" s="859">
        <v>131393.587</v>
      </c>
      <c r="R55" s="859">
        <v>288994.413</v>
      </c>
      <c r="S55" s="859">
        <v>126881.65</v>
      </c>
      <c r="T55" s="859">
        <v>128705.12208720349</v>
      </c>
      <c r="U55" s="859">
        <v>32403</v>
      </c>
      <c r="V55" s="859">
        <v>166370.10759507658</v>
      </c>
      <c r="W55" s="859">
        <v>170620.41727873698</v>
      </c>
      <c r="X55" s="859">
        <v>795914.58272126294</v>
      </c>
      <c r="Y55" s="859">
        <v>36535</v>
      </c>
      <c r="Z55" s="184">
        <v>45235</v>
      </c>
      <c r="AA55" s="184">
        <v>2065</v>
      </c>
      <c r="AB55" s="184">
        <v>11574</v>
      </c>
      <c r="AC55" s="184">
        <v>561.47151003334943</v>
      </c>
      <c r="AD55" s="184">
        <f>'B-25.WAC.CN'!G96</f>
        <v>17305</v>
      </c>
      <c r="AE55" s="184">
        <v>7483.2670943524099</v>
      </c>
      <c r="AF55" s="184">
        <v>1156</v>
      </c>
      <c r="AG55" s="184">
        <v>2497</v>
      </c>
      <c r="AH55" s="184">
        <v>2919</v>
      </c>
      <c r="AI55" s="184">
        <v>6695</v>
      </c>
      <c r="AJ55" s="859">
        <v>2707.5683630520762</v>
      </c>
      <c r="AK55" s="184">
        <v>7338.2322677785451</v>
      </c>
      <c r="AL55" s="184" t="s">
        <v>310</v>
      </c>
      <c r="AM55" s="859">
        <v>32943.508885769945</v>
      </c>
      <c r="AN55" s="859">
        <v>18785.761469134632</v>
      </c>
      <c r="AO55" s="859">
        <v>14854.244969007657</v>
      </c>
      <c r="AP55" s="184">
        <v>10984</v>
      </c>
      <c r="AQ55" s="860">
        <v>10177.29208753059</v>
      </c>
      <c r="AR55" s="860">
        <v>55759.590017135764</v>
      </c>
      <c r="AT55">
        <v>2015</v>
      </c>
      <c r="AU55" s="857">
        <v>206608.07534398019</v>
      </c>
      <c r="AV55">
        <v>31528</v>
      </c>
      <c r="AW55">
        <v>47251</v>
      </c>
      <c r="AX55">
        <v>13970</v>
      </c>
      <c r="AY55">
        <v>225002</v>
      </c>
      <c r="AZ55">
        <v>143688</v>
      </c>
      <c r="BA55" s="185">
        <v>37578.069020392155</v>
      </c>
      <c r="BB55" s="242">
        <f t="shared" si="0"/>
        <v>461439</v>
      </c>
      <c r="BC55" s="185">
        <f t="shared" si="1"/>
        <v>705625.14436437236</v>
      </c>
      <c r="BD55" s="242">
        <f t="shared" si="2"/>
        <v>2184484.8163460754</v>
      </c>
      <c r="BE55" s="242">
        <f t="shared" si="3"/>
        <v>2890109.9607104477</v>
      </c>
      <c r="BG55" s="242">
        <f t="shared" si="4"/>
        <v>2240250.2619936978</v>
      </c>
      <c r="BH55" s="242">
        <f t="shared" si="5"/>
        <v>649859.6987167492</v>
      </c>
      <c r="BI55" s="242">
        <f t="shared" si="6"/>
        <v>2890109.9607104473</v>
      </c>
    </row>
    <row r="56" spans="1:61" ht="13.5" x14ac:dyDescent="0.35">
      <c r="A56" s="135">
        <v>2016</v>
      </c>
      <c r="B56" s="184">
        <v>89699</v>
      </c>
      <c r="C56" s="486">
        <v>14698</v>
      </c>
      <c r="D56" s="184">
        <f>'B-3.Cal.CN'!L52</f>
        <v>6458</v>
      </c>
      <c r="E56" s="184">
        <f>'B-3.Cal.CN'!H52</f>
        <v>924</v>
      </c>
      <c r="F56" s="486">
        <f>'B-3.Cal.CN'!B52</f>
        <v>4708</v>
      </c>
      <c r="G56" s="135"/>
      <c r="H56" s="697">
        <v>24582.321355364751</v>
      </c>
      <c r="I56" s="135"/>
      <c r="J56" s="856">
        <v>5162</v>
      </c>
      <c r="K56" s="135"/>
      <c r="L56" s="184">
        <f>'B-8.Ore.CN'!M61</f>
        <v>34</v>
      </c>
      <c r="M56" s="184"/>
      <c r="N56" s="184">
        <f>'B-11.Ore.CN'!T62</f>
        <v>118</v>
      </c>
      <c r="O56" s="852">
        <v>18273</v>
      </c>
      <c r="P56" s="858">
        <v>27278</v>
      </c>
      <c r="Q56" s="859">
        <v>87976.203000000009</v>
      </c>
      <c r="R56" s="859">
        <v>187815.79699999999</v>
      </c>
      <c r="S56" s="859">
        <v>91047.5</v>
      </c>
      <c r="T56" s="859">
        <v>81860</v>
      </c>
      <c r="U56" s="859">
        <v>13034</v>
      </c>
      <c r="V56" s="859">
        <v>44554</v>
      </c>
      <c r="W56" s="859">
        <v>88299</v>
      </c>
      <c r="X56" s="859">
        <v>406572</v>
      </c>
      <c r="Y56" s="859">
        <v>17780</v>
      </c>
      <c r="Z56" s="184">
        <v>25083</v>
      </c>
      <c r="AA56" s="184">
        <v>1056</v>
      </c>
      <c r="AB56" s="184">
        <v>5137</v>
      </c>
      <c r="AC56" s="184">
        <v>733.06632393379107</v>
      </c>
      <c r="AD56" s="184">
        <f>'B-25.WAC.CN'!G97</f>
        <v>11248</v>
      </c>
      <c r="AE56" s="184">
        <v>3943.7602055265106</v>
      </c>
      <c r="AF56" s="184">
        <v>1176</v>
      </c>
      <c r="AG56" s="184">
        <v>3018</v>
      </c>
      <c r="AH56" s="184">
        <v>3485</v>
      </c>
      <c r="AI56" s="184">
        <v>5011</v>
      </c>
      <c r="AJ56" s="859">
        <v>1260.5644553474231</v>
      </c>
      <c r="AK56" s="184">
        <v>4469.5575972410497</v>
      </c>
      <c r="AL56" s="184" t="s">
        <v>310</v>
      </c>
      <c r="AM56" s="859">
        <v>66217.262575186352</v>
      </c>
      <c r="AN56" s="859">
        <v>15911.194160713078</v>
      </c>
      <c r="AO56" s="859">
        <v>21105.195215780768</v>
      </c>
      <c r="AP56" s="184">
        <v>15072</v>
      </c>
      <c r="AQ56" s="860">
        <v>20660.93863224463</v>
      </c>
      <c r="AR56" s="860">
        <v>92538.041554179857</v>
      </c>
      <c r="AT56">
        <v>2016</v>
      </c>
      <c r="AU56" s="857">
        <v>178800.79754339706</v>
      </c>
      <c r="AV56">
        <v>18299</v>
      </c>
      <c r="AW56">
        <v>16431</v>
      </c>
      <c r="AX56">
        <v>11352</v>
      </c>
      <c r="AY56">
        <v>107255</v>
      </c>
      <c r="AZ56">
        <v>88111</v>
      </c>
      <c r="BA56" s="185">
        <v>40332.420039061821</v>
      </c>
      <c r="BB56" s="242">
        <f t="shared" si="0"/>
        <v>241448</v>
      </c>
      <c r="BC56" s="185">
        <f t="shared" si="1"/>
        <v>460581.21758245886</v>
      </c>
      <c r="BD56" s="242">
        <f t="shared" si="2"/>
        <v>1361733.0807201536</v>
      </c>
      <c r="BE56" s="242">
        <f t="shared" si="3"/>
        <v>1822314.2983026125</v>
      </c>
      <c r="BG56" s="242">
        <f t="shared" si="4"/>
        <v>1304559.688528205</v>
      </c>
      <c r="BH56" s="242">
        <f t="shared" si="5"/>
        <v>517754.60977440758</v>
      </c>
      <c r="BI56" s="242">
        <f t="shared" si="6"/>
        <v>1822314.2983026127</v>
      </c>
    </row>
    <row r="57" spans="1:61" ht="13.5" x14ac:dyDescent="0.35">
      <c r="A57" s="135">
        <v>2017</v>
      </c>
      <c r="B57" s="184">
        <v>44329</v>
      </c>
      <c r="C57" s="486">
        <v>15718</v>
      </c>
      <c r="D57" s="184">
        <f>'B-3.Cal.CN'!L53</f>
        <v>1055</v>
      </c>
      <c r="E57" s="184">
        <f>'B-3.Cal.CN'!H53</f>
        <v>490</v>
      </c>
      <c r="F57" s="486">
        <f>'B-3.Cal.CN'!B53</f>
        <v>4466</v>
      </c>
      <c r="G57" s="135"/>
      <c r="H57" s="697">
        <v>33232</v>
      </c>
      <c r="I57" s="135"/>
      <c r="J57" s="856">
        <v>6894</v>
      </c>
      <c r="K57" s="135"/>
      <c r="L57" s="184">
        <f>'B-8.Ore.CN'!M62</f>
        <v>26</v>
      </c>
      <c r="M57" s="184"/>
      <c r="N57" s="184">
        <f>'B-11.Ore.CN'!T63</f>
        <v>114</v>
      </c>
      <c r="O57" s="852">
        <v>16995</v>
      </c>
      <c r="P57" s="858">
        <v>91977</v>
      </c>
      <c r="Q57" s="859">
        <v>96060</v>
      </c>
      <c r="R57" s="859">
        <v>115820.9</v>
      </c>
      <c r="S57" s="859">
        <v>68204</v>
      </c>
      <c r="T57" s="859">
        <v>64627</v>
      </c>
      <c r="U57" s="859">
        <v>7838</v>
      </c>
      <c r="V57" s="859">
        <v>48227</v>
      </c>
      <c r="W57" s="859">
        <v>47367</v>
      </c>
      <c r="X57" s="859">
        <v>297123</v>
      </c>
      <c r="Y57" s="859">
        <v>28398</v>
      </c>
      <c r="Z57" s="184">
        <v>32570</v>
      </c>
      <c r="AA57" s="184">
        <v>1391</v>
      </c>
      <c r="AB57" s="184">
        <v>6813</v>
      </c>
      <c r="AC57" s="184">
        <v>859.59495146942299</v>
      </c>
      <c r="AD57" s="184">
        <f>'B-25.WAC.CN'!G98</f>
        <v>17145</v>
      </c>
      <c r="AE57" s="184">
        <v>4419.0620049958661</v>
      </c>
      <c r="AF57" s="184">
        <v>1430</v>
      </c>
      <c r="AG57" s="184">
        <v>2569</v>
      </c>
      <c r="AH57" s="184">
        <v>3846</v>
      </c>
      <c r="AI57" s="184">
        <v>7999</v>
      </c>
      <c r="AJ57" s="859">
        <v>711.61536628317845</v>
      </c>
      <c r="AK57" s="184">
        <v>4976.0693530949029</v>
      </c>
      <c r="AL57" s="184" t="s">
        <v>310</v>
      </c>
      <c r="AM57" s="859">
        <v>100978.91832752284</v>
      </c>
      <c r="AN57" s="859">
        <v>25658.528520235395</v>
      </c>
      <c r="AO57" s="859">
        <v>13768.942751360542</v>
      </c>
      <c r="AP57" s="184">
        <v>21459</v>
      </c>
      <c r="AQ57" s="860">
        <v>26012.78427185904</v>
      </c>
      <c r="AR57" s="860">
        <v>154823.49405988134</v>
      </c>
      <c r="AT57">
        <v>2017</v>
      </c>
      <c r="AU57" s="857">
        <v>195312.65241912383</v>
      </c>
      <c r="AV57">
        <v>12412</v>
      </c>
      <c r="AW57">
        <v>11142</v>
      </c>
      <c r="AX57">
        <v>6669</v>
      </c>
      <c r="AY57">
        <v>111647</v>
      </c>
      <c r="AZ57">
        <v>62620</v>
      </c>
      <c r="BA57" s="185">
        <v>65613.111973657549</v>
      </c>
      <c r="BB57" s="242">
        <f t="shared" si="0"/>
        <v>204490</v>
      </c>
      <c r="BC57" s="185">
        <f t="shared" si="1"/>
        <v>465415.76439278136</v>
      </c>
      <c r="BD57" s="242">
        <f t="shared" si="2"/>
        <v>1310181.9096067029</v>
      </c>
      <c r="BE57" s="242">
        <f t="shared" si="3"/>
        <v>1775597.6739994842</v>
      </c>
      <c r="BG57" s="242">
        <f t="shared" si="4"/>
        <v>1157816.824741872</v>
      </c>
      <c r="BH57" s="242">
        <f t="shared" si="5"/>
        <v>617780.84925761167</v>
      </c>
      <c r="BI57" s="242">
        <f t="shared" si="6"/>
        <v>1775597.6739994837</v>
      </c>
    </row>
    <row r="58" spans="1:61" ht="13.5" x14ac:dyDescent="0.35">
      <c r="A58" s="135">
        <v>2018</v>
      </c>
      <c r="B58" s="184">
        <v>105466</v>
      </c>
      <c r="C58" s="486">
        <v>15388</v>
      </c>
      <c r="D58" s="184">
        <f>'B-3.Cal.CN'!L54</f>
        <v>2806</v>
      </c>
      <c r="E58" s="184">
        <f>'B-3.Cal.CN'!H54</f>
        <v>1884</v>
      </c>
      <c r="F58" s="486">
        <f>'B-3.Cal.CN'!B54</f>
        <v>2023</v>
      </c>
      <c r="G58" s="135"/>
      <c r="H58" s="697">
        <v>91060</v>
      </c>
      <c r="I58" s="135"/>
      <c r="J58" s="856">
        <v>21111</v>
      </c>
      <c r="K58" s="135"/>
      <c r="L58" s="184">
        <f>'B-8.Ore.CN'!M68</f>
        <v>29</v>
      </c>
      <c r="M58" s="184"/>
      <c r="N58" s="184">
        <f>'B-11.Ore.CN'!T64</f>
        <v>92</v>
      </c>
      <c r="O58" s="852">
        <v>15622</v>
      </c>
      <c r="P58" s="858">
        <v>39507</v>
      </c>
      <c r="Q58" s="859">
        <v>62743</v>
      </c>
      <c r="R58" s="859">
        <v>115080.8</v>
      </c>
      <c r="S58" s="859">
        <v>42120</v>
      </c>
      <c r="T58" s="859">
        <v>52963</v>
      </c>
      <c r="U58" s="859">
        <v>8270</v>
      </c>
      <c r="V58" s="859">
        <v>28861</v>
      </c>
      <c r="W58" s="859">
        <v>36009</v>
      </c>
      <c r="X58" s="859">
        <v>149044</v>
      </c>
      <c r="Y58" s="859">
        <v>11620</v>
      </c>
      <c r="Z58" s="184">
        <v>26948</v>
      </c>
      <c r="AA58" s="184">
        <v>526</v>
      </c>
      <c r="AB58" s="184">
        <v>4420</v>
      </c>
      <c r="AC58" s="184">
        <v>497</v>
      </c>
      <c r="AD58" s="184">
        <f>'B-25.WAC.CN'!G99</f>
        <v>20741</v>
      </c>
      <c r="AE58" s="184">
        <v>3115.0446329445895</v>
      </c>
      <c r="AF58" s="184">
        <v>869</v>
      </c>
      <c r="AG58" s="184">
        <v>2711</v>
      </c>
      <c r="AH58" s="184">
        <v>3848</v>
      </c>
      <c r="AI58" s="184">
        <v>6722</v>
      </c>
      <c r="AJ58" s="859">
        <v>2103.1395070041567</v>
      </c>
      <c r="AK58" s="184">
        <v>10272.240166902615</v>
      </c>
      <c r="AL58" s="184" t="s">
        <v>310</v>
      </c>
      <c r="AM58" s="859">
        <v>72511.290809707862</v>
      </c>
      <c r="AN58" s="859">
        <v>19474.09892379793</v>
      </c>
      <c r="AO58" s="859">
        <v>12247.013045122367</v>
      </c>
      <c r="AP58" s="184">
        <v>16542</v>
      </c>
      <c r="AQ58" s="185">
        <v>19763.826129711419</v>
      </c>
      <c r="AR58" s="185">
        <v>118424.11669219367</v>
      </c>
      <c r="AT58">
        <v>2018</v>
      </c>
      <c r="AU58" s="857">
        <v>180415.49542529439</v>
      </c>
      <c r="AV58">
        <v>14288</v>
      </c>
      <c r="AW58">
        <v>10596</v>
      </c>
      <c r="AX58">
        <v>3626</v>
      </c>
      <c r="AY58">
        <v>75181</v>
      </c>
      <c r="AZ58">
        <v>79945</v>
      </c>
      <c r="BA58" s="185">
        <v>56636.927111376448</v>
      </c>
      <c r="BB58" s="242">
        <f t="shared" si="0"/>
        <v>183636</v>
      </c>
      <c r="BC58" s="185">
        <f t="shared" si="1"/>
        <v>420688.42253667081</v>
      </c>
      <c r="BD58" s="242">
        <f t="shared" si="2"/>
        <v>903666.56990738481</v>
      </c>
      <c r="BE58" s="242">
        <f t="shared" si="3"/>
        <v>1324354.9924440556</v>
      </c>
      <c r="BG58" s="242">
        <f t="shared" si="4"/>
        <v>814847.47956524324</v>
      </c>
      <c r="BH58" s="242">
        <f t="shared" si="5"/>
        <v>509507.51287881233</v>
      </c>
      <c r="BI58" s="242">
        <f t="shared" si="6"/>
        <v>1324354.9924440556</v>
      </c>
    </row>
    <row r="59" spans="1:61" ht="13.5" x14ac:dyDescent="0.35">
      <c r="A59" s="135">
        <v>2019</v>
      </c>
      <c r="B59" s="184">
        <v>163767</v>
      </c>
      <c r="C59" s="486">
        <v>14195</v>
      </c>
      <c r="D59" s="184">
        <f>'B-3.Cal.CN'!L55</f>
        <v>16145</v>
      </c>
      <c r="E59" s="184">
        <f>'B-3.Cal.CN'!H55</f>
        <v>7570</v>
      </c>
      <c r="F59" s="486">
        <f>'B-3.Cal.CN'!B55</f>
        <v>9965</v>
      </c>
      <c r="G59" s="135"/>
      <c r="H59" s="697">
        <v>37084</v>
      </c>
      <c r="J59" s="857">
        <v>8564</v>
      </c>
      <c r="O59" s="852">
        <v>11229</v>
      </c>
      <c r="P59" s="858">
        <v>18436</v>
      </c>
      <c r="Q59" s="185">
        <v>37007</v>
      </c>
      <c r="R59" s="185">
        <v>73104</v>
      </c>
      <c r="S59" s="185">
        <v>34556</v>
      </c>
      <c r="T59" s="185">
        <v>48913</v>
      </c>
      <c r="U59" s="185">
        <v>16661</v>
      </c>
      <c r="V59" s="185">
        <v>28953</v>
      </c>
      <c r="W59" s="185">
        <v>58140</v>
      </c>
      <c r="X59" s="185">
        <v>212238</v>
      </c>
      <c r="Y59" s="185">
        <v>11274</v>
      </c>
      <c r="Z59">
        <v>21428</v>
      </c>
      <c r="AA59">
        <v>984</v>
      </c>
      <c r="AB59">
        <v>5232</v>
      </c>
      <c r="AC59">
        <v>328</v>
      </c>
      <c r="AD59" s="1090">
        <f>AVERAGE(AD55:AD58)</f>
        <v>16609.75</v>
      </c>
      <c r="AE59">
        <v>4319.9078278307597</v>
      </c>
      <c r="AF59">
        <v>789</v>
      </c>
      <c r="AG59">
        <v>2617</v>
      </c>
      <c r="AH59">
        <v>4376</v>
      </c>
      <c r="AI59">
        <v>10156</v>
      </c>
      <c r="AJ59" s="185">
        <v>1837.5</v>
      </c>
      <c r="AK59">
        <v>10398.245981780907</v>
      </c>
      <c r="AM59" s="185">
        <v>62457.571817841635</v>
      </c>
      <c r="AN59" s="185">
        <v>14267.232670092912</v>
      </c>
      <c r="AO59" s="859">
        <v>13089.562430358912</v>
      </c>
      <c r="AP59" s="184">
        <v>12543</v>
      </c>
      <c r="AQ59" s="185">
        <v>17161.336752773444</v>
      </c>
      <c r="AR59" s="185">
        <v>100120.96445376644</v>
      </c>
      <c r="AT59">
        <v>2019</v>
      </c>
      <c r="AU59" s="857">
        <v>199875.11201033116</v>
      </c>
      <c r="AV59">
        <v>17677</v>
      </c>
      <c r="AW59">
        <v>16446</v>
      </c>
      <c r="AX59">
        <v>6311</v>
      </c>
      <c r="AY59">
        <v>206532</v>
      </c>
      <c r="AZ59">
        <v>128719</v>
      </c>
      <c r="BA59" s="185">
        <v>78612.680320416068</v>
      </c>
      <c r="BB59" s="242">
        <f t="shared" si="0"/>
        <v>375685</v>
      </c>
      <c r="BC59" s="185">
        <f t="shared" si="1"/>
        <v>654172.79233074724</v>
      </c>
      <c r="BD59" s="242">
        <f t="shared" si="2"/>
        <v>849226.07193444518</v>
      </c>
      <c r="BE59" s="242">
        <f t="shared" si="3"/>
        <v>1503398.8642651923</v>
      </c>
      <c r="BG59" s="242">
        <f t="shared" si="4"/>
        <v>819063.26983816188</v>
      </c>
      <c r="BH59" s="242">
        <f t="shared" si="5"/>
        <v>684335.59442703053</v>
      </c>
      <c r="BI59" s="242">
        <f t="shared" si="6"/>
        <v>1503398.8642651923</v>
      </c>
    </row>
    <row r="60" spans="1:61" ht="13.5" x14ac:dyDescent="0.35">
      <c r="A60" s="135">
        <v>2020</v>
      </c>
      <c r="B60" s="184">
        <v>138091</v>
      </c>
      <c r="C60" s="486">
        <v>3556</v>
      </c>
      <c r="D60" s="184">
        <f>'B-3.Cal.CN'!L56</f>
        <v>1675</v>
      </c>
      <c r="E60" s="184">
        <f>'B-3.Cal.CN'!H56</f>
        <v>6743</v>
      </c>
      <c r="F60" s="486">
        <f>'B-3.Cal.CN'!B56</f>
        <v>5109</v>
      </c>
      <c r="G60" s="135"/>
      <c r="H60" s="697">
        <v>45409</v>
      </c>
      <c r="J60" s="857">
        <v>5559</v>
      </c>
      <c r="O60" s="852">
        <v>11108</v>
      </c>
      <c r="P60" s="858">
        <v>29387</v>
      </c>
      <c r="Q60" s="185">
        <v>61716</v>
      </c>
      <c r="R60" s="185">
        <v>81300</v>
      </c>
      <c r="S60" s="185">
        <v>65466.45</v>
      </c>
      <c r="T60" s="185">
        <v>77863</v>
      </c>
      <c r="U60" s="185">
        <v>35375</v>
      </c>
      <c r="V60" s="185">
        <v>52688</v>
      </c>
      <c r="W60" s="185">
        <v>101928</v>
      </c>
      <c r="X60" s="185">
        <v>299336</v>
      </c>
      <c r="Y60" s="185">
        <v>14633</v>
      </c>
      <c r="Z60">
        <v>37836</v>
      </c>
      <c r="AA60">
        <v>2829</v>
      </c>
      <c r="AB60">
        <v>10778</v>
      </c>
      <c r="AC60">
        <v>371</v>
      </c>
      <c r="AD60" s="1090">
        <f>AVERAGE(AD55:AD58)</f>
        <v>16609.75</v>
      </c>
      <c r="AE60">
        <v>7121</v>
      </c>
      <c r="AF60">
        <v>1252</v>
      </c>
      <c r="AG60">
        <v>3726</v>
      </c>
      <c r="AH60">
        <v>2976</v>
      </c>
      <c r="AI60">
        <v>11056</v>
      </c>
      <c r="AJ60" s="185">
        <v>1315.5182872435325</v>
      </c>
      <c r="AK60">
        <v>6201.1320764968859</v>
      </c>
      <c r="AM60" s="185">
        <v>23614.50271444688</v>
      </c>
      <c r="AN60" s="185">
        <v>14689.312677932296</v>
      </c>
      <c r="AO60" s="185">
        <v>12573.267490191118</v>
      </c>
      <c r="AP60">
        <v>14738</v>
      </c>
      <c r="AQ60" s="185">
        <v>13128.279415153136</v>
      </c>
      <c r="AR60" s="185">
        <v>66160.40234599734</v>
      </c>
      <c r="AT60">
        <v>2020</v>
      </c>
      <c r="AU60" s="857">
        <v>215114.35656412909</v>
      </c>
      <c r="AV60">
        <v>26265</v>
      </c>
      <c r="AW60">
        <v>24695</v>
      </c>
      <c r="AX60">
        <v>9234</v>
      </c>
      <c r="AY60">
        <v>201492</v>
      </c>
      <c r="AZ60">
        <v>88950</v>
      </c>
      <c r="BA60" s="185">
        <v>67840.348080201569</v>
      </c>
      <c r="BB60" s="242">
        <f t="shared" si="0"/>
        <v>350636</v>
      </c>
      <c r="BC60" s="185">
        <f t="shared" si="1"/>
        <v>633590.70464433066</v>
      </c>
      <c r="BD60" s="242">
        <f t="shared" si="2"/>
        <v>1077775.615007461</v>
      </c>
      <c r="BE60" s="242">
        <f t="shared" si="3"/>
        <v>1711366.3196517918</v>
      </c>
      <c r="BG60" s="242">
        <f t="shared" si="4"/>
        <v>1141785.0748513727</v>
      </c>
      <c r="BH60" s="242">
        <f t="shared" si="5"/>
        <v>569581.2448004192</v>
      </c>
      <c r="BI60" s="242">
        <f t="shared" si="6"/>
        <v>1711366.3196517918</v>
      </c>
    </row>
    <row r="61" spans="1:61" ht="13.5" x14ac:dyDescent="0.35">
      <c r="A61" s="135">
        <v>2021</v>
      </c>
      <c r="B61" s="184">
        <v>105584</v>
      </c>
      <c r="C61" s="486">
        <v>5635</v>
      </c>
      <c r="D61" s="184">
        <f>'B-3.Cal.CN'!L57</f>
        <v>5210</v>
      </c>
      <c r="E61" s="184">
        <f>'B-3.Cal.CN'!H57</f>
        <v>10239</v>
      </c>
      <c r="F61" s="486">
        <f>'B-3.Cal.CN'!B57</f>
        <v>3626</v>
      </c>
      <c r="G61" s="135"/>
      <c r="H61" s="697">
        <v>53954</v>
      </c>
      <c r="J61" s="857">
        <v>9169</v>
      </c>
      <c r="O61" s="852">
        <v>10038</v>
      </c>
      <c r="P61" s="858">
        <v>48979</v>
      </c>
      <c r="Q61" s="185">
        <v>62228</v>
      </c>
      <c r="R61" s="185">
        <v>91756</v>
      </c>
      <c r="S61" s="185">
        <v>56799.7</v>
      </c>
      <c r="T61" s="185">
        <v>74671</v>
      </c>
      <c r="U61" s="185">
        <v>17013</v>
      </c>
      <c r="V61" s="185">
        <v>73674</v>
      </c>
      <c r="W61" s="185">
        <v>66077</v>
      </c>
      <c r="X61" s="185">
        <v>239855</v>
      </c>
      <c r="Y61" s="185">
        <v>20789</v>
      </c>
      <c r="Z61">
        <v>36760</v>
      </c>
      <c r="AA61">
        <v>2574</v>
      </c>
      <c r="AB61">
        <v>6818</v>
      </c>
      <c r="AC61">
        <v>285</v>
      </c>
      <c r="AD61" s="1090">
        <f>AVERAGE(AD55:AD58)</f>
        <v>16609.75</v>
      </c>
      <c r="AE61">
        <v>5080</v>
      </c>
      <c r="AF61">
        <v>993</v>
      </c>
      <c r="AG61">
        <v>4000</v>
      </c>
      <c r="AH61">
        <v>3160</v>
      </c>
      <c r="AI61">
        <v>6900</v>
      </c>
      <c r="AJ61" s="185">
        <v>1164.5445544554455</v>
      </c>
      <c r="AK61">
        <v>5544.5615465770907</v>
      </c>
      <c r="AM61" s="185">
        <v>54599.612956709716</v>
      </c>
      <c r="AN61" s="185">
        <v>27905.022703861923</v>
      </c>
      <c r="AO61" s="185">
        <v>9127.8017894208551</v>
      </c>
      <c r="AP61">
        <v>23120</v>
      </c>
      <c r="AQ61" s="185">
        <v>11146.190445964163</v>
      </c>
      <c r="AR61" s="185">
        <v>100487.04477367034</v>
      </c>
      <c r="AT61">
        <v>2021</v>
      </c>
      <c r="AU61" s="857">
        <v>229295.95936415589</v>
      </c>
      <c r="AV61">
        <v>23746</v>
      </c>
      <c r="AW61">
        <v>23713</v>
      </c>
      <c r="AX61">
        <v>6801</v>
      </c>
      <c r="AY61">
        <v>231472</v>
      </c>
      <c r="AZ61">
        <v>104218</v>
      </c>
      <c r="BA61" s="185">
        <v>72043.170378449111</v>
      </c>
      <c r="BB61" s="242">
        <f t="shared" si="0"/>
        <v>389950</v>
      </c>
      <c r="BC61" s="185">
        <f t="shared" si="1"/>
        <v>691289.12974260503</v>
      </c>
      <c r="BD61" s="242">
        <f t="shared" si="2"/>
        <v>1078154.2287706595</v>
      </c>
      <c r="BE61" s="242">
        <f t="shared" si="3"/>
        <v>1769443.3585132645</v>
      </c>
      <c r="BG61" s="242">
        <f t="shared" si="4"/>
        <v>1075519.9539186114</v>
      </c>
      <c r="BH61" s="242">
        <f t="shared" si="5"/>
        <v>693923.40459465317</v>
      </c>
      <c r="BI61" s="242">
        <f t="shared" si="6"/>
        <v>1769443.3585132645</v>
      </c>
    </row>
    <row r="62" spans="1:61" ht="13.5" x14ac:dyDescent="0.35">
      <c r="A62" s="135">
        <v>2022</v>
      </c>
      <c r="B62" s="184">
        <v>61862</v>
      </c>
      <c r="C62" s="486">
        <v>8102</v>
      </c>
      <c r="D62" s="184">
        <f>'B-3.Cal.CN'!L58</f>
        <v>5263</v>
      </c>
      <c r="E62" s="184">
        <f>'B-3.Cal.CN'!H58</f>
        <v>5561</v>
      </c>
      <c r="F62" s="486">
        <f>'B-3.Cal.CN'!B58</f>
        <v>7035</v>
      </c>
      <c r="G62" s="135"/>
      <c r="H62" s="697">
        <v>46595</v>
      </c>
      <c r="J62" s="857">
        <v>6604</v>
      </c>
      <c r="O62" s="852">
        <v>14661.999999999998</v>
      </c>
      <c r="P62" s="858">
        <v>17609</v>
      </c>
      <c r="Q62" s="185">
        <v>102035</v>
      </c>
      <c r="R62" s="185">
        <v>185379</v>
      </c>
      <c r="S62" s="185">
        <v>78494</v>
      </c>
      <c r="T62" s="185">
        <v>87542</v>
      </c>
      <c r="U62" s="185">
        <v>9347</v>
      </c>
      <c r="V62" s="185">
        <v>258271</v>
      </c>
      <c r="W62" s="185">
        <v>64622</v>
      </c>
      <c r="X62" s="185">
        <v>254880</v>
      </c>
      <c r="Y62" s="185">
        <v>28355</v>
      </c>
      <c r="Z62">
        <v>23521</v>
      </c>
      <c r="AA62">
        <v>1348</v>
      </c>
      <c r="AB62">
        <v>6620</v>
      </c>
      <c r="AC62">
        <v>439</v>
      </c>
      <c r="AD62" s="1090">
        <f>AVERAGE(AD55:AD58)</f>
        <v>16609.75</v>
      </c>
      <c r="AE62">
        <v>5487</v>
      </c>
      <c r="AF62">
        <v>1086</v>
      </c>
      <c r="AG62">
        <v>2454</v>
      </c>
      <c r="AH62">
        <v>3953</v>
      </c>
      <c r="AI62">
        <v>8258</v>
      </c>
      <c r="AJ62" s="185">
        <v>1386</v>
      </c>
      <c r="AK62">
        <v>6641.0001800000009</v>
      </c>
      <c r="AM62" s="185">
        <v>75791.000439999989</v>
      </c>
      <c r="AN62" s="185">
        <v>43000.000239999994</v>
      </c>
      <c r="AO62" s="185">
        <v>19186.000059999995</v>
      </c>
      <c r="AP62">
        <v>20143</v>
      </c>
      <c r="AQ62" s="185">
        <v>16287.000179999999</v>
      </c>
      <c r="AR62" s="185">
        <v>96389.350639999291</v>
      </c>
      <c r="AT62">
        <v>2022</v>
      </c>
      <c r="AU62" s="857">
        <v>247477.1519020244</v>
      </c>
      <c r="AV62">
        <v>27492</v>
      </c>
      <c r="AW62">
        <v>41985</v>
      </c>
      <c r="AX62">
        <v>10700</v>
      </c>
      <c r="AY62">
        <v>152352</v>
      </c>
      <c r="AZ62">
        <v>193046</v>
      </c>
      <c r="BA62" s="185">
        <v>73666.571998487867</v>
      </c>
      <c r="BB62" s="242">
        <f t="shared" si="0"/>
        <v>425575</v>
      </c>
      <c r="BC62" s="185">
        <f t="shared" si="1"/>
        <v>746718.72390051233</v>
      </c>
      <c r="BD62" s="242">
        <f t="shared" si="2"/>
        <v>1449795.1017399994</v>
      </c>
      <c r="BE62" s="242">
        <f t="shared" si="3"/>
        <v>2196513.8256405117</v>
      </c>
      <c r="BG62" s="242">
        <f t="shared" si="4"/>
        <v>1419834.9019020244</v>
      </c>
      <c r="BH62" s="242">
        <f t="shared" si="5"/>
        <v>776678.92373848706</v>
      </c>
      <c r="BI62" s="242">
        <f t="shared" si="6"/>
        <v>2196513.8256405117</v>
      </c>
    </row>
    <row r="63" spans="1:61" ht="13.5" x14ac:dyDescent="0.35">
      <c r="A63" s="135">
        <v>2023</v>
      </c>
      <c r="B63" s="184">
        <v>133638</v>
      </c>
      <c r="C63" s="486">
        <v>29425</v>
      </c>
      <c r="D63" s="184">
        <f>'B-3.Cal.CN'!L59</f>
        <v>106</v>
      </c>
      <c r="E63" s="184">
        <f>'B-3.Cal.CN'!H59</f>
        <v>2447</v>
      </c>
      <c r="F63" s="486">
        <f>'B-3.Cal.CN'!B59</f>
        <v>2972</v>
      </c>
      <c r="G63" s="135"/>
      <c r="H63" s="697">
        <v>65904.09320608704</v>
      </c>
      <c r="J63" s="857">
        <v>7765</v>
      </c>
      <c r="O63" s="852">
        <v>14082</v>
      </c>
      <c r="P63" s="858">
        <v>29550</v>
      </c>
      <c r="Q63" s="185">
        <v>78975</v>
      </c>
      <c r="R63" s="185">
        <v>141179</v>
      </c>
      <c r="S63" s="185">
        <v>54722</v>
      </c>
      <c r="T63" s="185">
        <v>77000</v>
      </c>
      <c r="U63" s="185">
        <v>8700</v>
      </c>
      <c r="V63" s="185">
        <v>153000</v>
      </c>
      <c r="W63" s="185">
        <v>57000</v>
      </c>
      <c r="X63" s="185">
        <v>378000</v>
      </c>
      <c r="Y63" s="185">
        <v>18136</v>
      </c>
      <c r="Z63" s="1089">
        <f>AVERAGE(Z59:Z62)</f>
        <v>29886.25</v>
      </c>
      <c r="AA63" s="1089">
        <f>AVERAGE(AA59:AA62)</f>
        <v>1933.75</v>
      </c>
      <c r="AB63">
        <v>7481</v>
      </c>
      <c r="AC63" s="1089">
        <f>AVERAGE(AC59:AC62)</f>
        <v>355.75</v>
      </c>
      <c r="AD63" s="1090">
        <f>AVERAGE(AD55:AD58)</f>
        <v>16609.75</v>
      </c>
      <c r="AE63" s="1089">
        <f>AVERAGE(AE59:AE62)</f>
        <v>5501.9769569576902</v>
      </c>
      <c r="AF63" s="1089">
        <f>AVERAGE(AF59:AF62)</f>
        <v>1030</v>
      </c>
      <c r="AG63" s="1089">
        <f>AVERAGE(AG59:AG62)</f>
        <v>3199.25</v>
      </c>
      <c r="AH63">
        <v>3894</v>
      </c>
      <c r="AI63">
        <v>8062</v>
      </c>
      <c r="AJ63" s="1089">
        <f>AVERAGE(AJ59:AJ62)</f>
        <v>1425.8907104247446</v>
      </c>
      <c r="AK63" s="1089">
        <f>AVERAGE(AK59:AK62)</f>
        <v>7196.2349462137208</v>
      </c>
      <c r="AL63" s="1088">
        <v>500</v>
      </c>
      <c r="AM63" s="1089">
        <f>AVERAGE(AM59:AM62)</f>
        <v>54115.671982249551</v>
      </c>
      <c r="AN63" s="1089">
        <f>AVERAGE(AN59:AN62)</f>
        <v>24965.392072971779</v>
      </c>
      <c r="AO63" s="1089">
        <f>AVERAGE(AO59:AO62)</f>
        <v>13494.157942492719</v>
      </c>
      <c r="AP63">
        <v>16922</v>
      </c>
      <c r="AQ63" s="1089">
        <f>AVERAGE(AQ59:AQ62)</f>
        <v>14430.701698472687</v>
      </c>
      <c r="AR63" s="1089">
        <f>AVERAGE(AR59:AR62)</f>
        <v>90789.440553358349</v>
      </c>
      <c r="AT63">
        <v>2023</v>
      </c>
      <c r="AU63" s="857">
        <v>342341.5957920074</v>
      </c>
      <c r="AV63">
        <v>19905</v>
      </c>
      <c r="AW63">
        <v>29567</v>
      </c>
      <c r="AX63">
        <v>11879</v>
      </c>
      <c r="AY63">
        <v>682041</v>
      </c>
      <c r="AZ63">
        <v>273288</v>
      </c>
      <c r="BA63" s="185">
        <v>74370.89516544115</v>
      </c>
      <c r="BB63" s="242">
        <f t="shared" si="0"/>
        <v>1016680</v>
      </c>
      <c r="BC63" s="185">
        <f t="shared" si="1"/>
        <v>1433392.4909574485</v>
      </c>
      <c r="BD63" s="242">
        <f t="shared" si="2"/>
        <v>1312137.2168631409</v>
      </c>
      <c r="BE63" s="242">
        <f t="shared" si="3"/>
        <v>2745529.7078205897</v>
      </c>
      <c r="BG63" s="242">
        <f t="shared" si="4"/>
        <v>1432065.2134593897</v>
      </c>
      <c r="BH63" s="242">
        <f t="shared" si="5"/>
        <v>1313464.4943611997</v>
      </c>
      <c r="BI63" s="242">
        <f t="shared" si="6"/>
        <v>2745529.7078205897</v>
      </c>
    </row>
    <row r="64" spans="1:61" x14ac:dyDescent="0.3">
      <c r="H64" s="184"/>
      <c r="AL64" s="1092" t="s">
        <v>1424</v>
      </c>
    </row>
    <row r="65" spans="8:28" x14ac:dyDescent="0.3">
      <c r="N65" s="1091"/>
      <c r="O65" s="1091">
        <f t="shared" ref="N65:S65" si="7">AVERAGE(O59:O62)</f>
        <v>11759.25</v>
      </c>
      <c r="P65" s="1091">
        <f t="shared" si="7"/>
        <v>28602.75</v>
      </c>
      <c r="Q65" s="1091">
        <f t="shared" si="7"/>
        <v>65746.5</v>
      </c>
      <c r="R65" s="1091">
        <f t="shared" si="7"/>
        <v>107884.75</v>
      </c>
      <c r="S65" s="1091">
        <f t="shared" si="7"/>
        <v>58829.037499999999</v>
      </c>
      <c r="T65" s="1091">
        <f t="shared" ref="T65:V65" si="8">AVERAGE(T59:T62)</f>
        <v>72247.25</v>
      </c>
      <c r="U65" s="1091">
        <f t="shared" si="8"/>
        <v>19599</v>
      </c>
      <c r="V65" s="1091">
        <f t="shared" si="8"/>
        <v>103396.5</v>
      </c>
      <c r="W65" s="1091">
        <f>AVERAGE(W59:W62)</f>
        <v>72691.75</v>
      </c>
      <c r="X65" s="1091">
        <f>AVERAGE(X59:X62)</f>
        <v>251577.25</v>
      </c>
      <c r="Y65" s="1091">
        <f>AVERAGE(Y59:Y62)</f>
        <v>18762.75</v>
      </c>
      <c r="AB65" s="1088" t="s">
        <v>1423</v>
      </c>
    </row>
    <row r="66" spans="8:28" x14ac:dyDescent="0.3">
      <c r="H66" s="184"/>
    </row>
    <row r="67" spans="8:28" x14ac:dyDescent="0.3">
      <c r="O67" s="1088">
        <f>SUM(O63:Y63)</f>
        <v>1010344</v>
      </c>
      <c r="P67" s="1088" t="s">
        <v>1421</v>
      </c>
    </row>
    <row r="68" spans="8:28" x14ac:dyDescent="0.3">
      <c r="H68" s="184"/>
      <c r="O68" s="1091">
        <f>SUM(O65:Y65)</f>
        <v>811096.78749999998</v>
      </c>
      <c r="P68" s="1088" t="s">
        <v>1422</v>
      </c>
    </row>
    <row r="70" spans="8:28" x14ac:dyDescent="0.3">
      <c r="H70" s="184"/>
    </row>
    <row r="72" spans="8:28" x14ac:dyDescent="0.3">
      <c r="H72" s="184"/>
    </row>
    <row r="74" spans="8:28" x14ac:dyDescent="0.3">
      <c r="H74" s="184"/>
    </row>
    <row r="76" spans="8:28" x14ac:dyDescent="0.3">
      <c r="H76" s="184"/>
    </row>
    <row r="78" spans="8:28" x14ac:dyDescent="0.3">
      <c r="H78" s="184"/>
    </row>
    <row r="80" spans="8:28" x14ac:dyDescent="0.3">
      <c r="H80" s="184"/>
    </row>
    <row r="82" spans="8:8" x14ac:dyDescent="0.3">
      <c r="H82" s="184"/>
    </row>
    <row r="84" spans="8:8" x14ac:dyDescent="0.3">
      <c r="H84" s="184"/>
    </row>
    <row r="86" spans="8:8" x14ac:dyDescent="0.3">
      <c r="H86" s="184"/>
    </row>
    <row r="88" spans="8:8" x14ac:dyDescent="0.3">
      <c r="H88" s="184"/>
    </row>
    <row r="90" spans="8:8" x14ac:dyDescent="0.3">
      <c r="H90" s="184"/>
    </row>
    <row r="92" spans="8:8" x14ac:dyDescent="0.3">
      <c r="H92" s="184"/>
    </row>
    <row r="94" spans="8:8" x14ac:dyDescent="0.3">
      <c r="H94" s="184"/>
    </row>
    <row r="96" spans="8:8" x14ac:dyDescent="0.3">
      <c r="H96" s="184"/>
    </row>
    <row r="98" spans="8:8" x14ac:dyDescent="0.3">
      <c r="H98" s="184"/>
    </row>
    <row r="100" spans="8:8" x14ac:dyDescent="0.3">
      <c r="H100" s="184"/>
    </row>
    <row r="102" spans="8:8" x14ac:dyDescent="0.3">
      <c r="H102" s="184"/>
    </row>
    <row r="104" spans="8:8" x14ac:dyDescent="0.3">
      <c r="H104" s="184"/>
    </row>
    <row r="106" spans="8:8" x14ac:dyDescent="0.3">
      <c r="H106" s="184"/>
    </row>
    <row r="108" spans="8:8" x14ac:dyDescent="0.3">
      <c r="H108" s="184"/>
    </row>
    <row r="109" spans="8:8" x14ac:dyDescent="0.3">
      <c r="H109" s="184"/>
    </row>
    <row r="110" spans="8:8" x14ac:dyDescent="0.3">
      <c r="H110" s="184"/>
    </row>
    <row r="111" spans="8:8" x14ac:dyDescent="0.3">
      <c r="H111" s="184"/>
    </row>
    <row r="112" spans="8:8" x14ac:dyDescent="0.3">
      <c r="H112" s="184"/>
    </row>
    <row r="113" spans="8:8" x14ac:dyDescent="0.3">
      <c r="H113" s="184"/>
    </row>
    <row r="114" spans="8:8" x14ac:dyDescent="0.3">
      <c r="H114" s="184"/>
    </row>
    <row r="115" spans="8:8" x14ac:dyDescent="0.3">
      <c r="H115" s="184"/>
    </row>
    <row r="116" spans="8:8" x14ac:dyDescent="0.3">
      <c r="H116" s="184"/>
    </row>
    <row r="117" spans="8:8" x14ac:dyDescent="0.3">
      <c r="H117" s="184"/>
    </row>
    <row r="118" spans="8:8" x14ac:dyDescent="0.3">
      <c r="H118" s="184"/>
    </row>
  </sheetData>
  <customSheetViews>
    <customSheetView guid="{EF5D9E67-CDBC-4DA7-AF4B-457CDBE1825C}">
      <pane xSplit="1" ySplit="1" topLeftCell="X22" activePane="bottomRight" state="frozen"/>
      <selection pane="bottomRight" activeCell="AR47" sqref="AR47"/>
      <pageMargins left="0" right="0" top="0" bottom="0" header="0" footer="0"/>
    </customSheetView>
  </customSheetViews>
  <pageMargins left="0.7" right="0.7" top="0.75" bottom="0.75" header="0.3" footer="0.3"/>
  <pageSetup orientation="landscape" horizontalDpi="1200" verticalDpi="1200" r:id="rId1"/>
  <ignoredErrors>
    <ignoredError sqref="F11 F12:F63" unlockedFormula="1"/>
    <ignoredError sqref="BB20:BB63 BC20:BC63" formulaRange="1"/>
  </ignoredError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D2CAD-5189-4BA7-924F-D30C20E7BA54}">
  <dimension ref="A1:AZ216"/>
  <sheetViews>
    <sheetView topLeftCell="N25" workbookViewId="0">
      <selection activeCell="AD57" sqref="AD57"/>
    </sheetView>
  </sheetViews>
  <sheetFormatPr defaultRowHeight="14.5" x14ac:dyDescent="0.35"/>
  <cols>
    <col min="1" max="1" width="8.7265625" style="865"/>
    <col min="2" max="2" width="25.36328125" style="865" customWidth="1"/>
    <col min="3" max="3" width="9.90625" style="865" customWidth="1"/>
    <col min="4" max="32" width="5.453125" style="865" customWidth="1"/>
    <col min="33" max="47" width="5.6328125" style="865" customWidth="1"/>
    <col min="48" max="48" width="11.6328125" style="865" customWidth="1"/>
    <col min="49" max="50" width="8.7265625" style="865"/>
    <col min="51" max="51" width="11.453125" style="865" customWidth="1"/>
    <col min="52" max="52" width="10.08984375" style="865" bestFit="1" customWidth="1"/>
    <col min="53" max="16384" width="8.7265625" style="865"/>
  </cols>
  <sheetData>
    <row r="1" spans="1:52" x14ac:dyDescent="0.35">
      <c r="A1" s="865" t="s">
        <v>1403</v>
      </c>
    </row>
    <row r="3" spans="1:52" x14ac:dyDescent="0.35">
      <c r="B3" s="865" t="s">
        <v>1202</v>
      </c>
      <c r="C3" s="865" t="s">
        <v>558</v>
      </c>
    </row>
    <row r="4" spans="1:52" x14ac:dyDescent="0.35">
      <c r="A4" s="865" t="s">
        <v>1404</v>
      </c>
      <c r="AG4" s="866">
        <v>34335</v>
      </c>
      <c r="AH4" s="866"/>
      <c r="AI4" s="866">
        <v>36609</v>
      </c>
    </row>
    <row r="5" spans="1:52" x14ac:dyDescent="0.35">
      <c r="B5" s="865" t="s">
        <v>1203</v>
      </c>
      <c r="D5" s="865" t="s">
        <v>1204</v>
      </c>
    </row>
    <row r="6" spans="1:52" x14ac:dyDescent="0.35">
      <c r="B6" s="867" t="s">
        <v>1205</v>
      </c>
      <c r="C6" s="867" t="s">
        <v>1206</v>
      </c>
      <c r="D6" s="867">
        <v>1980</v>
      </c>
      <c r="E6" s="867">
        <v>1981</v>
      </c>
      <c r="F6" s="867">
        <v>1982</v>
      </c>
      <c r="G6" s="867">
        <v>1983</v>
      </c>
      <c r="H6" s="867">
        <v>1984</v>
      </c>
      <c r="I6" s="867">
        <v>1985</v>
      </c>
      <c r="J6" s="867">
        <v>1986</v>
      </c>
      <c r="K6" s="867">
        <v>1987</v>
      </c>
      <c r="L6" s="867">
        <v>1988</v>
      </c>
      <c r="M6" s="867">
        <v>1989</v>
      </c>
      <c r="N6" s="867">
        <v>1990</v>
      </c>
      <c r="O6" s="867">
        <v>1991</v>
      </c>
      <c r="P6" s="867">
        <v>1992</v>
      </c>
      <c r="Q6" s="867">
        <v>1993</v>
      </c>
      <c r="R6" s="867">
        <v>1994</v>
      </c>
      <c r="S6" s="867">
        <v>1995</v>
      </c>
      <c r="T6" s="867">
        <v>1996</v>
      </c>
      <c r="U6" s="867">
        <v>1997</v>
      </c>
      <c r="V6" s="867">
        <v>1998</v>
      </c>
      <c r="W6" s="867">
        <v>1999</v>
      </c>
      <c r="X6" s="867">
        <v>2000</v>
      </c>
      <c r="Y6" s="867">
        <v>2001</v>
      </c>
      <c r="Z6" s="867">
        <v>2002</v>
      </c>
      <c r="AA6" s="867">
        <v>2003</v>
      </c>
      <c r="AB6" s="867">
        <v>2004</v>
      </c>
      <c r="AC6" s="867">
        <v>2005</v>
      </c>
      <c r="AD6" s="867">
        <v>2006</v>
      </c>
      <c r="AE6" s="867">
        <v>2007</v>
      </c>
      <c r="AF6" s="867">
        <v>2008</v>
      </c>
      <c r="AG6" s="867">
        <v>2009</v>
      </c>
      <c r="AH6" s="867">
        <v>2010</v>
      </c>
      <c r="AI6" s="867">
        <v>2011</v>
      </c>
      <c r="AJ6" s="867">
        <v>2012</v>
      </c>
      <c r="AK6" s="867">
        <v>2013</v>
      </c>
      <c r="AL6" s="867">
        <v>2014</v>
      </c>
      <c r="AM6" s="867">
        <v>2015</v>
      </c>
      <c r="AN6" s="867">
        <v>2016</v>
      </c>
      <c r="AO6" s="867">
        <v>2017</v>
      </c>
      <c r="AP6" s="867">
        <v>2018</v>
      </c>
      <c r="AQ6" s="867">
        <v>2019</v>
      </c>
      <c r="AR6" s="867">
        <v>2020</v>
      </c>
      <c r="AS6" s="867">
        <v>2021</v>
      </c>
      <c r="AT6" s="867">
        <v>2022</v>
      </c>
      <c r="AU6" s="867">
        <v>2023</v>
      </c>
      <c r="AV6" s="868" t="s">
        <v>1207</v>
      </c>
      <c r="AW6" s="865" t="s">
        <v>1208</v>
      </c>
      <c r="AX6" s="865" t="s">
        <v>1209</v>
      </c>
      <c r="AY6" s="865" t="s">
        <v>1210</v>
      </c>
      <c r="AZ6" s="865" t="s">
        <v>1211</v>
      </c>
    </row>
    <row r="7" spans="1:52" x14ac:dyDescent="0.35">
      <c r="A7" s="865">
        <v>1</v>
      </c>
      <c r="B7" s="865" t="s">
        <v>1212</v>
      </c>
      <c r="C7" s="865" t="s">
        <v>1213</v>
      </c>
      <c r="D7" s="865">
        <v>1837</v>
      </c>
      <c r="E7" s="865">
        <v>8782</v>
      </c>
      <c r="F7" s="865">
        <v>7034</v>
      </c>
      <c r="G7" s="865">
        <v>5992</v>
      </c>
      <c r="H7" s="865">
        <v>6333</v>
      </c>
      <c r="I7" s="865">
        <v>5675</v>
      </c>
      <c r="J7" s="865">
        <v>3747</v>
      </c>
      <c r="K7" s="865">
        <v>4119</v>
      </c>
      <c r="L7" s="865">
        <v>8009</v>
      </c>
      <c r="M7" s="865">
        <v>6840</v>
      </c>
      <c r="N7" s="865">
        <v>6596</v>
      </c>
      <c r="O7" s="865">
        <v>7728</v>
      </c>
      <c r="P7" s="865">
        <v>10522</v>
      </c>
      <c r="Q7" s="865">
        <v>7347</v>
      </c>
      <c r="R7" s="865">
        <v>6979</v>
      </c>
      <c r="S7" s="865">
        <v>17102</v>
      </c>
      <c r="T7" s="865">
        <v>15556</v>
      </c>
      <c r="U7" s="865">
        <v>10164</v>
      </c>
      <c r="V7" s="865">
        <v>6931</v>
      </c>
      <c r="W7" s="865">
        <v>6432</v>
      </c>
      <c r="X7" s="865">
        <v>6727</v>
      </c>
      <c r="Y7" s="865">
        <v>6052</v>
      </c>
      <c r="Z7" s="865">
        <v>5785</v>
      </c>
      <c r="AA7" s="865">
        <v>4181</v>
      </c>
      <c r="AB7" s="865">
        <v>3041</v>
      </c>
      <c r="AC7" s="865">
        <v>3184</v>
      </c>
      <c r="AD7" s="865">
        <v>2295</v>
      </c>
      <c r="AE7" s="865">
        <v>2545</v>
      </c>
      <c r="AF7" s="865">
        <v>2260</v>
      </c>
      <c r="AG7" s="865">
        <v>1290</v>
      </c>
      <c r="AH7" s="865">
        <v>3116</v>
      </c>
      <c r="AI7" s="865">
        <v>4046</v>
      </c>
      <c r="AJ7" s="865">
        <v>5208</v>
      </c>
      <c r="AK7" s="865">
        <v>4891</v>
      </c>
      <c r="AL7" s="865">
        <v>5290</v>
      </c>
      <c r="AM7" s="865">
        <v>6594</v>
      </c>
      <c r="AN7" s="865">
        <v>8733</v>
      </c>
      <c r="AO7" s="865">
        <v>15689</v>
      </c>
      <c r="AP7" s="865">
        <v>16710</v>
      </c>
      <c r="AQ7" s="865">
        <v>18433</v>
      </c>
      <c r="AR7" s="865">
        <v>10534</v>
      </c>
      <c r="AS7" s="865">
        <v>15218</v>
      </c>
      <c r="AT7" s="865">
        <v>22875</v>
      </c>
      <c r="AU7" s="865">
        <v>20000</v>
      </c>
      <c r="AV7" s="869">
        <f>AVERAGE(D7:AU7)</f>
        <v>7918.681818181818</v>
      </c>
      <c r="AW7" s="870">
        <f>AV7/SUM($AV$7:$AV$55)</f>
        <v>0.19114088532218235</v>
      </c>
      <c r="AZ7" s="869">
        <f>AVERAGE(E7:AX7)</f>
        <v>7877.8638435348257</v>
      </c>
    </row>
    <row r="8" spans="1:52" x14ac:dyDescent="0.35">
      <c r="A8" s="865">
        <v>2</v>
      </c>
      <c r="B8" s="865" t="s">
        <v>1214</v>
      </c>
      <c r="C8" s="865" t="s">
        <v>1215</v>
      </c>
      <c r="D8" s="871">
        <f t="shared" ref="D8:M11" si="0">$AX8*D$7</f>
        <v>1748.367586365013</v>
      </c>
      <c r="E8" s="871">
        <f t="shared" si="0"/>
        <v>8358.2820595849444</v>
      </c>
      <c r="F8" s="871">
        <f t="shared" si="0"/>
        <v>6694.6203606377258</v>
      </c>
      <c r="G8" s="871">
        <f t="shared" si="0"/>
        <v>5702.8952517687303</v>
      </c>
      <c r="H8" s="871">
        <f t="shared" si="0"/>
        <v>6027.442528279601</v>
      </c>
      <c r="I8" s="871">
        <f t="shared" si="0"/>
        <v>5401.1900123143432</v>
      </c>
      <c r="J8" s="871">
        <f t="shared" si="0"/>
        <v>3566.2130354434967</v>
      </c>
      <c r="K8" s="871">
        <f t="shared" si="0"/>
        <v>3920.2646098189921</v>
      </c>
      <c r="L8" s="871">
        <f t="shared" si="0"/>
        <v>7622.5781160573706</v>
      </c>
      <c r="M8" s="871">
        <f t="shared" si="0"/>
        <v>6509.9805610978165</v>
      </c>
      <c r="N8" s="865">
        <v>7369</v>
      </c>
      <c r="O8" s="865">
        <v>5324</v>
      </c>
      <c r="P8" s="865">
        <v>6382</v>
      </c>
      <c r="Q8" s="865">
        <v>5871</v>
      </c>
      <c r="R8" s="865">
        <v>6318</v>
      </c>
      <c r="S8" s="865">
        <v>5524</v>
      </c>
      <c r="T8" s="865">
        <v>5425</v>
      </c>
      <c r="U8" s="865">
        <v>3531</v>
      </c>
      <c r="V8" s="865">
        <v>4854</v>
      </c>
      <c r="W8" s="865">
        <v>5306</v>
      </c>
      <c r="X8" s="865">
        <v>6517</v>
      </c>
      <c r="Y8" s="865">
        <v>9830</v>
      </c>
      <c r="Z8" s="865">
        <v>7219</v>
      </c>
      <c r="AA8" s="865">
        <v>6846</v>
      </c>
      <c r="AB8" s="865">
        <v>6501</v>
      </c>
      <c r="AC8" s="865">
        <v>8985</v>
      </c>
      <c r="AD8" s="865">
        <v>13303</v>
      </c>
      <c r="AE8" s="865">
        <v>9489</v>
      </c>
      <c r="AF8" s="865">
        <v>6285</v>
      </c>
      <c r="AG8" s="865">
        <v>9167</v>
      </c>
      <c r="AH8" s="865">
        <v>7766</v>
      </c>
      <c r="AI8" s="865">
        <v>7176</v>
      </c>
      <c r="AJ8" s="865">
        <v>5164</v>
      </c>
      <c r="AK8" s="865">
        <v>4329</v>
      </c>
      <c r="AL8" s="865">
        <v>8254</v>
      </c>
      <c r="AM8" s="865">
        <v>6367</v>
      </c>
      <c r="AN8" s="865">
        <v>4795</v>
      </c>
      <c r="AO8" s="865">
        <v>6794</v>
      </c>
      <c r="AP8" s="865">
        <v>6036</v>
      </c>
      <c r="AQ8" s="865">
        <v>8825</v>
      </c>
      <c r="AR8" s="865">
        <v>12086</v>
      </c>
      <c r="AS8" s="865">
        <v>10556</v>
      </c>
      <c r="AT8" s="865">
        <v>9737</v>
      </c>
      <c r="AU8" s="865">
        <v>18314</v>
      </c>
      <c r="AV8" s="869">
        <f t="shared" ref="AV8:AV56" si="1">AVERAGE(D8:AU8)</f>
        <v>7086.2916845765458</v>
      </c>
      <c r="AW8" s="870">
        <f t="shared" ref="AW8:AW55" si="2">AV8/SUM($AV$7:$AV$55)</f>
        <v>0.17104867922981878</v>
      </c>
      <c r="AX8" s="872">
        <v>0.95175154402014861</v>
      </c>
      <c r="AZ8" s="869">
        <f t="shared" ref="AZ8:AZ57" si="3">AVERAGE(E8:AX8)</f>
        <v>6894.2582830391921</v>
      </c>
    </row>
    <row r="9" spans="1:52" x14ac:dyDescent="0.35">
      <c r="A9" s="865">
        <v>3</v>
      </c>
      <c r="B9" s="865" t="s">
        <v>1216</v>
      </c>
      <c r="C9" s="865" t="s">
        <v>1217</v>
      </c>
      <c r="D9" s="871">
        <f t="shared" si="0"/>
        <v>1351.3369852561636</v>
      </c>
      <c r="E9" s="871">
        <f t="shared" si="0"/>
        <v>6460.2293982142783</v>
      </c>
      <c r="F9" s="871">
        <f t="shared" si="0"/>
        <v>5174.3627404963827</v>
      </c>
      <c r="G9" s="865">
        <v>130</v>
      </c>
      <c r="H9" s="871">
        <f t="shared" si="0"/>
        <v>4658.6919584253046</v>
      </c>
      <c r="I9" s="871">
        <f t="shared" si="0"/>
        <v>4174.6529076367606</v>
      </c>
      <c r="J9" s="865">
        <v>3060</v>
      </c>
      <c r="K9" s="865">
        <v>3573</v>
      </c>
      <c r="L9" s="865">
        <v>9461</v>
      </c>
      <c r="M9" s="865">
        <v>12301</v>
      </c>
      <c r="N9" s="865">
        <v>11678</v>
      </c>
      <c r="O9" s="865">
        <v>6789</v>
      </c>
      <c r="P9" s="865">
        <v>4013</v>
      </c>
      <c r="Q9" s="865">
        <v>2270</v>
      </c>
      <c r="R9" s="865">
        <v>2532</v>
      </c>
      <c r="S9" s="865">
        <v>2158</v>
      </c>
      <c r="T9" s="865">
        <v>2608</v>
      </c>
      <c r="U9" s="865">
        <v>2602</v>
      </c>
      <c r="V9" s="865">
        <v>4419</v>
      </c>
      <c r="W9" s="865">
        <v>7051</v>
      </c>
      <c r="X9" s="865">
        <v>7420</v>
      </c>
      <c r="Y9" s="865">
        <v>13608</v>
      </c>
      <c r="Z9" s="865">
        <v>11792</v>
      </c>
      <c r="AA9" s="865">
        <v>7397</v>
      </c>
      <c r="AB9" s="865">
        <v>8965</v>
      </c>
      <c r="AC9" s="865">
        <v>7949</v>
      </c>
      <c r="AD9" s="865">
        <v>8079</v>
      </c>
      <c r="AE9" s="865">
        <v>6044</v>
      </c>
      <c r="AF9" s="865">
        <v>5700</v>
      </c>
      <c r="AG9" s="865">
        <v>5122</v>
      </c>
      <c r="AH9" s="865">
        <v>3387</v>
      </c>
      <c r="AI9" s="865">
        <v>4141</v>
      </c>
      <c r="AJ9" s="865">
        <v>4078</v>
      </c>
      <c r="AK9" s="865">
        <v>3300</v>
      </c>
      <c r="AL9" s="865">
        <v>2278</v>
      </c>
      <c r="AM9" s="865">
        <v>3086</v>
      </c>
      <c r="AN9" s="865">
        <v>6862</v>
      </c>
      <c r="AO9" s="865">
        <v>8835</v>
      </c>
      <c r="AP9" s="865">
        <v>6409</v>
      </c>
      <c r="AQ9" s="865">
        <v>6665</v>
      </c>
      <c r="AR9" s="865">
        <v>8181</v>
      </c>
      <c r="AS9" s="865">
        <v>5733</v>
      </c>
      <c r="AT9" s="865">
        <v>3374</v>
      </c>
      <c r="AU9" s="865">
        <v>4131</v>
      </c>
      <c r="AV9" s="869">
        <f t="shared" si="1"/>
        <v>5659.0971361370202</v>
      </c>
      <c r="AW9" s="870">
        <f t="shared" si="2"/>
        <v>0.13659910343181572</v>
      </c>
      <c r="AX9" s="872">
        <v>0.73562165773334987</v>
      </c>
      <c r="AZ9" s="869">
        <f t="shared" si="3"/>
        <v>5506.7153556884978</v>
      </c>
    </row>
    <row r="10" spans="1:52" x14ac:dyDescent="0.35">
      <c r="A10" s="865">
        <v>4</v>
      </c>
      <c r="B10" s="865" t="s">
        <v>1218</v>
      </c>
      <c r="C10" s="865" t="s">
        <v>1219</v>
      </c>
      <c r="D10" s="871">
        <f t="shared" si="0"/>
        <v>1361.9016323755548</v>
      </c>
      <c r="E10" s="871">
        <f t="shared" si="0"/>
        <v>6510.7349676222766</v>
      </c>
      <c r="F10" s="871">
        <f t="shared" si="0"/>
        <v>5214.8155046976872</v>
      </c>
      <c r="G10" s="871">
        <f t="shared" si="0"/>
        <v>4442.3051612380641</v>
      </c>
      <c r="H10" s="871">
        <f t="shared" si="0"/>
        <v>4695.1132486850238</v>
      </c>
      <c r="I10" s="871">
        <f t="shared" si="0"/>
        <v>4207.2900183621523</v>
      </c>
      <c r="J10" s="871">
        <f t="shared" si="0"/>
        <v>2777.9234711547106</v>
      </c>
      <c r="K10" s="865">
        <v>1166</v>
      </c>
      <c r="L10" s="865">
        <v>1206</v>
      </c>
      <c r="M10" s="871">
        <f t="shared" ref="M10" si="4">$AX10*M$7</f>
        <v>5070.9892027483911</v>
      </c>
      <c r="N10" s="865">
        <v>5007</v>
      </c>
      <c r="O10" s="865">
        <v>2284</v>
      </c>
      <c r="P10" s="865">
        <v>1130</v>
      </c>
      <c r="Q10" s="865">
        <v>836</v>
      </c>
      <c r="R10" s="865">
        <v>591</v>
      </c>
      <c r="S10" s="865">
        <v>295</v>
      </c>
      <c r="T10" s="865">
        <v>471</v>
      </c>
      <c r="U10" s="865">
        <v>532</v>
      </c>
      <c r="V10" s="865">
        <v>610</v>
      </c>
      <c r="W10" s="865">
        <v>1612</v>
      </c>
      <c r="X10" s="865">
        <v>3036</v>
      </c>
      <c r="Y10" s="865">
        <v>12766</v>
      </c>
      <c r="Z10" s="865">
        <v>9929</v>
      </c>
      <c r="AA10" s="865">
        <v>13494</v>
      </c>
      <c r="AB10" s="865">
        <v>10477</v>
      </c>
      <c r="AC10" s="865">
        <v>8972</v>
      </c>
      <c r="AD10" s="865">
        <v>15831</v>
      </c>
      <c r="AE10" s="865">
        <v>8762</v>
      </c>
      <c r="AF10" s="865">
        <v>4721</v>
      </c>
      <c r="AG10" s="865">
        <v>6758</v>
      </c>
      <c r="AH10" s="865">
        <v>4916</v>
      </c>
      <c r="AI10" s="865">
        <v>5903</v>
      </c>
      <c r="AJ10" s="865">
        <v>2988</v>
      </c>
      <c r="AK10" s="865">
        <v>2318</v>
      </c>
      <c r="AL10" s="865">
        <v>6543</v>
      </c>
      <c r="AM10" s="865">
        <v>6313</v>
      </c>
      <c r="AN10" s="865">
        <v>4337</v>
      </c>
      <c r="AO10" s="865">
        <v>11355</v>
      </c>
      <c r="AP10" s="865">
        <v>8765</v>
      </c>
      <c r="AQ10" s="865">
        <v>15981</v>
      </c>
      <c r="AR10" s="865">
        <v>9277</v>
      </c>
      <c r="AS10" s="865">
        <v>10582</v>
      </c>
      <c r="AT10" s="865">
        <v>5722</v>
      </c>
      <c r="AU10" s="865">
        <v>5859</v>
      </c>
      <c r="AV10" s="869">
        <f t="shared" si="1"/>
        <v>5582.4107547019057</v>
      </c>
      <c r="AW10" s="870">
        <f t="shared" si="2"/>
        <v>0.13474805003982226</v>
      </c>
      <c r="AX10" s="872">
        <v>0.74137269046029108</v>
      </c>
      <c r="AZ10" s="869">
        <f t="shared" si="3"/>
        <v>5431.466488042407</v>
      </c>
    </row>
    <row r="11" spans="1:52" x14ac:dyDescent="0.35">
      <c r="A11" s="865">
        <v>5</v>
      </c>
      <c r="B11" s="865" t="s">
        <v>1220</v>
      </c>
      <c r="C11" s="865" t="s">
        <v>1215</v>
      </c>
      <c r="D11" s="871">
        <f t="shared" si="0"/>
        <v>1121.8559945506695</v>
      </c>
      <c r="E11" s="871">
        <f t="shared" si="0"/>
        <v>5363.1678520108762</v>
      </c>
      <c r="F11" s="871">
        <f t="shared" si="0"/>
        <v>4295.6641620410501</v>
      </c>
      <c r="G11" s="871">
        <f t="shared" si="0"/>
        <v>3659.3147084091515</v>
      </c>
      <c r="H11" s="871">
        <f t="shared" si="0"/>
        <v>3867.5634259604735</v>
      </c>
      <c r="I11" s="871">
        <f t="shared" si="0"/>
        <v>3465.7227920931136</v>
      </c>
      <c r="J11" s="871">
        <f t="shared" si="0"/>
        <v>2288.2930928586602</v>
      </c>
      <c r="K11" s="871">
        <f t="shared" si="0"/>
        <v>2515.4735120055566</v>
      </c>
      <c r="L11" s="871">
        <f t="shared" si="0"/>
        <v>4891.0967122244483</v>
      </c>
      <c r="M11" s="871">
        <f t="shared" si="0"/>
        <v>4177.1883520558404</v>
      </c>
      <c r="N11" s="865">
        <v>3427</v>
      </c>
      <c r="O11" s="865">
        <v>4970</v>
      </c>
      <c r="P11" s="865">
        <v>4177</v>
      </c>
      <c r="Q11" s="865">
        <v>4628</v>
      </c>
      <c r="R11" s="865">
        <v>3403</v>
      </c>
      <c r="S11" s="865">
        <v>3224</v>
      </c>
      <c r="T11" s="865">
        <v>3271</v>
      </c>
      <c r="U11" s="865">
        <v>3740</v>
      </c>
      <c r="V11" s="865">
        <v>2938</v>
      </c>
      <c r="W11" s="865">
        <v>4896</v>
      </c>
      <c r="X11" s="865">
        <v>2993</v>
      </c>
      <c r="Y11" s="865">
        <v>4392</v>
      </c>
      <c r="Z11" s="865">
        <v>4431</v>
      </c>
      <c r="AA11" s="865">
        <v>4212</v>
      </c>
      <c r="AB11" s="865">
        <v>3870</v>
      </c>
      <c r="AC11" s="865">
        <v>3207</v>
      </c>
      <c r="AD11" s="873">
        <f t="shared" ref="AD11" si="5">$AX11*AD$7</f>
        <v>1401.5566181239992</v>
      </c>
      <c r="AE11" s="865">
        <v>6066</v>
      </c>
      <c r="AF11" s="865">
        <v>4325</v>
      </c>
      <c r="AG11" s="865">
        <v>4784</v>
      </c>
      <c r="AH11" s="865">
        <v>3536</v>
      </c>
      <c r="AI11" s="865">
        <v>3802</v>
      </c>
      <c r="AJ11" s="865">
        <v>2472</v>
      </c>
      <c r="AK11" s="865">
        <v>4053</v>
      </c>
      <c r="AL11" s="865">
        <v>3868</v>
      </c>
      <c r="AM11" s="865">
        <v>2410</v>
      </c>
      <c r="AN11" s="865">
        <v>5324</v>
      </c>
      <c r="AO11" s="865">
        <v>7154</v>
      </c>
      <c r="AP11" s="865">
        <v>4181</v>
      </c>
      <c r="AQ11" s="865">
        <v>9846</v>
      </c>
      <c r="AR11" s="865">
        <v>9779</v>
      </c>
      <c r="AS11" s="865">
        <v>9364</v>
      </c>
      <c r="AT11" s="865">
        <v>9095</v>
      </c>
      <c r="AU11" s="865">
        <v>7748</v>
      </c>
      <c r="AV11" s="869">
        <f t="shared" si="1"/>
        <v>4468.9294823257687</v>
      </c>
      <c r="AW11" s="870">
        <f t="shared" si="2"/>
        <v>0.10787087514147378</v>
      </c>
      <c r="AX11" s="872">
        <v>0.61070005147015216</v>
      </c>
      <c r="AZ11" s="869">
        <f t="shared" si="3"/>
        <v>4347.4062887181644</v>
      </c>
    </row>
    <row r="12" spans="1:52" x14ac:dyDescent="0.35">
      <c r="A12" s="865">
        <v>6</v>
      </c>
      <c r="B12" s="865" t="s">
        <v>1221</v>
      </c>
      <c r="C12" s="865" t="s">
        <v>1222</v>
      </c>
      <c r="D12" s="865">
        <v>200</v>
      </c>
      <c r="E12" s="865">
        <v>325</v>
      </c>
      <c r="F12" s="865">
        <v>1132</v>
      </c>
      <c r="G12" s="865">
        <v>50</v>
      </c>
      <c r="H12" s="865">
        <v>75</v>
      </c>
      <c r="I12" s="865">
        <v>197</v>
      </c>
      <c r="J12" s="865">
        <v>222</v>
      </c>
      <c r="K12" s="865">
        <v>61</v>
      </c>
      <c r="L12" s="865">
        <v>666</v>
      </c>
      <c r="M12" s="865">
        <v>1471</v>
      </c>
      <c r="N12" s="865">
        <v>946</v>
      </c>
      <c r="O12" s="871">
        <f t="shared" ref="O12" si="6">$AX12*O$7</f>
        <v>2221.7840226627077</v>
      </c>
      <c r="P12" s="865">
        <v>335</v>
      </c>
      <c r="Q12" s="865">
        <v>743</v>
      </c>
      <c r="R12" s="865">
        <v>706</v>
      </c>
      <c r="S12" s="865">
        <v>2128</v>
      </c>
      <c r="T12" s="865">
        <v>2349</v>
      </c>
      <c r="U12" s="865">
        <v>1419</v>
      </c>
      <c r="V12" s="865">
        <v>1551</v>
      </c>
      <c r="W12" s="865">
        <v>2911</v>
      </c>
      <c r="X12" s="865">
        <v>1518</v>
      </c>
      <c r="Y12" s="865">
        <v>2064</v>
      </c>
      <c r="Z12" s="865">
        <v>2008</v>
      </c>
      <c r="AA12" s="865">
        <v>2034</v>
      </c>
      <c r="AB12" s="865">
        <v>2549</v>
      </c>
      <c r="AC12" s="865">
        <v>2705</v>
      </c>
      <c r="AD12" s="865">
        <v>3363</v>
      </c>
      <c r="AE12" s="865">
        <v>2897</v>
      </c>
      <c r="AF12" s="865">
        <v>3897</v>
      </c>
      <c r="AG12" s="865">
        <v>2230</v>
      </c>
      <c r="AH12" s="865">
        <v>2876</v>
      </c>
      <c r="AI12" s="865">
        <v>4624</v>
      </c>
      <c r="AJ12" s="865">
        <v>2082</v>
      </c>
      <c r="AK12" s="865">
        <v>3139</v>
      </c>
      <c r="AL12" s="865">
        <v>2683</v>
      </c>
      <c r="AM12" s="865">
        <v>3737</v>
      </c>
      <c r="AN12" s="865">
        <v>1982</v>
      </c>
      <c r="AO12" s="865">
        <v>2904</v>
      </c>
      <c r="AP12" s="865">
        <v>3417</v>
      </c>
      <c r="AQ12" s="865">
        <v>3064</v>
      </c>
      <c r="AR12" s="865">
        <v>3655</v>
      </c>
      <c r="AS12" s="865">
        <v>5711</v>
      </c>
      <c r="AT12" s="865">
        <v>8511</v>
      </c>
      <c r="AU12" s="865">
        <v>6757</v>
      </c>
      <c r="AV12" s="869">
        <f t="shared" si="1"/>
        <v>2275.3587277877887</v>
      </c>
      <c r="AW12" s="870">
        <f t="shared" si="2"/>
        <v>5.4922535295750981E-2</v>
      </c>
      <c r="AX12" s="872">
        <v>0.28749793253917028</v>
      </c>
      <c r="AZ12" s="869">
        <f t="shared" si="3"/>
        <v>2221.5540254547464</v>
      </c>
    </row>
    <row r="13" spans="1:52" x14ac:dyDescent="0.35">
      <c r="A13" s="865">
        <v>7</v>
      </c>
      <c r="B13" s="865" t="s">
        <v>1223</v>
      </c>
      <c r="C13" s="865" t="s">
        <v>1217</v>
      </c>
      <c r="D13" s="871">
        <f t="shared" ref="D13:R21" si="7">$AX13*D$7</f>
        <v>259.82712645192208</v>
      </c>
      <c r="E13" s="871">
        <f t="shared" si="7"/>
        <v>1242.1349071860532</v>
      </c>
      <c r="F13" s="871">
        <f t="shared" si="7"/>
        <v>994.89603019206311</v>
      </c>
      <c r="G13" s="871">
        <f t="shared" si="7"/>
        <v>847.51450283065708</v>
      </c>
      <c r="H13" s="871">
        <f t="shared" si="7"/>
        <v>895.74588558520543</v>
      </c>
      <c r="I13" s="871">
        <f t="shared" si="7"/>
        <v>802.67770419959595</v>
      </c>
      <c r="J13" s="865">
        <v>4057</v>
      </c>
      <c r="K13" s="865">
        <v>2495</v>
      </c>
      <c r="L13" s="865">
        <v>2701</v>
      </c>
      <c r="M13" s="865">
        <v>2180</v>
      </c>
      <c r="N13" s="865">
        <v>3398</v>
      </c>
      <c r="O13" s="865">
        <v>1382</v>
      </c>
      <c r="P13" s="865">
        <v>770</v>
      </c>
      <c r="Q13" s="865">
        <v>219</v>
      </c>
      <c r="R13" s="865">
        <v>476</v>
      </c>
      <c r="S13" s="865">
        <v>290</v>
      </c>
      <c r="T13" s="865">
        <v>340</v>
      </c>
      <c r="U13" s="865">
        <v>275</v>
      </c>
      <c r="V13" s="865">
        <v>298</v>
      </c>
      <c r="W13" s="865">
        <v>1205</v>
      </c>
      <c r="X13" s="865">
        <v>791</v>
      </c>
      <c r="Y13" s="865">
        <v>931</v>
      </c>
      <c r="Z13" s="865">
        <v>1256</v>
      </c>
      <c r="AA13" s="865">
        <v>568</v>
      </c>
      <c r="AB13" s="865">
        <v>1199</v>
      </c>
      <c r="AC13" s="865">
        <v>517</v>
      </c>
      <c r="AD13" s="865">
        <v>1422</v>
      </c>
      <c r="AE13" s="865">
        <v>650</v>
      </c>
      <c r="AF13" s="865">
        <v>653</v>
      </c>
      <c r="AG13" s="865">
        <v>1209</v>
      </c>
      <c r="AH13" s="865">
        <v>891</v>
      </c>
      <c r="AI13" s="865">
        <v>652</v>
      </c>
      <c r="AJ13" s="865">
        <v>1106</v>
      </c>
      <c r="AK13" s="865">
        <v>1122</v>
      </c>
      <c r="AL13" s="865">
        <v>353</v>
      </c>
      <c r="AM13" s="865">
        <v>828</v>
      </c>
      <c r="AN13" s="865">
        <v>679</v>
      </c>
      <c r="AO13" s="865">
        <v>656</v>
      </c>
      <c r="AP13" s="865">
        <v>665</v>
      </c>
      <c r="AQ13" s="865">
        <v>723</v>
      </c>
      <c r="AR13" s="865">
        <v>1804</v>
      </c>
      <c r="AS13" s="865">
        <v>1795</v>
      </c>
      <c r="AT13" s="865">
        <v>1244</v>
      </c>
      <c r="AU13" s="865">
        <v>761</v>
      </c>
      <c r="AV13" s="869">
        <f t="shared" si="1"/>
        <v>1081.9044581010339</v>
      </c>
      <c r="AW13" s="870">
        <f t="shared" si="2"/>
        <v>2.6114974777826008E-2</v>
      </c>
      <c r="AX13" s="872">
        <v>0.14144100514530325</v>
      </c>
      <c r="AZ13" s="869">
        <f t="shared" si="3"/>
        <v>1052.7400226972723</v>
      </c>
    </row>
    <row r="14" spans="1:52" x14ac:dyDescent="0.35">
      <c r="A14" s="865">
        <v>8</v>
      </c>
      <c r="B14" s="865" t="s">
        <v>1224</v>
      </c>
      <c r="C14" s="865" t="s">
        <v>1217</v>
      </c>
      <c r="D14" s="871">
        <f t="shared" si="7"/>
        <v>287.5629952501119</v>
      </c>
      <c r="E14" s="871">
        <f t="shared" si="7"/>
        <v>1374.7295722844217</v>
      </c>
      <c r="F14" s="871">
        <f t="shared" si="7"/>
        <v>1101.0985893245982</v>
      </c>
      <c r="G14" s="871">
        <f t="shared" si="7"/>
        <v>937.98446790346782</v>
      </c>
      <c r="H14" s="871">
        <f t="shared" si="7"/>
        <v>991.36442510558436</v>
      </c>
      <c r="I14" s="871">
        <f t="shared" si="7"/>
        <v>888.36145783581105</v>
      </c>
      <c r="J14" s="871">
        <f t="shared" si="7"/>
        <v>586.55337136753906</v>
      </c>
      <c r="K14" s="871">
        <f t="shared" si="7"/>
        <v>644.7860519516662</v>
      </c>
      <c r="L14" s="871">
        <f t="shared" si="7"/>
        <v>1253.7245666620283</v>
      </c>
      <c r="M14" s="871">
        <f t="shared" si="7"/>
        <v>1070.7299333210481</v>
      </c>
      <c r="N14" s="871">
        <f t="shared" si="7"/>
        <v>1032.5343041207066</v>
      </c>
      <c r="O14" s="871">
        <f t="shared" si="7"/>
        <v>1209.7369772960612</v>
      </c>
      <c r="P14" s="871">
        <f t="shared" si="7"/>
        <v>1647.1082395327585</v>
      </c>
      <c r="Q14" s="871">
        <f t="shared" si="7"/>
        <v>1150.0954415365118</v>
      </c>
      <c r="R14" s="871">
        <f t="shared" si="7"/>
        <v>1092.4889188081279</v>
      </c>
      <c r="S14" s="865">
        <v>400</v>
      </c>
      <c r="T14" s="865">
        <v>300</v>
      </c>
      <c r="U14" s="865">
        <v>20</v>
      </c>
      <c r="V14" s="865">
        <v>350</v>
      </c>
      <c r="W14" s="865">
        <v>350</v>
      </c>
      <c r="X14" s="865">
        <v>150</v>
      </c>
      <c r="Y14" s="865">
        <v>155</v>
      </c>
      <c r="Z14" s="865">
        <v>359</v>
      </c>
      <c r="AA14" s="865">
        <v>125</v>
      </c>
      <c r="AB14" s="865">
        <v>106</v>
      </c>
      <c r="AC14" s="865">
        <v>134</v>
      </c>
      <c r="AD14" s="865">
        <v>704</v>
      </c>
      <c r="AE14" s="865">
        <v>463</v>
      </c>
      <c r="AF14" s="865">
        <v>217</v>
      </c>
      <c r="AG14" s="865">
        <v>558</v>
      </c>
      <c r="AH14" s="865">
        <v>856</v>
      </c>
      <c r="AI14" s="865">
        <v>889</v>
      </c>
      <c r="AJ14" s="865">
        <v>2317</v>
      </c>
      <c r="AK14" s="865">
        <v>3518</v>
      </c>
      <c r="AL14" s="865">
        <v>2351</v>
      </c>
      <c r="AM14" s="865">
        <v>2388</v>
      </c>
      <c r="AN14" s="865">
        <v>2138</v>
      </c>
      <c r="AO14" s="865">
        <v>2422</v>
      </c>
      <c r="AP14" s="865">
        <v>1267</v>
      </c>
      <c r="AQ14" s="865">
        <v>2525</v>
      </c>
      <c r="AR14" s="865">
        <v>3331</v>
      </c>
      <c r="AS14" s="865">
        <v>2205</v>
      </c>
      <c r="AT14" s="865">
        <v>2072</v>
      </c>
      <c r="AU14" s="865">
        <v>3278</v>
      </c>
      <c r="AV14" s="869">
        <f t="shared" si="1"/>
        <v>1164.0195298250101</v>
      </c>
      <c r="AW14" s="870">
        <f t="shared" si="2"/>
        <v>2.8097065720232267E-2</v>
      </c>
      <c r="AX14" s="872">
        <v>0.15653946393582574</v>
      </c>
      <c r="AZ14" s="869">
        <f t="shared" si="3"/>
        <v>1132.467401813152</v>
      </c>
    </row>
    <row r="15" spans="1:52" x14ac:dyDescent="0.35">
      <c r="A15" s="865">
        <v>9</v>
      </c>
      <c r="B15" s="865" t="s">
        <v>1225</v>
      </c>
      <c r="C15" s="865" t="s">
        <v>1226</v>
      </c>
      <c r="D15" s="871">
        <f t="shared" si="7"/>
        <v>211.21374857466623</v>
      </c>
      <c r="E15" s="871">
        <f t="shared" si="7"/>
        <v>1009.7327925872177</v>
      </c>
      <c r="F15" s="871">
        <f t="shared" si="7"/>
        <v>808.752045440502</v>
      </c>
      <c r="G15" s="871">
        <f t="shared" si="7"/>
        <v>688.94544445258578</v>
      </c>
      <c r="H15" s="871">
        <f t="shared" si="7"/>
        <v>728.15278700237411</v>
      </c>
      <c r="I15" s="871">
        <f t="shared" si="7"/>
        <v>652.49756296202008</v>
      </c>
      <c r="J15" s="871">
        <f t="shared" si="7"/>
        <v>430.82085787113465</v>
      </c>
      <c r="K15" s="871">
        <f t="shared" si="7"/>
        <v>473.59250428908558</v>
      </c>
      <c r="L15" s="871">
        <f t="shared" si="7"/>
        <v>920.85515097142172</v>
      </c>
      <c r="M15" s="871">
        <f t="shared" si="7"/>
        <v>786.44640187845232</v>
      </c>
      <c r="N15" s="865">
        <v>77</v>
      </c>
      <c r="O15" s="865">
        <v>238</v>
      </c>
      <c r="P15" s="865">
        <v>369</v>
      </c>
      <c r="Q15" s="865">
        <v>850</v>
      </c>
      <c r="R15" s="865">
        <v>685</v>
      </c>
      <c r="S15" s="865">
        <v>393</v>
      </c>
      <c r="T15" s="865">
        <v>1098</v>
      </c>
      <c r="U15" s="865">
        <v>249</v>
      </c>
      <c r="V15" s="865">
        <v>559</v>
      </c>
      <c r="W15" s="865">
        <v>876</v>
      </c>
      <c r="X15" s="865">
        <v>906</v>
      </c>
      <c r="Y15" s="865">
        <v>1248</v>
      </c>
      <c r="Z15" s="865">
        <v>847</v>
      </c>
      <c r="AA15" s="865">
        <v>2323</v>
      </c>
      <c r="AB15" s="865">
        <v>1456</v>
      </c>
      <c r="AC15" s="865">
        <v>1335</v>
      </c>
      <c r="AD15" s="865">
        <v>830</v>
      </c>
      <c r="AE15" s="865">
        <v>439</v>
      </c>
      <c r="AF15" s="865">
        <v>1147</v>
      </c>
      <c r="AG15" s="865">
        <v>1017</v>
      </c>
      <c r="AH15" s="865">
        <v>1401</v>
      </c>
      <c r="AI15" s="865">
        <v>1505</v>
      </c>
      <c r="AJ15" s="865">
        <v>352</v>
      </c>
      <c r="AK15" s="865">
        <v>1304</v>
      </c>
      <c r="AL15" s="865">
        <v>1728</v>
      </c>
      <c r="AM15" s="865">
        <v>1284</v>
      </c>
      <c r="AN15" s="865">
        <v>642</v>
      </c>
      <c r="AO15" s="865">
        <v>470</v>
      </c>
      <c r="AP15" s="865">
        <v>197</v>
      </c>
      <c r="AQ15" s="865">
        <v>1739</v>
      </c>
      <c r="AR15" s="865">
        <v>1276</v>
      </c>
      <c r="AS15" s="865">
        <v>1704</v>
      </c>
      <c r="AT15" s="865">
        <v>192</v>
      </c>
      <c r="AU15" s="865">
        <v>220</v>
      </c>
      <c r="AV15" s="869">
        <f t="shared" si="1"/>
        <v>856.06839309157851</v>
      </c>
      <c r="AW15" s="870">
        <f t="shared" si="2"/>
        <v>2.0663751153147454E-2</v>
      </c>
      <c r="AX15" s="872">
        <v>0.11497754413427666</v>
      </c>
      <c r="AZ15" s="869">
        <f t="shared" si="3"/>
        <v>832.86955612699251</v>
      </c>
    </row>
    <row r="16" spans="1:52" x14ac:dyDescent="0.35">
      <c r="A16" s="865">
        <v>10</v>
      </c>
      <c r="B16" s="865" t="s">
        <v>1227</v>
      </c>
      <c r="C16" s="865" t="s">
        <v>1217</v>
      </c>
      <c r="D16" s="871">
        <f t="shared" si="7"/>
        <v>188.72713769288615</v>
      </c>
      <c r="E16" s="871">
        <f t="shared" si="7"/>
        <v>902.23283789816333</v>
      </c>
      <c r="F16" s="871">
        <f t="shared" si="7"/>
        <v>722.64925777450253</v>
      </c>
      <c r="G16" s="871">
        <f t="shared" si="7"/>
        <v>615.59771859323553</v>
      </c>
      <c r="H16" s="871">
        <f t="shared" si="7"/>
        <v>650.63089984161559</v>
      </c>
      <c r="I16" s="871">
        <f t="shared" si="7"/>
        <v>583.03021579048925</v>
      </c>
      <c r="J16" s="871">
        <f t="shared" si="7"/>
        <v>384.95404732457507</v>
      </c>
      <c r="K16" s="871">
        <f t="shared" si="7"/>
        <v>423.17206323189873</v>
      </c>
      <c r="L16" s="871">
        <f t="shared" si="7"/>
        <v>822.81744462837514</v>
      </c>
      <c r="M16" s="871">
        <f t="shared" si="7"/>
        <v>702.7183570056294</v>
      </c>
      <c r="N16" s="871">
        <f t="shared" si="7"/>
        <v>677.65062614168585</v>
      </c>
      <c r="O16" s="871">
        <f t="shared" si="7"/>
        <v>793.94845949407954</v>
      </c>
      <c r="P16" s="871">
        <f t="shared" si="7"/>
        <v>1080.9945252066129</v>
      </c>
      <c r="Q16" s="871">
        <f t="shared" si="7"/>
        <v>754.8058141696431</v>
      </c>
      <c r="R16" s="871">
        <f t="shared" si="7"/>
        <v>716.99874466992503</v>
      </c>
      <c r="S16" s="865">
        <v>550</v>
      </c>
      <c r="T16" s="865">
        <v>500</v>
      </c>
      <c r="U16" s="871">
        <f t="shared" ref="U16:V17" si="8">$AX16*U$7</f>
        <v>1044.2148217259089</v>
      </c>
      <c r="V16" s="871">
        <f t="shared" si="8"/>
        <v>712.06738777865746</v>
      </c>
      <c r="W16" s="865">
        <v>75</v>
      </c>
      <c r="X16" s="871">
        <f t="shared" ref="X16" si="9">$AX16*X$7</f>
        <v>691.10912099077029</v>
      </c>
      <c r="Y16" s="865">
        <v>750</v>
      </c>
      <c r="Z16" s="865">
        <v>217</v>
      </c>
      <c r="AA16" s="865">
        <v>52</v>
      </c>
      <c r="AB16" s="865">
        <v>108</v>
      </c>
      <c r="AC16" s="865">
        <v>419</v>
      </c>
      <c r="AD16" s="865">
        <v>2900</v>
      </c>
      <c r="AE16" s="865">
        <v>759</v>
      </c>
      <c r="AF16" s="865">
        <v>795</v>
      </c>
      <c r="AG16" s="865">
        <v>2079</v>
      </c>
      <c r="AH16" s="865">
        <v>860</v>
      </c>
      <c r="AI16" s="865">
        <v>1027</v>
      </c>
      <c r="AJ16" s="865">
        <v>748</v>
      </c>
      <c r="AK16" s="865">
        <v>407</v>
      </c>
      <c r="AL16" s="865">
        <v>490</v>
      </c>
      <c r="AM16" s="865">
        <v>144</v>
      </c>
      <c r="AN16" s="865">
        <v>68</v>
      </c>
      <c r="AO16" s="865">
        <v>1132</v>
      </c>
      <c r="AP16" s="865">
        <v>321</v>
      </c>
      <c r="AQ16" s="865">
        <v>291</v>
      </c>
      <c r="AR16" s="865">
        <v>2198</v>
      </c>
      <c r="AS16" s="865">
        <v>1366</v>
      </c>
      <c r="AT16" s="865">
        <v>1362</v>
      </c>
      <c r="AU16" s="865">
        <v>1534</v>
      </c>
      <c r="AV16" s="869">
        <f t="shared" si="1"/>
        <v>764.09816999906036</v>
      </c>
      <c r="AW16" s="870">
        <f t="shared" si="2"/>
        <v>1.8443776886114857E-2</v>
      </c>
      <c r="AX16" s="872">
        <v>0.10273660190140781</v>
      </c>
      <c r="AZ16" s="869">
        <f t="shared" si="3"/>
        <v>743.38721070964391</v>
      </c>
    </row>
    <row r="17" spans="1:52" x14ac:dyDescent="0.35">
      <c r="A17" s="865">
        <v>11</v>
      </c>
      <c r="B17" s="865" t="s">
        <v>1228</v>
      </c>
      <c r="C17" s="865" t="s">
        <v>1215</v>
      </c>
      <c r="D17" s="871">
        <f t="shared" si="7"/>
        <v>172.04220258104343</v>
      </c>
      <c r="E17" s="871">
        <f t="shared" si="7"/>
        <v>822.46849377611511</v>
      </c>
      <c r="F17" s="871">
        <f t="shared" si="7"/>
        <v>658.76148772730517</v>
      </c>
      <c r="G17" s="871">
        <f t="shared" si="7"/>
        <v>561.17413057463921</v>
      </c>
      <c r="H17" s="871">
        <f t="shared" si="7"/>
        <v>593.11010829926408</v>
      </c>
      <c r="I17" s="871">
        <f t="shared" si="7"/>
        <v>531.48584629690879</v>
      </c>
      <c r="J17" s="871">
        <f t="shared" si="7"/>
        <v>350.92113939639069</v>
      </c>
      <c r="K17" s="871">
        <f t="shared" si="7"/>
        <v>385.76038782325418</v>
      </c>
      <c r="L17" s="871">
        <f t="shared" si="7"/>
        <v>750.07403400739076</v>
      </c>
      <c r="M17" s="871">
        <f t="shared" si="7"/>
        <v>640.59263236490858</v>
      </c>
      <c r="N17" s="871">
        <f t="shared" si="7"/>
        <v>617.74108232148205</v>
      </c>
      <c r="O17" s="871">
        <f t="shared" si="7"/>
        <v>723.75728990000198</v>
      </c>
      <c r="P17" s="871">
        <f t="shared" si="7"/>
        <v>985.42626867596027</v>
      </c>
      <c r="Q17" s="871">
        <f t="shared" si="7"/>
        <v>688.07515643055308</v>
      </c>
      <c r="R17" s="871">
        <f t="shared" si="7"/>
        <v>653.61052357817209</v>
      </c>
      <c r="S17" s="865">
        <v>40</v>
      </c>
      <c r="T17" s="865">
        <v>50</v>
      </c>
      <c r="U17" s="865">
        <v>20</v>
      </c>
      <c r="V17" s="871">
        <f t="shared" si="8"/>
        <v>649.11513668438329</v>
      </c>
      <c r="W17" s="865">
        <v>750</v>
      </c>
      <c r="X17" s="865">
        <v>1200</v>
      </c>
      <c r="Y17" s="865">
        <v>2900</v>
      </c>
      <c r="Z17" s="865">
        <v>600</v>
      </c>
      <c r="AA17" s="865">
        <v>260</v>
      </c>
      <c r="AB17" s="871">
        <f t="shared" ref="AB17" si="10">$AX17*AB$7</f>
        <v>284.80149050024664</v>
      </c>
      <c r="AC17" s="865">
        <v>950</v>
      </c>
      <c r="AD17" s="865">
        <v>590</v>
      </c>
      <c r="AE17" s="865">
        <v>219</v>
      </c>
      <c r="AF17" s="865">
        <v>370</v>
      </c>
      <c r="AG17" s="873">
        <f t="shared" ref="AG17" si="11">$AX17*AG$7</f>
        <v>120.81352277057486</v>
      </c>
      <c r="AH17" s="865">
        <v>1348</v>
      </c>
      <c r="AI17" s="865">
        <v>1053</v>
      </c>
      <c r="AJ17" s="865">
        <v>178</v>
      </c>
      <c r="AK17" s="865">
        <v>578</v>
      </c>
      <c r="AL17" s="865">
        <v>1056</v>
      </c>
      <c r="AM17" s="865">
        <v>1075</v>
      </c>
      <c r="AN17" s="865">
        <v>376</v>
      </c>
      <c r="AO17" s="865">
        <v>892</v>
      </c>
      <c r="AP17" s="865">
        <v>688</v>
      </c>
      <c r="AQ17" s="865">
        <v>1580</v>
      </c>
      <c r="AR17" s="865">
        <v>781</v>
      </c>
      <c r="AS17" s="865">
        <v>675</v>
      </c>
      <c r="AT17" s="865">
        <v>190</v>
      </c>
      <c r="AU17" s="865">
        <v>863</v>
      </c>
      <c r="AV17" s="869">
        <f t="shared" si="1"/>
        <v>669.8120666751953</v>
      </c>
      <c r="AW17" s="870">
        <f t="shared" si="2"/>
        <v>1.6167901977045675E-2</v>
      </c>
      <c r="AX17" s="872">
        <v>9.365389362060067E-2</v>
      </c>
      <c r="AZ17" s="869">
        <f t="shared" si="3"/>
        <v>651.51327433909455</v>
      </c>
    </row>
    <row r="18" spans="1:52" x14ac:dyDescent="0.35">
      <c r="A18" s="865">
        <v>12</v>
      </c>
      <c r="B18" s="865" t="s">
        <v>1229</v>
      </c>
      <c r="C18" s="865" t="s">
        <v>1217</v>
      </c>
      <c r="D18" s="873">
        <f t="shared" si="7"/>
        <v>503.17124636217</v>
      </c>
      <c r="E18" s="873">
        <f t="shared" si="7"/>
        <v>2405.4708141276956</v>
      </c>
      <c r="F18" s="873">
        <f t="shared" si="7"/>
        <v>1926.6774887923264</v>
      </c>
      <c r="G18" s="873">
        <f t="shared" si="7"/>
        <v>1641.2640763212426</v>
      </c>
      <c r="H18" s="873">
        <f t="shared" si="7"/>
        <v>1734.6671220531423</v>
      </c>
      <c r="I18" s="873">
        <f t="shared" si="7"/>
        <v>1554.4348519898283</v>
      </c>
      <c r="J18" s="873">
        <f t="shared" si="7"/>
        <v>1026.337866150817</v>
      </c>
      <c r="K18" s="873">
        <f t="shared" si="7"/>
        <v>1128.2320978583441</v>
      </c>
      <c r="L18" s="873">
        <f t="shared" si="7"/>
        <v>2193.7389831870546</v>
      </c>
      <c r="M18" s="873">
        <f t="shared" si="7"/>
        <v>1873.5390991384011</v>
      </c>
      <c r="N18" s="873">
        <f t="shared" si="7"/>
        <v>1806.7052482334639</v>
      </c>
      <c r="O18" s="873">
        <f t="shared" si="7"/>
        <v>2116.770490956369</v>
      </c>
      <c r="P18" s="873">
        <f t="shared" si="7"/>
        <v>2882.072865662903</v>
      </c>
      <c r="Q18" s="873">
        <f t="shared" si="7"/>
        <v>2012.4110762236596</v>
      </c>
      <c r="R18" s="873">
        <f t="shared" si="7"/>
        <v>1911.6124814162135</v>
      </c>
      <c r="S18" s="874">
        <v>500</v>
      </c>
      <c r="T18" s="873">
        <f t="shared" ref="T18:AR30" si="12">$AX18*T$7</f>
        <v>4260.9319044147614</v>
      </c>
      <c r="U18" s="873">
        <f t="shared" si="12"/>
        <v>2784.0133631056592</v>
      </c>
      <c r="V18" s="873">
        <f t="shared" si="12"/>
        <v>1898.4648386152423</v>
      </c>
      <c r="W18" s="873">
        <f t="shared" si="12"/>
        <v>1761.7841353301455</v>
      </c>
      <c r="X18" s="873">
        <f t="shared" si="12"/>
        <v>1842.5873567111146</v>
      </c>
      <c r="Y18" s="873">
        <f t="shared" si="12"/>
        <v>1657.6986298224565</v>
      </c>
      <c r="Z18" s="873">
        <f t="shared" si="12"/>
        <v>1584.5648667420542</v>
      </c>
      <c r="AA18" s="873">
        <f t="shared" si="12"/>
        <v>1145.2144698095985</v>
      </c>
      <c r="AB18" s="873">
        <f t="shared" si="12"/>
        <v>832.95795328653185</v>
      </c>
      <c r="AC18" s="873">
        <f t="shared" si="12"/>
        <v>872.12697246442531</v>
      </c>
      <c r="AD18" s="873">
        <f t="shared" si="12"/>
        <v>628.62167142143721</v>
      </c>
      <c r="AE18" s="873">
        <f t="shared" si="12"/>
        <v>697.09897767649568</v>
      </c>
      <c r="AF18" s="873">
        <f t="shared" si="12"/>
        <v>619.03484854572901</v>
      </c>
      <c r="AG18" s="873">
        <f t="shared" si="12"/>
        <v>353.34290027610194</v>
      </c>
      <c r="AH18" s="873">
        <f t="shared" si="12"/>
        <v>853.50114516304939</v>
      </c>
      <c r="AI18" s="873">
        <f t="shared" si="12"/>
        <v>1108.2367244318671</v>
      </c>
      <c r="AJ18" s="873">
        <f t="shared" si="12"/>
        <v>1426.519243905379</v>
      </c>
      <c r="AK18" s="873">
        <f t="shared" si="12"/>
        <v>1339.6900195739649</v>
      </c>
      <c r="AL18" s="873">
        <f t="shared" si="12"/>
        <v>1448.9798003570381</v>
      </c>
      <c r="AM18" s="873">
        <f t="shared" si="12"/>
        <v>1806.1574297834234</v>
      </c>
      <c r="AN18" s="873">
        <f t="shared" si="12"/>
        <v>2392.0492621017042</v>
      </c>
      <c r="AO18" s="873">
        <f t="shared" si="12"/>
        <v>4297.3618313424522</v>
      </c>
      <c r="AP18" s="873">
        <f t="shared" si="12"/>
        <v>4577.0231500881109</v>
      </c>
      <c r="AQ18" s="873">
        <f t="shared" si="12"/>
        <v>5048.968744797975</v>
      </c>
      <c r="AR18" s="873">
        <f t="shared" si="12"/>
        <v>2885.3597763631456</v>
      </c>
      <c r="AS18" s="873">
        <f>$AX18*AS$7</f>
        <v>4168.3505863579221</v>
      </c>
      <c r="AT18" s="865">
        <v>5175</v>
      </c>
      <c r="AU18" s="865">
        <v>832</v>
      </c>
      <c r="AV18" s="869">
        <f t="shared" si="1"/>
        <v>1943.5169638854868</v>
      </c>
      <c r="AW18" s="870">
        <f t="shared" si="2"/>
        <v>4.6912549543636974E-2</v>
      </c>
      <c r="AX18" s="872">
        <v>0.27390922502023407</v>
      </c>
      <c r="AZ18" s="869">
        <f t="shared" si="3"/>
        <v>1890.3350641360721</v>
      </c>
    </row>
    <row r="19" spans="1:52" x14ac:dyDescent="0.35">
      <c r="A19" s="865">
        <v>13</v>
      </c>
      <c r="B19" s="865" t="s">
        <v>1230</v>
      </c>
      <c r="C19" s="865" t="s">
        <v>1219</v>
      </c>
      <c r="D19" s="871">
        <f t="shared" si="7"/>
        <v>67.43457430931457</v>
      </c>
      <c r="E19" s="871">
        <f t="shared" si="7"/>
        <v>322.37911354621696</v>
      </c>
      <c r="F19" s="871">
        <f t="shared" si="7"/>
        <v>258.21164708313484</v>
      </c>
      <c r="G19" s="871">
        <f t="shared" si="7"/>
        <v>219.96078892836849</v>
      </c>
      <c r="H19" s="871">
        <f t="shared" si="7"/>
        <v>232.47858415943884</v>
      </c>
      <c r="I19" s="871">
        <f t="shared" si="7"/>
        <v>208.32401154347315</v>
      </c>
      <c r="J19" s="871">
        <f t="shared" si="7"/>
        <v>137.54891123407822</v>
      </c>
      <c r="K19" s="871">
        <f t="shared" si="7"/>
        <v>151.20468784979136</v>
      </c>
      <c r="L19" s="871">
        <f t="shared" si="7"/>
        <v>294.00299708399587</v>
      </c>
      <c r="M19" s="871">
        <f t="shared" si="7"/>
        <v>251.0900861598866</v>
      </c>
      <c r="N19" s="871">
        <f t="shared" si="7"/>
        <v>242.13307139044034</v>
      </c>
      <c r="O19" s="871">
        <f t="shared" si="7"/>
        <v>283.68774646836306</v>
      </c>
      <c r="P19" s="871">
        <f t="shared" si="7"/>
        <v>386.25290739390738</v>
      </c>
      <c r="Q19" s="871">
        <f t="shared" si="7"/>
        <v>269.70158816033432</v>
      </c>
      <c r="R19" s="871">
        <f t="shared" si="7"/>
        <v>256.19264785231701</v>
      </c>
      <c r="S19" s="865">
        <v>50</v>
      </c>
      <c r="T19" s="865">
        <v>200</v>
      </c>
      <c r="U19" s="865">
        <v>300</v>
      </c>
      <c r="V19" s="865">
        <v>400</v>
      </c>
      <c r="W19" s="865">
        <v>600</v>
      </c>
      <c r="X19" s="865">
        <v>600</v>
      </c>
      <c r="Y19" s="865">
        <v>600</v>
      </c>
      <c r="Z19" s="865">
        <v>315</v>
      </c>
      <c r="AA19" s="865">
        <v>146</v>
      </c>
      <c r="AB19" s="871">
        <f t="shared" si="12"/>
        <v>111.63230292576245</v>
      </c>
      <c r="AC19" s="873">
        <f t="shared" si="12"/>
        <v>116.88170092588872</v>
      </c>
      <c r="AD19" s="873">
        <f t="shared" si="12"/>
        <v>84.247331540488261</v>
      </c>
      <c r="AE19" s="873">
        <f t="shared" si="12"/>
        <v>93.424600771478268</v>
      </c>
      <c r="AF19" s="873">
        <f t="shared" si="12"/>
        <v>82.962513848149655</v>
      </c>
      <c r="AG19" s="873">
        <f t="shared" si="12"/>
        <v>47.354709231908437</v>
      </c>
      <c r="AH19" s="873">
        <f t="shared" si="12"/>
        <v>114.38548369505945</v>
      </c>
      <c r="AI19" s="873">
        <f t="shared" si="12"/>
        <v>148.52492523434228</v>
      </c>
      <c r="AJ19" s="873">
        <f t="shared" si="12"/>
        <v>191.18087261998383</v>
      </c>
      <c r="AK19" s="873">
        <f t="shared" si="12"/>
        <v>179.54409523508849</v>
      </c>
      <c r="AL19" s="873">
        <f t="shared" si="12"/>
        <v>194.19101692774854</v>
      </c>
      <c r="AM19" s="873">
        <f t="shared" si="12"/>
        <v>242.05965323659242</v>
      </c>
      <c r="AN19" s="873">
        <f t="shared" si="12"/>
        <v>320.58036877694292</v>
      </c>
      <c r="AO19" s="865">
        <v>126</v>
      </c>
      <c r="AP19" s="865">
        <v>253</v>
      </c>
      <c r="AQ19" s="865">
        <v>410</v>
      </c>
      <c r="AR19" s="865">
        <v>259</v>
      </c>
      <c r="AS19" s="865">
        <v>250</v>
      </c>
      <c r="AT19" s="865">
        <v>77</v>
      </c>
      <c r="AU19" s="865">
        <v>65</v>
      </c>
      <c r="AV19" s="869">
        <f t="shared" si="1"/>
        <v>230.87665768482941</v>
      </c>
      <c r="AW19" s="870">
        <f t="shared" si="2"/>
        <v>5.5728932874635016E-3</v>
      </c>
      <c r="AX19" s="872">
        <v>3.6709076923960027E-2</v>
      </c>
      <c r="AZ19" s="869">
        <f t="shared" si="3"/>
        <v>224.39255007561351</v>
      </c>
    </row>
    <row r="20" spans="1:52" x14ac:dyDescent="0.35">
      <c r="A20" s="865">
        <v>14</v>
      </c>
      <c r="B20" s="865" t="s">
        <v>1231</v>
      </c>
      <c r="C20" s="865" t="s">
        <v>1222</v>
      </c>
      <c r="D20" s="871">
        <f t="shared" si="7"/>
        <v>43.429161093922509</v>
      </c>
      <c r="E20" s="871">
        <f t="shared" si="7"/>
        <v>207.61834116865947</v>
      </c>
      <c r="F20" s="871">
        <f t="shared" si="7"/>
        <v>166.29326028015836</v>
      </c>
      <c r="G20" s="871">
        <f t="shared" si="7"/>
        <v>141.65897293129214</v>
      </c>
      <c r="H20" s="871">
        <f t="shared" si="7"/>
        <v>149.72067349363704</v>
      </c>
      <c r="I20" s="871">
        <f t="shared" si="7"/>
        <v>134.16466478389233</v>
      </c>
      <c r="J20" s="871">
        <f t="shared" si="7"/>
        <v>88.584140783303013</v>
      </c>
      <c r="K20" s="871">
        <f t="shared" si="7"/>
        <v>97.378723214951989</v>
      </c>
      <c r="L20" s="871">
        <f t="shared" si="7"/>
        <v>189.34357713730287</v>
      </c>
      <c r="M20" s="871">
        <f t="shared" si="7"/>
        <v>161.70683825935217</v>
      </c>
      <c r="N20" s="871">
        <f t="shared" si="7"/>
        <v>155.93834870741037</v>
      </c>
      <c r="O20" s="871">
        <f t="shared" si="7"/>
        <v>182.70035761232072</v>
      </c>
      <c r="P20" s="871">
        <f t="shared" si="7"/>
        <v>248.75429125217889</v>
      </c>
      <c r="Q20" s="871">
        <f t="shared" si="7"/>
        <v>173.69300302506733</v>
      </c>
      <c r="R20" s="871">
        <f t="shared" si="7"/>
        <v>164.99298599590918</v>
      </c>
      <c r="S20" s="865">
        <v>400</v>
      </c>
      <c r="T20" s="865">
        <v>800</v>
      </c>
      <c r="U20" s="865">
        <v>200</v>
      </c>
      <c r="V20" s="865">
        <v>47</v>
      </c>
      <c r="W20" s="865">
        <v>160</v>
      </c>
      <c r="X20" s="865">
        <v>66</v>
      </c>
      <c r="Y20" s="865">
        <v>72</v>
      </c>
      <c r="Z20" s="865">
        <v>459</v>
      </c>
      <c r="AA20" s="865">
        <v>100</v>
      </c>
      <c r="AB20" s="865">
        <v>72</v>
      </c>
      <c r="AC20" s="865">
        <v>144</v>
      </c>
      <c r="AD20" s="865">
        <v>177</v>
      </c>
      <c r="AE20" s="865">
        <v>18</v>
      </c>
      <c r="AF20" s="865">
        <v>29</v>
      </c>
      <c r="AG20" s="865">
        <v>43</v>
      </c>
      <c r="AH20" s="871">
        <f t="shared" si="12"/>
        <v>73.666448540371547</v>
      </c>
      <c r="AI20" s="865">
        <v>1301</v>
      </c>
      <c r="AJ20" s="871">
        <f t="shared" si="12"/>
        <v>123.1241540430857</v>
      </c>
      <c r="AK20" s="871">
        <f t="shared" si="12"/>
        <v>115.62984589568589</v>
      </c>
      <c r="AL20" s="871">
        <f t="shared" si="12"/>
        <v>125.0627447941481</v>
      </c>
      <c r="AM20" s="865">
        <v>100</v>
      </c>
      <c r="AN20" s="865">
        <v>29</v>
      </c>
      <c r="AO20" s="865">
        <v>17</v>
      </c>
      <c r="AP20" s="865">
        <v>195</v>
      </c>
      <c r="AQ20" s="865">
        <v>10</v>
      </c>
      <c r="AR20" s="865">
        <v>14</v>
      </c>
      <c r="AS20" s="865">
        <v>32</v>
      </c>
      <c r="AT20" s="865">
        <v>8</v>
      </c>
      <c r="AU20" s="871">
        <f t="shared" ref="AU20" si="13">$AX20*AU$7</f>
        <v>472.82701245424613</v>
      </c>
      <c r="AV20" s="869">
        <f t="shared" si="1"/>
        <v>175.21108057879309</v>
      </c>
      <c r="AW20" s="870">
        <f t="shared" si="2"/>
        <v>4.2292393897165412E-3</v>
      </c>
      <c r="AX20" s="872">
        <v>2.3641350622712307E-2</v>
      </c>
      <c r="AZ20" s="869">
        <f t="shared" si="3"/>
        <v>170.45863772916914</v>
      </c>
    </row>
    <row r="21" spans="1:52" x14ac:dyDescent="0.35">
      <c r="A21" s="865">
        <v>15</v>
      </c>
      <c r="B21" s="865" t="s">
        <v>1232</v>
      </c>
      <c r="C21" s="865" t="s">
        <v>1217</v>
      </c>
      <c r="D21" s="871">
        <f t="shared" si="7"/>
        <v>206.8708893238659</v>
      </c>
      <c r="E21" s="871">
        <f t="shared" si="7"/>
        <v>988.97123028970611</v>
      </c>
      <c r="F21" s="871">
        <f t="shared" si="7"/>
        <v>792.12293712796554</v>
      </c>
      <c r="G21" s="871">
        <f t="shared" si="7"/>
        <v>674.77973262308353</v>
      </c>
      <c r="H21" s="871">
        <f t="shared" si="7"/>
        <v>713.18091567122622</v>
      </c>
      <c r="I21" s="871">
        <f t="shared" si="7"/>
        <v>639.08127213551381</v>
      </c>
      <c r="J21" s="871">
        <f t="shared" si="7"/>
        <v>421.96255976947492</v>
      </c>
      <c r="K21" s="871">
        <f t="shared" si="7"/>
        <v>463.85475945835799</v>
      </c>
      <c r="L21" s="871">
        <f t="shared" si="7"/>
        <v>901.92104115124766</v>
      </c>
      <c r="M21" s="871">
        <f t="shared" si="7"/>
        <v>770.27592976333301</v>
      </c>
      <c r="N21" s="871">
        <f t="shared" si="7"/>
        <v>742.79825039750642</v>
      </c>
      <c r="O21" s="871">
        <f t="shared" si="7"/>
        <v>870.27666450453762</v>
      </c>
      <c r="P21" s="871">
        <f t="shared" si="7"/>
        <v>1184.9186159312558</v>
      </c>
      <c r="Q21" s="871">
        <f t="shared" si="7"/>
        <v>827.37094385543969</v>
      </c>
      <c r="R21" s="871">
        <f t="shared" si="7"/>
        <v>785.92919792665214</v>
      </c>
      <c r="S21" s="865">
        <v>500</v>
      </c>
      <c r="T21" s="865">
        <v>800</v>
      </c>
      <c r="U21" s="865">
        <v>2000</v>
      </c>
      <c r="V21" s="871">
        <f t="shared" ref="D21:AB35" si="14">$AX21*V$7</f>
        <v>780.52375280550598</v>
      </c>
      <c r="W21" s="871">
        <f t="shared" si="14"/>
        <v>724.32964623359032</v>
      </c>
      <c r="X21" s="871">
        <f t="shared" si="14"/>
        <v>757.55061104063464</v>
      </c>
      <c r="Y21" s="871">
        <f t="shared" si="14"/>
        <v>681.53653902451629</v>
      </c>
      <c r="Z21" s="871">
        <f t="shared" si="14"/>
        <v>651.46875053814051</v>
      </c>
      <c r="AA21" s="871">
        <f t="shared" si="14"/>
        <v>470.83679273983847</v>
      </c>
      <c r="AB21" s="871">
        <f t="shared" si="14"/>
        <v>342.4574711126163</v>
      </c>
      <c r="AC21" s="871">
        <f t="shared" si="12"/>
        <v>358.561193036031</v>
      </c>
      <c r="AD21" s="871">
        <f t="shared" si="12"/>
        <v>258.4478448548025</v>
      </c>
      <c r="AE21" s="871">
        <f t="shared" si="12"/>
        <v>286.60120486077227</v>
      </c>
      <c r="AF21" s="871">
        <f t="shared" si="12"/>
        <v>254.50637445396674</v>
      </c>
      <c r="AG21" s="871">
        <f t="shared" si="12"/>
        <v>145.27133763080403</v>
      </c>
      <c r="AH21" s="871">
        <f t="shared" si="12"/>
        <v>350.90347911440722</v>
      </c>
      <c r="AI21" s="865">
        <v>267</v>
      </c>
      <c r="AJ21" s="871">
        <f t="shared" si="12"/>
        <v>586.49079564436227</v>
      </c>
      <c r="AK21" s="871">
        <f t="shared" si="12"/>
        <v>550.79233515679266</v>
      </c>
      <c r="AL21" s="871">
        <f t="shared" si="12"/>
        <v>595.72509772632043</v>
      </c>
      <c r="AM21" s="871">
        <f t="shared" si="12"/>
        <v>742.57302351745875</v>
      </c>
      <c r="AN21" s="871">
        <f t="shared" si="12"/>
        <v>983.45317172853606</v>
      </c>
      <c r="AO21" s="871">
        <f t="shared" si="12"/>
        <v>1766.7922605346391</v>
      </c>
      <c r="AP21" s="871">
        <f t="shared" si="12"/>
        <v>1881.7705827990196</v>
      </c>
      <c r="AQ21" s="871">
        <f t="shared" si="12"/>
        <v>2075.8035399601631</v>
      </c>
      <c r="AR21" s="871">
        <f t="shared" si="12"/>
        <v>1186.2699772115423</v>
      </c>
      <c r="AS21" s="871">
        <f t="shared" ref="AS21:AU22" si="15">$AX21*AS$7</f>
        <v>1713.751330283392</v>
      </c>
      <c r="AT21" s="871">
        <f t="shared" si="15"/>
        <v>2576.0324405462343</v>
      </c>
      <c r="AU21" s="871">
        <f t="shared" si="15"/>
        <v>2252.2688004775819</v>
      </c>
      <c r="AV21" s="869">
        <f t="shared" si="1"/>
        <v>852.86439302183726</v>
      </c>
      <c r="AW21" s="870">
        <f t="shared" si="2"/>
        <v>2.0586413103208825E-2</v>
      </c>
      <c r="AX21" s="872">
        <v>0.11261344002387909</v>
      </c>
      <c r="AZ21" s="869">
        <f t="shared" si="3"/>
        <v>829.82956514156399</v>
      </c>
    </row>
    <row r="22" spans="1:52" x14ac:dyDescent="0.35">
      <c r="A22" s="865">
        <v>16</v>
      </c>
      <c r="B22" s="865" t="s">
        <v>1233</v>
      </c>
      <c r="C22" s="865" t="s">
        <v>1226</v>
      </c>
      <c r="D22" s="871">
        <f t="shared" si="14"/>
        <v>21.764981627369764</v>
      </c>
      <c r="E22" s="871">
        <f t="shared" si="14"/>
        <v>104.0501190264351</v>
      </c>
      <c r="F22" s="871">
        <f t="shared" si="14"/>
        <v>83.339619361414762</v>
      </c>
      <c r="G22" s="871">
        <f t="shared" si="14"/>
        <v>70.993886723570839</v>
      </c>
      <c r="H22" s="871">
        <f t="shared" si="14"/>
        <v>75.034092893920914</v>
      </c>
      <c r="I22" s="871">
        <f t="shared" si="14"/>
        <v>67.238035239697012</v>
      </c>
      <c r="J22" s="871">
        <f t="shared" si="14"/>
        <v>44.394875426104797</v>
      </c>
      <c r="K22" s="871">
        <f t="shared" si="14"/>
        <v>48.802373066486695</v>
      </c>
      <c r="L22" s="871">
        <f t="shared" si="14"/>
        <v>94.891528499512489</v>
      </c>
      <c r="M22" s="871">
        <f t="shared" si="14"/>
        <v>81.041085645731727</v>
      </c>
      <c r="N22" s="871">
        <f t="shared" si="14"/>
        <v>78.150146333223176</v>
      </c>
      <c r="O22" s="871">
        <f t="shared" si="14"/>
        <v>91.562209045353043</v>
      </c>
      <c r="P22" s="865">
        <v>14</v>
      </c>
      <c r="Q22" s="865">
        <v>18</v>
      </c>
      <c r="R22" s="865">
        <v>28</v>
      </c>
      <c r="S22" s="865">
        <v>27</v>
      </c>
      <c r="T22" s="865">
        <v>31</v>
      </c>
      <c r="U22" s="865">
        <v>14</v>
      </c>
      <c r="V22" s="865">
        <v>11</v>
      </c>
      <c r="W22" s="865">
        <v>30</v>
      </c>
      <c r="X22" s="865">
        <v>46</v>
      </c>
      <c r="Y22" s="865">
        <v>258</v>
      </c>
      <c r="Z22" s="865">
        <v>15</v>
      </c>
      <c r="AA22" s="865">
        <v>69</v>
      </c>
      <c r="AB22" s="865">
        <v>337</v>
      </c>
      <c r="AC22" s="865">
        <v>104</v>
      </c>
      <c r="AD22" s="865">
        <v>95</v>
      </c>
      <c r="AE22" s="865">
        <v>76</v>
      </c>
      <c r="AF22" s="865">
        <v>88</v>
      </c>
      <c r="AG22" s="871">
        <f t="shared" si="12"/>
        <v>15.284064398098527</v>
      </c>
      <c r="AH22" s="865">
        <v>117</v>
      </c>
      <c r="AI22" s="865">
        <v>97</v>
      </c>
      <c r="AJ22" s="865">
        <v>49</v>
      </c>
      <c r="AK22" s="865">
        <v>386</v>
      </c>
      <c r="AL22" s="871">
        <f t="shared" si="12"/>
        <v>62.676512144140474</v>
      </c>
      <c r="AM22" s="865">
        <v>36</v>
      </c>
      <c r="AN22" s="865">
        <v>70</v>
      </c>
      <c r="AO22" s="871">
        <f t="shared" si="12"/>
        <v>185.88502817191304</v>
      </c>
      <c r="AP22" s="865">
        <v>120</v>
      </c>
      <c r="AQ22" s="865">
        <v>323</v>
      </c>
      <c r="AR22" s="865">
        <v>15</v>
      </c>
      <c r="AS22" s="865">
        <v>151</v>
      </c>
      <c r="AT22" s="871">
        <f t="shared" si="15"/>
        <v>271.0255605476774</v>
      </c>
      <c r="AU22" s="865">
        <v>2</v>
      </c>
      <c r="AV22" s="869">
        <f t="shared" si="1"/>
        <v>91.434866321605668</v>
      </c>
      <c r="AW22" s="870">
        <f t="shared" si="2"/>
        <v>2.2070518426310407E-3</v>
      </c>
      <c r="AX22" s="872">
        <v>1.1848111936510487E-2</v>
      </c>
      <c r="AZ22" s="869">
        <f t="shared" si="3"/>
        <v>88.974305608884009</v>
      </c>
    </row>
    <row r="23" spans="1:52" x14ac:dyDescent="0.35">
      <c r="A23" s="865">
        <v>17</v>
      </c>
      <c r="B23" s="865" t="s">
        <v>1234</v>
      </c>
      <c r="C23" s="865" t="s">
        <v>1235</v>
      </c>
      <c r="D23" s="871">
        <f t="shared" si="14"/>
        <v>19.306145357577243</v>
      </c>
      <c r="E23" s="871">
        <f t="shared" si="14"/>
        <v>92.295355759522778</v>
      </c>
      <c r="F23" s="871">
        <f t="shared" si="14"/>
        <v>73.924565294065502</v>
      </c>
      <c r="G23" s="871">
        <f t="shared" si="14"/>
        <v>62.973556332391311</v>
      </c>
      <c r="H23" s="871">
        <f t="shared" si="14"/>
        <v>66.557331817929608</v>
      </c>
      <c r="I23" s="871">
        <f t="shared" si="14"/>
        <v>59.642011379559527</v>
      </c>
      <c r="J23" s="871">
        <f t="shared" si="14"/>
        <v>39.379491918803446</v>
      </c>
      <c r="K23" s="871">
        <f t="shared" si="14"/>
        <v>43.28906517575431</v>
      </c>
      <c r="L23" s="871">
        <f t="shared" si="14"/>
        <v>84.171430685267367</v>
      </c>
      <c r="M23" s="871">
        <f t="shared" si="14"/>
        <v>71.885701821354573</v>
      </c>
      <c r="N23" s="871">
        <f t="shared" si="14"/>
        <v>69.321358072171748</v>
      </c>
      <c r="O23" s="871">
        <f t="shared" si="14"/>
        <v>81.218231531495334</v>
      </c>
      <c r="P23" s="871">
        <f t="shared" si="14"/>
        <v>110.58206938074456</v>
      </c>
      <c r="Q23" s="871">
        <f t="shared" si="14"/>
        <v>77.214071824779538</v>
      </c>
      <c r="R23" s="871">
        <f t="shared" si="14"/>
        <v>73.346536989946429</v>
      </c>
      <c r="S23" s="865">
        <v>30</v>
      </c>
      <c r="T23" s="865">
        <v>8</v>
      </c>
      <c r="U23" s="865">
        <v>3</v>
      </c>
      <c r="V23" s="871">
        <f t="shared" ref="V23" si="16">$AX23*V$7</f>
        <v>72.842075924533404</v>
      </c>
      <c r="W23" s="865">
        <v>9</v>
      </c>
      <c r="X23" s="865">
        <v>75</v>
      </c>
      <c r="Y23" s="865">
        <v>500</v>
      </c>
      <c r="Z23" s="865">
        <v>350</v>
      </c>
      <c r="AA23" s="865">
        <v>275</v>
      </c>
      <c r="AB23" s="865">
        <v>116</v>
      </c>
      <c r="AC23" s="865">
        <v>310</v>
      </c>
      <c r="AD23" s="865">
        <v>30</v>
      </c>
      <c r="AE23" s="865">
        <v>3</v>
      </c>
      <c r="AF23" s="865">
        <v>331</v>
      </c>
      <c r="AG23" s="871">
        <f t="shared" si="12"/>
        <v>13.557391132974765</v>
      </c>
      <c r="AH23" s="865">
        <v>23</v>
      </c>
      <c r="AI23" s="865">
        <v>40</v>
      </c>
      <c r="AJ23" s="865">
        <v>59</v>
      </c>
      <c r="AK23" s="865">
        <v>24</v>
      </c>
      <c r="AL23" s="865">
        <v>2</v>
      </c>
      <c r="AM23" s="865">
        <v>2</v>
      </c>
      <c r="AN23" s="865">
        <v>9</v>
      </c>
      <c r="AO23" s="865">
        <v>1</v>
      </c>
      <c r="AP23" s="865">
        <v>13</v>
      </c>
      <c r="AQ23" s="865">
        <v>7</v>
      </c>
      <c r="AR23" s="865">
        <v>3</v>
      </c>
      <c r="AS23" s="865">
        <v>17</v>
      </c>
      <c r="AT23" s="865">
        <v>3</v>
      </c>
      <c r="AU23" s="865">
        <v>4</v>
      </c>
      <c r="AV23" s="869">
        <f t="shared" si="1"/>
        <v>76.329690690883439</v>
      </c>
      <c r="AW23" s="870">
        <f t="shared" si="2"/>
        <v>1.8424436023587697E-3</v>
      </c>
      <c r="AX23" s="872">
        <v>1.0509605529437803E-2</v>
      </c>
      <c r="AZ23" s="869">
        <f t="shared" si="3"/>
        <v>74.250919299593704</v>
      </c>
    </row>
    <row r="24" spans="1:52" x14ac:dyDescent="0.35">
      <c r="A24" s="865">
        <v>18</v>
      </c>
      <c r="B24" s="865" t="s">
        <v>1236</v>
      </c>
      <c r="C24" s="865" t="s">
        <v>1226</v>
      </c>
      <c r="D24" s="871">
        <f t="shared" si="14"/>
        <v>14.026052404180078</v>
      </c>
      <c r="E24" s="871">
        <f t="shared" si="14"/>
        <v>67.053234737892993</v>
      </c>
      <c r="F24" s="871">
        <f t="shared" si="14"/>
        <v>53.706724339141353</v>
      </c>
      <c r="G24" s="871">
        <f t="shared" si="14"/>
        <v>45.750738163226465</v>
      </c>
      <c r="H24" s="871">
        <f t="shared" si="14"/>
        <v>48.354376633463488</v>
      </c>
      <c r="I24" s="871">
        <f t="shared" si="14"/>
        <v>43.330346975352171</v>
      </c>
      <c r="J24" s="871">
        <f t="shared" si="14"/>
        <v>28.609481958880103</v>
      </c>
      <c r="K24" s="871">
        <f t="shared" si="14"/>
        <v>31.449814835502305</v>
      </c>
      <c r="L24" s="871">
        <f t="shared" si="14"/>
        <v>61.151145185126964</v>
      </c>
      <c r="M24" s="871">
        <f t="shared" si="14"/>
        <v>52.225475473376008</v>
      </c>
      <c r="N24" s="871">
        <f t="shared" si="14"/>
        <v>50.362461436021661</v>
      </c>
      <c r="O24" s="871">
        <f t="shared" si="14"/>
        <v>59.005624920796755</v>
      </c>
      <c r="P24" s="871">
        <f t="shared" si="14"/>
        <v>80.338662709190402</v>
      </c>
      <c r="Q24" s="871">
        <f t="shared" si="14"/>
        <v>56.096574313288528</v>
      </c>
      <c r="R24" s="871">
        <f t="shared" si="14"/>
        <v>53.286782650393441</v>
      </c>
      <c r="S24" s="871">
        <f t="shared" si="14"/>
        <v>130.57895929030357</v>
      </c>
      <c r="T24" s="871">
        <f t="shared" si="14"/>
        <v>118.77478018477152</v>
      </c>
      <c r="U24" s="871">
        <f t="shared" si="14"/>
        <v>77.605224080613127</v>
      </c>
      <c r="V24" s="871">
        <f t="shared" si="14"/>
        <v>52.920288085667998</v>
      </c>
      <c r="W24" s="871">
        <f t="shared" si="14"/>
        <v>49.110271673209716</v>
      </c>
      <c r="X24" s="871">
        <f t="shared" si="14"/>
        <v>51.362686185584856</v>
      </c>
      <c r="Y24" s="871">
        <f t="shared" si="14"/>
        <v>46.208856369133272</v>
      </c>
      <c r="Z24" s="865">
        <v>4</v>
      </c>
      <c r="AA24" s="865">
        <v>7</v>
      </c>
      <c r="AB24" s="865">
        <v>18</v>
      </c>
      <c r="AC24" s="871">
        <f t="shared" si="12"/>
        <v>24.310806126787895</v>
      </c>
      <c r="AD24" s="871">
        <f t="shared" si="12"/>
        <v>17.523021375935372</v>
      </c>
      <c r="AE24" s="871">
        <f t="shared" si="12"/>
        <v>19.431847233880401</v>
      </c>
      <c r="AF24" s="871">
        <f t="shared" si="12"/>
        <v>17.255785755823066</v>
      </c>
      <c r="AG24" s="871">
        <f t="shared" si="12"/>
        <v>9.8495414269963533</v>
      </c>
      <c r="AH24" s="871">
        <f t="shared" si="12"/>
        <v>23.791605493426847</v>
      </c>
      <c r="AI24" s="865">
        <v>43</v>
      </c>
      <c r="AJ24" s="871">
        <f t="shared" si="12"/>
        <v>39.764660272710856</v>
      </c>
      <c r="AK24" s="865">
        <v>1</v>
      </c>
      <c r="AL24" s="871">
        <f t="shared" si="12"/>
        <v>40.390755154116825</v>
      </c>
      <c r="AM24" s="871">
        <f t="shared" si="12"/>
        <v>50.347190829158102</v>
      </c>
      <c r="AN24" s="865">
        <v>109</v>
      </c>
      <c r="AO24" s="865">
        <v>41</v>
      </c>
      <c r="AP24" s="865">
        <v>64</v>
      </c>
      <c r="AQ24" s="865">
        <v>41</v>
      </c>
      <c r="AR24" s="865">
        <v>35</v>
      </c>
      <c r="AS24" s="865">
        <v>42</v>
      </c>
      <c r="AT24" s="865">
        <v>27</v>
      </c>
      <c r="AU24" s="865">
        <v>354</v>
      </c>
      <c r="AV24" s="869">
        <f t="shared" si="1"/>
        <v>52.272131278953459</v>
      </c>
      <c r="AW24" s="870">
        <f t="shared" si="2"/>
        <v>1.2617430122518274E-3</v>
      </c>
      <c r="AX24" s="872">
        <v>7.6353034317801181E-3</v>
      </c>
      <c r="AZ24" s="869">
        <f t="shared" si="3"/>
        <v>50.831059830329785</v>
      </c>
    </row>
    <row r="25" spans="1:52" x14ac:dyDescent="0.35">
      <c r="A25" s="865">
        <v>19</v>
      </c>
      <c r="B25" s="865" t="s">
        <v>1237</v>
      </c>
      <c r="C25" s="865" t="s">
        <v>1238</v>
      </c>
      <c r="D25" s="871">
        <f t="shared" si="14"/>
        <v>9.5693010200274387</v>
      </c>
      <c r="E25" s="871">
        <f t="shared" si="14"/>
        <v>45.747197364115934</v>
      </c>
      <c r="F25" s="871">
        <f t="shared" si="14"/>
        <v>36.641515174127925</v>
      </c>
      <c r="G25" s="871">
        <f t="shared" si="14"/>
        <v>31.213528422430272</v>
      </c>
      <c r="H25" s="871">
        <f t="shared" si="14"/>
        <v>32.989865737525186</v>
      </c>
      <c r="I25" s="871">
        <f t="shared" si="14"/>
        <v>29.562211915435881</v>
      </c>
      <c r="J25" s="871">
        <f t="shared" si="14"/>
        <v>19.518873664693963</v>
      </c>
      <c r="K25" s="871">
        <f t="shared" si="14"/>
        <v>21.456696190252053</v>
      </c>
      <c r="L25" s="871">
        <f t="shared" si="14"/>
        <v>41.720485503211627</v>
      </c>
      <c r="M25" s="871">
        <f t="shared" si="14"/>
        <v>35.630930308648708</v>
      </c>
      <c r="N25" s="871">
        <f t="shared" si="14"/>
        <v>34.359885426293403</v>
      </c>
      <c r="O25" s="871">
        <f t="shared" si="14"/>
        <v>40.256700208368017</v>
      </c>
      <c r="P25" s="871">
        <f t="shared" si="14"/>
        <v>54.811205951403764</v>
      </c>
      <c r="Q25" s="871">
        <f t="shared" si="14"/>
        <v>38.27199487977223</v>
      </c>
      <c r="R25" s="871">
        <f t="shared" si="14"/>
        <v>36.355009155564233</v>
      </c>
      <c r="S25" s="865">
        <v>40</v>
      </c>
      <c r="T25" s="865">
        <v>125</v>
      </c>
      <c r="U25" s="865">
        <v>70</v>
      </c>
      <c r="V25" s="865">
        <v>98</v>
      </c>
      <c r="W25" s="871">
        <f t="shared" si="14"/>
        <v>33.505576570939837</v>
      </c>
      <c r="X25" s="865">
        <v>5</v>
      </c>
      <c r="Y25" s="871">
        <f t="shared" si="12"/>
        <v>31.526080442681579</v>
      </c>
      <c r="Z25" s="871">
        <f t="shared" si="12"/>
        <v>30.135223952563273</v>
      </c>
      <c r="AA25" s="871">
        <f t="shared" si="12"/>
        <v>21.779666611178399</v>
      </c>
      <c r="AB25" s="871">
        <f t="shared" si="12"/>
        <v>15.841178226403615</v>
      </c>
      <c r="AC25" s="871">
        <f t="shared" si="12"/>
        <v>16.586093874669224</v>
      </c>
      <c r="AD25" s="871">
        <f t="shared" si="12"/>
        <v>11.955114774612396</v>
      </c>
      <c r="AE25" s="871">
        <f t="shared" si="12"/>
        <v>13.257414858992831</v>
      </c>
      <c r="AF25" s="871">
        <f t="shared" si="12"/>
        <v>11.772792762799135</v>
      </c>
      <c r="AG25" s="865">
        <v>60</v>
      </c>
      <c r="AH25" s="871">
        <f t="shared" si="12"/>
        <v>16.231868251717746</v>
      </c>
      <c r="AI25" s="871">
        <f t="shared" si="12"/>
        <v>21.076424565612964</v>
      </c>
      <c r="AJ25" s="871">
        <f t="shared" si="12"/>
        <v>27.129515357813229</v>
      </c>
      <c r="AK25" s="865">
        <v>59</v>
      </c>
      <c r="AL25" s="871">
        <f t="shared" si="12"/>
        <v>27.556669785490012</v>
      </c>
      <c r="AM25" s="871">
        <f t="shared" si="12"/>
        <v>34.34946702561836</v>
      </c>
      <c r="AN25" s="871">
        <f t="shared" si="12"/>
        <v>45.491946547577363</v>
      </c>
      <c r="AO25" s="871">
        <f t="shared" si="12"/>
        <v>81.727144095378591</v>
      </c>
      <c r="AP25" s="865">
        <v>20</v>
      </c>
      <c r="AQ25" s="871">
        <f t="shared" si="12"/>
        <v>96.021189821538258</v>
      </c>
      <c r="AR25" s="865">
        <v>6</v>
      </c>
      <c r="AS25" s="865">
        <v>8</v>
      </c>
      <c r="AT25" s="865">
        <v>2</v>
      </c>
      <c r="AU25" s="865">
        <v>2</v>
      </c>
      <c r="AV25" s="869">
        <f t="shared" si="1"/>
        <v>34.978381101078575</v>
      </c>
      <c r="AW25" s="870">
        <f t="shared" si="2"/>
        <v>8.4430703042592435E-4</v>
      </c>
      <c r="AX25" s="872">
        <v>5.2092003375217412E-3</v>
      </c>
      <c r="AZ25" s="869">
        <f t="shared" si="3"/>
        <v>34.01008482686688</v>
      </c>
    </row>
    <row r="26" spans="1:52" x14ac:dyDescent="0.35">
      <c r="A26" s="865">
        <v>20</v>
      </c>
      <c r="B26" s="865" t="s">
        <v>1239</v>
      </c>
      <c r="C26" s="865" t="s">
        <v>1217</v>
      </c>
      <c r="D26" s="871">
        <f t="shared" si="14"/>
        <v>9.5323946249088749</v>
      </c>
      <c r="E26" s="871">
        <f t="shared" si="14"/>
        <v>45.570761892188209</v>
      </c>
      <c r="F26" s="871">
        <f t="shared" si="14"/>
        <v>36.500198035715314</v>
      </c>
      <c r="G26" s="871">
        <f t="shared" si="14"/>
        <v>31.093145668183983</v>
      </c>
      <c r="H26" s="871">
        <f t="shared" si="14"/>
        <v>32.862632095562276</v>
      </c>
      <c r="I26" s="871">
        <f t="shared" si="14"/>
        <v>29.448197874990672</v>
      </c>
      <c r="J26" s="871">
        <f t="shared" si="14"/>
        <v>19.443594262130404</v>
      </c>
      <c r="K26" s="871">
        <f t="shared" si="14"/>
        <v>21.373943091997635</v>
      </c>
      <c r="L26" s="871">
        <f t="shared" si="14"/>
        <v>41.559580049480232</v>
      </c>
      <c r="M26" s="871">
        <f t="shared" si="14"/>
        <v>35.493510742720034</v>
      </c>
      <c r="N26" s="871">
        <f t="shared" si="14"/>
        <v>34.227367961839377</v>
      </c>
      <c r="O26" s="871">
        <f t="shared" si="14"/>
        <v>40.101440207564394</v>
      </c>
      <c r="P26" s="871">
        <f t="shared" si="14"/>
        <v>54.599812870599443</v>
      </c>
      <c r="Q26" s="871">
        <f t="shared" si="14"/>
        <v>38.124389389877791</v>
      </c>
      <c r="R26" s="871">
        <f t="shared" si="14"/>
        <v>36.21479699904139</v>
      </c>
      <c r="S26" s="865">
        <v>200</v>
      </c>
      <c r="T26" s="865">
        <v>40</v>
      </c>
      <c r="U26" s="871">
        <f t="shared" ref="U26:Y27" si="17">$AX26*U$7</f>
        <v>52.742111577340125</v>
      </c>
      <c r="V26" s="871">
        <f t="shared" si="17"/>
        <v>35.965719730671431</v>
      </c>
      <c r="W26" s="871">
        <f t="shared" si="17"/>
        <v>33.376353961575333</v>
      </c>
      <c r="X26" s="865">
        <v>13</v>
      </c>
      <c r="Y26" s="865">
        <v>15</v>
      </c>
      <c r="Z26" s="865">
        <v>4</v>
      </c>
      <c r="AA26" s="871">
        <f t="shared" si="12"/>
        <v>21.695667896975507</v>
      </c>
      <c r="AB26" s="871">
        <f t="shared" si="12"/>
        <v>15.780082773188834</v>
      </c>
      <c r="AC26" s="871">
        <f t="shared" si="12"/>
        <v>16.522125468541024</v>
      </c>
      <c r="AD26" s="865">
        <v>130</v>
      </c>
      <c r="AE26" s="865">
        <v>10</v>
      </c>
      <c r="AF26" s="865">
        <v>8</v>
      </c>
      <c r="AG26" s="865">
        <v>6</v>
      </c>
      <c r="AH26" s="865">
        <v>9</v>
      </c>
      <c r="AI26" s="865">
        <v>17</v>
      </c>
      <c r="AJ26" s="871">
        <f t="shared" si="12"/>
        <v>27.024883618141221</v>
      </c>
      <c r="AK26" s="871">
        <f t="shared" si="12"/>
        <v>25.379935824947907</v>
      </c>
      <c r="AL26" s="871">
        <f t="shared" si="12"/>
        <v>27.450390618273243</v>
      </c>
      <c r="AM26" s="871">
        <f t="shared" si="12"/>
        <v>34.21698974232396</v>
      </c>
      <c r="AN26" s="871">
        <f t="shared" si="12"/>
        <v>45.316495514060534</v>
      </c>
      <c r="AO26" s="871">
        <f t="shared" si="12"/>
        <v>81.411942988674653</v>
      </c>
      <c r="AP26" s="871">
        <f t="shared" si="12"/>
        <v>86.710024051294127</v>
      </c>
      <c r="AQ26" s="871">
        <f t="shared" si="12"/>
        <v>95.650860163824333</v>
      </c>
      <c r="AR26" s="871">
        <f t="shared" si="12"/>
        <v>54.662082187691936</v>
      </c>
      <c r="AS26" s="871">
        <f t="shared" ref="AR26:AU28" si="18">$AX26*AS$7</f>
        <v>78.967872292794368</v>
      </c>
      <c r="AT26" s="871">
        <f t="shared" si="18"/>
        <v>118.70088570756153</v>
      </c>
      <c r="AU26" s="871">
        <f t="shared" si="18"/>
        <v>103.78219515415215</v>
      </c>
      <c r="AV26" s="869">
        <f t="shared" si="1"/>
        <v>43.488690569064381</v>
      </c>
      <c r="AW26" s="870">
        <f t="shared" si="2"/>
        <v>1.0497286048023085E-3</v>
      </c>
      <c r="AX26" s="872">
        <v>5.1891097577076075E-3</v>
      </c>
      <c r="AZ26" s="869">
        <f t="shared" si="3"/>
        <v>42.336193909159796</v>
      </c>
    </row>
    <row r="27" spans="1:52" x14ac:dyDescent="0.35">
      <c r="A27" s="865">
        <v>21</v>
      </c>
      <c r="B27" s="865" t="s">
        <v>1240</v>
      </c>
      <c r="C27" s="865" t="s">
        <v>1217</v>
      </c>
      <c r="D27" s="871">
        <f t="shared" si="14"/>
        <v>16.470796907198743</v>
      </c>
      <c r="E27" s="871">
        <f t="shared" si="14"/>
        <v>78.740630614599539</v>
      </c>
      <c r="F27" s="871">
        <f t="shared" si="14"/>
        <v>63.067820057286852</v>
      </c>
      <c r="G27" s="871">
        <f t="shared" si="14"/>
        <v>53.725103466486047</v>
      </c>
      <c r="H27" s="871">
        <f t="shared" si="14"/>
        <v>56.782556784588806</v>
      </c>
      <c r="I27" s="871">
        <f t="shared" si="14"/>
        <v>50.882837478689638</v>
      </c>
      <c r="J27" s="871">
        <f t="shared" si="14"/>
        <v>33.596121944079307</v>
      </c>
      <c r="K27" s="871">
        <f t="shared" si="14"/>
        <v>36.931525563827776</v>
      </c>
      <c r="L27" s="871">
        <f t="shared" si="14"/>
        <v>71.80980535098243</v>
      </c>
      <c r="M27" s="871">
        <f t="shared" si="14"/>
        <v>61.328389137310502</v>
      </c>
      <c r="N27" s="871">
        <f t="shared" si="14"/>
        <v>59.140651279195922</v>
      </c>
      <c r="O27" s="871">
        <f t="shared" si="14"/>
        <v>69.290320358645559</v>
      </c>
      <c r="P27" s="871">
        <f t="shared" si="14"/>
        <v>94.341712061810114</v>
      </c>
      <c r="Q27" s="871">
        <f t="shared" si="14"/>
        <v>65.874221490032198</v>
      </c>
      <c r="R27" s="871">
        <f t="shared" si="14"/>
        <v>62.5746824253348</v>
      </c>
      <c r="S27" s="865">
        <v>75</v>
      </c>
      <c r="T27" s="865">
        <v>10</v>
      </c>
      <c r="U27" s="865">
        <v>25</v>
      </c>
      <c r="V27" s="865">
        <v>20</v>
      </c>
      <c r="W27" s="871">
        <f t="shared" si="17"/>
        <v>57.670204522102509</v>
      </c>
      <c r="X27" s="871">
        <f t="shared" si="17"/>
        <v>60.315215457118093</v>
      </c>
      <c r="Y27" s="871">
        <f t="shared" si="17"/>
        <v>54.263071792251928</v>
      </c>
      <c r="Z27" s="865">
        <v>225</v>
      </c>
      <c r="AA27" s="871">
        <f t="shared" si="12"/>
        <v>37.487426167119182</v>
      </c>
      <c r="AB27" s="871">
        <f t="shared" si="12"/>
        <v>27.266027977567433</v>
      </c>
      <c r="AC27" s="871">
        <f t="shared" si="12"/>
        <v>28.548185820642786</v>
      </c>
      <c r="AD27" s="871">
        <f t="shared" si="12"/>
        <v>20.57728846054497</v>
      </c>
      <c r="AE27" s="871">
        <f t="shared" si="12"/>
        <v>22.818823151236145</v>
      </c>
      <c r="AF27" s="871">
        <f t="shared" si="12"/>
        <v>20.263473603848208</v>
      </c>
      <c r="AG27" s="871">
        <f t="shared" si="12"/>
        <v>11.566319003966456</v>
      </c>
      <c r="AH27" s="871">
        <f t="shared" si="12"/>
        <v>27.938488384774786</v>
      </c>
      <c r="AI27" s="871">
        <f t="shared" si="12"/>
        <v>36.276997434145947</v>
      </c>
      <c r="AJ27" s="871">
        <f t="shared" si="12"/>
        <v>46.695650676478522</v>
      </c>
      <c r="AK27" s="871">
        <f t="shared" si="12"/>
        <v>43.853384688682119</v>
      </c>
      <c r="AL27" s="871">
        <f t="shared" si="12"/>
        <v>47.430874055025228</v>
      </c>
      <c r="AM27" s="871">
        <f t="shared" si="12"/>
        <v>59.12271900167039</v>
      </c>
      <c r="AN27" s="871">
        <f t="shared" si="12"/>
        <v>78.301289815224067</v>
      </c>
      <c r="AO27" s="871">
        <f t="shared" si="12"/>
        <v>140.66975104901528</v>
      </c>
      <c r="AP27" s="871">
        <f t="shared" si="12"/>
        <v>149.82417872579802</v>
      </c>
      <c r="AQ27" s="871">
        <f t="shared" si="12"/>
        <v>165.2728358140416</v>
      </c>
      <c r="AR27" s="871">
        <f t="shared" si="12"/>
        <v>94.449305726963289</v>
      </c>
      <c r="AS27" s="871">
        <f t="shared" si="18"/>
        <v>136.44669969175311</v>
      </c>
      <c r="AT27" s="871">
        <f t="shared" si="18"/>
        <v>205.10042419824237</v>
      </c>
      <c r="AU27" s="871">
        <f t="shared" si="18"/>
        <v>179.32277525529386</v>
      </c>
      <c r="AV27" s="869">
        <f t="shared" si="1"/>
        <v>67.75087694076305</v>
      </c>
      <c r="AW27" s="870">
        <f t="shared" si="2"/>
        <v>1.6353684738383738E-3</v>
      </c>
      <c r="AX27" s="872">
        <v>8.9661387627646937E-3</v>
      </c>
      <c r="AZ27" s="869">
        <f t="shared" si="3"/>
        <v>65.920201455095125</v>
      </c>
    </row>
    <row r="28" spans="1:52" x14ac:dyDescent="0.35">
      <c r="A28" s="865">
        <v>22</v>
      </c>
      <c r="B28" s="865" t="s">
        <v>1241</v>
      </c>
      <c r="C28" s="865" t="s">
        <v>1222</v>
      </c>
      <c r="D28" s="871">
        <f t="shared" si="14"/>
        <v>13.083844303746606</v>
      </c>
      <c r="E28" s="871">
        <f t="shared" si="14"/>
        <v>62.548895305118506</v>
      </c>
      <c r="F28" s="871">
        <f t="shared" si="14"/>
        <v>50.098944383534906</v>
      </c>
      <c r="G28" s="871">
        <f t="shared" si="14"/>
        <v>42.677406133941027</v>
      </c>
      <c r="H28" s="871">
        <f t="shared" si="14"/>
        <v>45.106143699307161</v>
      </c>
      <c r="I28" s="871">
        <f t="shared" si="14"/>
        <v>40.41960610983233</v>
      </c>
      <c r="J28" s="871">
        <f t="shared" si="14"/>
        <v>26.687623628817928</v>
      </c>
      <c r="K28" s="871">
        <f t="shared" si="14"/>
        <v>29.337155518308258</v>
      </c>
      <c r="L28" s="871">
        <f t="shared" si="14"/>
        <v>57.043281997118434</v>
      </c>
      <c r="M28" s="871">
        <f t="shared" si="14"/>
        <v>48.717199258370599</v>
      </c>
      <c r="N28" s="871">
        <f t="shared" si="14"/>
        <v>46.979334255586615</v>
      </c>
      <c r="O28" s="871">
        <f t="shared" si="14"/>
        <v>55.041888284895897</v>
      </c>
      <c r="P28" s="871">
        <f t="shared" si="14"/>
        <v>74.941867046282951</v>
      </c>
      <c r="Q28" s="871">
        <f t="shared" si="14"/>
        <v>52.328254817434029</v>
      </c>
      <c r="R28" s="871">
        <f t="shared" si="14"/>
        <v>49.70721251815327</v>
      </c>
      <c r="S28" s="865">
        <v>100</v>
      </c>
      <c r="T28" s="865">
        <v>30</v>
      </c>
      <c r="U28" s="871">
        <f t="shared" ref="U28:U29" si="19">$AX28*U$7</f>
        <v>72.392048722526127</v>
      </c>
      <c r="V28" s="865">
        <v>4</v>
      </c>
      <c r="W28" s="871">
        <f t="shared" si="12"/>
        <v>45.811261056994105</v>
      </c>
      <c r="X28" s="871">
        <f t="shared" si="12"/>
        <v>47.912368334950145</v>
      </c>
      <c r="Y28" s="871">
        <f t="shared" si="12"/>
        <v>43.104749987084624</v>
      </c>
      <c r="Z28" s="865">
        <v>1</v>
      </c>
      <c r="AA28" s="865">
        <v>147</v>
      </c>
      <c r="AB28" s="871">
        <f t="shared" si="12"/>
        <v>21.659210956828215</v>
      </c>
      <c r="AC28" s="871">
        <f t="shared" si="12"/>
        <v>22.677713806820464</v>
      </c>
      <c r="AD28" s="871">
        <f t="shared" si="12"/>
        <v>16.345902382742764</v>
      </c>
      <c r="AE28" s="871">
        <f t="shared" si="12"/>
        <v>18.126501770841106</v>
      </c>
      <c r="AF28" s="871">
        <f t="shared" si="12"/>
        <v>16.096618468408998</v>
      </c>
      <c r="AG28" s="871">
        <f t="shared" si="12"/>
        <v>9.187892842587436</v>
      </c>
      <c r="AH28" s="871">
        <f t="shared" si="12"/>
        <v>22.193390773257715</v>
      </c>
      <c r="AI28" s="871">
        <f t="shared" si="12"/>
        <v>28.817220496983541</v>
      </c>
      <c r="AJ28" s="871">
        <f t="shared" si="12"/>
        <v>37.093446452864626</v>
      </c>
      <c r="AK28" s="871">
        <f t="shared" si="12"/>
        <v>34.835646428755936</v>
      </c>
      <c r="AL28" s="871">
        <f t="shared" si="12"/>
        <v>37.677483052160888</v>
      </c>
      <c r="AM28" s="871">
        <f t="shared" si="12"/>
        <v>46.965089460481828</v>
      </c>
      <c r="AN28" s="871">
        <f t="shared" si="12"/>
        <v>62.199897825051231</v>
      </c>
      <c r="AO28" s="871">
        <f t="shared" si="12"/>
        <v>111.74329519949946</v>
      </c>
      <c r="AP28" s="871">
        <f t="shared" si="12"/>
        <v>119.01526310049307</v>
      </c>
      <c r="AQ28" s="871">
        <f t="shared" si="12"/>
        <v>131.28715408326684</v>
      </c>
      <c r="AR28" s="871">
        <f t="shared" si="18"/>
        <v>75.027335816911673</v>
      </c>
      <c r="AS28" s="871">
        <f t="shared" si="18"/>
        <v>108.38864595232218</v>
      </c>
      <c r="AT28" s="871">
        <f t="shared" si="18"/>
        <v>162.92484401099816</v>
      </c>
      <c r="AU28" s="871">
        <f t="shared" si="18"/>
        <v>142.44795104786724</v>
      </c>
      <c r="AV28" s="869">
        <f t="shared" si="1"/>
        <v>54.787490665707885</v>
      </c>
      <c r="AW28" s="870">
        <f t="shared" si="2"/>
        <v>1.3224586756825491E-3</v>
      </c>
      <c r="AX28" s="872">
        <v>7.1223975523933619E-3</v>
      </c>
      <c r="AZ28" s="869">
        <f t="shared" si="3"/>
        <v>53.312210445855136</v>
      </c>
    </row>
    <row r="29" spans="1:52" x14ac:dyDescent="0.35">
      <c r="A29" s="865">
        <v>23</v>
      </c>
      <c r="B29" s="865" t="s">
        <v>1242</v>
      </c>
      <c r="C29" s="865" t="s">
        <v>1217</v>
      </c>
      <c r="D29" s="871">
        <f t="shared" si="14"/>
        <v>2.2756433017323547</v>
      </c>
      <c r="E29" s="871">
        <f t="shared" si="14"/>
        <v>10.878987194237093</v>
      </c>
      <c r="F29" s="871">
        <f t="shared" si="14"/>
        <v>8.7135955277002619</v>
      </c>
      <c r="G29" s="871">
        <f t="shared" si="14"/>
        <v>7.4227842482200703</v>
      </c>
      <c r="H29" s="871">
        <f t="shared" si="14"/>
        <v>7.8452090527332619</v>
      </c>
      <c r="I29" s="871">
        <f t="shared" si="14"/>
        <v>7.030090221737133</v>
      </c>
      <c r="J29" s="871">
        <f t="shared" si="14"/>
        <v>4.6417177199733981</v>
      </c>
      <c r="K29" s="871">
        <f t="shared" si="14"/>
        <v>5.1025447794423346</v>
      </c>
      <c r="L29" s="871">
        <f t="shared" si="14"/>
        <v>9.9214083851793298</v>
      </c>
      <c r="M29" s="871">
        <f t="shared" si="14"/>
        <v>8.4732717386223761</v>
      </c>
      <c r="N29" s="871">
        <f t="shared" si="14"/>
        <v>8.1710088286481284</v>
      </c>
      <c r="O29" s="871">
        <f t="shared" si="14"/>
        <v>9.573310525741773</v>
      </c>
      <c r="P29" s="871">
        <f t="shared" si="14"/>
        <v>13.034468601430504</v>
      </c>
      <c r="Q29" s="871">
        <f t="shared" si="14"/>
        <v>9.1013344245114922</v>
      </c>
      <c r="R29" s="871">
        <f t="shared" si="14"/>
        <v>8.6454624947142644</v>
      </c>
      <c r="S29" s="865">
        <v>10</v>
      </c>
      <c r="T29" s="865">
        <v>2</v>
      </c>
      <c r="U29" s="871">
        <f t="shared" si="19"/>
        <v>12.590984495812549</v>
      </c>
      <c r="V29" s="865">
        <v>40</v>
      </c>
      <c r="W29" s="871">
        <f t="shared" si="12"/>
        <v>7.9678485121080591</v>
      </c>
      <c r="X29" s="871">
        <f t="shared" si="12"/>
        <v>8.3332893253965974</v>
      </c>
      <c r="Y29" s="871">
        <f t="shared" si="12"/>
        <v>7.4971111932957051</v>
      </c>
      <c r="Z29" s="865">
        <v>4</v>
      </c>
      <c r="AA29" s="865">
        <v>26</v>
      </c>
      <c r="AB29" s="865">
        <v>6</v>
      </c>
      <c r="AC29" s="871">
        <f t="shared" si="12"/>
        <v>3.9442832186803578</v>
      </c>
      <c r="AD29" s="871">
        <f t="shared" si="12"/>
        <v>2.8430056491430342</v>
      </c>
      <c r="AE29" s="871">
        <f t="shared" si="12"/>
        <v>3.1527012536248464</v>
      </c>
      <c r="AF29" s="865">
        <v>21</v>
      </c>
      <c r="AG29" s="865">
        <v>4</v>
      </c>
      <c r="AH29" s="871">
        <f t="shared" si="12"/>
        <v>3.8600460142613051</v>
      </c>
      <c r="AI29" s="865">
        <v>1</v>
      </c>
      <c r="AJ29" s="865">
        <v>1</v>
      </c>
      <c r="AK29" s="865">
        <v>4</v>
      </c>
      <c r="AL29" s="865">
        <v>1</v>
      </c>
      <c r="AM29" s="865">
        <v>6</v>
      </c>
      <c r="AN29" s="865">
        <v>3</v>
      </c>
      <c r="AO29" s="865">
        <v>7</v>
      </c>
      <c r="AP29" s="865">
        <v>23</v>
      </c>
      <c r="AQ29" s="865">
        <v>15</v>
      </c>
      <c r="AR29" s="865">
        <v>14</v>
      </c>
      <c r="AS29" s="865">
        <v>5</v>
      </c>
      <c r="AT29" s="865">
        <v>7</v>
      </c>
      <c r="AU29" s="865">
        <v>6</v>
      </c>
      <c r="AV29" s="869">
        <f t="shared" si="1"/>
        <v>8.5686387887942335</v>
      </c>
      <c r="AW29" s="870">
        <f t="shared" si="2"/>
        <v>2.0682952563336808E-4</v>
      </c>
      <c r="AX29" s="872">
        <v>1.2387824179272481E-3</v>
      </c>
      <c r="AZ29" s="869">
        <f t="shared" si="3"/>
        <v>8.332924952303296</v>
      </c>
    </row>
    <row r="30" spans="1:52" x14ac:dyDescent="0.35">
      <c r="A30" s="865">
        <v>24</v>
      </c>
      <c r="B30" s="865" t="s">
        <v>1243</v>
      </c>
      <c r="C30" s="865" t="s">
        <v>1217</v>
      </c>
      <c r="D30" s="871">
        <f t="shared" si="14"/>
        <v>3.0737754791603287</v>
      </c>
      <c r="E30" s="871">
        <f t="shared" si="14"/>
        <v>14.694554304837238</v>
      </c>
      <c r="F30" s="871">
        <f t="shared" si="14"/>
        <v>11.769698813507759</v>
      </c>
      <c r="G30" s="871">
        <f t="shared" si="14"/>
        <v>10.026163675083664</v>
      </c>
      <c r="H30" s="871">
        <f t="shared" si="14"/>
        <v>10.596744752053546</v>
      </c>
      <c r="I30" s="871">
        <f t="shared" si="14"/>
        <v>9.4957407970794048</v>
      </c>
      <c r="J30" s="871">
        <f t="shared" si="14"/>
        <v>6.269698813507758</v>
      </c>
      <c r="K30" s="871">
        <f t="shared" si="14"/>
        <v>6.8921508974749015</v>
      </c>
      <c r="L30" s="871">
        <f t="shared" si="14"/>
        <v>13.401125646486159</v>
      </c>
      <c r="M30" s="871">
        <f t="shared" si="14"/>
        <v>11.445086705202312</v>
      </c>
      <c r="N30" s="871">
        <f t="shared" si="14"/>
        <v>11.036811682385155</v>
      </c>
      <c r="O30" s="871">
        <f t="shared" si="14"/>
        <v>12.930940066930333</v>
      </c>
      <c r="P30" s="871">
        <f t="shared" si="14"/>
        <v>17.606023729844846</v>
      </c>
      <c r="Q30" s="871">
        <f t="shared" si="14"/>
        <v>12.293428658351081</v>
      </c>
      <c r="R30" s="871">
        <f t="shared" si="14"/>
        <v>11.677669607544875</v>
      </c>
      <c r="S30" s="871">
        <f t="shared" si="14"/>
        <v>28.61606327958625</v>
      </c>
      <c r="T30" s="871">
        <f t="shared" si="14"/>
        <v>26.029205962884092</v>
      </c>
      <c r="U30" s="865">
        <v>6</v>
      </c>
      <c r="V30" s="871">
        <f t="shared" si="12"/>
        <v>11.59735320961363</v>
      </c>
      <c r="W30" s="865">
        <v>22</v>
      </c>
      <c r="X30" s="871">
        <f t="shared" si="12"/>
        <v>11.256008518405842</v>
      </c>
      <c r="Y30" s="865">
        <v>33</v>
      </c>
      <c r="Z30" s="865">
        <v>12</v>
      </c>
      <c r="AA30" s="865">
        <v>16</v>
      </c>
      <c r="AB30" s="865">
        <v>10</v>
      </c>
      <c r="AC30" s="865">
        <v>5</v>
      </c>
      <c r="AD30" s="871">
        <f t="shared" si="12"/>
        <v>3.840127776087618</v>
      </c>
      <c r="AE30" s="865">
        <v>13</v>
      </c>
      <c r="AF30" s="871">
        <f t="shared" si="12"/>
        <v>3.7815637359294194</v>
      </c>
      <c r="AG30" s="871">
        <f t="shared" si="12"/>
        <v>2.1585031944021904</v>
      </c>
      <c r="AH30" s="865">
        <v>1</v>
      </c>
      <c r="AI30" s="871">
        <f t="shared" si="12"/>
        <v>6.7700030422878008</v>
      </c>
      <c r="AJ30" s="871">
        <f t="shared" si="12"/>
        <v>8.7143291755400067</v>
      </c>
      <c r="AK30" s="871">
        <f t="shared" si="12"/>
        <v>8.1839062975357475</v>
      </c>
      <c r="AL30" s="871">
        <f t="shared" si="12"/>
        <v>8.8515363553392152</v>
      </c>
      <c r="AM30" s="871">
        <f t="shared" si="12"/>
        <v>11.033465165804685</v>
      </c>
      <c r="AN30" s="871">
        <f t="shared" si="12"/>
        <v>14.612564648615761</v>
      </c>
      <c r="AO30" s="871">
        <f t="shared" si="12"/>
        <v>26.251749315485245</v>
      </c>
      <c r="AP30" s="871">
        <f t="shared" si="12"/>
        <v>27.960146029814421</v>
      </c>
      <c r="AQ30" s="865">
        <v>23</v>
      </c>
      <c r="AR30" s="871">
        <f t="shared" si="12"/>
        <v>17.626102829327657</v>
      </c>
      <c r="AS30" s="865">
        <v>15</v>
      </c>
      <c r="AT30" s="871">
        <f t="shared" ref="AT30" si="20">$AX30*AT$7</f>
        <v>38.275783389108611</v>
      </c>
      <c r="AU30" s="865">
        <v>3</v>
      </c>
      <c r="AV30" s="869">
        <f t="shared" si="1"/>
        <v>13.131091489891309</v>
      </c>
      <c r="AW30" s="870">
        <f t="shared" si="2"/>
        <v>3.1695786120128344E-4</v>
      </c>
      <c r="AX30" s="872">
        <v>1.6732582902342563E-3</v>
      </c>
      <c r="AZ30" s="869">
        <f t="shared" si="3"/>
        <v>12.778855038741305</v>
      </c>
    </row>
    <row r="31" spans="1:52" x14ac:dyDescent="0.35">
      <c r="A31" s="865">
        <v>25</v>
      </c>
      <c r="B31" s="865" t="s">
        <v>1244</v>
      </c>
      <c r="C31" s="865" t="s">
        <v>1245</v>
      </c>
      <c r="D31" s="871">
        <f t="shared" si="14"/>
        <v>5.8923695977865922</v>
      </c>
      <c r="E31" s="871">
        <f t="shared" si="14"/>
        <v>28.169183346631385</v>
      </c>
      <c r="F31" s="871">
        <f t="shared" si="14"/>
        <v>22.562290555705438</v>
      </c>
      <c r="G31" s="871">
        <f t="shared" si="14"/>
        <v>19.219966592235853</v>
      </c>
      <c r="H31" s="871">
        <f t="shared" si="14"/>
        <v>20.313759751106417</v>
      </c>
      <c r="I31" s="871">
        <f t="shared" si="14"/>
        <v>18.203155943080517</v>
      </c>
      <c r="J31" s="871">
        <f t="shared" si="14"/>
        <v>12.018894329290344</v>
      </c>
      <c r="K31" s="871">
        <f t="shared" si="14"/>
        <v>13.212123229876415</v>
      </c>
      <c r="L31" s="871">
        <f t="shared" si="14"/>
        <v>25.689705012886673</v>
      </c>
      <c r="M31" s="871">
        <f t="shared" si="14"/>
        <v>21.940015268840661</v>
      </c>
      <c r="N31" s="871">
        <f t="shared" si="14"/>
        <v>21.157359753402485</v>
      </c>
      <c r="O31" s="871">
        <f t="shared" si="14"/>
        <v>24.788368128304182</v>
      </c>
      <c r="P31" s="871">
        <f t="shared" si="14"/>
        <v>33.750415300985587</v>
      </c>
      <c r="Q31" s="871">
        <f t="shared" si="14"/>
        <v>23.566270786574901</v>
      </c>
      <c r="R31" s="871">
        <f t="shared" si="14"/>
        <v>22.385872304274702</v>
      </c>
      <c r="S31" s="865">
        <v>50</v>
      </c>
      <c r="T31" s="865">
        <v>50</v>
      </c>
      <c r="U31" s="871">
        <f t="shared" ref="U31:AU39" si="21">$AX31*U$7</f>
        <v>32.60209286440007</v>
      </c>
      <c r="V31" s="865">
        <v>18</v>
      </c>
      <c r="W31" s="871">
        <f t="shared" si="21"/>
        <v>20.631312603681742</v>
      </c>
      <c r="X31" s="871">
        <f t="shared" si="21"/>
        <v>21.577555952264781</v>
      </c>
      <c r="Y31" s="871">
        <f t="shared" si="21"/>
        <v>19.412422866523929</v>
      </c>
      <c r="Z31" s="865">
        <v>5</v>
      </c>
      <c r="AA31" s="871">
        <f t="shared" si="21"/>
        <v>13.410994713307426</v>
      </c>
      <c r="AB31" s="871">
        <f t="shared" si="21"/>
        <v>9.7543255018339838</v>
      </c>
      <c r="AC31" s="871">
        <f t="shared" si="21"/>
        <v>10.213012955553898</v>
      </c>
      <c r="AD31" s="871">
        <f t="shared" si="21"/>
        <v>7.3614524915189055</v>
      </c>
      <c r="AE31" s="871">
        <f t="shared" si="21"/>
        <v>8.1633536343858886</v>
      </c>
      <c r="AF31" s="871">
        <f t="shared" si="21"/>
        <v>7.249186331517528</v>
      </c>
      <c r="AG31" s="871">
        <f t="shared" si="21"/>
        <v>4.137809897193633</v>
      </c>
      <c r="AH31" s="871">
        <f t="shared" si="21"/>
        <v>9.9948958446940779</v>
      </c>
      <c r="AI31" s="871">
        <f t="shared" si="21"/>
        <v>12.977968096159255</v>
      </c>
      <c r="AJ31" s="871">
        <f t="shared" si="21"/>
        <v>16.705204608204994</v>
      </c>
      <c r="AK31" s="871">
        <f t="shared" si="21"/>
        <v>15.688393959049659</v>
      </c>
      <c r="AL31" s="871">
        <f t="shared" si="21"/>
        <v>16.968228183065364</v>
      </c>
      <c r="AM31" s="871">
        <f t="shared" si="21"/>
        <v>21.150944544259549</v>
      </c>
      <c r="AN31" s="871">
        <f t="shared" si="21"/>
        <v>28.012010722629455</v>
      </c>
      <c r="AO31" s="871">
        <f t="shared" si="21"/>
        <v>50.324108121760396</v>
      </c>
      <c r="AP31" s="871">
        <f t="shared" si="21"/>
        <v>53.599072389229157</v>
      </c>
      <c r="AQ31" s="871">
        <f t="shared" si="21"/>
        <v>59.125775065868403</v>
      </c>
      <c r="AR31" s="871">
        <f t="shared" si="21"/>
        <v>33.788906555843205</v>
      </c>
      <c r="AS31" s="871">
        <f t="shared" si="21"/>
        <v>48.813326368599</v>
      </c>
      <c r="AT31" s="871">
        <f t="shared" si="21"/>
        <v>73.373954572328955</v>
      </c>
      <c r="AU31" s="865">
        <v>4</v>
      </c>
      <c r="AV31" s="869">
        <f t="shared" si="1"/>
        <v>23.520592244201257</v>
      </c>
      <c r="AW31" s="870">
        <f t="shared" si="2"/>
        <v>5.6773929399917943E-4</v>
      </c>
      <c r="AX31" s="872">
        <v>3.2076045714679326E-3</v>
      </c>
      <c r="AZ31" s="869">
        <f t="shared" si="3"/>
        <v>22.881262102937729</v>
      </c>
    </row>
    <row r="32" spans="1:52" x14ac:dyDescent="0.35">
      <c r="A32" s="865">
        <v>26</v>
      </c>
      <c r="B32" s="865" t="s">
        <v>1246</v>
      </c>
      <c r="C32" s="865" t="s">
        <v>1217</v>
      </c>
      <c r="D32" s="871">
        <f t="shared" si="14"/>
        <v>5.1036272106813003</v>
      </c>
      <c r="E32" s="871">
        <f t="shared" si="14"/>
        <v>24.398505260861828</v>
      </c>
      <c r="F32" s="871">
        <f t="shared" si="14"/>
        <v>19.54214142620156</v>
      </c>
      <c r="G32" s="871">
        <f t="shared" si="14"/>
        <v>16.647215158629479</v>
      </c>
      <c r="H32" s="871">
        <f t="shared" si="14"/>
        <v>17.594595060013432</v>
      </c>
      <c r="I32" s="871">
        <f t="shared" si="14"/>
        <v>15.766513021565801</v>
      </c>
      <c r="J32" s="871">
        <f t="shared" si="14"/>
        <v>10.410065954503446</v>
      </c>
      <c r="K32" s="871">
        <f t="shared" si="14"/>
        <v>11.44357130146776</v>
      </c>
      <c r="L32" s="871">
        <f t="shared" si="14"/>
        <v>22.250925601712865</v>
      </c>
      <c r="M32" s="871">
        <f t="shared" si="14"/>
        <v>19.003162831279308</v>
      </c>
      <c r="N32" s="871">
        <f t="shared" si="14"/>
        <v>18.325272227356482</v>
      </c>
      <c r="O32" s="871">
        <f t="shared" si="14"/>
        <v>21.470240111129606</v>
      </c>
      <c r="P32" s="871">
        <f t="shared" si="14"/>
        <v>29.232643174082003</v>
      </c>
      <c r="Q32" s="871">
        <f t="shared" si="14"/>
        <v>20.411730602545187</v>
      </c>
      <c r="R32" s="871">
        <f t="shared" si="14"/>
        <v>19.389338216300921</v>
      </c>
      <c r="S32" s="871">
        <f t="shared" si="14"/>
        <v>47.5134635585583</v>
      </c>
      <c r="T32" s="865">
        <v>50</v>
      </c>
      <c r="U32" s="871">
        <f t="shared" si="14"/>
        <v>28.23803318963785</v>
      </c>
      <c r="V32" s="871">
        <f t="shared" si="14"/>
        <v>19.255982687660364</v>
      </c>
      <c r="W32" s="871">
        <f t="shared" si="14"/>
        <v>17.869640837834581</v>
      </c>
      <c r="X32" s="871">
        <f t="shared" si="14"/>
        <v>18.689221690937998</v>
      </c>
      <c r="Y32" s="871">
        <f t="shared" si="14"/>
        <v>16.813909569430173</v>
      </c>
      <c r="Z32" s="871">
        <f t="shared" si="14"/>
        <v>16.072119441367079</v>
      </c>
      <c r="AA32" s="871">
        <f t="shared" si="14"/>
        <v>11.615822192628478</v>
      </c>
      <c r="AB32" s="871">
        <f t="shared" si="21"/>
        <v>8.4486283874152601</v>
      </c>
      <c r="AC32" s="865">
        <v>3</v>
      </c>
      <c r="AD32" s="871">
        <f t="shared" si="21"/>
        <v>6.3760612131266106</v>
      </c>
      <c r="AE32" s="871">
        <f t="shared" si="21"/>
        <v>7.0706212581295089</v>
      </c>
      <c r="AF32" s="871">
        <f t="shared" si="21"/>
        <v>6.2788228068262049</v>
      </c>
      <c r="AG32" s="871">
        <f t="shared" si="21"/>
        <v>3.5839298322149578</v>
      </c>
      <c r="AH32" s="871">
        <f t="shared" si="21"/>
        <v>8.65699640091613</v>
      </c>
      <c r="AI32" s="865">
        <v>10</v>
      </c>
      <c r="AJ32" s="871">
        <f t="shared" si="21"/>
        <v>14.469074857500386</v>
      </c>
      <c r="AK32" s="871">
        <f t="shared" si="21"/>
        <v>13.588372720436711</v>
      </c>
      <c r="AL32" s="871">
        <f t="shared" si="21"/>
        <v>14.696890552261337</v>
      </c>
      <c r="AM32" s="871">
        <f t="shared" si="21"/>
        <v>18.319715746996458</v>
      </c>
      <c r="AN32" s="871">
        <f t="shared" si="21"/>
        <v>24.262371492041257</v>
      </c>
      <c r="AO32" s="871">
        <f t="shared" si="21"/>
        <v>43.587810184201913</v>
      </c>
      <c r="AP32" s="871">
        <f t="shared" si="21"/>
        <v>46.424393407993755</v>
      </c>
      <c r="AQ32" s="871">
        <f t="shared" si="21"/>
        <v>51.21130123815373</v>
      </c>
      <c r="AR32" s="865">
        <v>25</v>
      </c>
      <c r="AS32" s="871">
        <f t="shared" si="21"/>
        <v>42.279259059416454</v>
      </c>
      <c r="AT32" s="871">
        <f t="shared" si="21"/>
        <v>63.552244117765234</v>
      </c>
      <c r="AU32" s="871">
        <f t="shared" si="21"/>
        <v>55.564803600231897</v>
      </c>
      <c r="AV32" s="869">
        <f t="shared" si="1"/>
        <v>21.896114481863947</v>
      </c>
      <c r="AW32" s="870">
        <f t="shared" si="2"/>
        <v>5.2852770237209667E-4</v>
      </c>
      <c r="AX32" s="872">
        <v>2.778240180011595E-3</v>
      </c>
      <c r="AZ32" s="869">
        <f t="shared" si="3"/>
        <v>21.309235461762576</v>
      </c>
    </row>
    <row r="33" spans="1:52" x14ac:dyDescent="0.35">
      <c r="A33" s="865">
        <v>27</v>
      </c>
      <c r="B33" s="865" t="s">
        <v>1247</v>
      </c>
      <c r="C33" s="865" t="s">
        <v>1219</v>
      </c>
      <c r="D33" s="871">
        <f t="shared" si="14"/>
        <v>17.398729127322618</v>
      </c>
      <c r="E33" s="871">
        <f t="shared" si="14"/>
        <v>83.176722480210785</v>
      </c>
      <c r="F33" s="871">
        <f t="shared" si="14"/>
        <v>66.620936680232603</v>
      </c>
      <c r="G33" s="871">
        <f t="shared" si="14"/>
        <v>56.751869858964135</v>
      </c>
      <c r="H33" s="871">
        <f t="shared" si="14"/>
        <v>59.981574068227616</v>
      </c>
      <c r="I33" s="871">
        <f t="shared" si="14"/>
        <v>53.749476209883419</v>
      </c>
      <c r="J33" s="871">
        <f t="shared" si="14"/>
        <v>35.48886120853448</v>
      </c>
      <c r="K33" s="871">
        <f t="shared" si="14"/>
        <v>39.012174891367366</v>
      </c>
      <c r="L33" s="871">
        <f t="shared" si="14"/>
        <v>75.855428187657509</v>
      </c>
      <c r="M33" s="871">
        <f t="shared" si="14"/>
        <v>64.783509652088568</v>
      </c>
      <c r="N33" s="871">
        <f t="shared" si="14"/>
        <v>62.472518956897105</v>
      </c>
      <c r="O33" s="871">
        <f t="shared" si="14"/>
        <v>73.194000378850944</v>
      </c>
      <c r="P33" s="871">
        <f t="shared" si="14"/>
        <v>99.656738093461385</v>
      </c>
      <c r="Q33" s="871">
        <f t="shared" si="14"/>
        <v>69.585445235949521</v>
      </c>
      <c r="R33" s="871">
        <f t="shared" si="14"/>
        <v>66.100016646480427</v>
      </c>
      <c r="S33" s="871">
        <f t="shared" si="14"/>
        <v>161.9777166769033</v>
      </c>
      <c r="T33" s="871">
        <f t="shared" si="14"/>
        <v>147.33512809179675</v>
      </c>
      <c r="U33" s="871">
        <f t="shared" si="14"/>
        <v>96.266022237401785</v>
      </c>
      <c r="V33" s="871">
        <f t="shared" si="14"/>
        <v>65.645395526114896</v>
      </c>
      <c r="W33" s="865">
        <v>75</v>
      </c>
      <c r="X33" s="871">
        <f t="shared" si="14"/>
        <v>63.713255764561367</v>
      </c>
      <c r="Y33" s="871">
        <f t="shared" si="14"/>
        <v>57.320146259421051</v>
      </c>
      <c r="Z33" s="871">
        <f t="shared" si="14"/>
        <v>54.791316277387772</v>
      </c>
      <c r="AA33" s="871">
        <f t="shared" si="14"/>
        <v>39.599393838506181</v>
      </c>
      <c r="AB33" s="871">
        <f t="shared" si="21"/>
        <v>28.802142229824756</v>
      </c>
      <c r="AC33" s="871">
        <f t="shared" si="21"/>
        <v>30.156534317580409</v>
      </c>
      <c r="AD33" s="871">
        <f t="shared" si="21"/>
        <v>21.736572317477084</v>
      </c>
      <c r="AE33" s="871">
        <f t="shared" si="21"/>
        <v>24.10439065271424</v>
      </c>
      <c r="AF33" s="871">
        <f t="shared" si="21"/>
        <v>21.405077750543882</v>
      </c>
      <c r="AG33" s="871">
        <f t="shared" si="21"/>
        <v>12.217942609823721</v>
      </c>
      <c r="AH33" s="871">
        <f t="shared" si="21"/>
        <v>29.5124877303959</v>
      </c>
      <c r="AI33" s="871">
        <f t="shared" si="21"/>
        <v>38.320771937478121</v>
      </c>
      <c r="AJ33" s="871">
        <f t="shared" si="21"/>
        <v>49.326391559660415</v>
      </c>
      <c r="AK33" s="871">
        <f t="shared" si="21"/>
        <v>46.323997910579706</v>
      </c>
      <c r="AL33" s="871">
        <f t="shared" si="21"/>
        <v>50.103035973618205</v>
      </c>
      <c r="AM33" s="871">
        <f t="shared" si="21"/>
        <v>62.453576410215206</v>
      </c>
      <c r="AN33" s="871">
        <f t="shared" si="21"/>
        <v>82.712630086504305</v>
      </c>
      <c r="AO33" s="871">
        <f t="shared" si="21"/>
        <v>148.59480744614291</v>
      </c>
      <c r="AP33" s="871">
        <f t="shared" si="21"/>
        <v>158.26497752725146</v>
      </c>
      <c r="AQ33" s="871">
        <f t="shared" si="21"/>
        <v>174.58398149370592</v>
      </c>
      <c r="AR33" s="871">
        <f t="shared" si="21"/>
        <v>99.770393373552764</v>
      </c>
      <c r="AS33" s="871">
        <f t="shared" si="21"/>
        <v>144.13383770255612</v>
      </c>
      <c r="AT33" s="871">
        <f t="shared" si="21"/>
        <v>216.65537767419968</v>
      </c>
      <c r="AU33" s="871">
        <f t="shared" si="21"/>
        <v>189.42546681897241</v>
      </c>
      <c r="AV33" s="869">
        <f t="shared" si="1"/>
        <v>75.320017497068633</v>
      </c>
      <c r="AW33" s="870">
        <f t="shared" si="2"/>
        <v>1.818072143499453E-3</v>
      </c>
      <c r="AX33" s="872">
        <v>9.4712733409486206E-3</v>
      </c>
      <c r="AZ33" s="869">
        <f t="shared" si="3"/>
        <v>73.304637991005436</v>
      </c>
    </row>
    <row r="34" spans="1:52" x14ac:dyDescent="0.35">
      <c r="A34" s="865">
        <v>28</v>
      </c>
      <c r="B34" s="865" t="s">
        <v>1248</v>
      </c>
      <c r="C34" s="865" t="s">
        <v>1226</v>
      </c>
      <c r="D34" s="871">
        <f t="shared" si="14"/>
        <v>5.4516017932277521</v>
      </c>
      <c r="E34" s="871">
        <f t="shared" si="14"/>
        <v>26.062039710466042</v>
      </c>
      <c r="F34" s="871">
        <f t="shared" si="14"/>
        <v>20.874560159806212</v>
      </c>
      <c r="G34" s="871">
        <f t="shared" si="14"/>
        <v>17.782252555808761</v>
      </c>
      <c r="H34" s="871">
        <f t="shared" si="14"/>
        <v>18.794226541377984</v>
      </c>
      <c r="I34" s="871">
        <f t="shared" si="14"/>
        <v>16.841502545763468</v>
      </c>
      <c r="J34" s="871">
        <f t="shared" si="14"/>
        <v>11.119843178674136</v>
      </c>
      <c r="K34" s="871">
        <f t="shared" si="14"/>
        <v>12.223814799295107</v>
      </c>
      <c r="L34" s="871">
        <f t="shared" si="14"/>
        <v>23.768034165466013</v>
      </c>
      <c r="M34" s="871">
        <f t="shared" si="14"/>
        <v>20.29883302432108</v>
      </c>
      <c r="N34" s="871">
        <f t="shared" si="14"/>
        <v>19.574722606494422</v>
      </c>
      <c r="O34" s="871">
        <f t="shared" si="14"/>
        <v>22.934120118706623</v>
      </c>
      <c r="P34" s="871">
        <f t="shared" si="14"/>
        <v>31.225777935951228</v>
      </c>
      <c r="Q34" s="871">
        <f t="shared" si="14"/>
        <v>21.80343950726418</v>
      </c>
      <c r="R34" s="871">
        <f t="shared" si="14"/>
        <v>20.711338549230529</v>
      </c>
      <c r="S34" s="871">
        <f t="shared" si="14"/>
        <v>50.753017892096366</v>
      </c>
      <c r="T34" s="871">
        <f t="shared" si="14"/>
        <v>46.165006802096308</v>
      </c>
      <c r="U34" s="871">
        <f t="shared" si="14"/>
        <v>30.163353634385889</v>
      </c>
      <c r="V34" s="871">
        <f t="shared" si="14"/>
        <v>20.568890598182662</v>
      </c>
      <c r="W34" s="871">
        <f t="shared" si="14"/>
        <v>19.08802544041421</v>
      </c>
      <c r="X34" s="871">
        <f t="shared" si="14"/>
        <v>19.963486806229227</v>
      </c>
      <c r="Y34" s="871">
        <f t="shared" si="14"/>
        <v>17.960312494618595</v>
      </c>
      <c r="Z34" s="871">
        <f t="shared" si="14"/>
        <v>17.167945766914833</v>
      </c>
      <c r="AA34" s="871">
        <f t="shared" si="14"/>
        <v>12.407810069398602</v>
      </c>
      <c r="AB34" s="871">
        <f t="shared" si="21"/>
        <v>9.0246712320117553</v>
      </c>
      <c r="AC34" s="871">
        <f t="shared" si="21"/>
        <v>9.4490474195085259</v>
      </c>
      <c r="AD34" s="871">
        <f t="shared" si="21"/>
        <v>6.8107926594761521</v>
      </c>
      <c r="AE34" s="871">
        <f t="shared" si="21"/>
        <v>7.5527090711837941</v>
      </c>
      <c r="AF34" s="871">
        <f t="shared" si="21"/>
        <v>6.706924361837082</v>
      </c>
      <c r="AG34" s="871">
        <f t="shared" si="21"/>
        <v>3.8282886844114321</v>
      </c>
      <c r="AH34" s="865">
        <v>40</v>
      </c>
      <c r="AI34" s="865">
        <v>7</v>
      </c>
      <c r="AJ34" s="871">
        <f t="shared" si="21"/>
        <v>15.455602688693595</v>
      </c>
      <c r="AK34" s="871">
        <f t="shared" si="21"/>
        <v>14.514852678648305</v>
      </c>
      <c r="AL34" s="871">
        <f t="shared" si="21"/>
        <v>15.698951271733701</v>
      </c>
      <c r="AM34" s="871">
        <f t="shared" si="21"/>
        <v>19.568787275200762</v>
      </c>
      <c r="AN34" s="871">
        <f t="shared" si="21"/>
        <v>25.916624093771343</v>
      </c>
      <c r="AO34" s="871">
        <f t="shared" si="21"/>
        <v>46.559706333124772</v>
      </c>
      <c r="AP34" s="871">
        <f t="shared" si="21"/>
        <v>49.589692958538784</v>
      </c>
      <c r="AQ34" s="871">
        <f t="shared" si="21"/>
        <v>54.702980868027851</v>
      </c>
      <c r="AR34" s="871">
        <f t="shared" si="21"/>
        <v>31.261389923713196</v>
      </c>
      <c r="AS34" s="871">
        <f t="shared" si="21"/>
        <v>45.161935813467572</v>
      </c>
      <c r="AT34" s="871">
        <f t="shared" si="21"/>
        <v>67.885351671249225</v>
      </c>
      <c r="AU34" s="871">
        <f t="shared" si="21"/>
        <v>59.353312936611346</v>
      </c>
      <c r="AV34" s="869">
        <f t="shared" si="1"/>
        <v>24.085126787213618</v>
      </c>
      <c r="AW34" s="870">
        <f t="shared" si="2"/>
        <v>5.8136601051891358E-4</v>
      </c>
      <c r="AX34" s="872">
        <v>2.9676656468305674E-3</v>
      </c>
      <c r="AZ34" s="869">
        <f t="shared" si="3"/>
        <v>23.443101144848743</v>
      </c>
    </row>
    <row r="35" spans="1:52" x14ac:dyDescent="0.35">
      <c r="A35" s="865">
        <v>29</v>
      </c>
      <c r="B35" s="865" t="s">
        <v>1249</v>
      </c>
      <c r="C35" s="865" t="s">
        <v>1217</v>
      </c>
      <c r="D35" s="871">
        <f t="shared" si="14"/>
        <v>0.81194069260838875</v>
      </c>
      <c r="E35" s="871">
        <f t="shared" si="14"/>
        <v>3.8815803824098367</v>
      </c>
      <c r="F35" s="871">
        <f t="shared" si="14"/>
        <v>3.1089770450775212</v>
      </c>
      <c r="G35" s="871">
        <f t="shared" si="14"/>
        <v>2.6484205934183263</v>
      </c>
      <c r="H35" s="871">
        <f t="shared" si="14"/>
        <v>2.7991401231839554</v>
      </c>
      <c r="I35" s="871">
        <f t="shared" si="14"/>
        <v>2.5083088897945598</v>
      </c>
      <c r="J35" s="871">
        <f t="shared" si="14"/>
        <v>1.6561468563982757</v>
      </c>
      <c r="K35" s="871">
        <f t="shared" si="14"/>
        <v>1.8205681615971439</v>
      </c>
      <c r="L35" s="871">
        <f t="shared" si="14"/>
        <v>3.5399199820906833</v>
      </c>
      <c r="M35" s="871">
        <f t="shared" si="14"/>
        <v>3.0232304504307996</v>
      </c>
      <c r="N35" s="871">
        <f t="shared" si="14"/>
        <v>2.9153842179885312</v>
      </c>
      <c r="O35" s="871">
        <f t="shared" si="14"/>
        <v>3.4157200176797105</v>
      </c>
      <c r="P35" s="871">
        <f t="shared" si="14"/>
        <v>4.6506477776948643</v>
      </c>
      <c r="Q35" s="871">
        <f t="shared" si="14"/>
        <v>3.2473207776776438</v>
      </c>
      <c r="R35" s="871">
        <f t="shared" si="14"/>
        <v>3.0846674435024197</v>
      </c>
      <c r="S35" s="871">
        <f t="shared" si="14"/>
        <v>7.5589601115888208</v>
      </c>
      <c r="T35" s="871">
        <f t="shared" si="14"/>
        <v>6.8756393109505147</v>
      </c>
      <c r="U35" s="871">
        <f t="shared" si="14"/>
        <v>4.4924143710787492</v>
      </c>
      <c r="V35" s="871">
        <f t="shared" si="14"/>
        <v>3.0634517912186947</v>
      </c>
      <c r="W35" s="871">
        <f t="shared" si="14"/>
        <v>2.8428974060191381</v>
      </c>
      <c r="X35" s="871">
        <f t="shared" si="14"/>
        <v>2.9732852690128637</v>
      </c>
      <c r="Y35" s="871">
        <f t="shared" ref="Y35:AT35" si="22">$AX35*Y$7</f>
        <v>2.6749401587729822</v>
      </c>
      <c r="Z35" s="871">
        <f t="shared" si="22"/>
        <v>2.5569280929447626</v>
      </c>
      <c r="AA35" s="871">
        <f t="shared" si="22"/>
        <v>1.8479717124636219</v>
      </c>
      <c r="AB35" s="865">
        <v>5</v>
      </c>
      <c r="AC35" s="865">
        <v>2</v>
      </c>
      <c r="AD35" s="871">
        <f t="shared" si="22"/>
        <v>1.0143733748155972</v>
      </c>
      <c r="AE35" s="865">
        <v>2</v>
      </c>
      <c r="AF35" s="865">
        <v>3</v>
      </c>
      <c r="AG35" s="865">
        <v>5</v>
      </c>
      <c r="AH35" s="865">
        <v>4</v>
      </c>
      <c r="AI35" s="871">
        <f t="shared" si="22"/>
        <v>1.7883026904156456</v>
      </c>
      <c r="AJ35" s="865">
        <v>2</v>
      </c>
      <c r="AK35" s="865">
        <v>3</v>
      </c>
      <c r="AL35" s="871">
        <f t="shared" si="22"/>
        <v>2.3381416787688494</v>
      </c>
      <c r="AM35" s="865">
        <v>5</v>
      </c>
      <c r="AN35" s="865">
        <v>1</v>
      </c>
      <c r="AO35" s="871">
        <f t="shared" si="22"/>
        <v>6.9344243474866687</v>
      </c>
      <c r="AP35" s="865">
        <v>4</v>
      </c>
      <c r="AQ35" s="865">
        <v>6</v>
      </c>
      <c r="AR35" s="871">
        <f t="shared" si="22"/>
        <v>4.6559516907657956</v>
      </c>
      <c r="AS35" s="871">
        <f t="shared" si="22"/>
        <v>6.7262457594526186</v>
      </c>
      <c r="AT35" s="871">
        <f t="shared" si="22"/>
        <v>10.110584291462652</v>
      </c>
      <c r="AU35" s="871">
        <f t="shared" si="21"/>
        <v>8.8398551182187131</v>
      </c>
      <c r="AV35" s="869">
        <f t="shared" si="1"/>
        <v>3.6910531951588479</v>
      </c>
      <c r="AW35" s="870">
        <f t="shared" si="2"/>
        <v>8.9094522509293371E-5</v>
      </c>
      <c r="AX35" s="872">
        <v>4.4199275591093562E-4</v>
      </c>
      <c r="AZ35" s="869">
        <f t="shared" si="3"/>
        <v>3.5931735690612658</v>
      </c>
    </row>
    <row r="36" spans="1:52" x14ac:dyDescent="0.35">
      <c r="A36" s="865">
        <v>30</v>
      </c>
      <c r="B36" s="865" t="s">
        <v>1250</v>
      </c>
      <c r="C36" s="865" t="s">
        <v>1219</v>
      </c>
      <c r="D36" s="871">
        <f t="shared" ref="D36:S40" si="23">$AX36*D$7</f>
        <v>2.5518136053406502</v>
      </c>
      <c r="E36" s="871">
        <f t="shared" si="23"/>
        <v>12.199252630430914</v>
      </c>
      <c r="F36" s="871">
        <f t="shared" si="23"/>
        <v>9.7710707131007801</v>
      </c>
      <c r="G36" s="871">
        <f t="shared" si="23"/>
        <v>8.3236075793147393</v>
      </c>
      <c r="H36" s="871">
        <f t="shared" si="23"/>
        <v>8.7972975300067162</v>
      </c>
      <c r="I36" s="871">
        <f t="shared" si="23"/>
        <v>7.8832565107829007</v>
      </c>
      <c r="J36" s="871">
        <f t="shared" si="23"/>
        <v>5.2050329772517232</v>
      </c>
      <c r="K36" s="871">
        <f t="shared" si="23"/>
        <v>5.7217856507338798</v>
      </c>
      <c r="L36" s="871">
        <f t="shared" si="23"/>
        <v>11.125462800856432</v>
      </c>
      <c r="M36" s="871">
        <f t="shared" si="23"/>
        <v>9.5015814156396541</v>
      </c>
      <c r="N36" s="871">
        <f t="shared" si="23"/>
        <v>9.162636113678241</v>
      </c>
      <c r="O36" s="871">
        <f t="shared" si="23"/>
        <v>10.735120055564803</v>
      </c>
      <c r="P36" s="871">
        <f t="shared" si="23"/>
        <v>14.616321587041002</v>
      </c>
      <c r="Q36" s="871">
        <f t="shared" si="23"/>
        <v>10.205865301272594</v>
      </c>
      <c r="R36" s="871">
        <f t="shared" si="23"/>
        <v>9.6946691081504603</v>
      </c>
      <c r="S36" s="871">
        <f t="shared" si="23"/>
        <v>23.75673177927915</v>
      </c>
      <c r="T36" s="871">
        <f t="shared" ref="T36:AU40" si="24">$AX36*T$7</f>
        <v>21.609152120130187</v>
      </c>
      <c r="U36" s="871">
        <f t="shared" si="24"/>
        <v>14.119016594818925</v>
      </c>
      <c r="V36" s="865">
        <v>10</v>
      </c>
      <c r="W36" s="871">
        <f t="shared" si="24"/>
        <v>8.9348204189172904</v>
      </c>
      <c r="X36" s="871">
        <f t="shared" si="24"/>
        <v>9.3446108454689991</v>
      </c>
      <c r="Y36" s="865">
        <v>20</v>
      </c>
      <c r="Z36" s="871">
        <f t="shared" si="24"/>
        <v>8.0360597206835394</v>
      </c>
      <c r="AA36" s="871">
        <f t="shared" si="24"/>
        <v>5.8079110963142391</v>
      </c>
      <c r="AB36" s="871">
        <f t="shared" si="21"/>
        <v>4.2243141937076301</v>
      </c>
      <c r="AC36" s="871">
        <f t="shared" si="24"/>
        <v>4.4229583665784595</v>
      </c>
      <c r="AD36" s="871">
        <f t="shared" si="24"/>
        <v>3.1880306065633053</v>
      </c>
      <c r="AE36" s="871">
        <f t="shared" si="24"/>
        <v>3.5353106290647545</v>
      </c>
      <c r="AF36" s="871">
        <f t="shared" si="24"/>
        <v>3.1394114034131024</v>
      </c>
      <c r="AG36" s="871">
        <f t="shared" si="24"/>
        <v>1.7919649161074789</v>
      </c>
      <c r="AH36" s="865">
        <v>3</v>
      </c>
      <c r="AJ36" s="871">
        <f t="shared" ref="AJ36:AU39" si="25">$AX36*AJ$7</f>
        <v>7.2345374287501931</v>
      </c>
      <c r="AK36" s="871">
        <f t="shared" si="25"/>
        <v>6.7941863602183554</v>
      </c>
      <c r="AL36" s="871">
        <f t="shared" si="25"/>
        <v>7.3484452761306684</v>
      </c>
      <c r="AM36" s="871">
        <f t="shared" si="25"/>
        <v>9.159857873498229</v>
      </c>
      <c r="AN36" s="871">
        <f t="shared" si="25"/>
        <v>12.131185746020629</v>
      </c>
      <c r="AO36" s="871">
        <f t="shared" si="25"/>
        <v>21.793905092100957</v>
      </c>
      <c r="AP36" s="871">
        <f t="shared" si="25"/>
        <v>23.212196703996877</v>
      </c>
      <c r="AQ36" s="871">
        <f t="shared" si="25"/>
        <v>25.605650619076865</v>
      </c>
      <c r="AR36" s="871">
        <f t="shared" si="25"/>
        <v>14.63299102812107</v>
      </c>
      <c r="AS36" s="871">
        <f t="shared" si="25"/>
        <v>21.139629529708227</v>
      </c>
      <c r="AT36" s="871">
        <f t="shared" si="25"/>
        <v>31.776122058882617</v>
      </c>
      <c r="AU36" s="871">
        <f t="shared" si="25"/>
        <v>27.782401800115949</v>
      </c>
      <c r="AV36" s="869">
        <f t="shared" si="1"/>
        <v>11.372469204344959</v>
      </c>
      <c r="AW36" s="870">
        <f t="shared" si="2"/>
        <v>2.7450829341654949E-4</v>
      </c>
      <c r="AX36" s="872">
        <v>1.3891200900057975E-3</v>
      </c>
      <c r="AZ36" s="869">
        <f t="shared" si="3"/>
        <v>11.063077666982686</v>
      </c>
    </row>
    <row r="37" spans="1:52" x14ac:dyDescent="0.35">
      <c r="A37" s="865">
        <v>31</v>
      </c>
      <c r="B37" s="865" t="s">
        <v>1251</v>
      </c>
      <c r="C37" s="865" t="s">
        <v>1217</v>
      </c>
      <c r="D37" s="871">
        <f t="shared" si="23"/>
        <v>0.86993645636613071</v>
      </c>
      <c r="E37" s="871">
        <f t="shared" si="23"/>
        <v>4.1588361240105387</v>
      </c>
      <c r="F37" s="871">
        <f t="shared" si="23"/>
        <v>3.3310468340116297</v>
      </c>
      <c r="G37" s="871">
        <f t="shared" si="23"/>
        <v>2.8375934929482067</v>
      </c>
      <c r="H37" s="871">
        <f t="shared" si="23"/>
        <v>2.9990787034113806</v>
      </c>
      <c r="I37" s="871">
        <f t="shared" si="23"/>
        <v>2.6874738104941711</v>
      </c>
      <c r="J37" s="871">
        <f t="shared" si="23"/>
        <v>1.7744430604267238</v>
      </c>
      <c r="K37" s="871">
        <f t="shared" si="23"/>
        <v>1.9506087445683682</v>
      </c>
      <c r="L37" s="871">
        <f t="shared" si="23"/>
        <v>3.7927714093828748</v>
      </c>
      <c r="M37" s="871">
        <f t="shared" si="23"/>
        <v>3.2391754826044279</v>
      </c>
      <c r="N37" s="871">
        <f t="shared" si="23"/>
        <v>3.1236259478448547</v>
      </c>
      <c r="O37" s="871">
        <f t="shared" si="23"/>
        <v>3.6597000189425466</v>
      </c>
      <c r="P37" s="871">
        <f t="shared" si="23"/>
        <v>4.9828369046730687</v>
      </c>
      <c r="Q37" s="871">
        <f t="shared" si="23"/>
        <v>3.4792722617974756</v>
      </c>
      <c r="R37" s="871">
        <f t="shared" si="23"/>
        <v>3.305000832324021</v>
      </c>
      <c r="S37" s="871">
        <f t="shared" si="23"/>
        <v>8.0988858338451646</v>
      </c>
      <c r="T37" s="871">
        <f t="shared" si="24"/>
        <v>7.3667564045898368</v>
      </c>
      <c r="U37" s="865">
        <v>10</v>
      </c>
      <c r="V37" s="871">
        <f t="shared" si="24"/>
        <v>3.282269776305744</v>
      </c>
      <c r="W37" s="865">
        <v>5</v>
      </c>
      <c r="X37" s="871">
        <f t="shared" si="24"/>
        <v>3.1856627882280684</v>
      </c>
      <c r="Y37" s="865">
        <v>7</v>
      </c>
      <c r="Z37" s="865">
        <v>1</v>
      </c>
      <c r="AA37" s="865">
        <v>3</v>
      </c>
      <c r="AB37" s="871">
        <f t="shared" si="21"/>
        <v>1.4401071114912376</v>
      </c>
      <c r="AC37" s="871">
        <f t="shared" si="21"/>
        <v>1.5078267158790204</v>
      </c>
      <c r="AD37" s="871">
        <f t="shared" si="21"/>
        <v>1.086828615873854</v>
      </c>
      <c r="AE37" s="871">
        <f t="shared" si="21"/>
        <v>1.2052195326357118</v>
      </c>
      <c r="AF37" s="871">
        <f t="shared" si="21"/>
        <v>1.0702538875271941</v>
      </c>
      <c r="AG37" s="871">
        <f t="shared" si="21"/>
        <v>0.61089713049118599</v>
      </c>
      <c r="AH37" s="871">
        <f t="shared" si="21"/>
        <v>1.4756243865197949</v>
      </c>
      <c r="AI37" s="865">
        <v>1</v>
      </c>
      <c r="AJ37" s="871">
        <f t="shared" si="25"/>
        <v>2.4663195779830205</v>
      </c>
      <c r="AK37" s="871">
        <f t="shared" si="25"/>
        <v>2.3161998955289849</v>
      </c>
      <c r="AL37" s="871">
        <f t="shared" si="25"/>
        <v>2.50515179868091</v>
      </c>
      <c r="AM37" s="871">
        <f t="shared" si="25"/>
        <v>3.1226788205107598</v>
      </c>
      <c r="AN37" s="871">
        <f t="shared" si="25"/>
        <v>4.1356315043252145</v>
      </c>
      <c r="AO37" s="871">
        <f t="shared" si="25"/>
        <v>7.4297403723071449</v>
      </c>
      <c r="AP37" s="871">
        <f t="shared" si="25"/>
        <v>7.9132488763625721</v>
      </c>
      <c r="AQ37" s="871">
        <f t="shared" si="25"/>
        <v>8.7291990746852957</v>
      </c>
      <c r="AR37" s="865">
        <v>1</v>
      </c>
      <c r="AS37" s="865">
        <v>2</v>
      </c>
      <c r="AT37" s="871">
        <f t="shared" si="25"/>
        <v>10.832768883709985</v>
      </c>
      <c r="AU37" s="871">
        <f t="shared" si="25"/>
        <v>9.4712733409486205</v>
      </c>
      <c r="AV37" s="869">
        <f t="shared" si="1"/>
        <v>3.7600896457326298</v>
      </c>
      <c r="AW37" s="870">
        <f t="shared" si="2"/>
        <v>9.0760922117858977E-5</v>
      </c>
      <c r="AX37" s="872">
        <v>4.73563667047431E-4</v>
      </c>
      <c r="AZ37" s="869">
        <f t="shared" si="3"/>
        <v>3.6594491723085079</v>
      </c>
    </row>
    <row r="38" spans="1:52" x14ac:dyDescent="0.35">
      <c r="A38" s="865">
        <v>32</v>
      </c>
      <c r="B38" s="865" t="s">
        <v>1252</v>
      </c>
      <c r="C38" s="865" t="s">
        <v>1217</v>
      </c>
      <c r="D38" s="871">
        <f t="shared" si="23"/>
        <v>1.3918983301858092</v>
      </c>
      <c r="E38" s="871">
        <f t="shared" si="23"/>
        <v>6.6541377984168628</v>
      </c>
      <c r="F38" s="871">
        <f t="shared" si="23"/>
        <v>5.3296749344186072</v>
      </c>
      <c r="G38" s="871">
        <f t="shared" si="23"/>
        <v>4.5401495887171306</v>
      </c>
      <c r="H38" s="871">
        <f t="shared" si="23"/>
        <v>4.7985259254582093</v>
      </c>
      <c r="I38" s="871">
        <f t="shared" si="23"/>
        <v>4.2999580967906734</v>
      </c>
      <c r="J38" s="871">
        <f t="shared" si="23"/>
        <v>2.8391088966827582</v>
      </c>
      <c r="K38" s="871">
        <f t="shared" si="23"/>
        <v>3.1209739913093895</v>
      </c>
      <c r="L38" s="871">
        <f t="shared" si="23"/>
        <v>6.0684342550126003</v>
      </c>
      <c r="M38" s="871">
        <f t="shared" si="23"/>
        <v>5.1826807721670853</v>
      </c>
      <c r="N38" s="871">
        <f t="shared" si="23"/>
        <v>4.9978015165517675</v>
      </c>
      <c r="O38" s="871">
        <f t="shared" si="23"/>
        <v>5.8555200303080746</v>
      </c>
      <c r="P38" s="871">
        <f t="shared" si="23"/>
        <v>7.9725390474769107</v>
      </c>
      <c r="Q38" s="871">
        <f t="shared" si="23"/>
        <v>5.5668356188759613</v>
      </c>
      <c r="R38" s="871">
        <f t="shared" si="23"/>
        <v>5.2880013317184336</v>
      </c>
      <c r="S38" s="871">
        <f t="shared" si="23"/>
        <v>12.958217334152264</v>
      </c>
      <c r="T38" s="871">
        <f t="shared" si="24"/>
        <v>11.786810247343739</v>
      </c>
      <c r="U38" s="871">
        <f t="shared" si="24"/>
        <v>7.7012817789921417</v>
      </c>
      <c r="V38" s="871">
        <f t="shared" si="24"/>
        <v>5.2516316420891913</v>
      </c>
      <c r="W38" s="871">
        <f t="shared" si="24"/>
        <v>4.8735384103185222</v>
      </c>
      <c r="X38" s="865">
        <v>15</v>
      </c>
      <c r="Y38" s="871">
        <f t="shared" si="24"/>
        <v>4.5856117007536836</v>
      </c>
      <c r="Z38" s="865">
        <v>3</v>
      </c>
      <c r="AA38" s="871">
        <f t="shared" si="24"/>
        <v>3.1679515070804944</v>
      </c>
      <c r="AB38" s="871">
        <f t="shared" si="21"/>
        <v>2.3041713783859805</v>
      </c>
      <c r="AC38" s="871">
        <f t="shared" si="21"/>
        <v>2.4125227454064326</v>
      </c>
      <c r="AD38" s="871">
        <f t="shared" si="21"/>
        <v>1.7389257853981666</v>
      </c>
      <c r="AE38" s="871">
        <f t="shared" si="21"/>
        <v>1.9283512522171391</v>
      </c>
      <c r="AF38" s="865">
        <v>2</v>
      </c>
      <c r="AG38" s="865">
        <v>3</v>
      </c>
      <c r="AH38" s="871">
        <f t="shared" si="21"/>
        <v>2.3609990184316723</v>
      </c>
      <c r="AI38" s="865">
        <v>7</v>
      </c>
      <c r="AJ38" s="871">
        <f t="shared" si="25"/>
        <v>3.9461113247728332</v>
      </c>
      <c r="AK38" s="871">
        <f t="shared" si="25"/>
        <v>3.705919832846376</v>
      </c>
      <c r="AL38" s="871">
        <f t="shared" si="25"/>
        <v>4.0082428778894563</v>
      </c>
      <c r="AM38" s="871">
        <f t="shared" si="25"/>
        <v>4.9962861128172165</v>
      </c>
      <c r="AN38" s="871">
        <f t="shared" si="25"/>
        <v>6.6170104069203441</v>
      </c>
      <c r="AO38" s="871">
        <f t="shared" si="25"/>
        <v>11.887584595691433</v>
      </c>
      <c r="AP38" s="871">
        <f t="shared" si="25"/>
        <v>12.661198202180115</v>
      </c>
      <c r="AQ38" s="871">
        <f t="shared" si="25"/>
        <v>13.966718519496473</v>
      </c>
      <c r="AR38" s="871">
        <f t="shared" si="25"/>
        <v>7.9816314698842215</v>
      </c>
      <c r="AS38" s="871">
        <f t="shared" si="25"/>
        <v>11.530707016204488</v>
      </c>
      <c r="AT38" s="871">
        <f t="shared" si="25"/>
        <v>17.332430213935975</v>
      </c>
      <c r="AU38" s="871">
        <f t="shared" si="25"/>
        <v>15.154037345517793</v>
      </c>
      <c r="AV38" s="869">
        <f t="shared" si="1"/>
        <v>6.3355484284731007</v>
      </c>
      <c r="AW38" s="870">
        <f t="shared" si="2"/>
        <v>1.5292726282288725E-4</v>
      </c>
      <c r="AX38" s="872">
        <v>7.5770186727588962E-4</v>
      </c>
      <c r="AZ38" s="869">
        <f t="shared" si="3"/>
        <v>6.1675802517442131</v>
      </c>
    </row>
    <row r="39" spans="1:52" x14ac:dyDescent="0.35">
      <c r="A39" s="865">
        <v>33</v>
      </c>
      <c r="B39" s="865" t="s">
        <v>1253</v>
      </c>
      <c r="C39" s="865" t="s">
        <v>1245</v>
      </c>
      <c r="D39" s="871">
        <f t="shared" si="23"/>
        <v>5.7995763757742056</v>
      </c>
      <c r="E39" s="871">
        <f t="shared" si="23"/>
        <v>27.725574160070263</v>
      </c>
      <c r="F39" s="871">
        <f t="shared" si="23"/>
        <v>22.206978893410867</v>
      </c>
      <c r="G39" s="871">
        <f t="shared" si="23"/>
        <v>18.917289952988046</v>
      </c>
      <c r="H39" s="871">
        <f t="shared" si="23"/>
        <v>19.99385802274254</v>
      </c>
      <c r="I39" s="871">
        <f t="shared" si="23"/>
        <v>17.916492069961141</v>
      </c>
      <c r="J39" s="871">
        <f t="shared" si="23"/>
        <v>11.829620402844828</v>
      </c>
      <c r="K39" s="871">
        <f t="shared" si="23"/>
        <v>13.004058297122455</v>
      </c>
      <c r="L39" s="871">
        <f t="shared" si="23"/>
        <v>25.285142729219167</v>
      </c>
      <c r="M39" s="871">
        <f t="shared" si="23"/>
        <v>21.594503217362856</v>
      </c>
      <c r="N39" s="871">
        <f t="shared" si="23"/>
        <v>20.824172985632366</v>
      </c>
      <c r="O39" s="871">
        <f t="shared" si="23"/>
        <v>24.398000126283648</v>
      </c>
      <c r="P39" s="871">
        <f t="shared" si="23"/>
        <v>33.218912697820464</v>
      </c>
      <c r="Q39" s="871">
        <f t="shared" si="23"/>
        <v>23.195148411983173</v>
      </c>
      <c r="R39" s="871">
        <f t="shared" si="23"/>
        <v>22.033338882160141</v>
      </c>
      <c r="S39" s="865">
        <v>25</v>
      </c>
      <c r="T39" s="871">
        <f t="shared" si="24"/>
        <v>49.111709363932249</v>
      </c>
      <c r="U39" s="871">
        <f t="shared" si="24"/>
        <v>32.088674079133924</v>
      </c>
      <c r="V39" s="871">
        <f t="shared" si="24"/>
        <v>21.881798508704964</v>
      </c>
      <c r="W39" s="871">
        <f t="shared" si="24"/>
        <v>20.306410042993843</v>
      </c>
      <c r="X39" s="871">
        <f t="shared" si="24"/>
        <v>21.237751921520456</v>
      </c>
      <c r="Y39" s="871">
        <f t="shared" si="24"/>
        <v>19.106715419807017</v>
      </c>
      <c r="Z39" s="871">
        <f t="shared" si="24"/>
        <v>18.263772092462592</v>
      </c>
      <c r="AA39" s="871">
        <f t="shared" si="24"/>
        <v>13.199797946168728</v>
      </c>
      <c r="AB39" s="871">
        <f t="shared" si="21"/>
        <v>9.6007140766082522</v>
      </c>
      <c r="AC39" s="871">
        <f t="shared" si="21"/>
        <v>10.052178105860136</v>
      </c>
      <c r="AD39" s="871">
        <f t="shared" si="21"/>
        <v>7.2455241058256945</v>
      </c>
      <c r="AE39" s="871">
        <f t="shared" si="21"/>
        <v>8.0347968842380801</v>
      </c>
      <c r="AF39" s="871">
        <f t="shared" si="21"/>
        <v>7.1350259168479608</v>
      </c>
      <c r="AG39" s="871">
        <f t="shared" si="21"/>
        <v>4.0726475366079065</v>
      </c>
      <c r="AH39" s="871">
        <f t="shared" si="21"/>
        <v>9.8374959101319668</v>
      </c>
      <c r="AI39" s="871">
        <f t="shared" si="21"/>
        <v>12.77359064582604</v>
      </c>
      <c r="AJ39" s="871">
        <f t="shared" si="21"/>
        <v>16.442130519886806</v>
      </c>
      <c r="AK39" s="871">
        <f t="shared" si="21"/>
        <v>15.441332636859901</v>
      </c>
      <c r="AL39" s="871">
        <f t="shared" si="21"/>
        <v>16.701011991206066</v>
      </c>
      <c r="AM39" s="871">
        <f t="shared" si="21"/>
        <v>20.81785880340507</v>
      </c>
      <c r="AN39" s="871">
        <f t="shared" si="21"/>
        <v>27.570876695501436</v>
      </c>
      <c r="AO39" s="871">
        <f t="shared" si="21"/>
        <v>49.531602482047639</v>
      </c>
      <c r="AP39" s="871">
        <f t="shared" si="21"/>
        <v>52.75499250908382</v>
      </c>
      <c r="AQ39" s="871">
        <f t="shared" si="21"/>
        <v>58.194660497901971</v>
      </c>
      <c r="AR39" s="871">
        <f t="shared" si="25"/>
        <v>33.256797791184255</v>
      </c>
      <c r="AS39" s="871">
        <f t="shared" si="25"/>
        <v>48.044612567518705</v>
      </c>
      <c r="AT39" s="871">
        <f t="shared" si="25"/>
        <v>72.218459224733238</v>
      </c>
      <c r="AU39" s="871">
        <f t="shared" si="25"/>
        <v>63.141822272990801</v>
      </c>
      <c r="AV39" s="869">
        <f t="shared" si="1"/>
        <v>24.341077903962855</v>
      </c>
      <c r="AW39" s="870">
        <f t="shared" si="2"/>
        <v>5.8754415028736855E-4</v>
      </c>
      <c r="AX39" s="872">
        <v>3.1570911136495402E-3</v>
      </c>
      <c r="AZ39" s="869">
        <f t="shared" si="3"/>
        <v>23.6859276943004</v>
      </c>
    </row>
    <row r="40" spans="1:52" x14ac:dyDescent="0.35">
      <c r="A40" s="865">
        <v>34</v>
      </c>
      <c r="B40" s="865" t="s">
        <v>1254</v>
      </c>
      <c r="C40" s="865" t="s">
        <v>1217</v>
      </c>
      <c r="D40" s="871">
        <f t="shared" si="23"/>
        <v>4.6396611006193638</v>
      </c>
      <c r="E40" s="871">
        <f t="shared" si="23"/>
        <v>22.180459328056209</v>
      </c>
      <c r="F40" s="871">
        <f t="shared" si="23"/>
        <v>17.765583114728692</v>
      </c>
      <c r="G40" s="871">
        <f t="shared" si="23"/>
        <v>15.133831962390435</v>
      </c>
      <c r="H40" s="871">
        <f t="shared" si="23"/>
        <v>15.995086418194029</v>
      </c>
      <c r="I40" s="871">
        <f t="shared" si="23"/>
        <v>14.333193655968911</v>
      </c>
      <c r="J40" s="871">
        <f t="shared" si="23"/>
        <v>9.4636963222758617</v>
      </c>
      <c r="K40" s="871">
        <f t="shared" si="23"/>
        <v>10.403246637697965</v>
      </c>
      <c r="L40" s="871">
        <f t="shared" si="23"/>
        <v>20.228114183375332</v>
      </c>
      <c r="M40" s="871">
        <f t="shared" si="23"/>
        <v>17.275602573890282</v>
      </c>
      <c r="N40" s="871">
        <f t="shared" si="23"/>
        <v>16.659338388505894</v>
      </c>
      <c r="O40" s="871">
        <f t="shared" si="23"/>
        <v>19.518400101026916</v>
      </c>
      <c r="P40" s="871">
        <f t="shared" si="23"/>
        <v>26.575130158256368</v>
      </c>
      <c r="Q40" s="871">
        <f t="shared" si="23"/>
        <v>18.556118729586537</v>
      </c>
      <c r="R40" s="871">
        <f t="shared" si="23"/>
        <v>17.626671105728111</v>
      </c>
      <c r="S40" s="871">
        <f t="shared" si="23"/>
        <v>43.194057780507549</v>
      </c>
      <c r="T40" s="865">
        <v>20</v>
      </c>
      <c r="U40" s="871">
        <f t="shared" si="24"/>
        <v>25.67093926330714</v>
      </c>
      <c r="V40" s="871">
        <f t="shared" si="24"/>
        <v>17.505438806963969</v>
      </c>
      <c r="W40" s="871">
        <f t="shared" si="24"/>
        <v>16.245128034395073</v>
      </c>
      <c r="X40" s="871">
        <f t="shared" si="24"/>
        <v>16.990201537216365</v>
      </c>
      <c r="Y40" s="871">
        <f t="shared" si="24"/>
        <v>15.285372335845613</v>
      </c>
      <c r="Z40" s="871">
        <f t="shared" si="24"/>
        <v>14.611017673970071</v>
      </c>
      <c r="AA40" s="871">
        <f t="shared" si="24"/>
        <v>10.559838356934982</v>
      </c>
      <c r="AB40" s="871">
        <f t="shared" si="24"/>
        <v>7.6805712612866008</v>
      </c>
      <c r="AC40" s="871">
        <f t="shared" si="24"/>
        <v>8.0417424846881076</v>
      </c>
      <c r="AD40" s="871">
        <f t="shared" si="24"/>
        <v>5.7964192846605558</v>
      </c>
      <c r="AE40" s="871">
        <f t="shared" si="24"/>
        <v>6.4278375073904632</v>
      </c>
      <c r="AF40" s="871">
        <f t="shared" si="24"/>
        <v>5.7080207334783681</v>
      </c>
      <c r="AG40" s="871">
        <f t="shared" si="24"/>
        <v>3.2581180292863254</v>
      </c>
      <c r="AH40" s="871">
        <f t="shared" si="24"/>
        <v>7.8699967281055736</v>
      </c>
      <c r="AI40" s="871">
        <f t="shared" si="24"/>
        <v>10.218872516660831</v>
      </c>
      <c r="AJ40" s="871">
        <f t="shared" si="24"/>
        <v>13.153704415909443</v>
      </c>
      <c r="AK40" s="871">
        <f t="shared" si="24"/>
        <v>12.353066109487919</v>
      </c>
      <c r="AL40" s="871">
        <f t="shared" si="24"/>
        <v>13.360809592964854</v>
      </c>
      <c r="AM40" s="871">
        <f t="shared" si="24"/>
        <v>16.654287042724054</v>
      </c>
      <c r="AN40" s="871">
        <f t="shared" si="24"/>
        <v>22.056701356401145</v>
      </c>
      <c r="AO40" s="871">
        <f t="shared" si="24"/>
        <v>39.625281985638104</v>
      </c>
      <c r="AP40" s="871">
        <f t="shared" si="24"/>
        <v>42.203994007267049</v>
      </c>
      <c r="AQ40" s="871">
        <f t="shared" si="24"/>
        <v>46.555728398321577</v>
      </c>
      <c r="AR40" s="871">
        <f t="shared" si="24"/>
        <v>26.605438232947403</v>
      </c>
      <c r="AS40" s="871">
        <f t="shared" si="24"/>
        <v>38.435690054014962</v>
      </c>
      <c r="AT40" s="871">
        <f t="shared" si="24"/>
        <v>57.774767379786582</v>
      </c>
      <c r="AU40" s="871">
        <f t="shared" si="24"/>
        <v>50.513457818392638</v>
      </c>
      <c r="AV40" s="869">
        <f t="shared" si="1"/>
        <v>19.561605284292142</v>
      </c>
      <c r="AW40" s="870">
        <f t="shared" si="2"/>
        <v>4.7217739495197765E-4</v>
      </c>
      <c r="AX40" s="872">
        <v>2.525672890919632E-3</v>
      </c>
      <c r="AZ40" s="869">
        <f t="shared" si="3"/>
        <v>19.035555968322019</v>
      </c>
    </row>
    <row r="41" spans="1:52" x14ac:dyDescent="0.35">
      <c r="A41" s="865">
        <v>35</v>
      </c>
      <c r="B41" s="865" t="s">
        <v>1255</v>
      </c>
      <c r="C41" s="865" t="s">
        <v>1213</v>
      </c>
      <c r="O41" s="865">
        <v>1</v>
      </c>
      <c r="P41" s="865">
        <v>2</v>
      </c>
      <c r="T41" s="865">
        <v>1</v>
      </c>
      <c r="W41" s="865">
        <v>1</v>
      </c>
      <c r="X41" s="865">
        <v>1</v>
      </c>
      <c r="Y41" s="865">
        <v>6</v>
      </c>
      <c r="AB41" s="865">
        <v>1</v>
      </c>
      <c r="AV41" s="869">
        <f t="shared" si="1"/>
        <v>1.8571428571428572</v>
      </c>
      <c r="AW41" s="870">
        <f t="shared" si="2"/>
        <v>4.4827654151857028E-5</v>
      </c>
      <c r="AX41" s="872">
        <v>2.3452676844253726E-4</v>
      </c>
      <c r="AZ41" s="869">
        <f t="shared" si="3"/>
        <v>1.4857422211565452</v>
      </c>
    </row>
    <row r="42" spans="1:52" x14ac:dyDescent="0.35">
      <c r="A42" s="865">
        <v>36</v>
      </c>
      <c r="B42" s="865" t="s">
        <v>1256</v>
      </c>
      <c r="C42" s="865" t="s">
        <v>1217</v>
      </c>
      <c r="W42" s="865">
        <v>2</v>
      </c>
      <c r="X42" s="865">
        <v>10</v>
      </c>
      <c r="AB42" s="865">
        <v>1</v>
      </c>
      <c r="AV42" s="869">
        <f t="shared" si="1"/>
        <v>4.333333333333333</v>
      </c>
      <c r="AW42" s="870">
        <f t="shared" si="2"/>
        <v>1.0459785968766639E-4</v>
      </c>
      <c r="AX42" s="872">
        <v>5.4722912636592021E-4</v>
      </c>
      <c r="AZ42" s="869">
        <f t="shared" si="3"/>
        <v>2.8889975267198977</v>
      </c>
    </row>
    <row r="43" spans="1:52" x14ac:dyDescent="0.35">
      <c r="A43" s="865">
        <v>37</v>
      </c>
      <c r="B43" s="865" t="s">
        <v>1257</v>
      </c>
      <c r="C43" s="865" t="s">
        <v>1217</v>
      </c>
      <c r="S43" s="865">
        <v>10</v>
      </c>
      <c r="U43" s="865">
        <v>2</v>
      </c>
      <c r="AB43" s="871">
        <f t="shared" ref="AB43:AB55" si="26">$AX43*AB$7</f>
        <v>2.3041713783859805</v>
      </c>
      <c r="AV43" s="869">
        <f t="shared" si="1"/>
        <v>4.7680571261286602</v>
      </c>
      <c r="AW43" s="870">
        <f t="shared" si="2"/>
        <v>1.1509120852190389E-4</v>
      </c>
      <c r="AX43" s="872">
        <v>7.5770186727588962E-4</v>
      </c>
      <c r="AZ43" s="869">
        <f t="shared" si="3"/>
        <v>3.1788502162650727</v>
      </c>
    </row>
    <row r="44" spans="1:52" x14ac:dyDescent="0.35">
      <c r="A44" s="865">
        <v>38</v>
      </c>
      <c r="B44" s="865" t="s">
        <v>1258</v>
      </c>
      <c r="C44" s="865" t="s">
        <v>1217</v>
      </c>
      <c r="S44" s="865">
        <v>4</v>
      </c>
      <c r="W44" s="865">
        <v>5</v>
      </c>
      <c r="AB44" s="871">
        <f t="shared" si="26"/>
        <v>1.7281285337894854</v>
      </c>
      <c r="AV44" s="869">
        <f t="shared" si="1"/>
        <v>3.5760428445964951</v>
      </c>
      <c r="AW44" s="870">
        <f t="shared" si="2"/>
        <v>8.6318406391427911E-5</v>
      </c>
      <c r="AX44" s="872">
        <v>5.6827640045691724E-4</v>
      </c>
      <c r="AZ44" s="869">
        <f t="shared" si="3"/>
        <v>2.3841376621988046</v>
      </c>
    </row>
    <row r="45" spans="1:52" x14ac:dyDescent="0.35">
      <c r="A45" s="865">
        <v>39</v>
      </c>
      <c r="B45" s="865" t="s">
        <v>1259</v>
      </c>
      <c r="C45" s="865" t="s">
        <v>1213</v>
      </c>
      <c r="AA45" s="865">
        <v>7</v>
      </c>
      <c r="AB45" s="871">
        <f t="shared" si="26"/>
        <v>2.6881999414503106</v>
      </c>
      <c r="AV45" s="869">
        <f t="shared" si="1"/>
        <v>4.8440999707251553</v>
      </c>
      <c r="AW45" s="870">
        <f t="shared" si="2"/>
        <v>1.1692672824252432E-4</v>
      </c>
      <c r="AX45" s="872">
        <v>8.8398551182187124E-4</v>
      </c>
      <c r="AZ45" s="869">
        <f t="shared" si="3"/>
        <v>2.9066601648831059</v>
      </c>
    </row>
    <row r="46" spans="1:52" x14ac:dyDescent="0.35">
      <c r="A46" s="865">
        <v>40</v>
      </c>
      <c r="B46" s="865" t="s">
        <v>1260</v>
      </c>
      <c r="C46" s="865" t="s">
        <v>1213</v>
      </c>
      <c r="O46" s="865">
        <v>3</v>
      </c>
      <c r="X46" s="865">
        <v>3</v>
      </c>
      <c r="AB46" s="871">
        <f t="shared" si="26"/>
        <v>1.1520856891929903</v>
      </c>
      <c r="AV46" s="869">
        <f t="shared" si="1"/>
        <v>2.3840285630643301</v>
      </c>
      <c r="AW46" s="870">
        <f t="shared" si="2"/>
        <v>5.7545604260951943E-5</v>
      </c>
      <c r="AX46" s="872">
        <v>3.7885093363794481E-4</v>
      </c>
      <c r="AZ46" s="869">
        <f t="shared" si="3"/>
        <v>1.5894251081325363</v>
      </c>
    </row>
    <row r="47" spans="1:52" x14ac:dyDescent="0.35">
      <c r="A47" s="865">
        <v>41</v>
      </c>
      <c r="B47" s="865" t="s">
        <v>1261</v>
      </c>
      <c r="C47" s="865" t="s">
        <v>1217</v>
      </c>
      <c r="AB47" s="871">
        <f t="shared" si="26"/>
        <v>1.1520856891929903</v>
      </c>
      <c r="AH47" s="865">
        <v>2</v>
      </c>
      <c r="AJ47" s="865">
        <v>4</v>
      </c>
      <c r="AV47" s="869">
        <f t="shared" si="1"/>
        <v>2.3840285630643301</v>
      </c>
      <c r="AW47" s="870">
        <f t="shared" si="2"/>
        <v>5.7545604260951943E-5</v>
      </c>
      <c r="AX47" s="872">
        <v>3.7885093363794481E-4</v>
      </c>
      <c r="AZ47" s="869">
        <f t="shared" si="3"/>
        <v>1.5894251081325363</v>
      </c>
    </row>
    <row r="48" spans="1:52" x14ac:dyDescent="0.35">
      <c r="A48" s="865">
        <v>42</v>
      </c>
      <c r="B48" s="865" t="s">
        <v>1262</v>
      </c>
      <c r="C48" s="865" t="s">
        <v>1217</v>
      </c>
      <c r="AB48" s="871">
        <f t="shared" si="26"/>
        <v>2.3041713783859805</v>
      </c>
      <c r="AL48" s="865">
        <v>6</v>
      </c>
      <c r="AV48" s="869">
        <f t="shared" si="1"/>
        <v>4.1520856891929903</v>
      </c>
      <c r="AW48" s="870">
        <f t="shared" si="2"/>
        <v>1.002229099221637E-4</v>
      </c>
      <c r="AX48" s="872">
        <v>7.5770186727588962E-4</v>
      </c>
      <c r="AZ48" s="869">
        <f t="shared" si="3"/>
        <v>2.4914229984712337</v>
      </c>
    </row>
    <row r="49" spans="1:52" x14ac:dyDescent="0.35">
      <c r="A49" s="865">
        <v>43</v>
      </c>
      <c r="B49" s="865" t="s">
        <v>1263</v>
      </c>
      <c r="C49" s="865" t="s">
        <v>1217</v>
      </c>
      <c r="S49" s="865">
        <v>4</v>
      </c>
      <c r="AB49" s="871">
        <f t="shared" si="26"/>
        <v>0.9600714076608251</v>
      </c>
      <c r="AR49" s="865">
        <v>1</v>
      </c>
      <c r="AV49" s="869">
        <f t="shared" si="1"/>
        <v>1.9866904692202751</v>
      </c>
      <c r="AW49" s="870">
        <f t="shared" si="2"/>
        <v>4.7954670217459956E-5</v>
      </c>
      <c r="AX49" s="872">
        <v>3.15709111364954E-4</v>
      </c>
      <c r="AZ49" s="869">
        <f t="shared" si="3"/>
        <v>1.3245209234437805</v>
      </c>
    </row>
    <row r="50" spans="1:52" x14ac:dyDescent="0.35">
      <c r="A50" s="865">
        <v>44</v>
      </c>
      <c r="B50" s="865" t="s">
        <v>1264</v>
      </c>
      <c r="C50" s="865" t="s">
        <v>1222</v>
      </c>
      <c r="Z50" s="865">
        <v>5</v>
      </c>
      <c r="AB50" s="871">
        <f t="shared" si="26"/>
        <v>1.9201428153216502</v>
      </c>
      <c r="AV50" s="869">
        <f t="shared" si="1"/>
        <v>3.4600714076608252</v>
      </c>
      <c r="AW50" s="870">
        <f t="shared" si="2"/>
        <v>8.3519091601803086E-5</v>
      </c>
      <c r="AX50" s="872">
        <v>6.3141822272990799E-4</v>
      </c>
      <c r="AZ50" s="869">
        <f t="shared" si="3"/>
        <v>2.0761858320593616</v>
      </c>
    </row>
    <row r="51" spans="1:52" x14ac:dyDescent="0.35">
      <c r="A51" s="865">
        <v>45</v>
      </c>
      <c r="B51" s="865" t="s">
        <v>1265</v>
      </c>
      <c r="C51" s="865" t="s">
        <v>1222</v>
      </c>
      <c r="AB51" s="871">
        <f t="shared" si="26"/>
        <v>1.5361142522573201</v>
      </c>
      <c r="AU51" s="865">
        <v>4</v>
      </c>
      <c r="AV51" s="869">
        <f t="shared" si="1"/>
        <v>2.7680571261286602</v>
      </c>
      <c r="AW51" s="870">
        <f t="shared" si="2"/>
        <v>6.6815273281442468E-5</v>
      </c>
      <c r="AX51" s="872">
        <v>5.0513457818392637E-4</v>
      </c>
      <c r="AZ51" s="869">
        <f t="shared" si="3"/>
        <v>1.6609486656474892</v>
      </c>
    </row>
    <row r="52" spans="1:52" x14ac:dyDescent="0.35">
      <c r="A52" s="865">
        <v>46</v>
      </c>
      <c r="B52" s="865" t="s">
        <v>1266</v>
      </c>
      <c r="C52" s="865" t="s">
        <v>1219</v>
      </c>
      <c r="Z52" s="865">
        <v>3</v>
      </c>
      <c r="AB52" s="871">
        <f t="shared" si="26"/>
        <v>1.1520856891929903</v>
      </c>
      <c r="AV52" s="869">
        <f t="shared" si="1"/>
        <v>2.0760428445964951</v>
      </c>
      <c r="AW52" s="870">
        <f t="shared" si="2"/>
        <v>5.0111454961081851E-5</v>
      </c>
      <c r="AX52" s="872">
        <v>3.7885093363794481E-4</v>
      </c>
      <c r="AZ52" s="869">
        <f t="shared" si="3"/>
        <v>1.2457114992356169</v>
      </c>
    </row>
    <row r="53" spans="1:52" x14ac:dyDescent="0.35">
      <c r="A53" s="865">
        <v>47</v>
      </c>
      <c r="B53" s="865" t="s">
        <v>1267</v>
      </c>
      <c r="C53" s="865" t="s">
        <v>1219</v>
      </c>
      <c r="X53" s="865">
        <v>3</v>
      </c>
      <c r="AB53" s="871">
        <f t="shared" si="26"/>
        <v>1.1520856891929903</v>
      </c>
      <c r="AV53" s="869">
        <f t="shared" si="1"/>
        <v>2.0760428445964951</v>
      </c>
      <c r="AW53" s="870">
        <f t="shared" si="2"/>
        <v>5.0111454961081851E-5</v>
      </c>
      <c r="AX53" s="872">
        <v>3.7885093363794481E-4</v>
      </c>
      <c r="AZ53" s="869">
        <f t="shared" si="3"/>
        <v>1.2457114992356169</v>
      </c>
    </row>
    <row r="54" spans="1:52" x14ac:dyDescent="0.35">
      <c r="A54" s="865">
        <v>48</v>
      </c>
      <c r="B54" s="865" t="s">
        <v>1268</v>
      </c>
      <c r="C54" s="865" t="s">
        <v>1238</v>
      </c>
      <c r="V54" s="865">
        <v>2</v>
      </c>
      <c r="AB54" s="871">
        <f t="shared" si="26"/>
        <v>0.76805712612866006</v>
      </c>
      <c r="AV54" s="869">
        <f t="shared" si="1"/>
        <v>1.3840285630643301</v>
      </c>
      <c r="AW54" s="870">
        <f t="shared" si="2"/>
        <v>3.3407636640721234E-5</v>
      </c>
      <c r="AX54" s="872">
        <v>2.5256728909196319E-4</v>
      </c>
      <c r="AZ54" s="869">
        <f t="shared" si="3"/>
        <v>0.83047433282374461</v>
      </c>
    </row>
    <row r="55" spans="1:52" x14ac:dyDescent="0.35">
      <c r="A55" s="865">
        <v>49</v>
      </c>
      <c r="B55" s="865" t="s">
        <v>1269</v>
      </c>
      <c r="C55" s="865" t="s">
        <v>1219</v>
      </c>
      <c r="Y55" s="865">
        <v>1</v>
      </c>
      <c r="AB55" s="871">
        <f t="shared" si="26"/>
        <v>0.38402856306433003</v>
      </c>
      <c r="AV55" s="869">
        <f t="shared" si="1"/>
        <v>0.69201428153216504</v>
      </c>
      <c r="AW55" s="870">
        <f t="shared" si="2"/>
        <v>1.6703818320360617E-5</v>
      </c>
      <c r="AX55" s="872">
        <v>1.2628364454598159E-4</v>
      </c>
      <c r="AZ55" s="869">
        <f t="shared" si="3"/>
        <v>0.4152371664118723</v>
      </c>
    </row>
    <row r="56" spans="1:52" x14ac:dyDescent="0.35">
      <c r="B56" s="867" t="s">
        <v>1270</v>
      </c>
      <c r="C56" s="867"/>
      <c r="D56" s="867">
        <v>2037</v>
      </c>
      <c r="E56" s="867">
        <v>9107</v>
      </c>
      <c r="F56" s="867">
        <v>8166</v>
      </c>
      <c r="G56" s="867">
        <v>6172</v>
      </c>
      <c r="H56" s="867">
        <v>6408</v>
      </c>
      <c r="I56" s="867">
        <v>5872</v>
      </c>
      <c r="J56" s="867">
        <v>11086</v>
      </c>
      <c r="K56" s="867">
        <v>11414</v>
      </c>
      <c r="L56" s="867">
        <v>22043</v>
      </c>
      <c r="M56" s="867">
        <v>22792</v>
      </c>
      <c r="N56" s="867">
        <v>38498</v>
      </c>
      <c r="O56" s="867">
        <v>28719</v>
      </c>
      <c r="P56" s="867">
        <v>27714</v>
      </c>
      <c r="Q56" s="867">
        <v>22782</v>
      </c>
      <c r="R56" s="867">
        <v>21718</v>
      </c>
      <c r="S56" s="867">
        <v>34129</v>
      </c>
      <c r="T56" s="867">
        <v>34135</v>
      </c>
      <c r="U56" s="867">
        <v>25182</v>
      </c>
      <c r="V56" s="867">
        <v>23160</v>
      </c>
      <c r="W56" s="867">
        <v>32373</v>
      </c>
      <c r="X56" s="867">
        <v>32095</v>
      </c>
      <c r="Y56" s="867">
        <v>56208</v>
      </c>
      <c r="Z56" s="867">
        <v>45849</v>
      </c>
      <c r="AA56" s="867">
        <v>42288</v>
      </c>
      <c r="AB56" s="867">
        <v>38838</v>
      </c>
      <c r="AC56" s="867">
        <v>38925</v>
      </c>
      <c r="AD56" s="867">
        <v>49749</v>
      </c>
      <c r="AE56" s="867">
        <v>38455</v>
      </c>
      <c r="AF56" s="867">
        <v>30852</v>
      </c>
      <c r="AG56" s="867">
        <v>34335</v>
      </c>
      <c r="AH56" s="867">
        <v>31152</v>
      </c>
      <c r="AI56" s="867">
        <v>36609</v>
      </c>
      <c r="AJ56" s="867">
        <v>26808</v>
      </c>
      <c r="AK56" s="867">
        <v>29436</v>
      </c>
      <c r="AL56" s="867">
        <v>34903</v>
      </c>
      <c r="AM56" s="867">
        <v>34375</v>
      </c>
      <c r="AN56" s="867">
        <v>36157</v>
      </c>
      <c r="AO56" s="867">
        <v>58495</v>
      </c>
      <c r="AP56" s="867">
        <v>49348</v>
      </c>
      <c r="AQ56" s="867">
        <v>70507</v>
      </c>
      <c r="AR56" s="867">
        <v>63275</v>
      </c>
      <c r="AS56" s="867">
        <v>65431</v>
      </c>
      <c r="AT56" s="867">
        <v>69673</v>
      </c>
      <c r="AU56" s="867">
        <v>50741</v>
      </c>
      <c r="AV56" s="875">
        <f t="shared" si="1"/>
        <v>33136.61363636364</v>
      </c>
      <c r="AZ56" s="869">
        <f t="shared" si="3"/>
        <v>33843.423037190078</v>
      </c>
    </row>
    <row r="57" spans="1:52" x14ac:dyDescent="0.35">
      <c r="B57" s="865" t="s">
        <v>1271</v>
      </c>
      <c r="D57" s="865">
        <f t="shared" ref="D57:AT57" si="27">SUM(D7:D55)</f>
        <v>9719.7553695031165</v>
      </c>
      <c r="E57" s="865">
        <f t="shared" si="27"/>
        <v>45835.338407717114</v>
      </c>
      <c r="F57" s="865">
        <f t="shared" si="27"/>
        <v>37583.801452958578</v>
      </c>
      <c r="G57" s="865">
        <f t="shared" si="27"/>
        <v>26824.073466743474</v>
      </c>
      <c r="H57" s="865">
        <f t="shared" si="27"/>
        <v>32894.058658172704</v>
      </c>
      <c r="I57" s="865">
        <f t="shared" si="27"/>
        <v>29606.151726690368</v>
      </c>
      <c r="J57" s="865">
        <f t="shared" si="27"/>
        <v>23470.45968587805</v>
      </c>
      <c r="K57" s="865">
        <f t="shared" si="27"/>
        <v>21974.267592325985</v>
      </c>
      <c r="L57" s="865">
        <f t="shared" si="27"/>
        <v>42576.426352740644</v>
      </c>
      <c r="M57" s="865">
        <f t="shared" si="27"/>
        <v>45399.340339312999</v>
      </c>
      <c r="N57" s="865">
        <f t="shared" si="27"/>
        <v>44344.462789302415</v>
      </c>
      <c r="O57" s="865">
        <f t="shared" si="27"/>
        <v>37790.611863131031</v>
      </c>
      <c r="P57" s="865">
        <f t="shared" si="27"/>
        <v>36915.665498684328</v>
      </c>
      <c r="Q57" s="865">
        <f t="shared" si="27"/>
        <v>29207.074740432778</v>
      </c>
      <c r="R57" s="865">
        <f t="shared" si="27"/>
        <v>27821.252567507876</v>
      </c>
      <c r="S57" s="865">
        <f t="shared" si="27"/>
        <v>34644.006073536817</v>
      </c>
      <c r="T57" s="865">
        <f t="shared" si="27"/>
        <v>38830.986092903266</v>
      </c>
      <c r="U57" s="865">
        <f t="shared" si="27"/>
        <v>29496.900381721014</v>
      </c>
      <c r="V57" s="865">
        <f t="shared" si="27"/>
        <v>27529.951412171518</v>
      </c>
      <c r="W57" s="865">
        <f t="shared" si="27"/>
        <v>35197.34707105525</v>
      </c>
      <c r="X57" s="865">
        <f t="shared" si="27"/>
        <v>35743.101689139432</v>
      </c>
      <c r="Y57" s="865">
        <f t="shared" si="27"/>
        <v>58882.994469436591</v>
      </c>
      <c r="Z57" s="865">
        <f t="shared" si="27"/>
        <v>48246.668000298479</v>
      </c>
      <c r="AA57" s="865">
        <f t="shared" si="27"/>
        <v>44096.631514657507</v>
      </c>
      <c r="AB57" s="865">
        <f t="shared" si="27"/>
        <v>40590.876791284951</v>
      </c>
      <c r="AC57" s="865">
        <f t="shared" si="27"/>
        <v>40461.414897853545</v>
      </c>
      <c r="AD57" s="865">
        <f t="shared" si="27"/>
        <v>52257.312906814535</v>
      </c>
      <c r="AE57" s="865">
        <f t="shared" si="27"/>
        <v>39676.934661999279</v>
      </c>
      <c r="AF57" s="865">
        <f t="shared" si="27"/>
        <v>31936.366694366643</v>
      </c>
      <c r="AG57" s="865">
        <f t="shared" si="27"/>
        <v>35096.887780544537</v>
      </c>
      <c r="AH57" s="865">
        <f t="shared" si="27"/>
        <v>32708.180451449523</v>
      </c>
      <c r="AI57" s="865">
        <f t="shared" si="27"/>
        <v>38034.781801091769</v>
      </c>
      <c r="AJ57" s="865">
        <f t="shared" si="27"/>
        <v>29460.936628747731</v>
      </c>
      <c r="AK57" s="865">
        <f t="shared" si="27"/>
        <v>31864.635491205103</v>
      </c>
      <c r="AL57" s="865">
        <f t="shared" si="27"/>
        <v>37662.721790166128</v>
      </c>
      <c r="AM57" s="865">
        <f t="shared" si="27"/>
        <v>37578.069020392155</v>
      </c>
      <c r="AN57" s="865">
        <f t="shared" si="27"/>
        <v>40332.420039061821</v>
      </c>
      <c r="AO57" s="865">
        <f t="shared" si="27"/>
        <v>65613.111973657549</v>
      </c>
      <c r="AP57" s="865">
        <f t="shared" si="27"/>
        <v>56636.927111376448</v>
      </c>
      <c r="AQ57" s="865">
        <f t="shared" si="27"/>
        <v>78612.680320416068</v>
      </c>
      <c r="AR57" s="865">
        <f t="shared" si="27"/>
        <v>67840.348080201569</v>
      </c>
      <c r="AS57" s="865">
        <f t="shared" si="27"/>
        <v>72043.170378449111</v>
      </c>
      <c r="AT57" s="865">
        <f t="shared" si="27"/>
        <v>73666.571998487867</v>
      </c>
      <c r="AU57" s="865">
        <f>SUM(AU7:AU55)</f>
        <v>74370.89516544115</v>
      </c>
      <c r="AZ57" s="869">
        <f t="shared" si="3"/>
        <v>42124.577112314546</v>
      </c>
    </row>
    <row r="58" spans="1:52" x14ac:dyDescent="0.35">
      <c r="AZ58" s="869"/>
    </row>
    <row r="59" spans="1:52" x14ac:dyDescent="0.35">
      <c r="A59" s="865" t="s">
        <v>1272</v>
      </c>
      <c r="AZ59" s="869"/>
    </row>
    <row r="60" spans="1:52" x14ac:dyDescent="0.35">
      <c r="A60" s="865">
        <v>50</v>
      </c>
      <c r="B60" s="865" t="s">
        <v>1273</v>
      </c>
      <c r="C60" s="865" t="s">
        <v>1217</v>
      </c>
      <c r="AZ60" s="869" t="e">
        <f t="shared" ref="AZ60:AZ123" si="28">AVERAGE(E60:AX60)</f>
        <v>#DIV/0!</v>
      </c>
    </row>
    <row r="61" spans="1:52" x14ac:dyDescent="0.35">
      <c r="A61" s="865">
        <v>51</v>
      </c>
      <c r="B61" s="865" t="s">
        <v>1274</v>
      </c>
      <c r="C61" s="865" t="s">
        <v>1222</v>
      </c>
      <c r="AZ61" s="869" t="e">
        <f t="shared" si="28"/>
        <v>#DIV/0!</v>
      </c>
    </row>
    <row r="62" spans="1:52" x14ac:dyDescent="0.35">
      <c r="A62" s="865">
        <v>52</v>
      </c>
      <c r="B62" s="865" t="s">
        <v>1275</v>
      </c>
      <c r="C62" s="865" t="s">
        <v>1219</v>
      </c>
      <c r="AZ62" s="869" t="e">
        <f t="shared" si="28"/>
        <v>#DIV/0!</v>
      </c>
    </row>
    <row r="63" spans="1:52" x14ac:dyDescent="0.35">
      <c r="A63" s="865">
        <v>53</v>
      </c>
      <c r="B63" s="865" t="s">
        <v>1276</v>
      </c>
      <c r="C63" s="865" t="s">
        <v>1215</v>
      </c>
      <c r="AZ63" s="869" t="e">
        <f t="shared" si="28"/>
        <v>#DIV/0!</v>
      </c>
    </row>
    <row r="64" spans="1:52" x14ac:dyDescent="0.35">
      <c r="A64" s="865">
        <v>54</v>
      </c>
      <c r="B64" s="865" t="s">
        <v>1277</v>
      </c>
      <c r="C64" s="865" t="s">
        <v>1235</v>
      </c>
      <c r="AZ64" s="869" t="e">
        <f t="shared" si="28"/>
        <v>#DIV/0!</v>
      </c>
    </row>
    <row r="65" spans="1:52" x14ac:dyDescent="0.35">
      <c r="A65" s="865">
        <v>55</v>
      </c>
      <c r="B65" s="865" t="s">
        <v>1278</v>
      </c>
      <c r="C65" s="865" t="s">
        <v>1213</v>
      </c>
      <c r="AZ65" s="869" t="e">
        <f t="shared" si="28"/>
        <v>#DIV/0!</v>
      </c>
    </row>
    <row r="66" spans="1:52" x14ac:dyDescent="0.35">
      <c r="A66" s="865">
        <v>56</v>
      </c>
      <c r="B66" s="865" t="s">
        <v>1279</v>
      </c>
      <c r="C66" s="865" t="s">
        <v>1219</v>
      </c>
      <c r="AZ66" s="869" t="e">
        <f t="shared" si="28"/>
        <v>#DIV/0!</v>
      </c>
    </row>
    <row r="67" spans="1:52" x14ac:dyDescent="0.35">
      <c r="A67" s="865">
        <v>57</v>
      </c>
      <c r="B67" s="865" t="s">
        <v>1280</v>
      </c>
      <c r="C67" s="865" t="s">
        <v>1217</v>
      </c>
      <c r="AZ67" s="869" t="e">
        <f t="shared" si="28"/>
        <v>#DIV/0!</v>
      </c>
    </row>
    <row r="68" spans="1:52" x14ac:dyDescent="0.35">
      <c r="A68" s="865">
        <v>58</v>
      </c>
      <c r="B68" s="865" t="s">
        <v>1281</v>
      </c>
      <c r="C68" s="865" t="s">
        <v>1215</v>
      </c>
      <c r="AZ68" s="869" t="e">
        <f t="shared" si="28"/>
        <v>#DIV/0!</v>
      </c>
    </row>
    <row r="69" spans="1:52" x14ac:dyDescent="0.35">
      <c r="A69" s="865">
        <v>59</v>
      </c>
      <c r="B69" s="865" t="s">
        <v>1282</v>
      </c>
      <c r="C69" s="865" t="s">
        <v>1213</v>
      </c>
      <c r="AZ69" s="869" t="e">
        <f t="shared" si="28"/>
        <v>#DIV/0!</v>
      </c>
    </row>
    <row r="70" spans="1:52" x14ac:dyDescent="0.35">
      <c r="A70" s="865">
        <v>60</v>
      </c>
      <c r="B70" s="865" t="s">
        <v>1283</v>
      </c>
      <c r="C70" s="865" t="s">
        <v>1226</v>
      </c>
      <c r="AZ70" s="869" t="e">
        <f t="shared" si="28"/>
        <v>#DIV/0!</v>
      </c>
    </row>
    <row r="71" spans="1:52" x14ac:dyDescent="0.35">
      <c r="A71" s="865">
        <v>61</v>
      </c>
      <c r="B71" s="865" t="s">
        <v>1284</v>
      </c>
      <c r="C71" s="865" t="s">
        <v>1245</v>
      </c>
      <c r="AZ71" s="869" t="e">
        <f t="shared" si="28"/>
        <v>#DIV/0!</v>
      </c>
    </row>
    <row r="72" spans="1:52" x14ac:dyDescent="0.35">
      <c r="A72" s="865">
        <v>62</v>
      </c>
      <c r="B72" s="865" t="s">
        <v>1285</v>
      </c>
      <c r="C72" s="865" t="s">
        <v>1286</v>
      </c>
      <c r="AZ72" s="869" t="e">
        <f t="shared" si="28"/>
        <v>#DIV/0!</v>
      </c>
    </row>
    <row r="73" spans="1:52" x14ac:dyDescent="0.35">
      <c r="A73" s="865">
        <v>63</v>
      </c>
      <c r="B73" s="865" t="s">
        <v>1287</v>
      </c>
      <c r="C73" s="865" t="s">
        <v>1215</v>
      </c>
      <c r="AZ73" s="869" t="e">
        <f t="shared" si="28"/>
        <v>#DIV/0!</v>
      </c>
    </row>
    <row r="74" spans="1:52" x14ac:dyDescent="0.35">
      <c r="A74" s="865">
        <v>64</v>
      </c>
      <c r="B74" s="865" t="s">
        <v>1288</v>
      </c>
      <c r="C74" s="865" t="s">
        <v>1219</v>
      </c>
      <c r="AZ74" s="869" t="e">
        <f t="shared" si="28"/>
        <v>#DIV/0!</v>
      </c>
    </row>
    <row r="75" spans="1:52" x14ac:dyDescent="0.35">
      <c r="A75" s="865">
        <v>65</v>
      </c>
      <c r="B75" s="865" t="s">
        <v>1289</v>
      </c>
      <c r="C75" s="865" t="s">
        <v>1217</v>
      </c>
      <c r="AZ75" s="869" t="e">
        <f t="shared" si="28"/>
        <v>#DIV/0!</v>
      </c>
    </row>
    <row r="76" spans="1:52" x14ac:dyDescent="0.35">
      <c r="A76" s="865">
        <v>66</v>
      </c>
      <c r="C76" s="865" t="s">
        <v>1245</v>
      </c>
      <c r="AZ76" s="869" t="e">
        <f t="shared" si="28"/>
        <v>#DIV/0!</v>
      </c>
    </row>
    <row r="77" spans="1:52" x14ac:dyDescent="0.35">
      <c r="A77" s="865">
        <v>67</v>
      </c>
      <c r="B77" s="865" t="s">
        <v>1290</v>
      </c>
      <c r="C77" s="865" t="s">
        <v>1245</v>
      </c>
      <c r="AZ77" s="869" t="e">
        <f t="shared" si="28"/>
        <v>#DIV/0!</v>
      </c>
    </row>
    <row r="78" spans="1:52" x14ac:dyDescent="0.35">
      <c r="A78" s="865">
        <v>68</v>
      </c>
      <c r="B78" s="865" t="s">
        <v>1291</v>
      </c>
      <c r="C78" s="865" t="s">
        <v>1235</v>
      </c>
      <c r="AZ78" s="869" t="e">
        <f t="shared" si="28"/>
        <v>#DIV/0!</v>
      </c>
    </row>
    <row r="79" spans="1:52" x14ac:dyDescent="0.35">
      <c r="A79" s="865">
        <v>69</v>
      </c>
      <c r="B79" s="865" t="s">
        <v>1292</v>
      </c>
      <c r="C79" s="865" t="s">
        <v>1286</v>
      </c>
      <c r="AZ79" s="869" t="e">
        <f t="shared" si="28"/>
        <v>#DIV/0!</v>
      </c>
    </row>
    <row r="80" spans="1:52" x14ac:dyDescent="0.35">
      <c r="A80" s="865">
        <v>70</v>
      </c>
      <c r="B80" s="865" t="s">
        <v>1293</v>
      </c>
      <c r="C80" s="865" t="s">
        <v>1217</v>
      </c>
      <c r="AZ80" s="869" t="e">
        <f t="shared" si="28"/>
        <v>#DIV/0!</v>
      </c>
    </row>
    <row r="81" spans="1:52" x14ac:dyDescent="0.35">
      <c r="A81" s="865">
        <v>71</v>
      </c>
      <c r="B81" s="865" t="s">
        <v>1294</v>
      </c>
      <c r="C81" s="865" t="s">
        <v>1286</v>
      </c>
      <c r="AZ81" s="869" t="e">
        <f t="shared" si="28"/>
        <v>#DIV/0!</v>
      </c>
    </row>
    <row r="82" spans="1:52" x14ac:dyDescent="0.35">
      <c r="A82" s="865">
        <v>72</v>
      </c>
      <c r="B82" s="865" t="s">
        <v>1295</v>
      </c>
      <c r="C82" s="865" t="s">
        <v>1245</v>
      </c>
      <c r="AZ82" s="869" t="e">
        <f t="shared" si="28"/>
        <v>#DIV/0!</v>
      </c>
    </row>
    <row r="83" spans="1:52" x14ac:dyDescent="0.35">
      <c r="A83" s="865">
        <v>73</v>
      </c>
      <c r="B83" s="865" t="s">
        <v>1296</v>
      </c>
      <c r="C83" s="865" t="s">
        <v>1245</v>
      </c>
      <c r="AZ83" s="869" t="e">
        <f t="shared" si="28"/>
        <v>#DIV/0!</v>
      </c>
    </row>
    <row r="84" spans="1:52" x14ac:dyDescent="0.35">
      <c r="A84" s="865">
        <v>74</v>
      </c>
      <c r="B84" s="865" t="s">
        <v>1297</v>
      </c>
      <c r="C84" s="865" t="s">
        <v>1219</v>
      </c>
      <c r="AZ84" s="869" t="e">
        <f t="shared" si="28"/>
        <v>#DIV/0!</v>
      </c>
    </row>
    <row r="85" spans="1:52" x14ac:dyDescent="0.35">
      <c r="A85" s="865">
        <v>75</v>
      </c>
      <c r="B85" s="865" t="s">
        <v>1298</v>
      </c>
      <c r="C85" s="865" t="s">
        <v>1217</v>
      </c>
      <c r="AZ85" s="869" t="e">
        <f t="shared" si="28"/>
        <v>#DIV/0!</v>
      </c>
    </row>
    <row r="86" spans="1:52" x14ac:dyDescent="0.35">
      <c r="A86" s="865">
        <v>76</v>
      </c>
      <c r="B86" s="865" t="s">
        <v>1299</v>
      </c>
      <c r="C86" s="865" t="s">
        <v>1235</v>
      </c>
      <c r="AZ86" s="869" t="e">
        <f t="shared" si="28"/>
        <v>#DIV/0!</v>
      </c>
    </row>
    <row r="87" spans="1:52" x14ac:dyDescent="0.35">
      <c r="A87" s="865">
        <v>77</v>
      </c>
      <c r="B87" s="865" t="s">
        <v>1300</v>
      </c>
      <c r="C87" s="865" t="s">
        <v>1245</v>
      </c>
      <c r="AZ87" s="869" t="e">
        <f t="shared" si="28"/>
        <v>#DIV/0!</v>
      </c>
    </row>
    <row r="88" spans="1:52" x14ac:dyDescent="0.35">
      <c r="A88" s="865">
        <v>78</v>
      </c>
      <c r="B88" s="865" t="s">
        <v>1301</v>
      </c>
      <c r="C88" s="865" t="s">
        <v>1286</v>
      </c>
      <c r="AZ88" s="869" t="e">
        <f t="shared" si="28"/>
        <v>#DIV/0!</v>
      </c>
    </row>
    <row r="89" spans="1:52" x14ac:dyDescent="0.35">
      <c r="A89" s="865">
        <v>79</v>
      </c>
      <c r="B89" s="865" t="s">
        <v>1302</v>
      </c>
      <c r="C89" s="865" t="s">
        <v>1286</v>
      </c>
      <c r="AZ89" s="869" t="e">
        <f t="shared" si="28"/>
        <v>#DIV/0!</v>
      </c>
    </row>
    <row r="90" spans="1:52" x14ac:dyDescent="0.35">
      <c r="A90" s="865">
        <v>80</v>
      </c>
      <c r="B90" s="865" t="s">
        <v>1303</v>
      </c>
      <c r="C90" s="865" t="s">
        <v>1219</v>
      </c>
      <c r="AZ90" s="869" t="e">
        <f t="shared" si="28"/>
        <v>#DIV/0!</v>
      </c>
    </row>
    <row r="91" spans="1:52" x14ac:dyDescent="0.35">
      <c r="A91" s="865">
        <v>81</v>
      </c>
      <c r="B91" s="865" t="s">
        <v>1304</v>
      </c>
      <c r="C91" s="865" t="s">
        <v>1286</v>
      </c>
      <c r="AZ91" s="869" t="e">
        <f t="shared" si="28"/>
        <v>#DIV/0!</v>
      </c>
    </row>
    <row r="92" spans="1:52" x14ac:dyDescent="0.35">
      <c r="A92" s="865">
        <v>82</v>
      </c>
      <c r="B92" s="865" t="s">
        <v>1305</v>
      </c>
      <c r="C92" s="865" t="s">
        <v>1245</v>
      </c>
      <c r="AZ92" s="869" t="e">
        <f t="shared" si="28"/>
        <v>#DIV/0!</v>
      </c>
    </row>
    <row r="93" spans="1:52" x14ac:dyDescent="0.35">
      <c r="A93" s="865">
        <v>83</v>
      </c>
      <c r="B93" s="865" t="s">
        <v>1306</v>
      </c>
      <c r="C93" s="865" t="s">
        <v>1245</v>
      </c>
      <c r="AZ93" s="869" t="e">
        <f t="shared" si="28"/>
        <v>#DIV/0!</v>
      </c>
    </row>
    <row r="94" spans="1:52" x14ac:dyDescent="0.35">
      <c r="A94" s="865">
        <v>84</v>
      </c>
      <c r="B94" s="865" t="s">
        <v>1307</v>
      </c>
      <c r="C94" s="865" t="s">
        <v>1245</v>
      </c>
      <c r="AZ94" s="869" t="e">
        <f t="shared" si="28"/>
        <v>#DIV/0!</v>
      </c>
    </row>
    <row r="95" spans="1:52" x14ac:dyDescent="0.35">
      <c r="A95" s="865">
        <v>85</v>
      </c>
      <c r="B95" s="865" t="s">
        <v>1308</v>
      </c>
      <c r="C95" s="865" t="s">
        <v>1286</v>
      </c>
      <c r="AZ95" s="869" t="e">
        <f t="shared" si="28"/>
        <v>#DIV/0!</v>
      </c>
    </row>
    <row r="96" spans="1:52" x14ac:dyDescent="0.35">
      <c r="A96" s="865">
        <v>86</v>
      </c>
      <c r="B96" s="865" t="s">
        <v>1309</v>
      </c>
      <c r="C96" s="865" t="s">
        <v>1222</v>
      </c>
      <c r="AZ96" s="869" t="e">
        <f t="shared" si="28"/>
        <v>#DIV/0!</v>
      </c>
    </row>
    <row r="97" spans="1:52" x14ac:dyDescent="0.35">
      <c r="A97" s="865">
        <v>87</v>
      </c>
      <c r="B97" s="865" t="s">
        <v>1310</v>
      </c>
      <c r="C97" s="865" t="s">
        <v>1286</v>
      </c>
      <c r="AZ97" s="869" t="e">
        <f t="shared" si="28"/>
        <v>#DIV/0!</v>
      </c>
    </row>
    <row r="98" spans="1:52" x14ac:dyDescent="0.35">
      <c r="A98" s="865">
        <v>88</v>
      </c>
      <c r="B98" s="865" t="s">
        <v>1311</v>
      </c>
      <c r="C98" s="865" t="s">
        <v>1222</v>
      </c>
      <c r="AZ98" s="869" t="e">
        <f t="shared" si="28"/>
        <v>#DIV/0!</v>
      </c>
    </row>
    <row r="99" spans="1:52" x14ac:dyDescent="0.35">
      <c r="A99" s="865">
        <v>89</v>
      </c>
      <c r="B99" s="865" t="s">
        <v>1312</v>
      </c>
      <c r="C99" s="865" t="s">
        <v>1213</v>
      </c>
      <c r="AZ99" s="869" t="e">
        <f t="shared" si="28"/>
        <v>#DIV/0!</v>
      </c>
    </row>
    <row r="100" spans="1:52" x14ac:dyDescent="0.35">
      <c r="A100" s="865">
        <v>90</v>
      </c>
      <c r="B100" s="865" t="s">
        <v>1313</v>
      </c>
      <c r="C100" s="865" t="s">
        <v>1245</v>
      </c>
      <c r="AZ100" s="869" t="e">
        <f t="shared" si="28"/>
        <v>#DIV/0!</v>
      </c>
    </row>
    <row r="101" spans="1:52" x14ac:dyDescent="0.35">
      <c r="A101" s="865">
        <v>91</v>
      </c>
      <c r="B101" s="865" t="s">
        <v>1314</v>
      </c>
      <c r="C101" s="865" t="s">
        <v>1219</v>
      </c>
      <c r="AZ101" s="869" t="e">
        <f t="shared" si="28"/>
        <v>#DIV/0!</v>
      </c>
    </row>
    <row r="102" spans="1:52" x14ac:dyDescent="0.35">
      <c r="A102" s="865">
        <v>92</v>
      </c>
      <c r="B102" s="865" t="s">
        <v>1315</v>
      </c>
      <c r="C102" s="865" t="s">
        <v>1286</v>
      </c>
      <c r="AZ102" s="869" t="e">
        <f t="shared" si="28"/>
        <v>#DIV/0!</v>
      </c>
    </row>
    <row r="103" spans="1:52" x14ac:dyDescent="0.35">
      <c r="A103" s="865">
        <v>93</v>
      </c>
      <c r="B103" s="865" t="s">
        <v>1316</v>
      </c>
      <c r="C103" s="865" t="s">
        <v>1219</v>
      </c>
      <c r="AZ103" s="869" t="e">
        <f t="shared" si="28"/>
        <v>#DIV/0!</v>
      </c>
    </row>
    <row r="104" spans="1:52" x14ac:dyDescent="0.35">
      <c r="A104" s="865">
        <v>94</v>
      </c>
      <c r="B104" s="865" t="s">
        <v>1317</v>
      </c>
      <c r="C104" s="865" t="s">
        <v>1286</v>
      </c>
      <c r="AZ104" s="869" t="e">
        <f t="shared" si="28"/>
        <v>#DIV/0!</v>
      </c>
    </row>
    <row r="105" spans="1:52" x14ac:dyDescent="0.35">
      <c r="A105" s="865">
        <v>95</v>
      </c>
      <c r="B105" s="865" t="s">
        <v>1318</v>
      </c>
      <c r="C105" s="865" t="s">
        <v>1222</v>
      </c>
      <c r="AZ105" s="869" t="e">
        <f t="shared" si="28"/>
        <v>#DIV/0!</v>
      </c>
    </row>
    <row r="106" spans="1:52" x14ac:dyDescent="0.35">
      <c r="A106" s="865">
        <v>96</v>
      </c>
      <c r="B106" s="865" t="s">
        <v>1319</v>
      </c>
      <c r="C106" s="865" t="s">
        <v>1245</v>
      </c>
      <c r="AZ106" s="869" t="e">
        <f t="shared" si="28"/>
        <v>#DIV/0!</v>
      </c>
    </row>
    <row r="107" spans="1:52" x14ac:dyDescent="0.35">
      <c r="A107" s="865">
        <v>97</v>
      </c>
      <c r="B107" s="865" t="s">
        <v>1320</v>
      </c>
      <c r="C107" s="865" t="s">
        <v>1219</v>
      </c>
      <c r="AZ107" s="869" t="e">
        <f t="shared" si="28"/>
        <v>#DIV/0!</v>
      </c>
    </row>
    <row r="108" spans="1:52" x14ac:dyDescent="0.35">
      <c r="A108" s="865">
        <v>98</v>
      </c>
      <c r="B108" s="865" t="s">
        <v>1321</v>
      </c>
      <c r="C108" s="865" t="s">
        <v>1226</v>
      </c>
      <c r="AZ108" s="869" t="e">
        <f t="shared" si="28"/>
        <v>#DIV/0!</v>
      </c>
    </row>
    <row r="109" spans="1:52" x14ac:dyDescent="0.35">
      <c r="A109" s="865">
        <v>99</v>
      </c>
      <c r="B109" s="865" t="s">
        <v>1322</v>
      </c>
      <c r="C109" s="865" t="s">
        <v>1219</v>
      </c>
      <c r="AZ109" s="869" t="e">
        <f t="shared" si="28"/>
        <v>#DIV/0!</v>
      </c>
    </row>
    <row r="110" spans="1:52" x14ac:dyDescent="0.35">
      <c r="A110" s="865">
        <v>100</v>
      </c>
      <c r="B110" s="865" t="s">
        <v>1323</v>
      </c>
      <c r="C110" s="865" t="s">
        <v>1213</v>
      </c>
      <c r="AZ110" s="869" t="e">
        <f t="shared" si="28"/>
        <v>#DIV/0!</v>
      </c>
    </row>
    <row r="111" spans="1:52" x14ac:dyDescent="0.35">
      <c r="A111" s="865">
        <v>101</v>
      </c>
      <c r="B111" s="865" t="s">
        <v>1324</v>
      </c>
      <c r="C111" s="865" t="s">
        <v>1286</v>
      </c>
      <c r="AZ111" s="869" t="e">
        <f t="shared" si="28"/>
        <v>#DIV/0!</v>
      </c>
    </row>
    <row r="112" spans="1:52" x14ac:dyDescent="0.35">
      <c r="A112" s="865">
        <v>102</v>
      </c>
      <c r="B112" s="865" t="s">
        <v>1325</v>
      </c>
      <c r="C112" s="865" t="s">
        <v>1219</v>
      </c>
      <c r="AZ112" s="869" t="e">
        <f t="shared" si="28"/>
        <v>#DIV/0!</v>
      </c>
    </row>
    <row r="113" spans="1:52" x14ac:dyDescent="0.35">
      <c r="A113" s="865">
        <v>103</v>
      </c>
      <c r="B113" s="865" t="s">
        <v>1326</v>
      </c>
      <c r="C113" s="865" t="s">
        <v>1235</v>
      </c>
      <c r="AZ113" s="869" t="e">
        <f t="shared" si="28"/>
        <v>#DIV/0!</v>
      </c>
    </row>
    <row r="114" spans="1:52" x14ac:dyDescent="0.35">
      <c r="A114" s="865">
        <v>104</v>
      </c>
      <c r="B114" s="865" t="s">
        <v>1327</v>
      </c>
      <c r="C114" s="865" t="s">
        <v>1245</v>
      </c>
      <c r="AZ114" s="869" t="e">
        <f t="shared" si="28"/>
        <v>#DIV/0!</v>
      </c>
    </row>
    <row r="115" spans="1:52" x14ac:dyDescent="0.35">
      <c r="A115" s="865">
        <v>105</v>
      </c>
      <c r="B115" s="865" t="s">
        <v>1328</v>
      </c>
      <c r="C115" s="865" t="s">
        <v>1245</v>
      </c>
      <c r="AZ115" s="869" t="e">
        <f t="shared" si="28"/>
        <v>#DIV/0!</v>
      </c>
    </row>
    <row r="116" spans="1:52" x14ac:dyDescent="0.35">
      <c r="A116" s="865">
        <v>106</v>
      </c>
      <c r="B116" s="865" t="s">
        <v>1329</v>
      </c>
      <c r="C116" s="865" t="s">
        <v>1222</v>
      </c>
      <c r="AZ116" s="869" t="e">
        <f t="shared" si="28"/>
        <v>#DIV/0!</v>
      </c>
    </row>
    <row r="117" spans="1:52" x14ac:dyDescent="0.35">
      <c r="A117" s="865">
        <v>107</v>
      </c>
      <c r="B117" s="865" t="s">
        <v>1330</v>
      </c>
      <c r="C117" s="865" t="s">
        <v>1238</v>
      </c>
      <c r="AZ117" s="869" t="e">
        <f t="shared" si="28"/>
        <v>#DIV/0!</v>
      </c>
    </row>
    <row r="118" spans="1:52" x14ac:dyDescent="0.35">
      <c r="A118" s="865">
        <v>108</v>
      </c>
      <c r="B118" s="865" t="s">
        <v>1331</v>
      </c>
      <c r="C118" s="865" t="s">
        <v>1222</v>
      </c>
      <c r="AZ118" s="869" t="e">
        <f t="shared" si="28"/>
        <v>#DIV/0!</v>
      </c>
    </row>
    <row r="119" spans="1:52" x14ac:dyDescent="0.35">
      <c r="A119" s="865">
        <v>109</v>
      </c>
      <c r="B119" s="865" t="s">
        <v>1332</v>
      </c>
      <c r="C119" s="865" t="s">
        <v>1222</v>
      </c>
      <c r="AZ119" s="869" t="e">
        <f t="shared" si="28"/>
        <v>#DIV/0!</v>
      </c>
    </row>
    <row r="120" spans="1:52" x14ac:dyDescent="0.35">
      <c r="A120" s="865">
        <v>110</v>
      </c>
      <c r="B120" s="865" t="s">
        <v>1333</v>
      </c>
      <c r="C120" s="865" t="s">
        <v>1217</v>
      </c>
      <c r="AZ120" s="869" t="e">
        <f t="shared" si="28"/>
        <v>#DIV/0!</v>
      </c>
    </row>
    <row r="121" spans="1:52" x14ac:dyDescent="0.35">
      <c r="A121" s="865">
        <v>111</v>
      </c>
      <c r="B121" s="865" t="s">
        <v>1334</v>
      </c>
      <c r="C121" s="865" t="s">
        <v>1226</v>
      </c>
      <c r="AZ121" s="869" t="e">
        <f t="shared" si="28"/>
        <v>#DIV/0!</v>
      </c>
    </row>
    <row r="122" spans="1:52" x14ac:dyDescent="0.35">
      <c r="A122" s="865">
        <v>112</v>
      </c>
      <c r="B122" s="865" t="s">
        <v>1335</v>
      </c>
      <c r="C122" s="865" t="s">
        <v>1222</v>
      </c>
      <c r="AZ122" s="869" t="e">
        <f t="shared" si="28"/>
        <v>#DIV/0!</v>
      </c>
    </row>
    <row r="123" spans="1:52" x14ac:dyDescent="0.35">
      <c r="A123" s="865">
        <v>113</v>
      </c>
      <c r="B123" s="865" t="s">
        <v>1336</v>
      </c>
      <c r="C123" s="865" t="s">
        <v>1213</v>
      </c>
      <c r="AZ123" s="869" t="e">
        <f t="shared" si="28"/>
        <v>#DIV/0!</v>
      </c>
    </row>
    <row r="124" spans="1:52" x14ac:dyDescent="0.35">
      <c r="A124" s="865">
        <v>114</v>
      </c>
      <c r="B124" s="865" t="s">
        <v>1337</v>
      </c>
      <c r="C124" s="865" t="s">
        <v>1286</v>
      </c>
      <c r="AZ124" s="869" t="e">
        <f t="shared" ref="AZ124:AZ187" si="29">AVERAGE(E124:AX124)</f>
        <v>#DIV/0!</v>
      </c>
    </row>
    <row r="125" spans="1:52" x14ac:dyDescent="0.35">
      <c r="A125" s="865">
        <v>115</v>
      </c>
      <c r="B125" s="865" t="s">
        <v>1338</v>
      </c>
      <c r="C125" s="865" t="s">
        <v>1286</v>
      </c>
      <c r="AZ125" s="869" t="e">
        <f t="shared" si="29"/>
        <v>#DIV/0!</v>
      </c>
    </row>
    <row r="126" spans="1:52" x14ac:dyDescent="0.35">
      <c r="A126" s="865">
        <v>116</v>
      </c>
      <c r="B126" s="865" t="s">
        <v>1339</v>
      </c>
      <c r="C126" s="865" t="s">
        <v>1219</v>
      </c>
      <c r="AZ126" s="869" t="e">
        <f t="shared" si="29"/>
        <v>#DIV/0!</v>
      </c>
    </row>
    <row r="127" spans="1:52" x14ac:dyDescent="0.35">
      <c r="A127" s="865">
        <v>117</v>
      </c>
      <c r="B127" s="865" t="s">
        <v>1340</v>
      </c>
      <c r="C127" s="865" t="s">
        <v>1222</v>
      </c>
      <c r="AZ127" s="869" t="e">
        <f t="shared" si="29"/>
        <v>#DIV/0!</v>
      </c>
    </row>
    <row r="128" spans="1:52" x14ac:dyDescent="0.35">
      <c r="A128" s="865">
        <v>118</v>
      </c>
      <c r="B128" s="865" t="s">
        <v>1341</v>
      </c>
      <c r="C128" s="865" t="s">
        <v>1219</v>
      </c>
      <c r="AZ128" s="869" t="e">
        <f t="shared" si="29"/>
        <v>#DIV/0!</v>
      </c>
    </row>
    <row r="129" spans="1:52" x14ac:dyDescent="0.35">
      <c r="A129" s="865">
        <v>119</v>
      </c>
      <c r="B129" s="865" t="s">
        <v>1342</v>
      </c>
      <c r="C129" s="865" t="s">
        <v>1222</v>
      </c>
      <c r="AZ129" s="869" t="e">
        <f t="shared" si="29"/>
        <v>#DIV/0!</v>
      </c>
    </row>
    <row r="130" spans="1:52" x14ac:dyDescent="0.35">
      <c r="A130" s="865">
        <v>120</v>
      </c>
      <c r="B130" s="865" t="s">
        <v>1343</v>
      </c>
      <c r="C130" s="865" t="s">
        <v>1226</v>
      </c>
      <c r="AZ130" s="869" t="e">
        <f t="shared" si="29"/>
        <v>#DIV/0!</v>
      </c>
    </row>
    <row r="131" spans="1:52" x14ac:dyDescent="0.35">
      <c r="A131" s="865">
        <v>121</v>
      </c>
      <c r="B131" s="865" t="s">
        <v>1344</v>
      </c>
      <c r="C131" s="865" t="s">
        <v>1286</v>
      </c>
      <c r="AZ131" s="869" t="e">
        <f t="shared" si="29"/>
        <v>#DIV/0!</v>
      </c>
    </row>
    <row r="132" spans="1:52" x14ac:dyDescent="0.35">
      <c r="A132" s="865">
        <v>122</v>
      </c>
      <c r="B132" s="865" t="s">
        <v>1345</v>
      </c>
      <c r="C132" s="865" t="s">
        <v>1219</v>
      </c>
      <c r="AZ132" s="869" t="e">
        <f t="shared" si="29"/>
        <v>#DIV/0!</v>
      </c>
    </row>
    <row r="133" spans="1:52" x14ac:dyDescent="0.35">
      <c r="A133" s="865">
        <v>123</v>
      </c>
      <c r="B133" s="865" t="s">
        <v>1346</v>
      </c>
      <c r="C133" s="865" t="s">
        <v>1217</v>
      </c>
      <c r="AZ133" s="869" t="e">
        <f t="shared" si="29"/>
        <v>#DIV/0!</v>
      </c>
    </row>
    <row r="134" spans="1:52" x14ac:dyDescent="0.35">
      <c r="A134" s="865">
        <v>124</v>
      </c>
      <c r="B134" s="865" t="s">
        <v>1347</v>
      </c>
      <c r="C134" s="865" t="s">
        <v>1226</v>
      </c>
      <c r="AZ134" s="869" t="e">
        <f t="shared" si="29"/>
        <v>#DIV/0!</v>
      </c>
    </row>
    <row r="135" spans="1:52" x14ac:dyDescent="0.35">
      <c r="A135" s="865">
        <v>125</v>
      </c>
      <c r="B135" s="865" t="s">
        <v>1348</v>
      </c>
      <c r="C135" s="865" t="s">
        <v>1219</v>
      </c>
      <c r="AZ135" s="869" t="e">
        <f t="shared" si="29"/>
        <v>#DIV/0!</v>
      </c>
    </row>
    <row r="136" spans="1:52" x14ac:dyDescent="0.35">
      <c r="A136" s="865">
        <v>126</v>
      </c>
      <c r="B136" s="865" t="s">
        <v>1349</v>
      </c>
      <c r="C136" s="865" t="s">
        <v>1226</v>
      </c>
      <c r="AZ136" s="869" t="e">
        <f t="shared" si="29"/>
        <v>#DIV/0!</v>
      </c>
    </row>
    <row r="137" spans="1:52" x14ac:dyDescent="0.35">
      <c r="A137" s="865">
        <v>127</v>
      </c>
      <c r="B137" s="865" t="s">
        <v>1350</v>
      </c>
      <c r="C137" s="865" t="s">
        <v>1286</v>
      </c>
      <c r="AZ137" s="869" t="e">
        <f t="shared" si="29"/>
        <v>#DIV/0!</v>
      </c>
    </row>
    <row r="138" spans="1:52" x14ac:dyDescent="0.35">
      <c r="A138" s="865">
        <v>128</v>
      </c>
      <c r="B138" s="865" t="s">
        <v>1351</v>
      </c>
      <c r="C138" s="865" t="s">
        <v>1286</v>
      </c>
      <c r="AZ138" s="869" t="e">
        <f t="shared" si="29"/>
        <v>#DIV/0!</v>
      </c>
    </row>
    <row r="139" spans="1:52" x14ac:dyDescent="0.35">
      <c r="A139" s="865">
        <v>129</v>
      </c>
      <c r="B139" s="865" t="s">
        <v>1352</v>
      </c>
      <c r="C139" s="865" t="s">
        <v>1235</v>
      </c>
      <c r="AZ139" s="869" t="e">
        <f t="shared" si="29"/>
        <v>#DIV/0!</v>
      </c>
    </row>
    <row r="140" spans="1:52" x14ac:dyDescent="0.35">
      <c r="A140" s="865">
        <v>130</v>
      </c>
      <c r="B140" s="865" t="s">
        <v>1353</v>
      </c>
      <c r="C140" s="865" t="s">
        <v>1217</v>
      </c>
      <c r="AZ140" s="869" t="e">
        <f t="shared" si="29"/>
        <v>#DIV/0!</v>
      </c>
    </row>
    <row r="141" spans="1:52" x14ac:dyDescent="0.35">
      <c r="A141" s="865">
        <v>131</v>
      </c>
      <c r="B141" s="865" t="s">
        <v>1354</v>
      </c>
      <c r="C141" s="865" t="s">
        <v>1238</v>
      </c>
      <c r="AZ141" s="869" t="e">
        <f t="shared" si="29"/>
        <v>#DIV/0!</v>
      </c>
    </row>
    <row r="142" spans="1:52" x14ac:dyDescent="0.35">
      <c r="A142" s="865">
        <v>132</v>
      </c>
      <c r="B142" s="865" t="s">
        <v>1355</v>
      </c>
      <c r="C142" s="865" t="s">
        <v>1286</v>
      </c>
      <c r="AZ142" s="869" t="e">
        <f t="shared" si="29"/>
        <v>#DIV/0!</v>
      </c>
    </row>
    <row r="143" spans="1:52" x14ac:dyDescent="0.35">
      <c r="A143" s="865">
        <v>133</v>
      </c>
      <c r="B143" s="865" t="s">
        <v>1356</v>
      </c>
      <c r="C143" s="865" t="s">
        <v>1245</v>
      </c>
      <c r="AZ143" s="869" t="e">
        <f t="shared" si="29"/>
        <v>#DIV/0!</v>
      </c>
    </row>
    <row r="144" spans="1:52" x14ac:dyDescent="0.35">
      <c r="A144" s="865">
        <v>134</v>
      </c>
      <c r="B144" s="865" t="s">
        <v>1357</v>
      </c>
      <c r="C144" s="865" t="s">
        <v>1286</v>
      </c>
      <c r="AZ144" s="869" t="e">
        <f t="shared" si="29"/>
        <v>#DIV/0!</v>
      </c>
    </row>
    <row r="145" spans="1:52" x14ac:dyDescent="0.35">
      <c r="A145" s="865">
        <v>135</v>
      </c>
      <c r="B145" s="865" t="s">
        <v>1358</v>
      </c>
      <c r="C145" s="865" t="s">
        <v>1245</v>
      </c>
      <c r="AZ145" s="869" t="e">
        <f t="shared" si="29"/>
        <v>#DIV/0!</v>
      </c>
    </row>
    <row r="146" spans="1:52" x14ac:dyDescent="0.35">
      <c r="A146" s="865">
        <v>136</v>
      </c>
      <c r="B146" s="865" t="s">
        <v>1359</v>
      </c>
      <c r="C146" s="865" t="s">
        <v>1213</v>
      </c>
      <c r="AZ146" s="869" t="e">
        <f t="shared" si="29"/>
        <v>#DIV/0!</v>
      </c>
    </row>
    <row r="147" spans="1:52" x14ac:dyDescent="0.35">
      <c r="A147" s="865">
        <v>137</v>
      </c>
      <c r="B147" s="865" t="s">
        <v>1360</v>
      </c>
      <c r="C147" s="865" t="s">
        <v>1235</v>
      </c>
      <c r="AZ147" s="869" t="e">
        <f t="shared" si="29"/>
        <v>#DIV/0!</v>
      </c>
    </row>
    <row r="148" spans="1:52" x14ac:dyDescent="0.35">
      <c r="A148" s="865">
        <v>138</v>
      </c>
      <c r="B148" s="865" t="s">
        <v>1361</v>
      </c>
      <c r="C148" s="865" t="s">
        <v>1286</v>
      </c>
      <c r="AZ148" s="869" t="e">
        <f t="shared" si="29"/>
        <v>#DIV/0!</v>
      </c>
    </row>
    <row r="149" spans="1:52" x14ac:dyDescent="0.35">
      <c r="A149" s="865">
        <v>139</v>
      </c>
      <c r="B149" s="865" t="s">
        <v>1362</v>
      </c>
      <c r="C149" s="865" t="s">
        <v>1245</v>
      </c>
      <c r="AZ149" s="869" t="e">
        <f t="shared" si="29"/>
        <v>#DIV/0!</v>
      </c>
    </row>
    <row r="150" spans="1:52" x14ac:dyDescent="0.35">
      <c r="A150" s="865">
        <v>140</v>
      </c>
      <c r="B150" s="865" t="s">
        <v>1363</v>
      </c>
      <c r="C150" s="865" t="s">
        <v>1286</v>
      </c>
      <c r="AZ150" s="869" t="e">
        <f t="shared" si="29"/>
        <v>#DIV/0!</v>
      </c>
    </row>
    <row r="151" spans="1:52" x14ac:dyDescent="0.35">
      <c r="A151" s="865">
        <v>141</v>
      </c>
      <c r="B151" s="865" t="s">
        <v>1364</v>
      </c>
      <c r="C151" s="865" t="s">
        <v>1245</v>
      </c>
      <c r="AZ151" s="869" t="e">
        <f t="shared" si="29"/>
        <v>#DIV/0!</v>
      </c>
    </row>
    <row r="152" spans="1:52" x14ac:dyDescent="0.35">
      <c r="A152" s="865">
        <v>142</v>
      </c>
      <c r="B152" s="865" t="s">
        <v>1365</v>
      </c>
      <c r="C152" s="865" t="s">
        <v>1219</v>
      </c>
      <c r="AZ152" s="869" t="e">
        <f t="shared" si="29"/>
        <v>#DIV/0!</v>
      </c>
    </row>
    <row r="153" spans="1:52" x14ac:dyDescent="0.35">
      <c r="A153" s="865">
        <v>143</v>
      </c>
      <c r="B153" s="865" t="s">
        <v>1366</v>
      </c>
      <c r="C153" s="865" t="s">
        <v>1235</v>
      </c>
      <c r="AZ153" s="869" t="e">
        <f t="shared" si="29"/>
        <v>#DIV/0!</v>
      </c>
    </row>
    <row r="154" spans="1:52" x14ac:dyDescent="0.35">
      <c r="A154" s="865">
        <v>144</v>
      </c>
      <c r="B154" s="865" t="s">
        <v>1367</v>
      </c>
      <c r="C154" s="865" t="s">
        <v>1245</v>
      </c>
      <c r="AZ154" s="869" t="e">
        <f t="shared" si="29"/>
        <v>#DIV/0!</v>
      </c>
    </row>
    <row r="155" spans="1:52" x14ac:dyDescent="0.35">
      <c r="A155" s="865">
        <v>145</v>
      </c>
      <c r="B155" s="865" t="s">
        <v>1368</v>
      </c>
      <c r="C155" s="865" t="s">
        <v>1238</v>
      </c>
      <c r="AZ155" s="869" t="e">
        <f t="shared" si="29"/>
        <v>#DIV/0!</v>
      </c>
    </row>
    <row r="156" spans="1:52" x14ac:dyDescent="0.35">
      <c r="A156" s="865">
        <v>146</v>
      </c>
      <c r="B156" s="865" t="s">
        <v>1369</v>
      </c>
      <c r="C156" s="865" t="s">
        <v>1286</v>
      </c>
      <c r="AZ156" s="869" t="e">
        <f t="shared" si="29"/>
        <v>#DIV/0!</v>
      </c>
    </row>
    <row r="157" spans="1:52" x14ac:dyDescent="0.35">
      <c r="A157" s="865">
        <v>147</v>
      </c>
      <c r="B157" s="865" t="s">
        <v>1370</v>
      </c>
      <c r="C157" s="865" t="s">
        <v>1217</v>
      </c>
      <c r="AZ157" s="869" t="e">
        <f t="shared" si="29"/>
        <v>#DIV/0!</v>
      </c>
    </row>
    <row r="158" spans="1:52" x14ac:dyDescent="0.35">
      <c r="A158" s="865">
        <v>148</v>
      </c>
      <c r="B158" s="865" t="s">
        <v>1371</v>
      </c>
      <c r="C158" s="865" t="s">
        <v>1235</v>
      </c>
      <c r="AZ158" s="869" t="e">
        <f t="shared" si="29"/>
        <v>#DIV/0!</v>
      </c>
    </row>
    <row r="159" spans="1:52" x14ac:dyDescent="0.35">
      <c r="A159" s="865">
        <v>149</v>
      </c>
      <c r="B159" s="865" t="s">
        <v>1372</v>
      </c>
      <c r="C159" s="865" t="s">
        <v>1222</v>
      </c>
      <c r="AZ159" s="869" t="e">
        <f t="shared" si="29"/>
        <v>#DIV/0!</v>
      </c>
    </row>
    <row r="160" spans="1:52" x14ac:dyDescent="0.35">
      <c r="A160" s="865">
        <v>150</v>
      </c>
      <c r="B160" s="865" t="s">
        <v>1373</v>
      </c>
      <c r="C160" s="865" t="s">
        <v>1219</v>
      </c>
      <c r="AZ160" s="869" t="e">
        <f t="shared" si="29"/>
        <v>#DIV/0!</v>
      </c>
    </row>
    <row r="161" spans="1:52" x14ac:dyDescent="0.35">
      <c r="A161" s="865">
        <v>151</v>
      </c>
      <c r="B161" s="865" t="s">
        <v>1374</v>
      </c>
      <c r="C161" s="865" t="s">
        <v>1245</v>
      </c>
      <c r="AZ161" s="869" t="e">
        <f t="shared" si="29"/>
        <v>#DIV/0!</v>
      </c>
    </row>
    <row r="162" spans="1:52" x14ac:dyDescent="0.35">
      <c r="A162" s="865">
        <v>152</v>
      </c>
      <c r="B162" s="865" t="s">
        <v>1375</v>
      </c>
      <c r="C162" s="865" t="s">
        <v>1286</v>
      </c>
      <c r="AZ162" s="869" t="e">
        <f t="shared" si="29"/>
        <v>#DIV/0!</v>
      </c>
    </row>
    <row r="163" spans="1:52" x14ac:dyDescent="0.35">
      <c r="A163" s="865">
        <v>153</v>
      </c>
      <c r="B163" s="865" t="s">
        <v>1376</v>
      </c>
      <c r="C163" s="865" t="s">
        <v>1217</v>
      </c>
      <c r="AZ163" s="869" t="e">
        <f t="shared" si="29"/>
        <v>#DIV/0!</v>
      </c>
    </row>
    <row r="164" spans="1:52" x14ac:dyDescent="0.35">
      <c r="A164" s="865">
        <v>154</v>
      </c>
      <c r="B164" s="865" t="s">
        <v>1377</v>
      </c>
      <c r="C164" s="865" t="s">
        <v>1226</v>
      </c>
      <c r="AZ164" s="869" t="e">
        <f t="shared" si="29"/>
        <v>#DIV/0!</v>
      </c>
    </row>
    <row r="165" spans="1:52" x14ac:dyDescent="0.35">
      <c r="A165" s="865">
        <v>155</v>
      </c>
      <c r="B165" s="865" t="s">
        <v>1378</v>
      </c>
      <c r="C165" s="865" t="s">
        <v>1215</v>
      </c>
      <c r="AZ165" s="869" t="e">
        <f t="shared" si="29"/>
        <v>#DIV/0!</v>
      </c>
    </row>
    <row r="166" spans="1:52" x14ac:dyDescent="0.35">
      <c r="A166" s="865">
        <v>156</v>
      </c>
      <c r="B166" s="865" t="s">
        <v>1379</v>
      </c>
      <c r="C166" s="865" t="s">
        <v>1222</v>
      </c>
      <c r="AZ166" s="869" t="e">
        <f t="shared" si="29"/>
        <v>#DIV/0!</v>
      </c>
    </row>
    <row r="167" spans="1:52" x14ac:dyDescent="0.35">
      <c r="A167" s="865">
        <v>157</v>
      </c>
      <c r="B167" s="865" t="s">
        <v>1380</v>
      </c>
      <c r="C167" s="865" t="s">
        <v>1226</v>
      </c>
      <c r="AZ167" s="869" t="e">
        <f t="shared" si="29"/>
        <v>#DIV/0!</v>
      </c>
    </row>
    <row r="168" spans="1:52" x14ac:dyDescent="0.35">
      <c r="A168" s="865">
        <v>158</v>
      </c>
      <c r="B168" s="865" t="s">
        <v>1381</v>
      </c>
      <c r="C168" s="865" t="s">
        <v>1215</v>
      </c>
      <c r="AZ168" s="869" t="e">
        <f t="shared" si="29"/>
        <v>#DIV/0!</v>
      </c>
    </row>
    <row r="169" spans="1:52" x14ac:dyDescent="0.35">
      <c r="A169" s="865">
        <v>159</v>
      </c>
      <c r="B169" s="865" t="s">
        <v>1382</v>
      </c>
      <c r="C169" s="865" t="s">
        <v>1219</v>
      </c>
      <c r="AZ169" s="869" t="e">
        <f t="shared" si="29"/>
        <v>#DIV/0!</v>
      </c>
    </row>
    <row r="170" spans="1:52" x14ac:dyDescent="0.35">
      <c r="A170" s="865">
        <v>160</v>
      </c>
      <c r="B170" s="865" t="s">
        <v>1383</v>
      </c>
      <c r="C170" s="865" t="s">
        <v>1286</v>
      </c>
      <c r="AZ170" s="869" t="e">
        <f t="shared" si="29"/>
        <v>#DIV/0!</v>
      </c>
    </row>
    <row r="171" spans="1:52" x14ac:dyDescent="0.35">
      <c r="A171" s="865">
        <v>161</v>
      </c>
      <c r="B171" s="865" t="s">
        <v>1384</v>
      </c>
      <c r="C171" s="865" t="s">
        <v>1219</v>
      </c>
      <c r="AZ171" s="869" t="e">
        <f t="shared" si="29"/>
        <v>#DIV/0!</v>
      </c>
    </row>
    <row r="172" spans="1:52" x14ac:dyDescent="0.35">
      <c r="A172" s="865">
        <v>162</v>
      </c>
      <c r="B172" s="865" t="s">
        <v>1385</v>
      </c>
      <c r="C172" s="865" t="s">
        <v>1245</v>
      </c>
      <c r="AZ172" s="869" t="e">
        <f t="shared" si="29"/>
        <v>#DIV/0!</v>
      </c>
    </row>
    <row r="173" spans="1:52" x14ac:dyDescent="0.35">
      <c r="A173" s="865">
        <v>163</v>
      </c>
      <c r="B173" s="865" t="s">
        <v>1386</v>
      </c>
      <c r="C173" s="865" t="s">
        <v>1222</v>
      </c>
      <c r="AZ173" s="869" t="e">
        <f t="shared" si="29"/>
        <v>#DIV/0!</v>
      </c>
    </row>
    <row r="174" spans="1:52" x14ac:dyDescent="0.35">
      <c r="A174" s="865">
        <v>164</v>
      </c>
      <c r="B174" s="865" t="s">
        <v>1387</v>
      </c>
      <c r="C174" s="865" t="s">
        <v>1226</v>
      </c>
      <c r="AZ174" s="869" t="e">
        <f t="shared" si="29"/>
        <v>#DIV/0!</v>
      </c>
    </row>
    <row r="175" spans="1:52" x14ac:dyDescent="0.35">
      <c r="A175" s="865">
        <v>165</v>
      </c>
      <c r="B175" s="865" t="s">
        <v>1388</v>
      </c>
      <c r="C175" s="865" t="s">
        <v>1226</v>
      </c>
      <c r="AZ175" s="869" t="e">
        <f t="shared" si="29"/>
        <v>#DIV/0!</v>
      </c>
    </row>
    <row r="176" spans="1:52" x14ac:dyDescent="0.35">
      <c r="A176" s="865">
        <v>166</v>
      </c>
      <c r="B176" s="865" t="s">
        <v>1389</v>
      </c>
      <c r="C176" s="865" t="s">
        <v>1219</v>
      </c>
      <c r="AZ176" s="869" t="e">
        <f t="shared" si="29"/>
        <v>#DIV/0!</v>
      </c>
    </row>
    <row r="177" spans="1:52" x14ac:dyDescent="0.35">
      <c r="A177" s="865">
        <v>167</v>
      </c>
      <c r="B177" s="865" t="s">
        <v>1390</v>
      </c>
      <c r="C177" s="865" t="s">
        <v>1219</v>
      </c>
      <c r="AZ177" s="869" t="e">
        <f t="shared" si="29"/>
        <v>#DIV/0!</v>
      </c>
    </row>
    <row r="178" spans="1:52" x14ac:dyDescent="0.35">
      <c r="A178" s="865">
        <v>168</v>
      </c>
      <c r="B178" s="865" t="s">
        <v>1391</v>
      </c>
      <c r="C178" s="865" t="s">
        <v>1245</v>
      </c>
      <c r="AZ178" s="869" t="e">
        <f t="shared" si="29"/>
        <v>#DIV/0!</v>
      </c>
    </row>
    <row r="179" spans="1:52" x14ac:dyDescent="0.35">
      <c r="A179" s="865">
        <v>169</v>
      </c>
      <c r="B179" s="865" t="s">
        <v>1392</v>
      </c>
      <c r="C179" s="865" t="s">
        <v>1245</v>
      </c>
      <c r="AZ179" s="869" t="e">
        <f t="shared" si="29"/>
        <v>#DIV/0!</v>
      </c>
    </row>
    <row r="180" spans="1:52" x14ac:dyDescent="0.35">
      <c r="A180" s="865">
        <v>170</v>
      </c>
      <c r="B180" s="865" t="s">
        <v>1393</v>
      </c>
      <c r="C180" s="865" t="s">
        <v>1286</v>
      </c>
      <c r="AZ180" s="869" t="e">
        <f t="shared" si="29"/>
        <v>#DIV/0!</v>
      </c>
    </row>
    <row r="181" spans="1:52" x14ac:dyDescent="0.35">
      <c r="A181" s="865">
        <v>171</v>
      </c>
      <c r="B181" s="865" t="s">
        <v>1394</v>
      </c>
      <c r="C181" s="865" t="s">
        <v>1226</v>
      </c>
      <c r="AZ181" s="869" t="e">
        <f t="shared" si="29"/>
        <v>#DIV/0!</v>
      </c>
    </row>
    <row r="182" spans="1:52" x14ac:dyDescent="0.35">
      <c r="A182" s="865">
        <v>172</v>
      </c>
      <c r="B182" s="865" t="s">
        <v>1395</v>
      </c>
      <c r="C182" s="865" t="s">
        <v>1215</v>
      </c>
      <c r="AZ182" s="869" t="e">
        <f t="shared" si="29"/>
        <v>#DIV/0!</v>
      </c>
    </row>
    <row r="183" spans="1:52" x14ac:dyDescent="0.35">
      <c r="A183" s="865">
        <v>173</v>
      </c>
      <c r="B183" s="865" t="s">
        <v>1396</v>
      </c>
      <c r="C183" s="865" t="s">
        <v>1219</v>
      </c>
      <c r="AZ183" s="869" t="e">
        <f t="shared" si="29"/>
        <v>#DIV/0!</v>
      </c>
    </row>
    <row r="184" spans="1:52" x14ac:dyDescent="0.35">
      <c r="A184" s="865">
        <v>174</v>
      </c>
      <c r="B184" s="865" t="s">
        <v>1397</v>
      </c>
      <c r="C184" s="865" t="s">
        <v>1286</v>
      </c>
      <c r="AZ184" s="869" t="e">
        <f t="shared" si="29"/>
        <v>#DIV/0!</v>
      </c>
    </row>
    <row r="185" spans="1:52" x14ac:dyDescent="0.35">
      <c r="A185" s="865">
        <v>175</v>
      </c>
      <c r="B185" s="865" t="s">
        <v>1398</v>
      </c>
      <c r="C185" s="865" t="s">
        <v>1217</v>
      </c>
      <c r="AZ185" s="869" t="e">
        <f t="shared" si="29"/>
        <v>#DIV/0!</v>
      </c>
    </row>
    <row r="186" spans="1:52" x14ac:dyDescent="0.35">
      <c r="A186" s="865">
        <v>176</v>
      </c>
      <c r="B186" s="865" t="s">
        <v>1399</v>
      </c>
      <c r="C186" s="865" t="s">
        <v>1222</v>
      </c>
      <c r="AZ186" s="869" t="e">
        <f t="shared" si="29"/>
        <v>#DIV/0!</v>
      </c>
    </row>
    <row r="187" spans="1:52" x14ac:dyDescent="0.35">
      <c r="A187" s="865">
        <v>177</v>
      </c>
      <c r="B187" s="865" t="s">
        <v>1400</v>
      </c>
      <c r="C187" s="865" t="s">
        <v>1219</v>
      </c>
      <c r="AZ187" s="869" t="e">
        <f t="shared" si="29"/>
        <v>#DIV/0!</v>
      </c>
    </row>
    <row r="188" spans="1:52" x14ac:dyDescent="0.35">
      <c r="A188" s="865">
        <v>178</v>
      </c>
      <c r="B188" s="865" t="s">
        <v>1401</v>
      </c>
      <c r="C188" s="865" t="s">
        <v>1286</v>
      </c>
      <c r="AZ188" s="869" t="e">
        <f t="shared" ref="AZ188:AZ189" si="30">AVERAGE(E188:AX188)</f>
        <v>#DIV/0!</v>
      </c>
    </row>
    <row r="189" spans="1:52" x14ac:dyDescent="0.35">
      <c r="A189" s="865">
        <v>179</v>
      </c>
      <c r="B189" s="865" t="s">
        <v>1402</v>
      </c>
      <c r="C189" s="865" t="s">
        <v>1286</v>
      </c>
      <c r="AZ189" s="869" t="e">
        <f t="shared" si="30"/>
        <v>#DIV/0!</v>
      </c>
    </row>
    <row r="190" spans="1:52" x14ac:dyDescent="0.35">
      <c r="AZ190" s="869"/>
    </row>
    <row r="191" spans="1:52" x14ac:dyDescent="0.35">
      <c r="AZ191" s="869"/>
    </row>
    <row r="192" spans="1:52" x14ac:dyDescent="0.35">
      <c r="AZ192" s="869"/>
    </row>
    <row r="193" spans="52:52" x14ac:dyDescent="0.35">
      <c r="AZ193" s="869"/>
    </row>
    <row r="194" spans="52:52" x14ac:dyDescent="0.35">
      <c r="AZ194" s="869"/>
    </row>
    <row r="195" spans="52:52" x14ac:dyDescent="0.35">
      <c r="AZ195" s="869"/>
    </row>
    <row r="196" spans="52:52" x14ac:dyDescent="0.35">
      <c r="AZ196" s="869"/>
    </row>
    <row r="197" spans="52:52" x14ac:dyDescent="0.35">
      <c r="AZ197" s="869"/>
    </row>
    <row r="198" spans="52:52" x14ac:dyDescent="0.35">
      <c r="AZ198" s="869"/>
    </row>
    <row r="199" spans="52:52" x14ac:dyDescent="0.35">
      <c r="AZ199" s="869"/>
    </row>
    <row r="200" spans="52:52" x14ac:dyDescent="0.35">
      <c r="AZ200" s="869"/>
    </row>
    <row r="201" spans="52:52" x14ac:dyDescent="0.35">
      <c r="AZ201" s="869"/>
    </row>
    <row r="202" spans="52:52" x14ac:dyDescent="0.35">
      <c r="AZ202" s="869"/>
    </row>
    <row r="203" spans="52:52" x14ac:dyDescent="0.35">
      <c r="AZ203" s="869"/>
    </row>
    <row r="204" spans="52:52" x14ac:dyDescent="0.35">
      <c r="AZ204" s="869"/>
    </row>
    <row r="205" spans="52:52" x14ac:dyDescent="0.35">
      <c r="AZ205" s="869"/>
    </row>
    <row r="206" spans="52:52" x14ac:dyDescent="0.35">
      <c r="AZ206" s="869"/>
    </row>
    <row r="207" spans="52:52" x14ac:dyDescent="0.35">
      <c r="AZ207" s="869"/>
    </row>
    <row r="208" spans="52:52" x14ac:dyDescent="0.35">
      <c r="AZ208" s="869"/>
    </row>
    <row r="209" spans="52:52" x14ac:dyDescent="0.35">
      <c r="AZ209" s="869"/>
    </row>
    <row r="210" spans="52:52" x14ac:dyDescent="0.35">
      <c r="AZ210" s="869"/>
    </row>
    <row r="211" spans="52:52" x14ac:dyDescent="0.35">
      <c r="AZ211" s="869"/>
    </row>
    <row r="212" spans="52:52" x14ac:dyDescent="0.35">
      <c r="AZ212" s="869"/>
    </row>
    <row r="213" spans="52:52" x14ac:dyDescent="0.35">
      <c r="AZ213" s="869"/>
    </row>
    <row r="214" spans="52:52" x14ac:dyDescent="0.35">
      <c r="AZ214" s="869"/>
    </row>
    <row r="215" spans="52:52" x14ac:dyDescent="0.35">
      <c r="AZ215" s="869"/>
    </row>
    <row r="216" spans="52:52" x14ac:dyDescent="0.35">
      <c r="AZ216" s="86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C38CF-3E59-4214-8752-5743E2018AA3}">
  <dimension ref="B4:C36"/>
  <sheetViews>
    <sheetView workbookViewId="0">
      <selection activeCell="E14" sqref="E14"/>
    </sheetView>
  </sheetViews>
  <sheetFormatPr defaultRowHeight="13" x14ac:dyDescent="0.3"/>
  <cols>
    <col min="3" max="3" width="94.54296875" customWidth="1"/>
  </cols>
  <sheetData>
    <row r="4" spans="2:3" x14ac:dyDescent="0.3">
      <c r="B4" t="s">
        <v>1104</v>
      </c>
      <c r="C4" s="850" t="str">
        <f>'B-1.Cal.CN'!A1</f>
        <v>TABLE B-1.  Sacramento River fall Chinook salmon escapement in numbers of fish.a/b/</v>
      </c>
    </row>
    <row r="5" spans="2:3" x14ac:dyDescent="0.3">
      <c r="B5" t="s">
        <v>1105</v>
      </c>
      <c r="C5" s="851" t="s">
        <v>1116</v>
      </c>
    </row>
    <row r="6" spans="2:3" x14ac:dyDescent="0.3">
      <c r="B6" t="s">
        <v>1106</v>
      </c>
      <c r="C6" s="850" t="s">
        <v>72</v>
      </c>
    </row>
    <row r="7" spans="2:3" x14ac:dyDescent="0.3">
      <c r="B7" t="s">
        <v>962</v>
      </c>
      <c r="C7" s="850" t="s">
        <v>107</v>
      </c>
    </row>
    <row r="8" spans="2:3" x14ac:dyDescent="0.3">
      <c r="B8" t="s">
        <v>1107</v>
      </c>
      <c r="C8" s="850" t="s">
        <v>1117</v>
      </c>
    </row>
    <row r="9" spans="2:3" x14ac:dyDescent="0.3">
      <c r="B9" t="s">
        <v>1108</v>
      </c>
    </row>
    <row r="10" spans="2:3" x14ac:dyDescent="0.3">
      <c r="B10" t="s">
        <v>1109</v>
      </c>
    </row>
    <row r="11" spans="2:3" x14ac:dyDescent="0.3">
      <c r="B11" t="s">
        <v>970</v>
      </c>
    </row>
    <row r="12" spans="2:3" x14ac:dyDescent="0.3">
      <c r="B12" t="s">
        <v>1110</v>
      </c>
    </row>
    <row r="13" spans="2:3" x14ac:dyDescent="0.3">
      <c r="B13" t="s">
        <v>1111</v>
      </c>
    </row>
    <row r="14" spans="2:3" x14ac:dyDescent="0.3">
      <c r="B14" t="s">
        <v>973</v>
      </c>
    </row>
    <row r="15" spans="2:3" x14ac:dyDescent="0.3">
      <c r="B15" t="s">
        <v>1000</v>
      </c>
    </row>
    <row r="16" spans="2:3" x14ac:dyDescent="0.3">
      <c r="B16" t="s">
        <v>1004</v>
      </c>
    </row>
    <row r="17" spans="2:2" x14ac:dyDescent="0.3">
      <c r="B17" t="s">
        <v>1009</v>
      </c>
    </row>
    <row r="18" spans="2:2" x14ac:dyDescent="0.3">
      <c r="B18" t="s">
        <v>1012</v>
      </c>
    </row>
    <row r="19" spans="2:2" x14ac:dyDescent="0.3">
      <c r="B19" t="s">
        <v>1015</v>
      </c>
    </row>
    <row r="20" spans="2:2" x14ac:dyDescent="0.3">
      <c r="B20" t="s">
        <v>1018</v>
      </c>
    </row>
    <row r="21" spans="2:2" x14ac:dyDescent="0.3">
      <c r="B21" t="s">
        <v>1021</v>
      </c>
    </row>
    <row r="22" spans="2:2" x14ac:dyDescent="0.3">
      <c r="B22" t="s">
        <v>1024</v>
      </c>
    </row>
    <row r="23" spans="2:2" x14ac:dyDescent="0.3">
      <c r="B23" t="s">
        <v>1112</v>
      </c>
    </row>
    <row r="24" spans="2:2" x14ac:dyDescent="0.3">
      <c r="B24" t="s">
        <v>1113</v>
      </c>
    </row>
    <row r="25" spans="2:2" x14ac:dyDescent="0.3">
      <c r="B25" t="s">
        <v>1114</v>
      </c>
    </row>
    <row r="26" spans="2:2" x14ac:dyDescent="0.3">
      <c r="B26" t="s">
        <v>976</v>
      </c>
    </row>
    <row r="27" spans="2:2" x14ac:dyDescent="0.3">
      <c r="B27" t="s">
        <v>1069</v>
      </c>
    </row>
    <row r="28" spans="2:2" x14ac:dyDescent="0.3">
      <c r="B28" t="s">
        <v>979</v>
      </c>
    </row>
    <row r="29" spans="2:2" x14ac:dyDescent="0.3">
      <c r="B29" t="s">
        <v>1078</v>
      </c>
    </row>
    <row r="30" spans="2:2" x14ac:dyDescent="0.3">
      <c r="B30" t="s">
        <v>1115</v>
      </c>
    </row>
    <row r="31" spans="2:2" x14ac:dyDescent="0.3">
      <c r="B31" t="s">
        <v>1071</v>
      </c>
    </row>
    <row r="32" spans="2:2" x14ac:dyDescent="0.3">
      <c r="B32" t="s">
        <v>990</v>
      </c>
    </row>
    <row r="33" spans="2:2" x14ac:dyDescent="0.3">
      <c r="B33" t="s">
        <v>981</v>
      </c>
    </row>
    <row r="34" spans="2:2" x14ac:dyDescent="0.3">
      <c r="B34" t="s">
        <v>1080</v>
      </c>
    </row>
    <row r="35" spans="2:2" x14ac:dyDescent="0.3">
      <c r="B35" t="s">
        <v>992</v>
      </c>
    </row>
    <row r="36" spans="2:2" x14ac:dyDescent="0.3">
      <c r="B36" t="s">
        <v>983</v>
      </c>
    </row>
  </sheetData>
  <phoneticPr fontId="69" type="noConversion"/>
  <hyperlinks>
    <hyperlink ref="C4" location="'B-1.CalSac.FCN'!Print_Area" display="'B-1.CalSac.FCN'!Print_Area" xr:uid="{B7E568AC-A930-448C-A010-D964FCB5FC76}"/>
    <hyperlink ref="C6" location="'B-3.CalSac.WSCN'!Print_Area" display="TABLE B-3.  Sacramento River late-fall, winter, and spring Chinook salmon spawning escapement in numbers of fish." xr:uid="{9ACEE80C-90E3-492F-9CDB-E461764BFCCC}"/>
    <hyperlink ref="C7" location="'B-4.CalKlam.FCN'!Print_Area" display="TABLE B-4.  Summary of Klamath River fall Chinook salmon estimates in numbers of adults and jacks." xr:uid="{14415A17-444F-4B6D-9094-CB37A894E854}"/>
    <hyperlink ref="C8" location="'B-5'!Print_Area" display="TABLE B-5.  Estimates of Yurok and Hoopa Valley reservation Indian gillnet Chinook harvest in numbers of fish" xr:uid="{2DD36215-BAD4-4BC5-A49C-3DA1F60FDAC6}"/>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7">
    <pageSetUpPr fitToPage="1"/>
  </sheetPr>
  <dimension ref="A1:BJ133"/>
  <sheetViews>
    <sheetView showGridLines="0" zoomScale="80" zoomScaleNormal="80" zoomScaleSheetLayoutView="90" workbookViewId="0">
      <pane xSplit="1" ySplit="4" topLeftCell="B10" activePane="bottomRight" state="frozen"/>
      <selection pane="topRight" activeCell="J81" sqref="J81"/>
      <selection pane="bottomLeft" activeCell="J81" sqref="J81"/>
      <selection pane="bottomRight" activeCell="AD5" sqref="AD5:AD58"/>
    </sheetView>
  </sheetViews>
  <sheetFormatPr defaultColWidth="9.1796875" defaultRowHeight="12" customHeight="1" x14ac:dyDescent="0.2"/>
  <cols>
    <col min="1" max="1" width="8.81640625" style="467" customWidth="1"/>
    <col min="2" max="2" width="7" style="482" bestFit="1" customWidth="1"/>
    <col min="3" max="3" width="2.1796875" style="483" customWidth="1"/>
    <col min="4" max="4" width="6" style="482" bestFit="1" customWidth="1"/>
    <col min="5" max="5" width="6.81640625" style="482" customWidth="1"/>
    <col min="6" max="6" width="1.54296875" style="483" customWidth="1"/>
    <col min="7" max="7" width="5.81640625" style="482" customWidth="1"/>
    <col min="8" max="8" width="0.7265625" style="482" customWidth="1"/>
    <col min="9" max="9" width="7.54296875" style="482" customWidth="1"/>
    <col min="10" max="10" width="6.1796875" style="482" customWidth="1"/>
    <col min="11" max="11" width="6.81640625" style="482" customWidth="1"/>
    <col min="12" max="12" width="6.1796875" style="482" customWidth="1"/>
    <col min="13" max="13" width="0.7265625" style="482" customWidth="1"/>
    <col min="14" max="14" width="7.54296875" style="482" customWidth="1"/>
    <col min="15" max="15" width="6.1796875" style="482" customWidth="1"/>
    <col min="16" max="16" width="0.7265625" style="482" customWidth="1"/>
    <col min="17" max="17" width="8.453125" style="482" customWidth="1"/>
    <col min="18" max="18" width="6.1796875" style="482" customWidth="1"/>
    <col min="19" max="19" width="2.1796875" style="482" customWidth="1"/>
    <col min="20" max="21" width="6.1796875" style="482" customWidth="1"/>
    <col min="22" max="22" width="0.7265625" style="482" customWidth="1"/>
    <col min="23" max="23" width="6.1796875" style="482" customWidth="1"/>
    <col min="24" max="24" width="1.81640625" style="482" customWidth="1"/>
    <col min="25" max="25" width="6.1796875" style="482" customWidth="1"/>
    <col min="26" max="26" width="1.54296875" style="482" customWidth="1"/>
    <col min="27" max="27" width="7" style="482" customWidth="1"/>
    <col min="28" max="28" width="6.1796875" style="482" customWidth="1"/>
    <col min="29" max="29" width="0.7265625" style="482" customWidth="1"/>
    <col min="30" max="30" width="7.81640625" style="482" customWidth="1"/>
    <col min="31" max="31" width="6.1796875" style="482" customWidth="1"/>
    <col min="32" max="16384" width="9.1796875" style="434"/>
  </cols>
  <sheetData>
    <row r="1" spans="1:35" ht="12" customHeight="1" x14ac:dyDescent="0.2">
      <c r="A1" s="894" t="s">
        <v>0</v>
      </c>
      <c r="B1" s="894"/>
      <c r="C1" s="894"/>
      <c r="D1" s="894"/>
      <c r="E1" s="894"/>
      <c r="F1" s="894"/>
      <c r="G1" s="894"/>
      <c r="H1" s="894"/>
      <c r="I1" s="894"/>
      <c r="J1" s="894"/>
      <c r="K1" s="894"/>
      <c r="L1" s="894"/>
      <c r="M1" s="894"/>
      <c r="N1" s="894"/>
      <c r="O1" s="894"/>
      <c r="P1" s="894"/>
      <c r="Q1" s="894"/>
      <c r="R1" s="894"/>
      <c r="S1" s="894"/>
      <c r="T1" s="894"/>
      <c r="U1" s="894"/>
      <c r="V1" s="894"/>
      <c r="W1" s="894"/>
      <c r="X1" s="894"/>
      <c r="Y1" s="894"/>
      <c r="Z1" s="894"/>
      <c r="AA1" s="894"/>
      <c r="AB1" s="894"/>
      <c r="AC1" s="894"/>
      <c r="AD1" s="894"/>
      <c r="AE1" s="894"/>
    </row>
    <row r="2" spans="1:35" ht="12" customHeight="1" x14ac:dyDescent="0.3">
      <c r="A2" s="808"/>
      <c r="B2" s="880" t="s">
        <v>1</v>
      </c>
      <c r="C2" s="880"/>
      <c r="D2" s="880"/>
      <c r="E2" s="880" t="s">
        <v>2</v>
      </c>
      <c r="F2" s="880"/>
      <c r="G2" s="880"/>
      <c r="H2" s="879"/>
      <c r="I2" s="880"/>
      <c r="J2" s="880"/>
      <c r="K2" s="880"/>
      <c r="L2" s="880"/>
      <c r="M2" s="809"/>
      <c r="N2" s="880" t="s">
        <v>3</v>
      </c>
      <c r="O2" s="880"/>
      <c r="P2" s="809"/>
      <c r="Q2" s="882" t="s">
        <v>4</v>
      </c>
      <c r="R2" s="883"/>
      <c r="S2" s="883"/>
      <c r="T2" s="883"/>
      <c r="U2" s="883"/>
      <c r="V2" s="883"/>
      <c r="W2" s="883"/>
      <c r="X2" s="883"/>
      <c r="Y2" s="883"/>
      <c r="Z2" s="809"/>
      <c r="AA2" s="880" t="s">
        <v>5</v>
      </c>
      <c r="AB2" s="880"/>
      <c r="AC2" s="809"/>
      <c r="AD2" s="880" t="s">
        <v>6</v>
      </c>
      <c r="AE2" s="886"/>
      <c r="AF2" s="435"/>
      <c r="AG2" s="436" t="s">
        <v>7</v>
      </c>
      <c r="AH2" s="437"/>
      <c r="AI2" s="437"/>
    </row>
    <row r="3" spans="1:35" ht="12" customHeight="1" x14ac:dyDescent="0.3">
      <c r="A3" s="888" t="s">
        <v>8</v>
      </c>
      <c r="B3" s="893"/>
      <c r="C3" s="893"/>
      <c r="D3" s="893"/>
      <c r="E3" s="896" t="s">
        <v>9</v>
      </c>
      <c r="F3" s="896"/>
      <c r="G3" s="896"/>
      <c r="H3" s="438"/>
      <c r="I3" s="896" t="s">
        <v>10</v>
      </c>
      <c r="J3" s="896"/>
      <c r="K3" s="896" t="s">
        <v>11</v>
      </c>
      <c r="L3" s="896"/>
      <c r="M3" s="438"/>
      <c r="N3" s="881"/>
      <c r="O3" s="881"/>
      <c r="P3" s="438"/>
      <c r="Q3" s="890" t="s">
        <v>12</v>
      </c>
      <c r="R3" s="891"/>
      <c r="S3" s="438"/>
      <c r="T3" s="890" t="s">
        <v>13</v>
      </c>
      <c r="U3" s="891"/>
      <c r="V3" s="439"/>
      <c r="W3" s="892" t="s">
        <v>14</v>
      </c>
      <c r="X3" s="892"/>
      <c r="Y3" s="892"/>
      <c r="Z3" s="438"/>
      <c r="AA3" s="881"/>
      <c r="AB3" s="881"/>
      <c r="AC3" s="438"/>
      <c r="AD3" s="887"/>
      <c r="AE3" s="887"/>
      <c r="AF3" s="435"/>
      <c r="AG3" s="435"/>
    </row>
    <row r="4" spans="1:35" ht="12" customHeight="1" x14ac:dyDescent="0.2">
      <c r="A4" s="889"/>
      <c r="B4" s="440" t="s">
        <v>15</v>
      </c>
      <c r="C4" s="441"/>
      <c r="D4" s="440" t="s">
        <v>16</v>
      </c>
      <c r="E4" s="440" t="s">
        <v>15</v>
      </c>
      <c r="F4" s="441"/>
      <c r="G4" s="440" t="s">
        <v>16</v>
      </c>
      <c r="H4" s="440"/>
      <c r="I4" s="440" t="s">
        <v>15</v>
      </c>
      <c r="J4" s="440" t="s">
        <v>16</v>
      </c>
      <c r="K4" s="440" t="s">
        <v>15</v>
      </c>
      <c r="L4" s="440" t="s">
        <v>16</v>
      </c>
      <c r="M4" s="440"/>
      <c r="N4" s="440" t="s">
        <v>15</v>
      </c>
      <c r="O4" s="440" t="s">
        <v>16</v>
      </c>
      <c r="P4" s="440"/>
      <c r="Q4" s="442" t="s">
        <v>15</v>
      </c>
      <c r="R4" s="442" t="s">
        <v>16</v>
      </c>
      <c r="S4" s="440"/>
      <c r="T4" s="442" t="s">
        <v>15</v>
      </c>
      <c r="U4" s="442" t="s">
        <v>16</v>
      </c>
      <c r="V4" s="440"/>
      <c r="W4" s="440" t="s">
        <v>15</v>
      </c>
      <c r="X4" s="440"/>
      <c r="Y4" s="440" t="s">
        <v>16</v>
      </c>
      <c r="Z4" s="440"/>
      <c r="AA4" s="440" t="s">
        <v>17</v>
      </c>
      <c r="AB4" s="440" t="s">
        <v>16</v>
      </c>
      <c r="AC4" s="440"/>
      <c r="AD4" s="440" t="s">
        <v>15</v>
      </c>
      <c r="AE4" s="440" t="s">
        <v>16</v>
      </c>
    </row>
    <row r="5" spans="1:35" ht="12" customHeight="1" x14ac:dyDescent="0.2">
      <c r="A5" s="443">
        <v>1970</v>
      </c>
      <c r="B5" s="444">
        <v>61160</v>
      </c>
      <c r="C5" s="445"/>
      <c r="D5" s="444">
        <v>20061</v>
      </c>
      <c r="E5" s="444">
        <v>45140</v>
      </c>
      <c r="F5" s="445"/>
      <c r="G5" s="444">
        <v>13030</v>
      </c>
      <c r="H5" s="444"/>
      <c r="I5" s="444">
        <v>11852</v>
      </c>
      <c r="J5" s="444">
        <v>1978</v>
      </c>
      <c r="K5" s="444">
        <v>25238</v>
      </c>
      <c r="L5" s="444">
        <v>3442</v>
      </c>
      <c r="M5" s="446"/>
      <c r="N5" s="446">
        <v>143390</v>
      </c>
      <c r="O5" s="444">
        <v>38511</v>
      </c>
      <c r="P5" s="444"/>
      <c r="Q5" s="444">
        <v>3009.7840000000001</v>
      </c>
      <c r="R5" s="444">
        <v>502.21600000000007</v>
      </c>
      <c r="S5" s="444"/>
      <c r="T5" s="444">
        <v>2439.085</v>
      </c>
      <c r="U5" s="444">
        <v>915.91499999999996</v>
      </c>
      <c r="V5" s="444"/>
      <c r="W5" s="444">
        <v>7826.5030000000006</v>
      </c>
      <c r="X5" s="444"/>
      <c r="Y5" s="444">
        <v>802.49700000000007</v>
      </c>
      <c r="Z5" s="444"/>
      <c r="AA5" s="444">
        <v>13275.372000000001</v>
      </c>
      <c r="AB5" s="444">
        <v>2220.6280000000002</v>
      </c>
      <c r="AC5" s="444"/>
      <c r="AD5" s="446">
        <f t="shared" ref="AD5:AD48" si="0">N5+AA5</f>
        <v>156665.372</v>
      </c>
      <c r="AE5" s="446">
        <f t="shared" ref="AE5:AE48" si="1">O5+AB5</f>
        <v>40731.627999999997</v>
      </c>
    </row>
    <row r="6" spans="1:35" ht="12" customHeight="1" x14ac:dyDescent="0.2">
      <c r="A6" s="443">
        <v>1971</v>
      </c>
      <c r="B6" s="444">
        <v>67586</v>
      </c>
      <c r="C6" s="445"/>
      <c r="D6" s="444">
        <v>19396</v>
      </c>
      <c r="E6" s="444">
        <v>33582</v>
      </c>
      <c r="F6" s="445"/>
      <c r="G6" s="444">
        <v>9918</v>
      </c>
      <c r="H6" s="444"/>
      <c r="I6" s="444">
        <v>5255</v>
      </c>
      <c r="J6" s="444">
        <v>396</v>
      </c>
      <c r="K6" s="444">
        <v>35720</v>
      </c>
      <c r="L6" s="444">
        <v>5960</v>
      </c>
      <c r="M6" s="446"/>
      <c r="N6" s="446">
        <v>142143</v>
      </c>
      <c r="O6" s="444">
        <v>35670</v>
      </c>
      <c r="P6" s="444"/>
      <c r="Q6" s="444">
        <v>1503</v>
      </c>
      <c r="R6" s="444">
        <v>501</v>
      </c>
      <c r="S6" s="444"/>
      <c r="T6" s="444">
        <v>2326.4369999999999</v>
      </c>
      <c r="U6" s="444">
        <v>1214.5629999999999</v>
      </c>
      <c r="V6" s="444"/>
      <c r="W6" s="444">
        <v>8684.49</v>
      </c>
      <c r="X6" s="444"/>
      <c r="Y6" s="444">
        <v>1425.51</v>
      </c>
      <c r="Z6" s="444"/>
      <c r="AA6" s="444">
        <v>12738.927</v>
      </c>
      <c r="AB6" s="444">
        <v>3211.0729999999999</v>
      </c>
      <c r="AC6" s="444"/>
      <c r="AD6" s="446">
        <f t="shared" si="0"/>
        <v>154881.927</v>
      </c>
      <c r="AE6" s="446">
        <f t="shared" si="1"/>
        <v>38881.072999999997</v>
      </c>
    </row>
    <row r="7" spans="1:35" ht="12" customHeight="1" x14ac:dyDescent="0.2">
      <c r="A7" s="443">
        <v>1972</v>
      </c>
      <c r="B7" s="444">
        <v>36485</v>
      </c>
      <c r="C7" s="445"/>
      <c r="D7" s="444">
        <v>17905</v>
      </c>
      <c r="E7" s="444">
        <v>27130</v>
      </c>
      <c r="F7" s="445"/>
      <c r="G7" s="444">
        <v>16070</v>
      </c>
      <c r="H7" s="444"/>
      <c r="I7" s="444">
        <v>5555</v>
      </c>
      <c r="J7" s="444">
        <v>3703</v>
      </c>
      <c r="K7" s="444">
        <v>14962</v>
      </c>
      <c r="L7" s="444">
        <v>2497</v>
      </c>
      <c r="M7" s="446"/>
      <c r="N7" s="446">
        <v>84132</v>
      </c>
      <c r="O7" s="444">
        <v>40175</v>
      </c>
      <c r="P7" s="444"/>
      <c r="Q7" s="444">
        <v>1188.0620000000001</v>
      </c>
      <c r="R7" s="444">
        <v>1633.9379999999999</v>
      </c>
      <c r="S7" s="444"/>
      <c r="T7" s="444">
        <v>1414.0150000000001</v>
      </c>
      <c r="U7" s="444">
        <v>2220.9850000000001</v>
      </c>
      <c r="V7" s="444"/>
      <c r="W7" s="444">
        <v>5351.92</v>
      </c>
      <c r="X7" s="444"/>
      <c r="Y7" s="444">
        <v>1901.34</v>
      </c>
      <c r="Z7" s="444"/>
      <c r="AA7" s="444">
        <v>8024.9970000000003</v>
      </c>
      <c r="AB7" s="444">
        <v>5795.2629999999999</v>
      </c>
      <c r="AC7" s="444"/>
      <c r="AD7" s="446">
        <f t="shared" si="0"/>
        <v>92156.997000000003</v>
      </c>
      <c r="AE7" s="446">
        <f t="shared" si="1"/>
        <v>45970.262999999999</v>
      </c>
    </row>
    <row r="8" spans="1:35" ht="12" customHeight="1" x14ac:dyDescent="0.2">
      <c r="A8" s="443">
        <v>1973</v>
      </c>
      <c r="B8" s="444">
        <v>48948</v>
      </c>
      <c r="C8" s="445"/>
      <c r="D8" s="444">
        <v>17283</v>
      </c>
      <c r="E8" s="444">
        <v>52080</v>
      </c>
      <c r="F8" s="445"/>
      <c r="G8" s="444">
        <v>13020</v>
      </c>
      <c r="H8" s="444"/>
      <c r="I8" s="444">
        <v>22117</v>
      </c>
      <c r="J8" s="444">
        <v>2002</v>
      </c>
      <c r="K8" s="444">
        <v>77225</v>
      </c>
      <c r="L8" s="444">
        <v>5017</v>
      </c>
      <c r="M8" s="446"/>
      <c r="N8" s="446">
        <v>200370</v>
      </c>
      <c r="O8" s="444">
        <v>37322</v>
      </c>
      <c r="P8" s="444"/>
      <c r="Q8" s="444">
        <v>1046.9549999999999</v>
      </c>
      <c r="R8" s="444">
        <v>2788.0450000000001</v>
      </c>
      <c r="S8" s="444"/>
      <c r="T8" s="444">
        <v>7180.0190000000002</v>
      </c>
      <c r="U8" s="444">
        <v>1296.981</v>
      </c>
      <c r="V8" s="444"/>
      <c r="W8" s="444">
        <v>10830.24</v>
      </c>
      <c r="X8" s="444"/>
      <c r="Y8" s="444">
        <v>1704.76</v>
      </c>
      <c r="Z8" s="444"/>
      <c r="AA8" s="444">
        <v>19689.214</v>
      </c>
      <c r="AB8" s="444">
        <v>6043.7860000000001</v>
      </c>
      <c r="AC8" s="444"/>
      <c r="AD8" s="446">
        <f t="shared" si="0"/>
        <v>220059.21400000001</v>
      </c>
      <c r="AE8" s="446">
        <f t="shared" si="1"/>
        <v>43365.786</v>
      </c>
    </row>
    <row r="9" spans="1:35" ht="12" customHeight="1" x14ac:dyDescent="0.2">
      <c r="A9" s="443">
        <v>1974</v>
      </c>
      <c r="B9" s="444">
        <v>66304</v>
      </c>
      <c r="C9" s="445"/>
      <c r="D9" s="447">
        <v>14894</v>
      </c>
      <c r="E9" s="444">
        <v>53558</v>
      </c>
      <c r="F9" s="445"/>
      <c r="G9" s="444">
        <v>6960</v>
      </c>
      <c r="H9" s="444"/>
      <c r="I9" s="444">
        <v>16758</v>
      </c>
      <c r="J9" s="444">
        <v>1051</v>
      </c>
      <c r="K9" s="444">
        <v>51613</v>
      </c>
      <c r="L9" s="444">
        <v>1983</v>
      </c>
      <c r="M9" s="446"/>
      <c r="N9" s="446">
        <v>188233</v>
      </c>
      <c r="O9" s="444">
        <v>24888</v>
      </c>
      <c r="P9" s="444"/>
      <c r="Q9" s="444">
        <v>1304.884</v>
      </c>
      <c r="R9" s="444">
        <v>302.11599999999999</v>
      </c>
      <c r="S9" s="444"/>
      <c r="T9" s="444">
        <v>4320.6879999999992</v>
      </c>
      <c r="U9" s="444">
        <v>1107.3119999999999</v>
      </c>
      <c r="V9" s="444"/>
      <c r="W9" s="444">
        <v>7478.4</v>
      </c>
      <c r="X9" s="444"/>
      <c r="Y9" s="444">
        <v>721.6</v>
      </c>
      <c r="Z9" s="444"/>
      <c r="AA9" s="444">
        <v>13782.971999999998</v>
      </c>
      <c r="AB9" s="444">
        <v>2295.0279999999998</v>
      </c>
      <c r="AC9" s="444"/>
      <c r="AD9" s="446">
        <f t="shared" si="0"/>
        <v>202015.97200000001</v>
      </c>
      <c r="AE9" s="446">
        <f t="shared" si="1"/>
        <v>27183.027999999998</v>
      </c>
    </row>
    <row r="10" spans="1:35" ht="12" customHeight="1" x14ac:dyDescent="0.2">
      <c r="A10" s="443">
        <v>1975</v>
      </c>
      <c r="B10" s="444">
        <v>72985</v>
      </c>
      <c r="C10" s="445"/>
      <c r="D10" s="447">
        <v>21969</v>
      </c>
      <c r="E10" s="444">
        <v>34754</v>
      </c>
      <c r="F10" s="445"/>
      <c r="G10" s="444">
        <v>2755</v>
      </c>
      <c r="H10" s="444"/>
      <c r="I10" s="444">
        <v>4699</v>
      </c>
      <c r="J10" s="444">
        <v>925</v>
      </c>
      <c r="K10" s="444">
        <v>29112</v>
      </c>
      <c r="L10" s="444">
        <v>3020</v>
      </c>
      <c r="M10" s="446"/>
      <c r="N10" s="446">
        <v>141550</v>
      </c>
      <c r="O10" s="444">
        <v>28669</v>
      </c>
      <c r="P10" s="444"/>
      <c r="Q10" s="444">
        <v>1823.25</v>
      </c>
      <c r="R10" s="444">
        <v>607.75</v>
      </c>
      <c r="S10" s="444"/>
      <c r="T10" s="444">
        <v>4169.88</v>
      </c>
      <c r="U10" s="444">
        <v>1095.1199999999999</v>
      </c>
      <c r="V10" s="444"/>
      <c r="W10" s="444">
        <v>6611.5039999999999</v>
      </c>
      <c r="X10" s="444"/>
      <c r="Y10" s="444">
        <v>800.49600000000009</v>
      </c>
      <c r="Z10" s="444"/>
      <c r="AA10" s="444">
        <v>14070.634</v>
      </c>
      <c r="AB10" s="444">
        <v>2981.366</v>
      </c>
      <c r="AC10" s="444"/>
      <c r="AD10" s="446">
        <f t="shared" si="0"/>
        <v>155620.63399999999</v>
      </c>
      <c r="AE10" s="446">
        <f t="shared" si="1"/>
        <v>31650.366000000002</v>
      </c>
    </row>
    <row r="11" spans="1:35" ht="12" customHeight="1" x14ac:dyDescent="0.2">
      <c r="A11" s="443">
        <v>1976</v>
      </c>
      <c r="B11" s="444">
        <v>80263</v>
      </c>
      <c r="C11" s="445"/>
      <c r="D11" s="444">
        <v>12392</v>
      </c>
      <c r="E11" s="444">
        <v>50724</v>
      </c>
      <c r="F11" s="445"/>
      <c r="G11" s="444">
        <v>6078</v>
      </c>
      <c r="H11" s="444"/>
      <c r="I11" s="444">
        <v>3087</v>
      </c>
      <c r="J11" s="444">
        <v>692</v>
      </c>
      <c r="K11" s="444">
        <v>22163</v>
      </c>
      <c r="L11" s="444">
        <v>996</v>
      </c>
      <c r="M11" s="446"/>
      <c r="N11" s="446">
        <v>156237</v>
      </c>
      <c r="O11" s="444">
        <v>20158</v>
      </c>
      <c r="P11" s="444"/>
      <c r="Q11" s="444">
        <v>1798.5509999999997</v>
      </c>
      <c r="R11" s="444">
        <v>498.44900000000001</v>
      </c>
      <c r="S11" s="444"/>
      <c r="T11" s="444">
        <v>4298.7460000000001</v>
      </c>
      <c r="U11" s="444">
        <v>899.25400000000013</v>
      </c>
      <c r="V11" s="444"/>
      <c r="W11" s="444">
        <v>4312.8050000000003</v>
      </c>
      <c r="X11" s="444"/>
      <c r="Y11" s="444">
        <v>902.19500000000005</v>
      </c>
      <c r="Z11" s="444"/>
      <c r="AA11" s="444">
        <v>11628.101999999999</v>
      </c>
      <c r="AB11" s="444">
        <v>2511.8980000000001</v>
      </c>
      <c r="AC11" s="444"/>
      <c r="AD11" s="446">
        <f t="shared" si="0"/>
        <v>167865.10200000001</v>
      </c>
      <c r="AE11" s="446">
        <f t="shared" si="1"/>
        <v>22669.898000000001</v>
      </c>
    </row>
    <row r="12" spans="1:35" ht="12" customHeight="1" x14ac:dyDescent="0.2">
      <c r="A12" s="443">
        <v>1977</v>
      </c>
      <c r="B12" s="444">
        <v>60967</v>
      </c>
      <c r="C12" s="445"/>
      <c r="D12" s="444">
        <v>12425</v>
      </c>
      <c r="E12" s="444">
        <v>35672</v>
      </c>
      <c r="F12" s="445"/>
      <c r="G12" s="444">
        <v>1996</v>
      </c>
      <c r="H12" s="444"/>
      <c r="I12" s="444">
        <v>6786</v>
      </c>
      <c r="J12" s="444">
        <v>1936</v>
      </c>
      <c r="K12" s="444">
        <v>39608</v>
      </c>
      <c r="L12" s="444">
        <v>1997</v>
      </c>
      <c r="M12" s="446"/>
      <c r="N12" s="446">
        <v>143033</v>
      </c>
      <c r="O12" s="444">
        <v>18354</v>
      </c>
      <c r="P12" s="444"/>
      <c r="Q12" s="444">
        <v>4740.576</v>
      </c>
      <c r="R12" s="444">
        <v>503.42400000000004</v>
      </c>
      <c r="S12" s="444"/>
      <c r="T12" s="444">
        <v>8529.2639999999992</v>
      </c>
      <c r="U12" s="444">
        <v>254.73599999999999</v>
      </c>
      <c r="V12" s="444"/>
      <c r="W12" s="444">
        <v>6366.6360000000004</v>
      </c>
      <c r="X12" s="444"/>
      <c r="Y12" s="444">
        <v>501.36399999999998</v>
      </c>
      <c r="Z12" s="444"/>
      <c r="AA12" s="444">
        <v>20978.476000000002</v>
      </c>
      <c r="AB12" s="444">
        <v>1586.5240000000001</v>
      </c>
      <c r="AC12" s="444"/>
      <c r="AD12" s="446">
        <f t="shared" si="0"/>
        <v>164011.476</v>
      </c>
      <c r="AE12" s="446">
        <f t="shared" si="1"/>
        <v>19940.524000000001</v>
      </c>
    </row>
    <row r="13" spans="1:35" ht="12" customHeight="1" x14ac:dyDescent="0.2">
      <c r="A13" s="443">
        <v>1978</v>
      </c>
      <c r="B13" s="444">
        <v>66991</v>
      </c>
      <c r="C13" s="445"/>
      <c r="D13" s="444">
        <v>16610</v>
      </c>
      <c r="E13" s="444">
        <v>29007</v>
      </c>
      <c r="F13" s="445"/>
      <c r="G13" s="444">
        <v>3993</v>
      </c>
      <c r="H13" s="444"/>
      <c r="I13" s="444">
        <v>6363</v>
      </c>
      <c r="J13" s="444">
        <v>1053</v>
      </c>
      <c r="K13" s="444">
        <v>11933</v>
      </c>
      <c r="L13" s="444">
        <v>996</v>
      </c>
      <c r="M13" s="446"/>
      <c r="N13" s="446">
        <v>114294</v>
      </c>
      <c r="O13" s="444">
        <v>22652</v>
      </c>
      <c r="P13" s="444"/>
      <c r="Q13" s="444">
        <v>1089.6779999999999</v>
      </c>
      <c r="R13" s="444">
        <v>792.32200000000012</v>
      </c>
      <c r="S13" s="444"/>
      <c r="T13" s="444">
        <v>3864.3080000000004</v>
      </c>
      <c r="U13" s="444">
        <v>894.69200000000001</v>
      </c>
      <c r="V13" s="444"/>
      <c r="W13" s="444">
        <v>6072.5280000000012</v>
      </c>
      <c r="X13" s="444"/>
      <c r="Y13" s="444">
        <v>2089.4720000000002</v>
      </c>
      <c r="Z13" s="444"/>
      <c r="AA13" s="444">
        <v>12653.514000000003</v>
      </c>
      <c r="AB13" s="444">
        <v>4201.4860000000008</v>
      </c>
      <c r="AC13" s="444"/>
      <c r="AD13" s="446">
        <f t="shared" si="0"/>
        <v>126947.514</v>
      </c>
      <c r="AE13" s="446">
        <f t="shared" si="1"/>
        <v>26853.486000000001</v>
      </c>
    </row>
    <row r="14" spans="1:35" ht="12" customHeight="1" x14ac:dyDescent="0.2">
      <c r="A14" s="443">
        <v>1979</v>
      </c>
      <c r="B14" s="444">
        <v>81332</v>
      </c>
      <c r="C14" s="445"/>
      <c r="D14" s="444">
        <v>37431</v>
      </c>
      <c r="E14" s="444">
        <v>25289</v>
      </c>
      <c r="F14" s="445"/>
      <c r="G14" s="444">
        <v>3126</v>
      </c>
      <c r="H14" s="444"/>
      <c r="I14" s="444">
        <v>10441</v>
      </c>
      <c r="J14" s="444">
        <v>1989</v>
      </c>
      <c r="K14" s="444">
        <v>39523</v>
      </c>
      <c r="L14" s="444">
        <v>1987</v>
      </c>
      <c r="M14" s="446"/>
      <c r="N14" s="446">
        <v>156585</v>
      </c>
      <c r="O14" s="444">
        <v>44533</v>
      </c>
      <c r="P14" s="444"/>
      <c r="Q14" s="444">
        <v>4766.0339999999997</v>
      </c>
      <c r="R14" s="444">
        <v>3962.9659999999994</v>
      </c>
      <c r="S14" s="444"/>
      <c r="T14" s="444">
        <v>3505.13</v>
      </c>
      <c r="U14" s="444">
        <v>584.87</v>
      </c>
      <c r="V14" s="444"/>
      <c r="W14" s="444">
        <v>5900.07</v>
      </c>
      <c r="X14" s="444"/>
      <c r="Y14" s="444">
        <v>4450.93</v>
      </c>
      <c r="Z14" s="444"/>
      <c r="AA14" s="444">
        <v>15812.234</v>
      </c>
      <c r="AB14" s="444">
        <v>9813.7659999999996</v>
      </c>
      <c r="AC14" s="444"/>
      <c r="AD14" s="446">
        <f t="shared" si="0"/>
        <v>172397.234</v>
      </c>
      <c r="AE14" s="446">
        <f t="shared" si="1"/>
        <v>54346.766000000003</v>
      </c>
    </row>
    <row r="15" spans="1:35" ht="12" customHeight="1" x14ac:dyDescent="0.2">
      <c r="A15" s="443">
        <v>1980</v>
      </c>
      <c r="B15" s="444">
        <v>45504</v>
      </c>
      <c r="C15" s="445"/>
      <c r="D15" s="444">
        <v>10666</v>
      </c>
      <c r="E15" s="444">
        <v>29077</v>
      </c>
      <c r="F15" s="445"/>
      <c r="G15" s="444">
        <v>2528</v>
      </c>
      <c r="H15" s="444"/>
      <c r="I15" s="444">
        <v>10260</v>
      </c>
      <c r="J15" s="444">
        <v>2146</v>
      </c>
      <c r="K15" s="444">
        <v>32352</v>
      </c>
      <c r="L15" s="444">
        <v>2147</v>
      </c>
      <c r="M15" s="446"/>
      <c r="N15" s="446">
        <v>117193</v>
      </c>
      <c r="O15" s="444">
        <v>17487</v>
      </c>
      <c r="P15" s="444"/>
      <c r="Q15" s="444">
        <v>8799.7780000000002</v>
      </c>
      <c r="R15" s="444">
        <v>703.22200000000009</v>
      </c>
      <c r="S15" s="444"/>
      <c r="T15" s="444">
        <v>1107</v>
      </c>
      <c r="U15" s="444">
        <v>2583</v>
      </c>
      <c r="V15" s="444"/>
      <c r="W15" s="444">
        <v>13537.953</v>
      </c>
      <c r="X15" s="444"/>
      <c r="Y15" s="444">
        <v>2005.047</v>
      </c>
      <c r="Z15" s="444"/>
      <c r="AA15" s="444">
        <v>24915.731</v>
      </c>
      <c r="AB15" s="444">
        <v>5685.2690000000002</v>
      </c>
      <c r="AC15" s="444"/>
      <c r="AD15" s="446">
        <f t="shared" si="0"/>
        <v>142108.731</v>
      </c>
      <c r="AE15" s="446">
        <f t="shared" si="1"/>
        <v>23172.269</v>
      </c>
    </row>
    <row r="16" spans="1:35" ht="12" customHeight="1" x14ac:dyDescent="0.2">
      <c r="A16" s="443">
        <v>1981</v>
      </c>
      <c r="B16" s="444">
        <v>51831</v>
      </c>
      <c r="C16" s="445"/>
      <c r="D16" s="444">
        <v>34050</v>
      </c>
      <c r="E16" s="444">
        <v>40488</v>
      </c>
      <c r="F16" s="445"/>
      <c r="G16" s="444">
        <v>4250</v>
      </c>
      <c r="H16" s="444"/>
      <c r="I16" s="444">
        <v>12047</v>
      </c>
      <c r="J16" s="444">
        <v>1978</v>
      </c>
      <c r="K16" s="444">
        <v>39662</v>
      </c>
      <c r="L16" s="444">
        <v>3913</v>
      </c>
      <c r="M16" s="446"/>
      <c r="N16" s="446">
        <v>144028</v>
      </c>
      <c r="O16" s="444">
        <v>44191</v>
      </c>
      <c r="P16" s="444"/>
      <c r="Q16" s="444">
        <v>4437.5040000000008</v>
      </c>
      <c r="R16" s="444">
        <v>5834.4959999999992</v>
      </c>
      <c r="S16" s="444"/>
      <c r="T16" s="444">
        <v>7255.0319999999992</v>
      </c>
      <c r="U16" s="444">
        <v>1026.9680000000001</v>
      </c>
      <c r="V16" s="444"/>
      <c r="W16" s="444">
        <v>17792.352000000003</v>
      </c>
      <c r="X16" s="444"/>
      <c r="Y16" s="444">
        <v>2800.6480000000001</v>
      </c>
      <c r="Z16" s="444"/>
      <c r="AA16" s="444">
        <v>30929.888000000003</v>
      </c>
      <c r="AB16" s="444">
        <v>10601.111999999999</v>
      </c>
      <c r="AC16" s="444"/>
      <c r="AD16" s="446">
        <f t="shared" si="0"/>
        <v>174957.88800000001</v>
      </c>
      <c r="AE16" s="446">
        <f t="shared" si="1"/>
        <v>54792.112000000001</v>
      </c>
    </row>
    <row r="17" spans="1:31" ht="12" customHeight="1" x14ac:dyDescent="0.2">
      <c r="A17" s="443">
        <v>1982</v>
      </c>
      <c r="B17" s="444">
        <v>39694</v>
      </c>
      <c r="C17" s="445"/>
      <c r="D17" s="444">
        <v>11717</v>
      </c>
      <c r="E17" s="444">
        <v>40427</v>
      </c>
      <c r="F17" s="445"/>
      <c r="G17" s="444">
        <v>7529</v>
      </c>
      <c r="H17" s="444"/>
      <c r="I17" s="444">
        <v>23463</v>
      </c>
      <c r="J17" s="444">
        <v>15904</v>
      </c>
      <c r="K17" s="444">
        <v>29391</v>
      </c>
      <c r="L17" s="444">
        <v>4387</v>
      </c>
      <c r="M17" s="446"/>
      <c r="N17" s="446">
        <v>132975</v>
      </c>
      <c r="O17" s="444">
        <v>39537</v>
      </c>
      <c r="P17" s="444"/>
      <c r="Q17" s="444">
        <v>16225.275</v>
      </c>
      <c r="R17" s="444">
        <v>3299.7249999999995</v>
      </c>
      <c r="S17" s="444"/>
      <c r="T17" s="444">
        <v>6451.2390000000005</v>
      </c>
      <c r="U17" s="444">
        <v>1111.761</v>
      </c>
      <c r="V17" s="444"/>
      <c r="W17" s="444">
        <v>8097.2139999999999</v>
      </c>
      <c r="X17" s="444"/>
      <c r="Y17" s="444">
        <v>2800.7860000000001</v>
      </c>
      <c r="Z17" s="444"/>
      <c r="AA17" s="444">
        <v>31665.727999999999</v>
      </c>
      <c r="AB17" s="444">
        <v>7575.271999999999</v>
      </c>
      <c r="AC17" s="444"/>
      <c r="AD17" s="446">
        <f t="shared" si="0"/>
        <v>164640.728</v>
      </c>
      <c r="AE17" s="446">
        <f t="shared" si="1"/>
        <v>47112.271999999997</v>
      </c>
    </row>
    <row r="18" spans="1:31" ht="12" customHeight="1" x14ac:dyDescent="0.2">
      <c r="A18" s="443">
        <v>1983</v>
      </c>
      <c r="B18" s="444">
        <v>42570</v>
      </c>
      <c r="C18" s="445"/>
      <c r="D18" s="444">
        <v>23474</v>
      </c>
      <c r="E18" s="444">
        <v>18441</v>
      </c>
      <c r="F18" s="445"/>
      <c r="G18" s="444">
        <v>4382</v>
      </c>
      <c r="H18" s="444"/>
      <c r="I18" s="444">
        <v>11390</v>
      </c>
      <c r="J18" s="444">
        <v>2366</v>
      </c>
      <c r="K18" s="444">
        <v>19261</v>
      </c>
      <c r="L18" s="444">
        <v>7567</v>
      </c>
      <c r="M18" s="446"/>
      <c r="N18" s="446">
        <v>91662</v>
      </c>
      <c r="O18" s="444">
        <v>37789</v>
      </c>
      <c r="P18" s="444"/>
      <c r="Q18" s="444">
        <v>5367.4279999999999</v>
      </c>
      <c r="R18" s="444">
        <v>3388.5720000000001</v>
      </c>
      <c r="S18" s="444"/>
      <c r="T18" s="444">
        <v>6074.5110000000004</v>
      </c>
      <c r="U18" s="444">
        <v>1624.4890000000003</v>
      </c>
      <c r="V18" s="444"/>
      <c r="W18" s="444">
        <v>6399.1</v>
      </c>
      <c r="X18" s="444"/>
      <c r="Y18" s="444">
        <v>2411.9</v>
      </c>
      <c r="Z18" s="444"/>
      <c r="AA18" s="444">
        <v>18586.039000000001</v>
      </c>
      <c r="AB18" s="444">
        <v>7946.9610000000011</v>
      </c>
      <c r="AC18" s="444"/>
      <c r="AD18" s="446">
        <f t="shared" si="0"/>
        <v>110248.039</v>
      </c>
      <c r="AE18" s="446">
        <f t="shared" si="1"/>
        <v>45735.961000000003</v>
      </c>
    </row>
    <row r="19" spans="1:31" ht="12" customHeight="1" x14ac:dyDescent="0.2">
      <c r="A19" s="443">
        <v>1984</v>
      </c>
      <c r="B19" s="444">
        <v>51772</v>
      </c>
      <c r="C19" s="445"/>
      <c r="D19" s="444">
        <v>23455</v>
      </c>
      <c r="E19" s="444">
        <v>35378</v>
      </c>
      <c r="F19" s="445"/>
      <c r="G19" s="444">
        <v>6391</v>
      </c>
      <c r="H19" s="444"/>
      <c r="I19" s="444">
        <v>7104</v>
      </c>
      <c r="J19" s="444">
        <v>2561</v>
      </c>
      <c r="K19" s="444">
        <v>25993</v>
      </c>
      <c r="L19" s="444">
        <v>2600</v>
      </c>
      <c r="M19" s="446"/>
      <c r="N19" s="446">
        <v>120247</v>
      </c>
      <c r="O19" s="444">
        <v>35007</v>
      </c>
      <c r="P19" s="444"/>
      <c r="Q19" s="444">
        <v>18667.564999999999</v>
      </c>
      <c r="R19" s="444">
        <v>2913.4350000000004</v>
      </c>
      <c r="S19" s="444"/>
      <c r="T19" s="444">
        <v>8842.1760000000013</v>
      </c>
      <c r="U19" s="444">
        <v>445.82400000000001</v>
      </c>
      <c r="V19" s="444"/>
      <c r="W19" s="444">
        <v>10289.16</v>
      </c>
      <c r="X19" s="444"/>
      <c r="Y19" s="444">
        <v>1959.84</v>
      </c>
      <c r="Z19" s="444"/>
      <c r="AA19" s="444">
        <v>38724.900999999998</v>
      </c>
      <c r="AB19" s="444">
        <v>5599.0990000000002</v>
      </c>
      <c r="AC19" s="444"/>
      <c r="AD19" s="446">
        <f t="shared" si="0"/>
        <v>158971.90100000001</v>
      </c>
      <c r="AE19" s="446">
        <f t="shared" si="1"/>
        <v>40606.099000000002</v>
      </c>
    </row>
    <row r="20" spans="1:31" ht="12" customHeight="1" x14ac:dyDescent="0.2">
      <c r="A20" s="443">
        <v>1985</v>
      </c>
      <c r="B20" s="444">
        <v>103698</v>
      </c>
      <c r="C20" s="445"/>
      <c r="D20" s="444">
        <v>19463</v>
      </c>
      <c r="E20" s="444">
        <v>46527</v>
      </c>
      <c r="F20" s="445"/>
      <c r="G20" s="444">
        <v>3664</v>
      </c>
      <c r="H20" s="444"/>
      <c r="I20" s="444">
        <v>10121</v>
      </c>
      <c r="J20" s="444">
        <v>2921</v>
      </c>
      <c r="K20" s="444">
        <v>49707</v>
      </c>
      <c r="L20" s="444">
        <v>7241</v>
      </c>
      <c r="M20" s="446"/>
      <c r="N20" s="446">
        <v>210053</v>
      </c>
      <c r="O20" s="444">
        <v>33289</v>
      </c>
      <c r="P20" s="444"/>
      <c r="Q20" s="444">
        <v>13088.64</v>
      </c>
      <c r="R20" s="444">
        <v>3231.36</v>
      </c>
      <c r="S20" s="444"/>
      <c r="T20" s="444">
        <v>5601.8040000000001</v>
      </c>
      <c r="U20" s="444">
        <v>209.19600000000003</v>
      </c>
      <c r="V20" s="444"/>
      <c r="W20" s="444">
        <v>7783.6080000000002</v>
      </c>
      <c r="X20" s="444"/>
      <c r="Y20" s="444">
        <v>1309.3920000000001</v>
      </c>
      <c r="Z20" s="444"/>
      <c r="AA20" s="444">
        <v>29254.052</v>
      </c>
      <c r="AB20" s="444">
        <v>6721.9480000000003</v>
      </c>
      <c r="AC20" s="444"/>
      <c r="AD20" s="446">
        <f t="shared" si="0"/>
        <v>239307.052</v>
      </c>
      <c r="AE20" s="446">
        <f t="shared" si="1"/>
        <v>40010.948000000004</v>
      </c>
    </row>
    <row r="21" spans="1:31" ht="12" customHeight="1" x14ac:dyDescent="0.2">
      <c r="A21" s="443">
        <v>1986</v>
      </c>
      <c r="B21" s="444">
        <v>113875</v>
      </c>
      <c r="C21" s="445"/>
      <c r="D21" s="444">
        <v>13291</v>
      </c>
      <c r="E21" s="444">
        <v>40566</v>
      </c>
      <c r="F21" s="445"/>
      <c r="G21" s="444">
        <v>6277</v>
      </c>
      <c r="H21" s="444"/>
      <c r="I21" s="444">
        <v>16940</v>
      </c>
      <c r="J21" s="444">
        <v>2442</v>
      </c>
      <c r="K21" s="444">
        <v>46875</v>
      </c>
      <c r="L21" s="444">
        <v>6725</v>
      </c>
      <c r="M21" s="446"/>
      <c r="N21" s="446">
        <v>218256</v>
      </c>
      <c r="O21" s="444">
        <v>28735</v>
      </c>
      <c r="P21" s="444"/>
      <c r="Q21" s="444">
        <v>11282.824000000001</v>
      </c>
      <c r="R21" s="444">
        <v>1198.1759999999999</v>
      </c>
      <c r="S21" s="444"/>
      <c r="T21" s="444">
        <v>5780.76</v>
      </c>
      <c r="U21" s="444">
        <v>2847.24</v>
      </c>
      <c r="V21" s="444"/>
      <c r="W21" s="444">
        <v>4783.8</v>
      </c>
      <c r="X21" s="444"/>
      <c r="Y21" s="444">
        <v>911.2</v>
      </c>
      <c r="Z21" s="444"/>
      <c r="AA21" s="444">
        <v>21847.384000000002</v>
      </c>
      <c r="AB21" s="444">
        <v>4956.616</v>
      </c>
      <c r="AC21" s="444"/>
      <c r="AD21" s="446">
        <f t="shared" si="0"/>
        <v>240103.38399999999</v>
      </c>
      <c r="AE21" s="446">
        <f t="shared" si="1"/>
        <v>33691.616000000002</v>
      </c>
    </row>
    <row r="22" spans="1:31" ht="12" customHeight="1" x14ac:dyDescent="0.2">
      <c r="A22" s="443">
        <v>1987</v>
      </c>
      <c r="B22" s="444">
        <v>76861</v>
      </c>
      <c r="C22" s="445"/>
      <c r="D22" s="444">
        <v>39160</v>
      </c>
      <c r="E22" s="444">
        <v>51278</v>
      </c>
      <c r="F22" s="445"/>
      <c r="G22" s="444">
        <v>16460</v>
      </c>
      <c r="H22" s="444"/>
      <c r="I22" s="444">
        <v>12352</v>
      </c>
      <c r="J22" s="444">
        <v>6166</v>
      </c>
      <c r="K22" s="444">
        <v>34741</v>
      </c>
      <c r="L22" s="444">
        <v>5655</v>
      </c>
      <c r="M22" s="446"/>
      <c r="N22" s="446">
        <v>175232</v>
      </c>
      <c r="O22" s="444">
        <v>67441</v>
      </c>
      <c r="P22" s="444"/>
      <c r="Q22" s="444">
        <v>9981.1839999999993</v>
      </c>
      <c r="R22" s="444">
        <v>6274.8159999999998</v>
      </c>
      <c r="S22" s="444"/>
      <c r="T22" s="444">
        <v>6509.5520000000006</v>
      </c>
      <c r="U22" s="444">
        <v>3598.4480000000003</v>
      </c>
      <c r="V22" s="444"/>
      <c r="W22" s="444">
        <v>3341.7720000000004</v>
      </c>
      <c r="X22" s="444"/>
      <c r="Y22" s="444">
        <v>2916.2280000000001</v>
      </c>
      <c r="Z22" s="444"/>
      <c r="AA22" s="444">
        <v>19832.508000000002</v>
      </c>
      <c r="AB22" s="444">
        <v>12789.491999999998</v>
      </c>
      <c r="AC22" s="444"/>
      <c r="AD22" s="446">
        <f t="shared" si="0"/>
        <v>195064.508</v>
      </c>
      <c r="AE22" s="446">
        <f t="shared" si="1"/>
        <v>80230.491999999998</v>
      </c>
    </row>
    <row r="23" spans="1:31" ht="12" customHeight="1" x14ac:dyDescent="0.2">
      <c r="A23" s="443">
        <v>1988</v>
      </c>
      <c r="B23" s="444">
        <v>128725</v>
      </c>
      <c r="C23" s="445"/>
      <c r="D23" s="444">
        <v>13335</v>
      </c>
      <c r="E23" s="444">
        <v>40215</v>
      </c>
      <c r="F23" s="445"/>
      <c r="G23" s="444">
        <v>2341</v>
      </c>
      <c r="H23" s="444"/>
      <c r="I23" s="444">
        <v>7110</v>
      </c>
      <c r="J23" s="444">
        <v>1890</v>
      </c>
      <c r="K23" s="444">
        <v>24646</v>
      </c>
      <c r="L23" s="444">
        <v>3170</v>
      </c>
      <c r="M23" s="446"/>
      <c r="N23" s="446">
        <v>200696</v>
      </c>
      <c r="O23" s="444">
        <v>20736</v>
      </c>
      <c r="P23" s="444"/>
      <c r="Q23" s="444">
        <v>12593.875</v>
      </c>
      <c r="R23" s="444">
        <v>1021.125</v>
      </c>
      <c r="S23" s="444"/>
      <c r="T23" s="444">
        <v>6156</v>
      </c>
      <c r="U23" s="444">
        <v>324</v>
      </c>
      <c r="V23" s="444"/>
      <c r="W23" s="444">
        <v>8021.25</v>
      </c>
      <c r="X23" s="444"/>
      <c r="Y23" s="444">
        <v>603.75</v>
      </c>
      <c r="Z23" s="444"/>
      <c r="AA23" s="444">
        <v>26771.125</v>
      </c>
      <c r="AB23" s="444">
        <v>1948.875</v>
      </c>
      <c r="AC23" s="444"/>
      <c r="AD23" s="446">
        <f t="shared" si="0"/>
        <v>227467.125</v>
      </c>
      <c r="AE23" s="446">
        <f t="shared" si="1"/>
        <v>22684.875</v>
      </c>
    </row>
    <row r="24" spans="1:31" ht="12" customHeight="1" x14ac:dyDescent="0.2">
      <c r="A24" s="443">
        <v>1989</v>
      </c>
      <c r="B24" s="444">
        <v>67296</v>
      </c>
      <c r="C24" s="445"/>
      <c r="D24" s="444">
        <v>14911</v>
      </c>
      <c r="E24" s="444">
        <v>36487</v>
      </c>
      <c r="F24" s="445"/>
      <c r="G24" s="444">
        <v>4054</v>
      </c>
      <c r="H24" s="444"/>
      <c r="I24" s="444">
        <v>6402</v>
      </c>
      <c r="J24" s="444">
        <v>1220</v>
      </c>
      <c r="K24" s="444">
        <v>17435</v>
      </c>
      <c r="L24" s="444">
        <v>3061</v>
      </c>
      <c r="M24" s="446"/>
      <c r="N24" s="446">
        <v>127620</v>
      </c>
      <c r="O24" s="444">
        <v>23246</v>
      </c>
      <c r="P24" s="444"/>
      <c r="Q24" s="444">
        <v>10212.072</v>
      </c>
      <c r="R24" s="444">
        <v>1773.9280000000003</v>
      </c>
      <c r="S24" s="444"/>
      <c r="T24" s="444">
        <v>6479.19</v>
      </c>
      <c r="U24" s="444">
        <v>1098.81</v>
      </c>
      <c r="V24" s="444"/>
      <c r="W24" s="444">
        <v>8250.6270000000004</v>
      </c>
      <c r="X24" s="444"/>
      <c r="Y24" s="444">
        <v>1490.373</v>
      </c>
      <c r="Z24" s="444"/>
      <c r="AA24" s="444">
        <v>24941.888999999999</v>
      </c>
      <c r="AB24" s="444">
        <v>4363.1110000000008</v>
      </c>
      <c r="AC24" s="444"/>
      <c r="AD24" s="446">
        <f t="shared" si="0"/>
        <v>152561.889</v>
      </c>
      <c r="AE24" s="446">
        <f t="shared" si="1"/>
        <v>27609.111000000001</v>
      </c>
    </row>
    <row r="25" spans="1:31" ht="12" customHeight="1" x14ac:dyDescent="0.2">
      <c r="A25" s="443">
        <v>1990</v>
      </c>
      <c r="B25" s="444">
        <v>50225</v>
      </c>
      <c r="C25" s="445"/>
      <c r="D25" s="444">
        <v>5523</v>
      </c>
      <c r="E25" s="444">
        <v>25000</v>
      </c>
      <c r="F25" s="445"/>
      <c r="G25" s="444">
        <v>3000</v>
      </c>
      <c r="H25" s="444"/>
      <c r="I25" s="444">
        <v>3500</v>
      </c>
      <c r="J25" s="444">
        <v>500</v>
      </c>
      <c r="K25" s="444">
        <v>4618</v>
      </c>
      <c r="L25" s="444">
        <v>975</v>
      </c>
      <c r="M25" s="446"/>
      <c r="N25" s="446">
        <v>83343</v>
      </c>
      <c r="O25" s="444">
        <v>9998</v>
      </c>
      <c r="P25" s="444"/>
      <c r="Q25" s="444">
        <v>13464.2</v>
      </c>
      <c r="R25" s="444">
        <v>1170.8</v>
      </c>
      <c r="S25" s="444"/>
      <c r="T25" s="444">
        <v>4257.57</v>
      </c>
      <c r="U25" s="444">
        <v>1868.43</v>
      </c>
      <c r="V25" s="444"/>
      <c r="W25" s="444">
        <v>4025.5</v>
      </c>
      <c r="X25" s="444"/>
      <c r="Y25" s="444">
        <v>824.5</v>
      </c>
      <c r="Z25" s="444"/>
      <c r="AA25" s="444">
        <v>21747.27</v>
      </c>
      <c r="AB25" s="444">
        <v>3863.73</v>
      </c>
      <c r="AC25" s="444"/>
      <c r="AD25" s="446">
        <f t="shared" si="0"/>
        <v>105090.27</v>
      </c>
      <c r="AE25" s="446">
        <f t="shared" si="1"/>
        <v>13861.73</v>
      </c>
    </row>
    <row r="26" spans="1:31" ht="12" customHeight="1" x14ac:dyDescent="0.2">
      <c r="A26" s="443">
        <v>1991</v>
      </c>
      <c r="B26" s="444">
        <v>35259</v>
      </c>
      <c r="C26" s="445"/>
      <c r="D26" s="444">
        <v>4632</v>
      </c>
      <c r="E26" s="444">
        <v>28524</v>
      </c>
      <c r="F26" s="445"/>
      <c r="G26" s="444">
        <v>2821</v>
      </c>
      <c r="H26" s="444"/>
      <c r="I26" s="444">
        <v>11164</v>
      </c>
      <c r="J26" s="444">
        <v>2844</v>
      </c>
      <c r="K26" s="444">
        <v>17892</v>
      </c>
      <c r="L26" s="444">
        <v>1813</v>
      </c>
      <c r="M26" s="446"/>
      <c r="N26" s="446">
        <v>92839</v>
      </c>
      <c r="O26" s="444">
        <v>12110</v>
      </c>
      <c r="P26" s="444"/>
      <c r="Q26" s="444">
        <v>10031</v>
      </c>
      <c r="R26" s="444">
        <v>651.66300000000001</v>
      </c>
      <c r="S26" s="444"/>
      <c r="T26" s="444">
        <v>9227.3369999999995</v>
      </c>
      <c r="U26" s="444">
        <v>1489.6630000000002</v>
      </c>
      <c r="V26" s="444"/>
      <c r="W26" s="444">
        <v>6771.6</v>
      </c>
      <c r="X26" s="444"/>
      <c r="Y26" s="444">
        <v>356.4</v>
      </c>
      <c r="Z26" s="444"/>
      <c r="AA26" s="444">
        <v>26029.936999999998</v>
      </c>
      <c r="AB26" s="444">
        <v>2497.7260000000001</v>
      </c>
      <c r="AC26" s="444"/>
      <c r="AD26" s="446">
        <f t="shared" si="0"/>
        <v>118868.93700000001</v>
      </c>
      <c r="AE26" s="446">
        <f t="shared" si="1"/>
        <v>14607.726000000001</v>
      </c>
    </row>
    <row r="27" spans="1:31" ht="12" customHeight="1" x14ac:dyDescent="0.2">
      <c r="A27" s="443">
        <v>1992</v>
      </c>
      <c r="B27" s="444">
        <v>31734</v>
      </c>
      <c r="C27" s="445"/>
      <c r="D27" s="444">
        <v>9113</v>
      </c>
      <c r="E27" s="444">
        <v>19790</v>
      </c>
      <c r="F27" s="445"/>
      <c r="G27" s="444">
        <v>4315</v>
      </c>
      <c r="H27" s="444"/>
      <c r="I27" s="444">
        <v>4517</v>
      </c>
      <c r="J27" s="444">
        <v>1845</v>
      </c>
      <c r="K27" s="444">
        <v>3816</v>
      </c>
      <c r="L27" s="444">
        <v>2095</v>
      </c>
      <c r="M27" s="446"/>
      <c r="N27" s="446">
        <v>59857</v>
      </c>
      <c r="O27" s="444">
        <v>17368</v>
      </c>
      <c r="P27" s="444"/>
      <c r="Q27" s="444">
        <v>6256.5</v>
      </c>
      <c r="R27" s="444">
        <v>1018.5</v>
      </c>
      <c r="S27" s="444"/>
      <c r="T27" s="444">
        <v>10324.32</v>
      </c>
      <c r="U27" s="444">
        <v>6115.68</v>
      </c>
      <c r="V27" s="444"/>
      <c r="W27" s="444">
        <v>5106.6959999999999</v>
      </c>
      <c r="X27" s="444"/>
      <c r="Y27" s="444">
        <v>1349.3039999999999</v>
      </c>
      <c r="Z27" s="444"/>
      <c r="AA27" s="444">
        <v>21687.516</v>
      </c>
      <c r="AB27" s="444">
        <v>8483.4840000000004</v>
      </c>
      <c r="AC27" s="444"/>
      <c r="AD27" s="446">
        <f t="shared" si="0"/>
        <v>81544.516000000003</v>
      </c>
      <c r="AE27" s="446">
        <f t="shared" si="1"/>
        <v>25851.484</v>
      </c>
    </row>
    <row r="28" spans="1:31" ht="12" customHeight="1" x14ac:dyDescent="0.2">
      <c r="A28" s="443">
        <v>1993</v>
      </c>
      <c r="B28" s="444">
        <v>55144</v>
      </c>
      <c r="C28" s="445"/>
      <c r="D28" s="444">
        <v>5409</v>
      </c>
      <c r="E28" s="444">
        <v>27367</v>
      </c>
      <c r="F28" s="445"/>
      <c r="G28" s="444">
        <v>3556</v>
      </c>
      <c r="H28" s="444"/>
      <c r="I28" s="444">
        <v>5818</v>
      </c>
      <c r="J28" s="444">
        <v>885</v>
      </c>
      <c r="K28" s="444">
        <v>24435</v>
      </c>
      <c r="L28" s="444">
        <v>6592</v>
      </c>
      <c r="M28" s="446"/>
      <c r="N28" s="446">
        <v>112764</v>
      </c>
      <c r="O28" s="444">
        <v>16442</v>
      </c>
      <c r="P28" s="444"/>
      <c r="Q28" s="444">
        <v>7055.91</v>
      </c>
      <c r="R28" s="444">
        <v>531.09</v>
      </c>
      <c r="S28" s="444"/>
      <c r="T28" s="444">
        <v>10228.323</v>
      </c>
      <c r="U28" s="444">
        <v>1762.6769999999999</v>
      </c>
      <c r="V28" s="444"/>
      <c r="W28" s="444">
        <v>7341.9840000000004</v>
      </c>
      <c r="X28" s="444"/>
      <c r="Y28" s="444">
        <v>3314.0160000000001</v>
      </c>
      <c r="Z28" s="444"/>
      <c r="AA28" s="444">
        <v>24626.217000000001</v>
      </c>
      <c r="AB28" s="444">
        <v>5607.7829999999994</v>
      </c>
      <c r="AC28" s="444"/>
      <c r="AD28" s="446">
        <f t="shared" si="0"/>
        <v>137390.217</v>
      </c>
      <c r="AE28" s="446">
        <f t="shared" si="1"/>
        <v>22049.782999999999</v>
      </c>
    </row>
    <row r="29" spans="1:31" ht="12" customHeight="1" x14ac:dyDescent="0.2">
      <c r="A29" s="443">
        <v>1994</v>
      </c>
      <c r="B29" s="444">
        <v>66383</v>
      </c>
      <c r="C29" s="445"/>
      <c r="D29" s="444">
        <v>20371</v>
      </c>
      <c r="E29" s="444">
        <v>31013</v>
      </c>
      <c r="F29" s="445"/>
      <c r="G29" s="444">
        <v>7369</v>
      </c>
      <c r="H29" s="444"/>
      <c r="I29" s="444">
        <v>7046</v>
      </c>
      <c r="J29" s="444">
        <v>3844</v>
      </c>
      <c r="K29" s="444">
        <v>30544</v>
      </c>
      <c r="L29" s="444">
        <v>3054</v>
      </c>
      <c r="M29" s="446"/>
      <c r="N29" s="446">
        <v>134986</v>
      </c>
      <c r="O29" s="444">
        <v>34638</v>
      </c>
      <c r="P29" s="444"/>
      <c r="Q29" s="444">
        <v>11584.51</v>
      </c>
      <c r="R29" s="444">
        <v>7406.49</v>
      </c>
      <c r="S29" s="444"/>
      <c r="T29" s="444">
        <v>11340.691999999999</v>
      </c>
      <c r="U29" s="444">
        <v>3861.308</v>
      </c>
      <c r="V29" s="444"/>
      <c r="W29" s="444">
        <v>7676.0319999999992</v>
      </c>
      <c r="X29" s="444"/>
      <c r="Y29" s="444">
        <v>890.96800000000007</v>
      </c>
      <c r="Z29" s="444"/>
      <c r="AA29" s="444">
        <v>30601.233999999997</v>
      </c>
      <c r="AB29" s="444">
        <v>12158.766</v>
      </c>
      <c r="AC29" s="444"/>
      <c r="AD29" s="446">
        <f t="shared" si="0"/>
        <v>165587.234</v>
      </c>
      <c r="AE29" s="446">
        <f t="shared" si="1"/>
        <v>46796.766000000003</v>
      </c>
    </row>
    <row r="30" spans="1:31" ht="12" customHeight="1" x14ac:dyDescent="0.2">
      <c r="A30" s="443">
        <v>1995</v>
      </c>
      <c r="B30" s="444">
        <v>112235</v>
      </c>
      <c r="C30" s="445"/>
      <c r="D30" s="444">
        <v>17957</v>
      </c>
      <c r="E30" s="444">
        <v>56197</v>
      </c>
      <c r="F30" s="445"/>
      <c r="G30" s="444">
        <v>3715</v>
      </c>
      <c r="H30" s="444"/>
      <c r="I30" s="444">
        <v>12998</v>
      </c>
      <c r="J30" s="444">
        <v>1239</v>
      </c>
      <c r="K30" s="444">
        <v>72335</v>
      </c>
      <c r="L30" s="444">
        <v>8283</v>
      </c>
      <c r="M30" s="446"/>
      <c r="N30" s="446">
        <v>253765</v>
      </c>
      <c r="O30" s="444">
        <v>31194</v>
      </c>
      <c r="P30" s="444"/>
      <c r="Q30" s="444">
        <v>24809.61</v>
      </c>
      <c r="R30" s="444">
        <v>1867.39</v>
      </c>
      <c r="S30" s="444"/>
      <c r="T30" s="444">
        <v>11565.848</v>
      </c>
      <c r="U30" s="444">
        <v>583.15200000000004</v>
      </c>
      <c r="V30" s="444"/>
      <c r="W30" s="444">
        <v>5172.4079999999994</v>
      </c>
      <c r="X30" s="444"/>
      <c r="Y30" s="444">
        <v>1325.5919999999999</v>
      </c>
      <c r="Z30" s="444"/>
      <c r="AA30" s="444">
        <v>41547.865999999995</v>
      </c>
      <c r="AB30" s="444">
        <v>3776.134</v>
      </c>
      <c r="AC30" s="444"/>
      <c r="AD30" s="446">
        <f t="shared" si="0"/>
        <v>295312.86599999998</v>
      </c>
      <c r="AE30" s="446">
        <f t="shared" si="1"/>
        <v>34970.133999999998</v>
      </c>
    </row>
    <row r="31" spans="1:31" ht="12" customHeight="1" x14ac:dyDescent="0.2">
      <c r="A31" s="443">
        <v>1996</v>
      </c>
      <c r="B31" s="444">
        <v>131268</v>
      </c>
      <c r="C31" s="445"/>
      <c r="D31" s="444">
        <v>11649</v>
      </c>
      <c r="E31" s="444">
        <v>44593</v>
      </c>
      <c r="F31" s="445"/>
      <c r="G31" s="444">
        <v>12577</v>
      </c>
      <c r="H31" s="444"/>
      <c r="I31" s="444">
        <v>23492</v>
      </c>
      <c r="J31" s="444">
        <v>4408</v>
      </c>
      <c r="K31" s="444">
        <v>69761</v>
      </c>
      <c r="L31" s="444">
        <v>8825</v>
      </c>
      <c r="M31" s="446"/>
      <c r="N31" s="446">
        <v>269114</v>
      </c>
      <c r="O31" s="444">
        <v>37459</v>
      </c>
      <c r="P31" s="444"/>
      <c r="Q31" s="444">
        <v>18848.419999999998</v>
      </c>
      <c r="R31" s="444">
        <v>2329.58</v>
      </c>
      <c r="S31" s="444"/>
      <c r="T31" s="444">
        <v>6493.7069999999994</v>
      </c>
      <c r="U31" s="444">
        <v>1613.2929999999999</v>
      </c>
      <c r="V31" s="444"/>
      <c r="W31" s="444">
        <v>7176.6379999999999</v>
      </c>
      <c r="X31" s="444"/>
      <c r="Y31" s="444">
        <v>474.36200000000002</v>
      </c>
      <c r="Z31" s="444"/>
      <c r="AA31" s="444">
        <v>32518.764999999996</v>
      </c>
      <c r="AB31" s="444">
        <v>4417.2349999999997</v>
      </c>
      <c r="AC31" s="444"/>
      <c r="AD31" s="446">
        <f t="shared" si="0"/>
        <v>301632.76500000001</v>
      </c>
      <c r="AE31" s="446">
        <f t="shared" si="1"/>
        <v>41876.235000000001</v>
      </c>
    </row>
    <row r="32" spans="1:31" ht="12" customHeight="1" x14ac:dyDescent="0.2">
      <c r="A32" s="443">
        <v>1997</v>
      </c>
      <c r="B32" s="444">
        <v>167353</v>
      </c>
      <c r="C32" s="445"/>
      <c r="D32" s="444">
        <v>13736</v>
      </c>
      <c r="E32" s="444">
        <v>47009</v>
      </c>
      <c r="F32" s="445"/>
      <c r="G32" s="444">
        <v>3538</v>
      </c>
      <c r="H32" s="444"/>
      <c r="I32" s="444">
        <v>19202</v>
      </c>
      <c r="J32" s="444">
        <v>6746</v>
      </c>
      <c r="K32" s="444">
        <v>48001</v>
      </c>
      <c r="L32" s="444">
        <v>8272</v>
      </c>
      <c r="M32" s="446"/>
      <c r="N32" s="446">
        <v>281565</v>
      </c>
      <c r="O32" s="444">
        <v>32292</v>
      </c>
      <c r="P32" s="444"/>
      <c r="Q32" s="444">
        <v>44589.599999999999</v>
      </c>
      <c r="R32" s="444">
        <v>6080.4</v>
      </c>
      <c r="S32" s="444"/>
      <c r="T32" s="444">
        <v>13358.023999999999</v>
      </c>
      <c r="U32" s="444">
        <v>1769.9759999999999</v>
      </c>
      <c r="V32" s="444"/>
      <c r="W32" s="444">
        <v>5327.95</v>
      </c>
      <c r="X32" s="444"/>
      <c r="Y32" s="444">
        <v>322.05</v>
      </c>
      <c r="Z32" s="444"/>
      <c r="AA32" s="444">
        <v>63275.573999999993</v>
      </c>
      <c r="AB32" s="444">
        <v>8172.4259999999995</v>
      </c>
      <c r="AC32" s="444"/>
      <c r="AD32" s="446">
        <f t="shared" si="0"/>
        <v>344840.57400000002</v>
      </c>
      <c r="AE32" s="446">
        <f t="shared" si="1"/>
        <v>40464.425999999999</v>
      </c>
    </row>
    <row r="33" spans="1:31" ht="12" customHeight="1" x14ac:dyDescent="0.2">
      <c r="A33" s="443">
        <v>1998</v>
      </c>
      <c r="B33" s="444">
        <v>60713</v>
      </c>
      <c r="C33" s="445"/>
      <c r="D33" s="444">
        <v>5137</v>
      </c>
      <c r="E33" s="444">
        <v>39600</v>
      </c>
      <c r="F33" s="448" t="s">
        <v>18</v>
      </c>
      <c r="G33" s="444">
        <v>3400</v>
      </c>
      <c r="H33" s="444"/>
      <c r="I33" s="444">
        <v>26737</v>
      </c>
      <c r="J33" s="444">
        <v>4353</v>
      </c>
      <c r="K33" s="444">
        <v>48942</v>
      </c>
      <c r="L33" s="444">
        <v>15838</v>
      </c>
      <c r="M33" s="446"/>
      <c r="N33" s="446">
        <v>175992</v>
      </c>
      <c r="O33" s="444">
        <v>28728</v>
      </c>
      <c r="P33" s="444"/>
      <c r="Q33" s="444">
        <v>42399.555999999997</v>
      </c>
      <c r="R33" s="444">
        <v>1951.4440000000002</v>
      </c>
      <c r="S33" s="444"/>
      <c r="T33" s="444">
        <v>17566.77</v>
      </c>
      <c r="U33" s="444">
        <v>1322.23</v>
      </c>
      <c r="V33" s="444"/>
      <c r="W33" s="444">
        <v>9949.0720000000001</v>
      </c>
      <c r="X33" s="444"/>
      <c r="Y33" s="444">
        <v>1838.9280000000001</v>
      </c>
      <c r="Z33" s="444"/>
      <c r="AA33" s="444">
        <v>69915.398000000001</v>
      </c>
      <c r="AB33" s="444">
        <v>5112.6019999999999</v>
      </c>
      <c r="AC33" s="444"/>
      <c r="AD33" s="446">
        <f t="shared" si="0"/>
        <v>245907.39799999999</v>
      </c>
      <c r="AE33" s="446">
        <f t="shared" si="1"/>
        <v>33840.601999999999</v>
      </c>
    </row>
    <row r="34" spans="1:31" ht="12" customHeight="1" x14ac:dyDescent="0.2">
      <c r="A34" s="443">
        <v>1999</v>
      </c>
      <c r="B34" s="444">
        <v>256629</v>
      </c>
      <c r="C34" s="445"/>
      <c r="D34" s="444">
        <v>7495</v>
      </c>
      <c r="E34" s="444">
        <v>30000</v>
      </c>
      <c r="F34" s="448" t="s">
        <v>18</v>
      </c>
      <c r="G34" s="446">
        <v>7500</v>
      </c>
      <c r="H34" s="446"/>
      <c r="I34" s="444">
        <v>18778</v>
      </c>
      <c r="J34" s="444">
        <v>5452</v>
      </c>
      <c r="K34" s="444">
        <v>52199</v>
      </c>
      <c r="L34" s="444">
        <v>10678</v>
      </c>
      <c r="M34" s="446"/>
      <c r="N34" s="446">
        <v>357606</v>
      </c>
      <c r="O34" s="444">
        <v>31125</v>
      </c>
      <c r="P34" s="444"/>
      <c r="Q34" s="444">
        <v>23194.2</v>
      </c>
      <c r="R34" s="444">
        <v>3775.8</v>
      </c>
      <c r="S34" s="444"/>
      <c r="T34" s="444">
        <v>12822</v>
      </c>
      <c r="U34" s="444">
        <v>1104</v>
      </c>
      <c r="V34" s="444"/>
      <c r="W34" s="444">
        <v>6207.36</v>
      </c>
      <c r="X34" s="444"/>
      <c r="Y34" s="444">
        <v>3552.64</v>
      </c>
      <c r="Z34" s="444"/>
      <c r="AA34" s="444">
        <v>42223.56</v>
      </c>
      <c r="AB34" s="444">
        <v>8432.44</v>
      </c>
      <c r="AC34" s="444"/>
      <c r="AD34" s="446">
        <f t="shared" si="0"/>
        <v>399829.56</v>
      </c>
      <c r="AE34" s="446">
        <f t="shared" si="1"/>
        <v>39557.440000000002</v>
      </c>
    </row>
    <row r="35" spans="1:31" ht="12" customHeight="1" x14ac:dyDescent="0.2">
      <c r="A35" s="443">
        <v>2000</v>
      </c>
      <c r="B35" s="444">
        <v>152923</v>
      </c>
      <c r="C35" s="445"/>
      <c r="D35" s="444">
        <v>3900</v>
      </c>
      <c r="E35" s="444">
        <v>109924</v>
      </c>
      <c r="F35" s="445"/>
      <c r="G35" s="444">
        <v>7017</v>
      </c>
      <c r="H35" s="444"/>
      <c r="I35" s="444">
        <v>12954</v>
      </c>
      <c r="J35" s="444">
        <v>2041</v>
      </c>
      <c r="K35" s="444">
        <v>94161</v>
      </c>
      <c r="L35" s="444">
        <v>6691</v>
      </c>
      <c r="M35" s="446"/>
      <c r="N35" s="446">
        <v>369962</v>
      </c>
      <c r="O35" s="444">
        <v>19649</v>
      </c>
      <c r="P35" s="444"/>
      <c r="Q35" s="444">
        <v>20792.64</v>
      </c>
      <c r="R35" s="444">
        <v>866.36</v>
      </c>
      <c r="S35" s="444"/>
      <c r="T35" s="444">
        <v>16470</v>
      </c>
      <c r="U35" s="444">
        <v>1676</v>
      </c>
      <c r="V35" s="444"/>
      <c r="W35" s="444">
        <v>10312</v>
      </c>
      <c r="X35" s="444"/>
      <c r="Y35" s="444">
        <v>848</v>
      </c>
      <c r="Z35" s="444"/>
      <c r="AA35" s="444">
        <v>47574.64</v>
      </c>
      <c r="AB35" s="444">
        <v>3390.36</v>
      </c>
      <c r="AC35" s="444"/>
      <c r="AD35" s="446">
        <f t="shared" si="0"/>
        <v>417536.64</v>
      </c>
      <c r="AE35" s="446">
        <f t="shared" si="1"/>
        <v>23039.360000000001</v>
      </c>
    </row>
    <row r="36" spans="1:31" ht="12" customHeight="1" x14ac:dyDescent="0.2">
      <c r="A36" s="443">
        <v>2001</v>
      </c>
      <c r="B36" s="444">
        <v>179198</v>
      </c>
      <c r="C36" s="445"/>
      <c r="D36" s="444">
        <v>11853</v>
      </c>
      <c r="E36" s="444">
        <v>169588</v>
      </c>
      <c r="F36" s="445"/>
      <c r="G36" s="444">
        <v>9114</v>
      </c>
      <c r="H36" s="444"/>
      <c r="I36" s="444">
        <v>21567</v>
      </c>
      <c r="J36" s="444">
        <v>1825</v>
      </c>
      <c r="K36" s="444">
        <v>169023</v>
      </c>
      <c r="L36" s="444">
        <v>16144</v>
      </c>
      <c r="M36" s="446"/>
      <c r="N36" s="446">
        <v>539376</v>
      </c>
      <c r="O36" s="444">
        <v>38936</v>
      </c>
      <c r="P36" s="444"/>
      <c r="Q36" s="444">
        <v>23710.080000000002</v>
      </c>
      <c r="R36" s="444">
        <v>987.92</v>
      </c>
      <c r="S36" s="444"/>
      <c r="T36" s="444">
        <v>24001</v>
      </c>
      <c r="U36" s="444">
        <v>871</v>
      </c>
      <c r="V36" s="444"/>
      <c r="W36" s="444">
        <v>9688</v>
      </c>
      <c r="X36" s="444"/>
      <c r="Y36" s="444">
        <v>1956</v>
      </c>
      <c r="Z36" s="444"/>
      <c r="AA36" s="444">
        <v>57399.08</v>
      </c>
      <c r="AB36" s="444">
        <v>3814.92</v>
      </c>
      <c r="AC36" s="444"/>
      <c r="AD36" s="446">
        <f t="shared" si="0"/>
        <v>596775.07999999996</v>
      </c>
      <c r="AE36" s="446">
        <f t="shared" si="1"/>
        <v>42750.92</v>
      </c>
    </row>
    <row r="37" spans="1:31" ht="12" customHeight="1" x14ac:dyDescent="0.2">
      <c r="A37" s="443">
        <v>2002</v>
      </c>
      <c r="B37" s="444">
        <v>474812</v>
      </c>
      <c r="C37" s="448" t="s">
        <v>19</v>
      </c>
      <c r="D37" s="444">
        <v>11259</v>
      </c>
      <c r="E37" s="444">
        <v>93766</v>
      </c>
      <c r="F37" s="445"/>
      <c r="G37" s="444">
        <v>11397</v>
      </c>
      <c r="H37" s="444"/>
      <c r="I37" s="444">
        <v>18406</v>
      </c>
      <c r="J37" s="444">
        <v>4796</v>
      </c>
      <c r="K37" s="444">
        <v>97242</v>
      </c>
      <c r="L37" s="444">
        <v>15195</v>
      </c>
      <c r="M37" s="446"/>
      <c r="N37" s="446">
        <v>684226</v>
      </c>
      <c r="O37" s="444">
        <v>42647</v>
      </c>
      <c r="P37" s="444"/>
      <c r="Q37" s="444">
        <v>61895</v>
      </c>
      <c r="R37" s="444">
        <v>4029</v>
      </c>
      <c r="S37" s="444"/>
      <c r="T37" s="444">
        <v>17516</v>
      </c>
      <c r="U37" s="444">
        <v>2991</v>
      </c>
      <c r="V37" s="444"/>
      <c r="W37" s="444">
        <v>6231</v>
      </c>
      <c r="X37" s="444"/>
      <c r="Y37" s="444">
        <v>3586</v>
      </c>
      <c r="Z37" s="444"/>
      <c r="AA37" s="444">
        <v>85642</v>
      </c>
      <c r="AB37" s="444">
        <v>10606</v>
      </c>
      <c r="AC37" s="444"/>
      <c r="AD37" s="446">
        <f t="shared" si="0"/>
        <v>769868</v>
      </c>
      <c r="AE37" s="446">
        <f t="shared" si="1"/>
        <v>53253</v>
      </c>
    </row>
    <row r="38" spans="1:31" ht="12" customHeight="1" x14ac:dyDescent="0.2">
      <c r="A38" s="443">
        <v>2003</v>
      </c>
      <c r="B38" s="444">
        <v>164802</v>
      </c>
      <c r="C38" s="445"/>
      <c r="D38" s="444">
        <v>4402</v>
      </c>
      <c r="E38" s="444">
        <v>85578</v>
      </c>
      <c r="F38" s="445"/>
      <c r="G38" s="444">
        <v>4369</v>
      </c>
      <c r="H38" s="444"/>
      <c r="I38" s="444">
        <v>26820</v>
      </c>
      <c r="J38" s="444">
        <v>1489</v>
      </c>
      <c r="K38" s="444">
        <v>137444</v>
      </c>
      <c r="L38" s="444">
        <v>13647</v>
      </c>
      <c r="M38" s="446"/>
      <c r="N38" s="446">
        <v>414644</v>
      </c>
      <c r="O38" s="444">
        <v>23907</v>
      </c>
      <c r="P38" s="444"/>
      <c r="Q38" s="444">
        <v>82882</v>
      </c>
      <c r="R38" s="444">
        <v>5352</v>
      </c>
      <c r="S38" s="444"/>
      <c r="T38" s="444">
        <v>13615</v>
      </c>
      <c r="U38" s="444">
        <v>1352</v>
      </c>
      <c r="V38" s="444"/>
      <c r="W38" s="444">
        <v>11875</v>
      </c>
      <c r="X38" s="444"/>
      <c r="Y38" s="444">
        <v>3012</v>
      </c>
      <c r="Z38" s="444"/>
      <c r="AA38" s="444">
        <v>108372</v>
      </c>
      <c r="AB38" s="444">
        <v>9716</v>
      </c>
      <c r="AC38" s="444"/>
      <c r="AD38" s="446">
        <f t="shared" si="0"/>
        <v>523016</v>
      </c>
      <c r="AE38" s="446">
        <f t="shared" si="1"/>
        <v>33623</v>
      </c>
    </row>
    <row r="39" spans="1:31" ht="12" customHeight="1" x14ac:dyDescent="0.2">
      <c r="A39" s="443">
        <v>2004</v>
      </c>
      <c r="B39" s="444">
        <v>70548</v>
      </c>
      <c r="C39" s="445"/>
      <c r="D39" s="444">
        <v>7220</v>
      </c>
      <c r="E39" s="444">
        <v>48580</v>
      </c>
      <c r="F39" s="445"/>
      <c r="G39" s="444">
        <v>5591</v>
      </c>
      <c r="H39" s="444"/>
      <c r="I39" s="444">
        <v>9260</v>
      </c>
      <c r="J39" s="444">
        <v>5208</v>
      </c>
      <c r="K39" s="444">
        <v>77842</v>
      </c>
      <c r="L39" s="444">
        <v>21505</v>
      </c>
      <c r="M39" s="446"/>
      <c r="N39" s="446">
        <v>206230</v>
      </c>
      <c r="O39" s="444">
        <v>39524</v>
      </c>
      <c r="P39" s="444"/>
      <c r="Q39" s="444">
        <v>52145</v>
      </c>
      <c r="R39" s="444">
        <v>17027</v>
      </c>
      <c r="S39" s="444"/>
      <c r="T39" s="444">
        <v>15769</v>
      </c>
      <c r="U39" s="444">
        <v>5535</v>
      </c>
      <c r="V39" s="444"/>
      <c r="W39" s="444">
        <v>12741</v>
      </c>
      <c r="X39" s="444"/>
      <c r="Y39" s="444">
        <v>13659</v>
      </c>
      <c r="Z39" s="444"/>
      <c r="AA39" s="444">
        <v>80655</v>
      </c>
      <c r="AB39" s="444">
        <v>36221</v>
      </c>
      <c r="AC39" s="444"/>
      <c r="AD39" s="446">
        <f t="shared" si="0"/>
        <v>286885</v>
      </c>
      <c r="AE39" s="446">
        <f t="shared" si="1"/>
        <v>75745</v>
      </c>
    </row>
    <row r="40" spans="1:31" ht="12" customHeight="1" x14ac:dyDescent="0.2">
      <c r="A40" s="443">
        <v>2005</v>
      </c>
      <c r="B40" s="444">
        <v>96716</v>
      </c>
      <c r="C40" s="445"/>
      <c r="D40" s="444">
        <v>3267</v>
      </c>
      <c r="E40" s="444">
        <v>43738</v>
      </c>
      <c r="F40" s="445"/>
      <c r="G40" s="444">
        <v>4848</v>
      </c>
      <c r="H40" s="444"/>
      <c r="I40" s="444">
        <v>16251</v>
      </c>
      <c r="J40" s="444">
        <v>987</v>
      </c>
      <c r="K40" s="444">
        <v>58155</v>
      </c>
      <c r="L40" s="444">
        <v>4499</v>
      </c>
      <c r="M40" s="446"/>
      <c r="N40" s="446">
        <v>214860</v>
      </c>
      <c r="O40" s="444">
        <v>13601</v>
      </c>
      <c r="P40" s="444"/>
      <c r="Q40" s="444">
        <v>139979</v>
      </c>
      <c r="R40" s="444">
        <v>2694</v>
      </c>
      <c r="S40" s="444"/>
      <c r="T40" s="444">
        <v>20597</v>
      </c>
      <c r="U40" s="444">
        <v>1787</v>
      </c>
      <c r="V40" s="444"/>
      <c r="W40" s="444">
        <v>20569</v>
      </c>
      <c r="X40" s="444"/>
      <c r="Y40" s="444">
        <v>1780</v>
      </c>
      <c r="Z40" s="444"/>
      <c r="AA40" s="444">
        <v>181145</v>
      </c>
      <c r="AB40" s="444">
        <v>6261</v>
      </c>
      <c r="AC40" s="444"/>
      <c r="AD40" s="446">
        <f t="shared" si="0"/>
        <v>396005</v>
      </c>
      <c r="AE40" s="446">
        <f t="shared" si="1"/>
        <v>19862</v>
      </c>
    </row>
    <row r="41" spans="1:31" s="452" customFormat="1" ht="12" customHeight="1" x14ac:dyDescent="0.2">
      <c r="A41" s="449">
        <v>2006</v>
      </c>
      <c r="B41" s="450">
        <v>89933</v>
      </c>
      <c r="C41" s="451"/>
      <c r="D41" s="450">
        <v>2874</v>
      </c>
      <c r="E41" s="450">
        <v>75545</v>
      </c>
      <c r="F41" s="451"/>
      <c r="G41" s="450">
        <v>1869</v>
      </c>
      <c r="H41" s="450"/>
      <c r="I41" s="450">
        <v>7891</v>
      </c>
      <c r="J41" s="450">
        <v>230</v>
      </c>
      <c r="K41" s="450">
        <v>23120</v>
      </c>
      <c r="L41" s="444">
        <v>1420</v>
      </c>
      <c r="M41" s="446"/>
      <c r="N41" s="446">
        <v>196489</v>
      </c>
      <c r="O41" s="444">
        <v>6393</v>
      </c>
      <c r="P41" s="444"/>
      <c r="Q41" s="444">
        <v>56819</v>
      </c>
      <c r="R41" s="450">
        <v>1013</v>
      </c>
      <c r="S41" s="450"/>
      <c r="T41" s="450">
        <v>13400</v>
      </c>
      <c r="U41" s="450">
        <v>634</v>
      </c>
      <c r="V41" s="450"/>
      <c r="W41" s="450">
        <v>8322</v>
      </c>
      <c r="X41" s="450"/>
      <c r="Y41" s="450">
        <v>406</v>
      </c>
      <c r="Z41" s="450"/>
      <c r="AA41" s="450">
        <v>78541</v>
      </c>
      <c r="AB41" s="450">
        <v>2053</v>
      </c>
      <c r="AC41" s="450"/>
      <c r="AD41" s="446">
        <f t="shared" si="0"/>
        <v>275030</v>
      </c>
      <c r="AE41" s="446">
        <f t="shared" si="1"/>
        <v>8446</v>
      </c>
    </row>
    <row r="42" spans="1:31" s="452" customFormat="1" ht="12" customHeight="1" x14ac:dyDescent="0.2">
      <c r="A42" s="449">
        <v>2007</v>
      </c>
      <c r="B42" s="450">
        <v>36079</v>
      </c>
      <c r="C42" s="451"/>
      <c r="D42" s="450">
        <v>978</v>
      </c>
      <c r="E42" s="450">
        <v>21541</v>
      </c>
      <c r="F42" s="451"/>
      <c r="G42" s="450">
        <v>321</v>
      </c>
      <c r="H42" s="450"/>
      <c r="I42" s="450">
        <v>2523</v>
      </c>
      <c r="J42" s="450">
        <v>81</v>
      </c>
      <c r="K42" s="450">
        <v>9929</v>
      </c>
      <c r="L42" s="444">
        <v>144</v>
      </c>
      <c r="M42" s="446"/>
      <c r="N42" s="446">
        <v>70072</v>
      </c>
      <c r="O42" s="444">
        <v>1524</v>
      </c>
      <c r="P42" s="444"/>
      <c r="Q42" s="444">
        <v>11543</v>
      </c>
      <c r="R42" s="450">
        <v>201</v>
      </c>
      <c r="S42" s="450"/>
      <c r="T42" s="450">
        <v>5169</v>
      </c>
      <c r="U42" s="450">
        <v>172</v>
      </c>
      <c r="V42" s="450"/>
      <c r="W42" s="450">
        <v>4590</v>
      </c>
      <c r="X42" s="450"/>
      <c r="Y42" s="450">
        <v>7</v>
      </c>
      <c r="Z42" s="450"/>
      <c r="AA42" s="450">
        <v>21302</v>
      </c>
      <c r="AB42" s="450">
        <v>380</v>
      </c>
      <c r="AC42" s="450"/>
      <c r="AD42" s="446">
        <f t="shared" si="0"/>
        <v>91374</v>
      </c>
      <c r="AE42" s="446">
        <f t="shared" si="1"/>
        <v>1904</v>
      </c>
    </row>
    <row r="43" spans="1:31" s="452" customFormat="1" ht="12" customHeight="1" x14ac:dyDescent="0.2">
      <c r="A43" s="449">
        <v>2008</v>
      </c>
      <c r="B43" s="450">
        <v>36274</v>
      </c>
      <c r="C43" s="451"/>
      <c r="D43" s="450">
        <v>2074</v>
      </c>
      <c r="E43" s="450">
        <v>5703</v>
      </c>
      <c r="F43" s="451"/>
      <c r="G43" s="450">
        <v>236</v>
      </c>
      <c r="H43" s="450"/>
      <c r="I43" s="450">
        <v>3084</v>
      </c>
      <c r="J43" s="450">
        <v>424</v>
      </c>
      <c r="K43" s="450">
        <v>2255</v>
      </c>
      <c r="L43" s="444">
        <v>259</v>
      </c>
      <c r="M43" s="446"/>
      <c r="N43" s="446">
        <v>47316</v>
      </c>
      <c r="O43" s="444">
        <v>2993</v>
      </c>
      <c r="P43" s="444"/>
      <c r="Q43" s="444">
        <v>10181</v>
      </c>
      <c r="R43" s="450">
        <v>458</v>
      </c>
      <c r="S43" s="450"/>
      <c r="T43" s="450">
        <v>5031</v>
      </c>
      <c r="U43" s="450">
        <v>323</v>
      </c>
      <c r="V43" s="450"/>
      <c r="W43" s="450">
        <v>2836</v>
      </c>
      <c r="X43" s="450"/>
      <c r="Y43" s="450">
        <v>348</v>
      </c>
      <c r="Z43" s="450"/>
      <c r="AA43" s="450">
        <v>18048</v>
      </c>
      <c r="AB43" s="450">
        <v>1129</v>
      </c>
      <c r="AC43" s="450"/>
      <c r="AD43" s="446">
        <f t="shared" si="0"/>
        <v>65364</v>
      </c>
      <c r="AE43" s="446">
        <f t="shared" si="1"/>
        <v>4122</v>
      </c>
    </row>
    <row r="44" spans="1:31" s="452" customFormat="1" ht="12" customHeight="1" x14ac:dyDescent="0.2">
      <c r="A44" s="449">
        <v>2009</v>
      </c>
      <c r="B44" s="450">
        <v>12277</v>
      </c>
      <c r="C44" s="451"/>
      <c r="D44" s="450">
        <v>1624</v>
      </c>
      <c r="E44" s="450">
        <v>3950</v>
      </c>
      <c r="F44" s="451"/>
      <c r="G44" s="450">
        <v>897</v>
      </c>
      <c r="H44" s="450"/>
      <c r="I44" s="450">
        <v>3992</v>
      </c>
      <c r="J44" s="450">
        <v>803</v>
      </c>
      <c r="K44" s="450">
        <v>4729</v>
      </c>
      <c r="L44" s="444">
        <v>1047</v>
      </c>
      <c r="M44" s="446"/>
      <c r="N44" s="446">
        <v>24948</v>
      </c>
      <c r="O44" s="444">
        <v>4371</v>
      </c>
      <c r="P44" s="444"/>
      <c r="Q44" s="444">
        <v>5433</v>
      </c>
      <c r="R44" s="450">
        <v>719</v>
      </c>
      <c r="S44" s="450"/>
      <c r="T44" s="450">
        <v>6240</v>
      </c>
      <c r="U44" s="450">
        <v>3723</v>
      </c>
      <c r="V44" s="450"/>
      <c r="W44" s="450">
        <v>4252</v>
      </c>
      <c r="X44" s="450"/>
      <c r="Y44" s="450">
        <v>654</v>
      </c>
      <c r="Z44" s="450"/>
      <c r="AA44" s="450">
        <v>15925</v>
      </c>
      <c r="AB44" s="450">
        <v>5096</v>
      </c>
      <c r="AC44" s="450"/>
      <c r="AD44" s="446">
        <f t="shared" si="0"/>
        <v>40873</v>
      </c>
      <c r="AE44" s="446">
        <f t="shared" si="1"/>
        <v>9467</v>
      </c>
    </row>
    <row r="45" spans="1:31" s="452" customFormat="1" ht="12" customHeight="1" x14ac:dyDescent="0.2">
      <c r="A45" s="449">
        <v>2010</v>
      </c>
      <c r="B45" s="453">
        <v>25688</v>
      </c>
      <c r="C45" s="454"/>
      <c r="D45" s="453">
        <v>6872</v>
      </c>
      <c r="E45" s="453">
        <v>40981</v>
      </c>
      <c r="F45" s="454"/>
      <c r="G45" s="453">
        <v>3933</v>
      </c>
      <c r="H45" s="453"/>
      <c r="I45" s="453">
        <v>12074</v>
      </c>
      <c r="J45" s="453">
        <v>1023</v>
      </c>
      <c r="K45" s="453">
        <v>12383</v>
      </c>
      <c r="L45" s="455">
        <v>2305</v>
      </c>
      <c r="M45" s="456"/>
      <c r="N45" s="456">
        <v>91126</v>
      </c>
      <c r="O45" s="455">
        <v>14133</v>
      </c>
      <c r="P45" s="455"/>
      <c r="Q45" s="455">
        <v>8666</v>
      </c>
      <c r="R45" s="453">
        <v>8572</v>
      </c>
      <c r="S45" s="453"/>
      <c r="T45" s="453">
        <v>17215</v>
      </c>
      <c r="U45" s="453">
        <v>2757</v>
      </c>
      <c r="V45" s="453"/>
      <c r="W45" s="453">
        <v>7269</v>
      </c>
      <c r="X45" s="453"/>
      <c r="Y45" s="453">
        <v>1826</v>
      </c>
      <c r="Z45" s="453"/>
      <c r="AA45" s="453">
        <v>33150</v>
      </c>
      <c r="AB45" s="453">
        <v>13155</v>
      </c>
      <c r="AC45" s="453">
        <v>1</v>
      </c>
      <c r="AD45" s="446">
        <f t="shared" si="0"/>
        <v>124276</v>
      </c>
      <c r="AE45" s="446">
        <f t="shared" si="1"/>
        <v>27288</v>
      </c>
    </row>
    <row r="46" spans="1:31" s="452" customFormat="1" ht="12" customHeight="1" x14ac:dyDescent="0.2">
      <c r="A46" s="443">
        <v>2011</v>
      </c>
      <c r="B46" s="457">
        <v>20466</v>
      </c>
      <c r="C46" s="458"/>
      <c r="D46" s="457">
        <v>15096</v>
      </c>
      <c r="E46" s="457">
        <v>35656</v>
      </c>
      <c r="F46" s="458"/>
      <c r="G46" s="457">
        <v>11633</v>
      </c>
      <c r="H46" s="457"/>
      <c r="I46" s="457">
        <v>6917</v>
      </c>
      <c r="J46" s="457">
        <v>2204</v>
      </c>
      <c r="K46" s="457">
        <v>14815</v>
      </c>
      <c r="L46" s="457">
        <v>10422</v>
      </c>
      <c r="M46" s="457"/>
      <c r="N46" s="456">
        <v>77854</v>
      </c>
      <c r="O46" s="455">
        <v>39355</v>
      </c>
      <c r="P46" s="455"/>
      <c r="Q46" s="455">
        <v>19312</v>
      </c>
      <c r="R46" s="455">
        <v>23068</v>
      </c>
      <c r="S46" s="455"/>
      <c r="T46" s="455">
        <v>15925</v>
      </c>
      <c r="U46" s="455">
        <v>16691</v>
      </c>
      <c r="V46" s="455"/>
      <c r="W46" s="455">
        <v>6251</v>
      </c>
      <c r="X46" s="455"/>
      <c r="Y46" s="455">
        <v>6429</v>
      </c>
      <c r="Z46" s="457"/>
      <c r="AA46" s="457">
        <v>41488</v>
      </c>
      <c r="AB46" s="457">
        <v>46188</v>
      </c>
      <c r="AC46" s="457"/>
      <c r="AD46" s="446">
        <f t="shared" si="0"/>
        <v>119342</v>
      </c>
      <c r="AE46" s="446">
        <f t="shared" si="1"/>
        <v>85543</v>
      </c>
    </row>
    <row r="47" spans="1:31" s="452" customFormat="1" ht="12" customHeight="1" x14ac:dyDescent="0.2">
      <c r="A47" s="443">
        <v>2012</v>
      </c>
      <c r="B47" s="457">
        <v>67190</v>
      </c>
      <c r="C47" s="458"/>
      <c r="D47" s="457">
        <v>7125</v>
      </c>
      <c r="E47" s="457">
        <v>57507</v>
      </c>
      <c r="F47" s="458"/>
      <c r="G47" s="457">
        <v>6142</v>
      </c>
      <c r="H47" s="457"/>
      <c r="I47" s="457">
        <v>6009</v>
      </c>
      <c r="J47" s="457">
        <v>1722</v>
      </c>
      <c r="K47" s="457">
        <v>35527</v>
      </c>
      <c r="L47" s="457">
        <v>3296</v>
      </c>
      <c r="M47" s="457"/>
      <c r="N47" s="456">
        <v>166233</v>
      </c>
      <c r="O47" s="455">
        <v>18285</v>
      </c>
      <c r="P47" s="455"/>
      <c r="Q47" s="455">
        <v>77318</v>
      </c>
      <c r="R47" s="455">
        <v>8198</v>
      </c>
      <c r="S47" s="455"/>
      <c r="T47" s="455">
        <v>33628</v>
      </c>
      <c r="U47" s="455">
        <v>8533</v>
      </c>
      <c r="V47" s="455"/>
      <c r="W47" s="455">
        <v>8250</v>
      </c>
      <c r="X47" s="455"/>
      <c r="Y47" s="455">
        <v>1007</v>
      </c>
      <c r="Z47" s="457"/>
      <c r="AA47" s="457">
        <v>119196</v>
      </c>
      <c r="AB47" s="457">
        <v>17738</v>
      </c>
      <c r="AC47" s="457"/>
      <c r="AD47" s="446">
        <f t="shared" si="0"/>
        <v>285429</v>
      </c>
      <c r="AE47" s="446">
        <f t="shared" si="1"/>
        <v>36023</v>
      </c>
    </row>
    <row r="48" spans="1:31" ht="12" customHeight="1" x14ac:dyDescent="0.2">
      <c r="A48" s="443">
        <v>2013</v>
      </c>
      <c r="B48" s="457">
        <v>90119</v>
      </c>
      <c r="C48" s="458"/>
      <c r="D48" s="457">
        <v>6253</v>
      </c>
      <c r="E48" s="457">
        <v>145650</v>
      </c>
      <c r="F48" s="458"/>
      <c r="G48" s="457">
        <v>5559</v>
      </c>
      <c r="H48" s="457"/>
      <c r="I48" s="457">
        <v>13830</v>
      </c>
      <c r="J48" s="457">
        <v>1050</v>
      </c>
      <c r="K48" s="457">
        <v>56036</v>
      </c>
      <c r="L48" s="457">
        <v>2192</v>
      </c>
      <c r="M48" s="457"/>
      <c r="N48" s="456">
        <v>305635</v>
      </c>
      <c r="O48" s="455">
        <v>15054</v>
      </c>
      <c r="P48" s="455"/>
      <c r="Q48" s="455">
        <v>67758</v>
      </c>
      <c r="R48" s="455">
        <v>2103</v>
      </c>
      <c r="S48" s="455"/>
      <c r="T48" s="455">
        <v>25152</v>
      </c>
      <c r="U48" s="455">
        <v>2470</v>
      </c>
      <c r="V48" s="455"/>
      <c r="W48" s="455">
        <v>8301</v>
      </c>
      <c r="X48" s="455"/>
      <c r="Y48" s="455">
        <v>775</v>
      </c>
      <c r="Z48" s="457"/>
      <c r="AA48" s="457">
        <v>101211</v>
      </c>
      <c r="AB48" s="457">
        <v>5348</v>
      </c>
      <c r="AC48" s="457"/>
      <c r="AD48" s="446">
        <f t="shared" si="0"/>
        <v>406846</v>
      </c>
      <c r="AE48" s="446">
        <f t="shared" si="1"/>
        <v>20402</v>
      </c>
    </row>
    <row r="49" spans="1:31" ht="12" customHeight="1" x14ac:dyDescent="0.2">
      <c r="A49" s="443">
        <v>2014</v>
      </c>
      <c r="B49" s="459">
        <v>80407</v>
      </c>
      <c r="C49" s="459"/>
      <c r="D49" s="459">
        <v>7193</v>
      </c>
      <c r="E49" s="459">
        <v>55480</v>
      </c>
      <c r="F49" s="460"/>
      <c r="G49" s="459">
        <v>5241</v>
      </c>
      <c r="H49" s="459"/>
      <c r="I49" s="459">
        <v>9885</v>
      </c>
      <c r="J49" s="459">
        <v>1819</v>
      </c>
      <c r="K49" s="459">
        <v>22895</v>
      </c>
      <c r="L49" s="459">
        <v>3580</v>
      </c>
      <c r="M49" s="461"/>
      <c r="N49" s="461">
        <v>168667</v>
      </c>
      <c r="O49" s="461">
        <v>17833</v>
      </c>
      <c r="P49" s="459"/>
      <c r="Q49" s="459">
        <v>17937</v>
      </c>
      <c r="R49" s="459">
        <v>903</v>
      </c>
      <c r="S49" s="459"/>
      <c r="T49" s="459">
        <v>18824</v>
      </c>
      <c r="U49" s="459">
        <v>4596</v>
      </c>
      <c r="V49" s="459"/>
      <c r="W49" s="459">
        <v>7048</v>
      </c>
      <c r="X49" s="459"/>
      <c r="Y49" s="459">
        <v>1295</v>
      </c>
      <c r="Z49" s="459"/>
      <c r="AA49" s="459">
        <v>43809</v>
      </c>
      <c r="AB49" s="459">
        <v>6794</v>
      </c>
      <c r="AC49" s="459"/>
      <c r="AD49" s="446">
        <v>212476</v>
      </c>
      <c r="AE49" s="446">
        <v>24627</v>
      </c>
    </row>
    <row r="50" spans="1:31" ht="12" customHeight="1" x14ac:dyDescent="0.2">
      <c r="A50" s="443">
        <v>2015</v>
      </c>
      <c r="B50" s="459">
        <v>40696</v>
      </c>
      <c r="C50" s="459"/>
      <c r="D50" s="459">
        <v>3342</v>
      </c>
      <c r="E50" s="459">
        <v>18069</v>
      </c>
      <c r="F50" s="459"/>
      <c r="G50" s="459">
        <v>2497</v>
      </c>
      <c r="H50" s="459">
        <v>2730</v>
      </c>
      <c r="I50" s="459">
        <v>3844</v>
      </c>
      <c r="J50" s="459">
        <v>2789</v>
      </c>
      <c r="K50" s="459">
        <v>11895</v>
      </c>
      <c r="L50" s="459">
        <v>3844</v>
      </c>
      <c r="M50" s="459">
        <v>17648</v>
      </c>
      <c r="N50" s="459">
        <v>74504</v>
      </c>
      <c r="O50" s="459">
        <v>12472</v>
      </c>
      <c r="P50" s="459"/>
      <c r="Q50" s="459">
        <v>13861</v>
      </c>
      <c r="R50" s="459">
        <v>1863</v>
      </c>
      <c r="S50" s="459"/>
      <c r="T50" s="459">
        <v>17700</v>
      </c>
      <c r="U50" s="459">
        <v>3116</v>
      </c>
      <c r="V50" s="459">
        <v>3916</v>
      </c>
      <c r="W50" s="459">
        <v>7403</v>
      </c>
      <c r="X50" s="459"/>
      <c r="Y50" s="459">
        <v>2419</v>
      </c>
      <c r="Z50" s="459"/>
      <c r="AA50" s="459">
        <v>38964</v>
      </c>
      <c r="AB50" s="459">
        <v>7398</v>
      </c>
      <c r="AC50" s="459" t="s">
        <v>20</v>
      </c>
      <c r="AD50" s="446">
        <v>113468</v>
      </c>
      <c r="AE50" s="446">
        <v>19870</v>
      </c>
    </row>
    <row r="51" spans="1:31" ht="12" customHeight="1" x14ac:dyDescent="0.2">
      <c r="A51" s="443">
        <v>2016</v>
      </c>
      <c r="B51" s="459">
        <v>10563</v>
      </c>
      <c r="C51" s="459"/>
      <c r="D51" s="459">
        <v>803</v>
      </c>
      <c r="E51" s="459">
        <v>34054</v>
      </c>
      <c r="F51" s="459"/>
      <c r="G51" s="459">
        <v>4727</v>
      </c>
      <c r="H51" s="459"/>
      <c r="I51" s="459">
        <v>2143</v>
      </c>
      <c r="J51" s="459">
        <v>1422</v>
      </c>
      <c r="K51" s="459">
        <v>9537</v>
      </c>
      <c r="L51" s="459">
        <v>4936</v>
      </c>
      <c r="M51" s="459"/>
      <c r="N51" s="459">
        <v>56297</v>
      </c>
      <c r="O51" s="459">
        <v>11888</v>
      </c>
      <c r="P51" s="459"/>
      <c r="Q51" s="459">
        <v>8306</v>
      </c>
      <c r="R51" s="459">
        <v>225</v>
      </c>
      <c r="S51" s="459"/>
      <c r="T51" s="459">
        <v>17594</v>
      </c>
      <c r="U51" s="459">
        <v>2962</v>
      </c>
      <c r="V51" s="459"/>
      <c r="W51" s="459">
        <v>7502</v>
      </c>
      <c r="X51" s="459"/>
      <c r="Y51" s="459">
        <v>1922</v>
      </c>
      <c r="Z51" s="459"/>
      <c r="AA51" s="459">
        <v>33402</v>
      </c>
      <c r="AB51" s="459">
        <v>5109</v>
      </c>
      <c r="AC51" s="459"/>
      <c r="AD51" s="446">
        <v>89699</v>
      </c>
      <c r="AE51" s="446">
        <v>16997</v>
      </c>
    </row>
    <row r="52" spans="1:31" ht="12" customHeight="1" x14ac:dyDescent="0.2">
      <c r="A52" s="443">
        <v>2017</v>
      </c>
      <c r="B52" s="459">
        <v>1526</v>
      </c>
      <c r="C52" s="459"/>
      <c r="D52" s="459">
        <v>4015</v>
      </c>
      <c r="E52" s="459">
        <v>8120</v>
      </c>
      <c r="F52" s="459"/>
      <c r="G52" s="459">
        <v>2414</v>
      </c>
      <c r="H52" s="459"/>
      <c r="I52" s="459">
        <v>1207</v>
      </c>
      <c r="J52" s="459">
        <v>441</v>
      </c>
      <c r="K52" s="459">
        <v>6998</v>
      </c>
      <c r="L52" s="459">
        <v>2665</v>
      </c>
      <c r="M52" s="459"/>
      <c r="N52" s="459">
        <v>17851</v>
      </c>
      <c r="O52" s="459">
        <v>9535</v>
      </c>
      <c r="P52" s="459"/>
      <c r="Q52" s="459">
        <v>1316</v>
      </c>
      <c r="R52" s="459">
        <v>5080</v>
      </c>
      <c r="S52" s="459"/>
      <c r="T52" s="459">
        <v>16598</v>
      </c>
      <c r="U52" s="459">
        <v>8448</v>
      </c>
      <c r="V52" s="459"/>
      <c r="W52" s="459">
        <v>8564</v>
      </c>
      <c r="X52" s="756" t="s">
        <v>21</v>
      </c>
      <c r="Y52" s="459">
        <v>2015</v>
      </c>
      <c r="Z52" s="756" t="s">
        <v>21</v>
      </c>
      <c r="AA52" s="459">
        <v>26478</v>
      </c>
      <c r="AB52" s="459">
        <v>15543</v>
      </c>
      <c r="AC52" s="459"/>
      <c r="AD52" s="446">
        <v>44329</v>
      </c>
      <c r="AE52" s="446">
        <v>25078</v>
      </c>
    </row>
    <row r="53" spans="1:31" ht="12" customHeight="1" x14ac:dyDescent="0.2">
      <c r="A53" s="443">
        <v>2018</v>
      </c>
      <c r="B53" s="459">
        <v>18317</v>
      </c>
      <c r="C53" s="459"/>
      <c r="D53" s="459">
        <v>11998</v>
      </c>
      <c r="E53" s="459">
        <v>39210</v>
      </c>
      <c r="F53" s="459"/>
      <c r="G53" s="459">
        <v>6616</v>
      </c>
      <c r="H53" s="459"/>
      <c r="I53" s="459">
        <v>2140</v>
      </c>
      <c r="J53" s="459">
        <v>933</v>
      </c>
      <c r="K53" s="459">
        <v>12022</v>
      </c>
      <c r="L53" s="459">
        <v>9070</v>
      </c>
      <c r="M53" s="459"/>
      <c r="N53" s="459">
        <v>71689</v>
      </c>
      <c r="O53" s="459">
        <v>28617</v>
      </c>
      <c r="P53" s="459"/>
      <c r="Q53" s="459">
        <v>8207</v>
      </c>
      <c r="R53" s="459">
        <v>5991</v>
      </c>
      <c r="S53" s="459"/>
      <c r="T53" s="459">
        <v>21084</v>
      </c>
      <c r="U53" s="459">
        <v>7272</v>
      </c>
      <c r="V53" s="459"/>
      <c r="W53" s="459">
        <v>4486</v>
      </c>
      <c r="X53" s="756"/>
      <c r="Y53" s="459">
        <v>1726</v>
      </c>
      <c r="Z53" s="756"/>
      <c r="AA53" s="459">
        <v>33777</v>
      </c>
      <c r="AB53" s="459">
        <v>14989</v>
      </c>
      <c r="AC53" s="459"/>
      <c r="AD53" s="446">
        <v>105466</v>
      </c>
      <c r="AE53" s="446">
        <v>43606</v>
      </c>
    </row>
    <row r="54" spans="1:31" ht="12" customHeight="1" x14ac:dyDescent="0.2">
      <c r="A54" s="443">
        <v>2019</v>
      </c>
      <c r="B54" s="459">
        <v>53706</v>
      </c>
      <c r="C54" s="459"/>
      <c r="D54" s="459">
        <v>5203</v>
      </c>
      <c r="E54" s="459">
        <v>43352</v>
      </c>
      <c r="F54" s="459"/>
      <c r="G54" s="459">
        <v>8611</v>
      </c>
      <c r="H54" s="459"/>
      <c r="I54" s="459">
        <v>2677</v>
      </c>
      <c r="J54" s="459">
        <v>671</v>
      </c>
      <c r="K54" s="459">
        <v>21894</v>
      </c>
      <c r="L54" s="459">
        <v>5136</v>
      </c>
      <c r="M54" s="459"/>
      <c r="N54" s="459">
        <v>121629</v>
      </c>
      <c r="O54" s="459">
        <v>19621</v>
      </c>
      <c r="P54" s="459"/>
      <c r="Q54" s="459">
        <v>13065</v>
      </c>
      <c r="R54" s="459">
        <v>1204</v>
      </c>
      <c r="S54" s="459"/>
      <c r="T54" s="459">
        <v>19731</v>
      </c>
      <c r="U54" s="459">
        <v>7372</v>
      </c>
      <c r="V54" s="459"/>
      <c r="W54" s="459">
        <v>9342</v>
      </c>
      <c r="X54" s="756"/>
      <c r="Y54" s="459">
        <v>1954</v>
      </c>
      <c r="Z54" s="756"/>
      <c r="AA54" s="459">
        <v>42138</v>
      </c>
      <c r="AB54" s="459">
        <v>10530</v>
      </c>
      <c r="AC54" s="459"/>
      <c r="AD54" s="446">
        <v>163767</v>
      </c>
      <c r="AE54" s="446">
        <v>30151</v>
      </c>
    </row>
    <row r="55" spans="1:31" ht="12" customHeight="1" x14ac:dyDescent="0.2">
      <c r="A55" s="443">
        <v>2020</v>
      </c>
      <c r="B55" s="459">
        <v>36447</v>
      </c>
      <c r="C55" s="459"/>
      <c r="D55" s="459">
        <v>3747</v>
      </c>
      <c r="E55" s="459">
        <v>40499</v>
      </c>
      <c r="F55" s="459"/>
      <c r="G55" s="459">
        <v>2470</v>
      </c>
      <c r="H55" s="459"/>
      <c r="I55" s="459">
        <v>3801</v>
      </c>
      <c r="J55" s="459">
        <v>393</v>
      </c>
      <c r="K55" s="459">
        <v>19422</v>
      </c>
      <c r="L55" s="459">
        <v>3034</v>
      </c>
      <c r="M55" s="459"/>
      <c r="N55" s="459">
        <v>100169</v>
      </c>
      <c r="O55" s="459">
        <v>9644</v>
      </c>
      <c r="P55" s="459"/>
      <c r="Q55" s="459">
        <v>12478</v>
      </c>
      <c r="R55" s="459">
        <v>1259</v>
      </c>
      <c r="S55" s="459"/>
      <c r="T55" s="459">
        <v>20340</v>
      </c>
      <c r="U55" s="459">
        <v>1853</v>
      </c>
      <c r="V55" s="459"/>
      <c r="W55" s="459">
        <v>5104</v>
      </c>
      <c r="X55" s="756"/>
      <c r="Y55" s="459">
        <v>1160</v>
      </c>
      <c r="Z55" s="756"/>
      <c r="AA55" s="459">
        <v>37922</v>
      </c>
      <c r="AB55" s="459">
        <v>4272</v>
      </c>
      <c r="AC55" s="459"/>
      <c r="AD55" s="446">
        <v>138091</v>
      </c>
      <c r="AE55" s="446">
        <v>13916</v>
      </c>
    </row>
    <row r="56" spans="1:31" ht="12" customHeight="1" x14ac:dyDescent="0.2">
      <c r="A56" s="443">
        <v>2021</v>
      </c>
      <c r="B56" s="459">
        <v>51822</v>
      </c>
      <c r="C56" s="459"/>
      <c r="D56" s="459">
        <v>5484</v>
      </c>
      <c r="E56" s="459">
        <v>9203</v>
      </c>
      <c r="F56" s="459"/>
      <c r="G56" s="459">
        <v>485</v>
      </c>
      <c r="H56" s="459"/>
      <c r="I56" s="459">
        <v>3957</v>
      </c>
      <c r="J56" s="459">
        <v>712</v>
      </c>
      <c r="K56" s="459">
        <v>7787</v>
      </c>
      <c r="L56" s="459">
        <v>3445</v>
      </c>
      <c r="M56" s="459"/>
      <c r="N56" s="459">
        <v>72769</v>
      </c>
      <c r="O56" s="459">
        <v>10126</v>
      </c>
      <c r="P56" s="459"/>
      <c r="Q56" s="459">
        <v>14556</v>
      </c>
      <c r="R56" s="459">
        <v>1882</v>
      </c>
      <c r="S56" s="459"/>
      <c r="T56" s="459">
        <v>10927</v>
      </c>
      <c r="U56" s="459">
        <v>1458</v>
      </c>
      <c r="V56" s="459"/>
      <c r="W56" s="459">
        <v>7332</v>
      </c>
      <c r="X56" s="756"/>
      <c r="Y56" s="459">
        <v>3745</v>
      </c>
      <c r="Z56" s="756"/>
      <c r="AA56" s="459">
        <v>32815</v>
      </c>
      <c r="AB56" s="459">
        <v>7085</v>
      </c>
      <c r="AC56" s="459"/>
      <c r="AD56" s="446">
        <v>105584</v>
      </c>
      <c r="AE56" s="446">
        <v>17211</v>
      </c>
    </row>
    <row r="57" spans="1:31" ht="12" customHeight="1" x14ac:dyDescent="0.2">
      <c r="A57" s="443">
        <v>2022</v>
      </c>
      <c r="B57" s="459">
        <v>8986</v>
      </c>
      <c r="C57" s="459"/>
      <c r="D57" s="459">
        <v>647</v>
      </c>
      <c r="E57" s="459">
        <v>6164</v>
      </c>
      <c r="F57" s="459"/>
      <c r="G57" s="459">
        <v>413</v>
      </c>
      <c r="H57" s="459"/>
      <c r="I57" s="459">
        <v>2926</v>
      </c>
      <c r="J57" s="459">
        <v>245</v>
      </c>
      <c r="K57" s="459">
        <v>14631</v>
      </c>
      <c r="L57" s="459">
        <v>1752</v>
      </c>
      <c r="M57" s="459"/>
      <c r="N57" s="459">
        <v>32707</v>
      </c>
      <c r="O57" s="459">
        <v>3057</v>
      </c>
      <c r="P57" s="459"/>
      <c r="Q57" s="459">
        <v>8935</v>
      </c>
      <c r="R57" s="459">
        <v>307</v>
      </c>
      <c r="S57" s="459"/>
      <c r="T57" s="459">
        <v>11909</v>
      </c>
      <c r="U57" s="459">
        <v>2368</v>
      </c>
      <c r="V57" s="459"/>
      <c r="W57" s="459">
        <v>8311</v>
      </c>
      <c r="X57" s="756"/>
      <c r="Y57" s="459">
        <v>1213</v>
      </c>
      <c r="Z57" s="756"/>
      <c r="AA57" s="459">
        <v>29155</v>
      </c>
      <c r="AB57" s="459">
        <v>3888</v>
      </c>
      <c r="AC57" s="459"/>
      <c r="AD57" s="446">
        <v>61862</v>
      </c>
      <c r="AE57" s="446">
        <v>6945</v>
      </c>
    </row>
    <row r="58" spans="1:31" ht="12" customHeight="1" x14ac:dyDescent="0.2">
      <c r="A58" s="462" t="s">
        <v>22</v>
      </c>
      <c r="B58" s="463">
        <v>6160</v>
      </c>
      <c r="C58" s="463"/>
      <c r="D58" s="463">
        <v>430</v>
      </c>
      <c r="E58" s="463">
        <v>60389</v>
      </c>
      <c r="F58" s="463"/>
      <c r="G58" s="463">
        <v>3500</v>
      </c>
      <c r="H58" s="463"/>
      <c r="I58" s="463">
        <v>4689</v>
      </c>
      <c r="J58" s="463">
        <v>137</v>
      </c>
      <c r="K58" s="463">
        <v>34374</v>
      </c>
      <c r="L58" s="463">
        <v>2946</v>
      </c>
      <c r="M58" s="463"/>
      <c r="N58" s="463">
        <v>105612</v>
      </c>
      <c r="O58" s="463">
        <v>7013</v>
      </c>
      <c r="P58" s="463"/>
      <c r="Q58" s="463">
        <v>4534</v>
      </c>
      <c r="R58" s="463">
        <v>314</v>
      </c>
      <c r="S58" s="463"/>
      <c r="T58" s="463">
        <v>16989</v>
      </c>
      <c r="U58" s="463">
        <v>1810</v>
      </c>
      <c r="V58" s="463"/>
      <c r="W58" s="463">
        <v>6503</v>
      </c>
      <c r="X58" s="464"/>
      <c r="Y58" s="463">
        <v>2796</v>
      </c>
      <c r="Z58" s="464"/>
      <c r="AA58" s="463">
        <v>28026</v>
      </c>
      <c r="AB58" s="463">
        <v>4920</v>
      </c>
      <c r="AC58" s="463"/>
      <c r="AD58" s="757">
        <v>133638</v>
      </c>
      <c r="AE58" s="757">
        <v>11933</v>
      </c>
    </row>
    <row r="59" spans="1:31" s="452" customFormat="1" ht="12" customHeight="1" x14ac:dyDescent="0.2">
      <c r="A59" s="441" t="s">
        <v>23</v>
      </c>
      <c r="B59" s="465" t="s">
        <v>24</v>
      </c>
      <c r="C59" s="466"/>
      <c r="D59" s="465" t="s">
        <v>24</v>
      </c>
      <c r="E59" s="465" t="s">
        <v>24</v>
      </c>
      <c r="F59" s="466"/>
      <c r="G59" s="465" t="s">
        <v>24</v>
      </c>
      <c r="H59" s="465"/>
      <c r="I59" s="465" t="s">
        <v>24</v>
      </c>
      <c r="J59" s="465" t="s">
        <v>24</v>
      </c>
      <c r="K59" s="465" t="s">
        <v>24</v>
      </c>
      <c r="L59" s="456" t="s">
        <v>24</v>
      </c>
      <c r="M59" s="456"/>
      <c r="N59" s="456" t="s">
        <v>24</v>
      </c>
      <c r="O59" s="455" t="s">
        <v>24</v>
      </c>
      <c r="P59" s="455"/>
      <c r="Q59" s="455" t="s">
        <v>25</v>
      </c>
      <c r="R59" s="455" t="s">
        <v>24</v>
      </c>
      <c r="S59" s="455"/>
      <c r="T59" s="455" t="s">
        <v>26</v>
      </c>
      <c r="U59" s="455" t="s">
        <v>24</v>
      </c>
      <c r="V59" s="455"/>
      <c r="W59" s="455" t="s">
        <v>27</v>
      </c>
      <c r="Y59" s="455" t="s">
        <v>24</v>
      </c>
      <c r="Z59" s="456"/>
      <c r="AA59" s="456" t="s">
        <v>28</v>
      </c>
      <c r="AB59" s="456" t="s">
        <v>24</v>
      </c>
      <c r="AC59" s="456"/>
      <c r="AD59" s="446" t="s">
        <v>29</v>
      </c>
      <c r="AE59" s="446" t="s">
        <v>24</v>
      </c>
    </row>
    <row r="60" spans="1:31" ht="11.25" customHeight="1" x14ac:dyDescent="0.3">
      <c r="A60" s="884" t="s">
        <v>30</v>
      </c>
      <c r="B60" s="885"/>
      <c r="C60" s="885"/>
      <c r="D60" s="885"/>
      <c r="E60" s="885"/>
      <c r="F60" s="885"/>
      <c r="G60" s="885"/>
      <c r="H60" s="885"/>
      <c r="I60" s="885"/>
      <c r="J60" s="885"/>
      <c r="K60" s="885"/>
      <c r="L60" s="885"/>
      <c r="M60" s="885"/>
      <c r="N60" s="885"/>
      <c r="O60" s="885"/>
      <c r="P60" s="885"/>
      <c r="Q60" s="885"/>
      <c r="R60" s="885"/>
      <c r="S60" s="885"/>
      <c r="T60" s="885"/>
      <c r="U60" s="885"/>
      <c r="V60" s="885"/>
      <c r="W60" s="885"/>
      <c r="X60" s="885"/>
      <c r="Y60" s="885"/>
      <c r="Z60" s="885"/>
      <c r="AA60" s="885"/>
      <c r="AB60" s="885"/>
      <c r="AC60" s="885"/>
      <c r="AD60" s="885"/>
      <c r="AE60" s="885"/>
    </row>
    <row r="61" spans="1:31" ht="11.25" customHeight="1" x14ac:dyDescent="0.2">
      <c r="A61" s="895" t="s">
        <v>31</v>
      </c>
      <c r="B61" s="895"/>
      <c r="C61" s="895"/>
      <c r="D61" s="895"/>
      <c r="E61" s="895"/>
      <c r="F61" s="895"/>
      <c r="G61" s="895"/>
      <c r="H61" s="895"/>
      <c r="I61" s="895"/>
      <c r="J61" s="895"/>
      <c r="K61" s="895"/>
      <c r="L61" s="895"/>
      <c r="M61" s="895"/>
      <c r="N61" s="895"/>
      <c r="O61" s="895"/>
      <c r="P61" s="895"/>
      <c r="Q61" s="895"/>
      <c r="R61" s="895"/>
      <c r="S61" s="895"/>
      <c r="T61" s="895"/>
      <c r="U61" s="895"/>
      <c r="V61" s="895"/>
      <c r="W61" s="443"/>
      <c r="X61" s="443"/>
      <c r="Y61" s="443"/>
      <c r="Z61" s="443"/>
      <c r="AA61" s="443"/>
      <c r="AB61" s="443"/>
      <c r="AC61" s="443"/>
      <c r="AD61" s="443"/>
      <c r="AE61" s="443"/>
    </row>
    <row r="62" spans="1:31" ht="11.25" customHeight="1" x14ac:dyDescent="0.3">
      <c r="A62" s="877" t="s">
        <v>32</v>
      </c>
      <c r="B62" s="897"/>
      <c r="C62" s="897"/>
      <c r="D62" s="897"/>
      <c r="E62" s="897"/>
      <c r="F62" s="897"/>
      <c r="G62" s="897"/>
      <c r="H62" s="897"/>
      <c r="I62" s="897"/>
      <c r="J62" s="897"/>
      <c r="K62" s="897"/>
      <c r="L62" s="897"/>
      <c r="M62" s="897"/>
      <c r="N62" s="897"/>
      <c r="O62" s="897"/>
      <c r="P62" s="897"/>
      <c r="Q62" s="897"/>
      <c r="R62" s="897"/>
      <c r="S62" s="897"/>
      <c r="T62" s="897"/>
      <c r="U62" s="897"/>
      <c r="V62" s="897"/>
      <c r="W62" s="897"/>
      <c r="X62" s="897"/>
      <c r="Y62" s="897"/>
      <c r="Z62" s="897"/>
      <c r="AA62" s="897"/>
      <c r="AB62" s="897"/>
      <c r="AC62" s="897"/>
      <c r="AD62" s="897"/>
      <c r="AE62" s="897"/>
    </row>
    <row r="63" spans="1:31" ht="11.25" customHeight="1" x14ac:dyDescent="0.2">
      <c r="A63" s="888" t="s">
        <v>33</v>
      </c>
      <c r="B63" s="888"/>
      <c r="C63" s="888"/>
      <c r="D63" s="888"/>
      <c r="E63" s="888"/>
      <c r="F63" s="888"/>
      <c r="G63" s="888"/>
      <c r="H63" s="888"/>
      <c r="I63" s="888"/>
      <c r="J63" s="888"/>
      <c r="K63" s="888"/>
      <c r="L63" s="888"/>
      <c r="M63" s="888"/>
      <c r="N63" s="888"/>
      <c r="O63" s="888"/>
      <c r="P63" s="888"/>
      <c r="Q63" s="888"/>
      <c r="R63" s="888"/>
      <c r="S63" s="888"/>
      <c r="T63" s="888"/>
      <c r="U63" s="888"/>
      <c r="V63" s="888"/>
      <c r="W63" s="888"/>
      <c r="X63" s="888"/>
      <c r="Y63" s="888"/>
      <c r="Z63" s="888"/>
      <c r="AA63" s="888"/>
      <c r="AB63" s="888"/>
      <c r="AC63" s="888"/>
      <c r="AD63" s="888"/>
      <c r="AE63" s="888"/>
    </row>
    <row r="64" spans="1:31" ht="11.25" customHeight="1" x14ac:dyDescent="0.2">
      <c r="A64" s="888"/>
      <c r="B64" s="888"/>
      <c r="C64" s="888"/>
      <c r="D64" s="888"/>
      <c r="E64" s="888"/>
      <c r="F64" s="888"/>
      <c r="G64" s="888"/>
      <c r="H64" s="888"/>
      <c r="I64" s="888"/>
      <c r="J64" s="888"/>
      <c r="K64" s="888"/>
      <c r="L64" s="888"/>
      <c r="M64" s="888"/>
      <c r="N64" s="888"/>
      <c r="O64" s="888"/>
      <c r="P64" s="888"/>
      <c r="Q64" s="888"/>
      <c r="R64" s="888"/>
      <c r="S64" s="888"/>
      <c r="T64" s="888"/>
      <c r="U64" s="888"/>
      <c r="V64" s="888"/>
      <c r="W64" s="888"/>
      <c r="X64" s="888"/>
      <c r="Y64" s="888"/>
      <c r="Z64" s="888"/>
      <c r="AA64" s="888"/>
      <c r="AB64" s="888"/>
      <c r="AC64" s="888"/>
      <c r="AD64" s="888"/>
      <c r="AE64" s="888"/>
    </row>
    <row r="65" spans="1:31" ht="11.25" customHeight="1" x14ac:dyDescent="0.2">
      <c r="A65" s="877" t="s">
        <v>34</v>
      </c>
      <c r="B65" s="877"/>
      <c r="C65" s="877"/>
      <c r="D65" s="877"/>
      <c r="E65" s="877"/>
      <c r="F65" s="877"/>
      <c r="G65" s="877"/>
      <c r="H65" s="877"/>
      <c r="I65" s="877"/>
      <c r="J65" s="877"/>
      <c r="K65" s="877"/>
      <c r="L65" s="877"/>
      <c r="M65" s="877"/>
      <c r="N65" s="877"/>
      <c r="O65" s="877"/>
      <c r="P65" s="877"/>
      <c r="Q65" s="877"/>
      <c r="R65" s="877"/>
      <c r="S65" s="877"/>
      <c r="T65" s="877"/>
      <c r="U65" s="877"/>
      <c r="V65" s="877"/>
      <c r="W65" s="877"/>
      <c r="X65" s="877"/>
      <c r="Y65" s="877"/>
      <c r="Z65" s="877"/>
      <c r="AA65" s="877"/>
      <c r="AB65" s="877"/>
      <c r="AC65" s="877"/>
      <c r="AD65" s="877"/>
      <c r="AE65" s="877"/>
    </row>
    <row r="66" spans="1:31" ht="11.25" customHeight="1" x14ac:dyDescent="0.2">
      <c r="A66" s="877"/>
      <c r="B66" s="877"/>
      <c r="C66" s="877"/>
      <c r="D66" s="877"/>
      <c r="E66" s="877"/>
      <c r="F66" s="877"/>
      <c r="G66" s="877"/>
      <c r="H66" s="877"/>
      <c r="I66" s="877"/>
      <c r="J66" s="877"/>
      <c r="K66" s="877"/>
      <c r="L66" s="877"/>
      <c r="M66" s="877"/>
      <c r="N66" s="877"/>
      <c r="O66" s="877"/>
      <c r="P66" s="877"/>
      <c r="Q66" s="877"/>
      <c r="R66" s="877"/>
      <c r="S66" s="877"/>
      <c r="T66" s="877"/>
      <c r="U66" s="877"/>
      <c r="V66" s="877"/>
      <c r="W66" s="877"/>
      <c r="X66" s="877"/>
      <c r="Y66" s="877"/>
      <c r="Z66" s="877"/>
      <c r="AA66" s="877"/>
      <c r="AB66" s="877"/>
      <c r="AC66" s="877"/>
      <c r="AD66" s="877"/>
      <c r="AE66" s="877"/>
    </row>
    <row r="67" spans="1:31" ht="11.25" customHeight="1" x14ac:dyDescent="0.2">
      <c r="A67" s="895" t="s">
        <v>35</v>
      </c>
      <c r="B67" s="895"/>
      <c r="C67" s="895"/>
      <c r="D67" s="895"/>
      <c r="E67" s="895"/>
      <c r="F67" s="895"/>
      <c r="G67" s="895"/>
      <c r="H67" s="895"/>
      <c r="I67" s="895"/>
      <c r="J67" s="895"/>
      <c r="K67" s="895"/>
      <c r="L67" s="895"/>
      <c r="M67" s="895"/>
      <c r="N67" s="895"/>
      <c r="O67" s="895"/>
      <c r="P67" s="895"/>
      <c r="Q67" s="895"/>
      <c r="R67" s="895"/>
      <c r="S67" s="895"/>
      <c r="T67" s="895"/>
      <c r="U67" s="895"/>
      <c r="V67" s="895"/>
      <c r="W67" s="895"/>
      <c r="X67" s="895"/>
      <c r="Y67" s="895"/>
      <c r="Z67" s="895"/>
      <c r="AA67" s="895"/>
      <c r="AB67" s="895"/>
      <c r="AC67" s="895"/>
      <c r="AD67" s="895"/>
      <c r="AE67" s="895"/>
    </row>
    <row r="68" spans="1:31" ht="11.25" customHeight="1" x14ac:dyDescent="0.2">
      <c r="A68" s="895" t="s">
        <v>36</v>
      </c>
      <c r="B68" s="895"/>
      <c r="C68" s="895"/>
      <c r="D68" s="895"/>
      <c r="E68" s="895"/>
      <c r="F68" s="895"/>
      <c r="G68" s="895"/>
      <c r="H68" s="895"/>
      <c r="I68" s="895"/>
      <c r="J68" s="895"/>
      <c r="K68" s="895"/>
      <c r="L68" s="895"/>
      <c r="M68" s="895"/>
      <c r="N68" s="895"/>
      <c r="O68" s="895"/>
      <c r="P68" s="895"/>
      <c r="Q68" s="895"/>
      <c r="R68" s="895"/>
      <c r="S68" s="895"/>
      <c r="T68" s="895"/>
      <c r="U68" s="895"/>
      <c r="V68" s="895"/>
      <c r="W68" s="443"/>
      <c r="X68" s="443"/>
      <c r="Y68" s="443"/>
      <c r="Z68" s="443"/>
      <c r="AA68" s="443"/>
      <c r="AB68" s="443"/>
      <c r="AC68" s="443"/>
      <c r="AD68" s="443"/>
      <c r="AE68" s="443"/>
    </row>
    <row r="69" spans="1:31" ht="11.25" customHeight="1" x14ac:dyDescent="0.2">
      <c r="A69" s="877" t="s">
        <v>37</v>
      </c>
      <c r="B69" s="877"/>
      <c r="C69" s="877"/>
      <c r="D69" s="877"/>
      <c r="E69" s="877"/>
      <c r="F69" s="877"/>
      <c r="G69" s="877"/>
      <c r="H69" s="877"/>
      <c r="I69" s="877"/>
      <c r="J69" s="877"/>
      <c r="K69" s="877"/>
      <c r="L69" s="877"/>
      <c r="M69" s="877"/>
      <c r="N69" s="877"/>
      <c r="O69" s="877"/>
      <c r="P69" s="877"/>
      <c r="Q69" s="877"/>
      <c r="R69" s="877"/>
      <c r="S69" s="877"/>
      <c r="T69" s="877"/>
      <c r="U69" s="877"/>
      <c r="V69" s="877"/>
      <c r="W69" s="877"/>
      <c r="X69" s="877"/>
      <c r="Y69" s="877"/>
      <c r="Z69" s="877"/>
      <c r="AA69" s="877"/>
      <c r="AB69" s="877"/>
      <c r="AC69" s="877"/>
      <c r="AD69" s="877"/>
      <c r="AE69" s="877"/>
    </row>
    <row r="70" spans="1:31" ht="11.25" customHeight="1" x14ac:dyDescent="0.2">
      <c r="A70" s="877" t="s">
        <v>38</v>
      </c>
      <c r="B70" s="877"/>
      <c r="C70" s="877"/>
      <c r="D70" s="877"/>
      <c r="E70" s="877"/>
      <c r="F70" s="877"/>
      <c r="G70" s="877"/>
      <c r="H70" s="877"/>
      <c r="I70" s="877"/>
      <c r="J70" s="877"/>
      <c r="K70" s="877"/>
      <c r="L70" s="877"/>
      <c r="M70" s="877"/>
      <c r="N70" s="877"/>
      <c r="O70" s="877"/>
      <c r="P70" s="877"/>
      <c r="Q70" s="877"/>
      <c r="R70" s="877"/>
      <c r="S70" s="877"/>
      <c r="T70" s="877"/>
      <c r="U70" s="877"/>
      <c r="V70" s="877"/>
      <c r="W70" s="877"/>
      <c r="X70" s="877"/>
      <c r="Y70" s="877"/>
      <c r="Z70" s="877"/>
      <c r="AA70" s="877"/>
      <c r="AB70" s="877"/>
      <c r="AC70" s="877"/>
      <c r="AD70" s="877"/>
      <c r="AE70" s="877"/>
    </row>
    <row r="71" spans="1:31" ht="11.25" customHeight="1" x14ac:dyDescent="0.2">
      <c r="A71" s="877" t="s">
        <v>39</v>
      </c>
      <c r="B71" s="877"/>
      <c r="C71" s="877"/>
      <c r="D71" s="877"/>
      <c r="E71" s="877"/>
      <c r="F71" s="877"/>
      <c r="G71" s="877"/>
      <c r="H71" s="877"/>
      <c r="I71" s="877"/>
      <c r="J71" s="877"/>
      <c r="K71" s="877"/>
      <c r="L71" s="877"/>
      <c r="M71" s="877"/>
      <c r="N71" s="877"/>
      <c r="O71" s="877"/>
      <c r="P71" s="877"/>
      <c r="Q71" s="877"/>
      <c r="R71" s="877"/>
      <c r="S71" s="877"/>
      <c r="T71" s="877"/>
      <c r="U71" s="877"/>
      <c r="V71" s="877"/>
      <c r="W71" s="877"/>
      <c r="X71" s="877"/>
      <c r="Y71" s="877"/>
      <c r="Z71" s="877"/>
      <c r="AA71" s="877"/>
      <c r="AB71" s="877"/>
      <c r="AC71" s="877"/>
      <c r="AD71" s="877"/>
      <c r="AE71" s="877"/>
    </row>
    <row r="72" spans="1:31" ht="11.25" customHeight="1" x14ac:dyDescent="0.2">
      <c r="A72" s="878" t="s">
        <v>40</v>
      </c>
      <c r="B72" s="878"/>
      <c r="C72" s="878"/>
      <c r="D72" s="878"/>
      <c r="E72" s="878"/>
      <c r="F72" s="878"/>
      <c r="G72" s="878"/>
      <c r="H72" s="878"/>
      <c r="I72" s="878"/>
      <c r="J72" s="878"/>
      <c r="K72" s="878"/>
      <c r="L72" s="878"/>
      <c r="M72" s="878"/>
      <c r="N72" s="878"/>
      <c r="O72" s="878"/>
      <c r="P72" s="878"/>
      <c r="Q72" s="878"/>
      <c r="R72" s="878"/>
      <c r="S72" s="878"/>
      <c r="T72" s="878"/>
      <c r="U72" s="878"/>
      <c r="V72" s="878"/>
      <c r="W72" s="878"/>
      <c r="X72" s="878"/>
      <c r="Y72" s="878"/>
      <c r="Z72" s="878"/>
      <c r="AA72" s="878"/>
      <c r="AB72" s="878"/>
      <c r="AC72" s="878"/>
      <c r="AD72" s="467"/>
      <c r="AE72" s="467"/>
    </row>
    <row r="73" spans="1:31" ht="11.25" customHeight="1" x14ac:dyDescent="0.2">
      <c r="A73" s="895" t="s">
        <v>41</v>
      </c>
      <c r="B73" s="895"/>
      <c r="C73" s="895"/>
      <c r="D73" s="895"/>
      <c r="E73" s="895"/>
      <c r="F73" s="895"/>
      <c r="G73" s="895"/>
      <c r="H73" s="895"/>
      <c r="I73" s="895"/>
      <c r="J73" s="895"/>
      <c r="K73" s="895"/>
      <c r="L73" s="895"/>
      <c r="M73" s="895"/>
      <c r="N73" s="895"/>
      <c r="O73" s="895"/>
      <c r="P73" s="895"/>
      <c r="Q73" s="895"/>
      <c r="R73" s="895"/>
      <c r="S73" s="895"/>
      <c r="T73" s="895"/>
      <c r="U73" s="895"/>
      <c r="V73" s="895"/>
      <c r="W73" s="895"/>
      <c r="X73" s="895"/>
      <c r="Y73" s="895"/>
      <c r="Z73" s="895"/>
      <c r="AA73" s="895"/>
      <c r="AB73" s="895"/>
      <c r="AC73" s="895"/>
      <c r="AD73" s="467"/>
      <c r="AE73" s="467"/>
    </row>
    <row r="74" spans="1:31" ht="11.25" customHeight="1" x14ac:dyDescent="0.2">
      <c r="A74" s="878" t="s">
        <v>42</v>
      </c>
      <c r="B74" s="878"/>
      <c r="C74" s="878"/>
      <c r="D74" s="878"/>
      <c r="E74" s="878"/>
      <c r="F74" s="878"/>
      <c r="G74" s="878"/>
      <c r="H74" s="878"/>
      <c r="I74" s="878"/>
      <c r="J74" s="878"/>
      <c r="K74" s="878"/>
      <c r="L74" s="878"/>
      <c r="M74" s="878"/>
      <c r="N74" s="878"/>
      <c r="O74" s="878"/>
      <c r="P74" s="878"/>
      <c r="Q74" s="878"/>
      <c r="R74" s="878"/>
      <c r="S74" s="878"/>
      <c r="T74" s="878"/>
      <c r="U74" s="878"/>
      <c r="V74" s="878"/>
      <c r="W74" s="878"/>
      <c r="X74" s="878"/>
      <c r="Y74" s="878"/>
      <c r="Z74" s="878"/>
      <c r="AA74" s="878"/>
      <c r="AB74" s="878"/>
      <c r="AC74" s="878"/>
      <c r="AD74" s="878"/>
      <c r="AE74" s="878"/>
    </row>
    <row r="75" spans="1:31" ht="11.25" customHeight="1" x14ac:dyDescent="0.2">
      <c r="A75" s="878"/>
      <c r="B75" s="878"/>
      <c r="C75" s="878"/>
      <c r="D75" s="878"/>
      <c r="E75" s="878"/>
      <c r="F75" s="878"/>
      <c r="G75" s="878"/>
      <c r="H75" s="878"/>
      <c r="I75" s="878"/>
      <c r="J75" s="878"/>
      <c r="K75" s="878"/>
      <c r="L75" s="878"/>
      <c r="M75" s="878"/>
      <c r="N75" s="878"/>
      <c r="O75" s="878"/>
      <c r="P75" s="878"/>
      <c r="Q75" s="878"/>
      <c r="R75" s="878"/>
      <c r="S75" s="878"/>
      <c r="T75" s="878"/>
      <c r="U75" s="878"/>
      <c r="V75" s="878"/>
      <c r="W75" s="878"/>
      <c r="X75" s="878"/>
      <c r="Y75" s="878"/>
      <c r="Z75" s="878"/>
      <c r="AA75" s="878"/>
      <c r="AB75" s="878"/>
      <c r="AC75" s="878"/>
      <c r="AD75" s="878"/>
      <c r="AE75" s="878"/>
    </row>
    <row r="76" spans="1:31" ht="12" customHeight="1" x14ac:dyDescent="0.2">
      <c r="A76" s="435"/>
      <c r="B76" s="468"/>
      <c r="C76" s="443"/>
      <c r="D76" s="468"/>
      <c r="E76" s="468"/>
      <c r="F76" s="443"/>
      <c r="G76" s="468"/>
      <c r="H76" s="468"/>
      <c r="I76" s="468"/>
      <c r="J76" s="468"/>
      <c r="K76" s="468"/>
      <c r="L76" s="468"/>
      <c r="M76" s="468"/>
      <c r="N76" s="468"/>
      <c r="O76" s="468"/>
      <c r="P76" s="468"/>
      <c r="Q76" s="468"/>
      <c r="R76" s="468"/>
      <c r="S76" s="468"/>
      <c r="T76" s="468"/>
      <c r="U76" s="468"/>
      <c r="V76" s="468"/>
      <c r="W76" s="468"/>
      <c r="X76" s="468"/>
      <c r="Y76" s="468"/>
      <c r="Z76" s="468"/>
      <c r="AA76" s="468"/>
      <c r="AB76" s="468"/>
      <c r="AC76" s="468"/>
      <c r="AD76" s="468"/>
      <c r="AE76" s="468"/>
    </row>
    <row r="77" spans="1:31" ht="12" customHeight="1" x14ac:dyDescent="0.2">
      <c r="A77" s="435"/>
      <c r="B77" s="468"/>
      <c r="C77" s="443"/>
      <c r="D77" s="468"/>
      <c r="E77" s="468"/>
      <c r="F77" s="443"/>
      <c r="G77" s="468"/>
      <c r="H77" s="468"/>
      <c r="I77" s="468"/>
      <c r="J77" s="468"/>
      <c r="K77" s="468"/>
      <c r="L77" s="468"/>
      <c r="M77" s="468"/>
      <c r="N77" s="468"/>
      <c r="O77" s="468"/>
      <c r="P77" s="468"/>
      <c r="Q77" s="468"/>
      <c r="R77" s="468"/>
      <c r="S77" s="468"/>
      <c r="T77" s="468"/>
      <c r="U77" s="468"/>
      <c r="V77" s="468"/>
      <c r="W77" s="468"/>
      <c r="X77" s="468"/>
      <c r="Y77" s="468"/>
      <c r="Z77" s="468"/>
      <c r="AA77" s="469"/>
      <c r="AB77" s="468"/>
      <c r="AC77" s="468"/>
      <c r="AD77" s="468"/>
      <c r="AE77" s="468"/>
    </row>
    <row r="78" spans="1:31" ht="12" customHeight="1" x14ac:dyDescent="0.2">
      <c r="A78" s="435"/>
      <c r="B78" s="468"/>
      <c r="C78" s="443"/>
      <c r="D78" s="468"/>
      <c r="E78" s="468"/>
      <c r="F78" s="443"/>
      <c r="G78" s="468"/>
      <c r="H78" s="468"/>
      <c r="I78" s="468"/>
      <c r="J78" s="468"/>
      <c r="K78" s="468"/>
      <c r="L78" s="468"/>
      <c r="M78" s="468"/>
      <c r="N78" s="468"/>
      <c r="O78" s="468"/>
      <c r="P78" s="468"/>
      <c r="Q78" s="468"/>
      <c r="R78" s="468"/>
      <c r="S78" s="468"/>
      <c r="T78" s="468"/>
      <c r="U78" s="468"/>
      <c r="V78" s="468"/>
      <c r="W78" s="468"/>
      <c r="X78" s="468"/>
      <c r="Y78" s="468"/>
      <c r="Z78" s="468"/>
      <c r="AA78" s="468"/>
      <c r="AB78" s="468"/>
      <c r="AC78" s="468"/>
      <c r="AD78" s="468"/>
      <c r="AE78" s="468"/>
    </row>
    <row r="79" spans="1:31" s="473" customFormat="1" ht="12" customHeight="1" x14ac:dyDescent="0.2">
      <c r="A79" s="470"/>
      <c r="B79" s="471"/>
      <c r="C79" s="472"/>
      <c r="D79" s="471"/>
      <c r="E79" s="471"/>
      <c r="F79" s="472"/>
      <c r="G79" s="471"/>
      <c r="H79" s="471"/>
      <c r="I79" s="471"/>
      <c r="J79" s="471"/>
      <c r="K79" s="471"/>
      <c r="L79" s="471"/>
      <c r="M79" s="471"/>
      <c r="N79" s="471"/>
      <c r="O79" s="471"/>
      <c r="P79" s="471"/>
      <c r="Q79" s="471"/>
      <c r="R79" s="471"/>
      <c r="S79" s="471"/>
      <c r="T79" s="471"/>
      <c r="U79" s="471"/>
      <c r="V79" s="471"/>
      <c r="W79" s="471"/>
      <c r="X79" s="471"/>
      <c r="Y79" s="471"/>
      <c r="Z79" s="471"/>
      <c r="AA79" s="471"/>
      <c r="AB79" s="471"/>
      <c r="AC79" s="471"/>
      <c r="AD79" s="471"/>
      <c r="AE79" s="471"/>
    </row>
    <row r="80" spans="1:31" ht="12" customHeight="1" x14ac:dyDescent="0.2">
      <c r="A80" s="435"/>
      <c r="B80" s="468"/>
      <c r="C80" s="443"/>
      <c r="D80" s="468"/>
      <c r="E80" s="468"/>
      <c r="F80" s="443"/>
      <c r="G80" s="468"/>
      <c r="H80" s="468"/>
      <c r="I80" s="468"/>
      <c r="J80" s="468"/>
      <c r="K80" s="468"/>
      <c r="L80" s="468"/>
      <c r="M80" s="468"/>
      <c r="N80" s="468"/>
      <c r="O80" s="468"/>
      <c r="P80" s="468"/>
      <c r="Q80" s="468"/>
      <c r="R80" s="468"/>
      <c r="S80" s="468"/>
      <c r="T80" s="468"/>
      <c r="U80" s="468"/>
      <c r="V80" s="468"/>
      <c r="W80" s="468"/>
      <c r="X80" s="468"/>
      <c r="Y80" s="468"/>
      <c r="Z80" s="468"/>
      <c r="AA80" s="468"/>
      <c r="AB80" s="468"/>
      <c r="AC80" s="468"/>
      <c r="AD80" s="468"/>
      <c r="AE80" s="468"/>
    </row>
    <row r="81" spans="1:31" ht="12" customHeight="1" x14ac:dyDescent="0.2">
      <c r="A81" s="435"/>
      <c r="B81" s="468"/>
      <c r="C81" s="443"/>
      <c r="D81" s="468"/>
      <c r="E81" s="468"/>
      <c r="F81" s="443"/>
      <c r="G81" s="468"/>
      <c r="H81" s="468"/>
      <c r="I81" s="468"/>
      <c r="J81" s="468"/>
      <c r="K81" s="468"/>
      <c r="L81" s="468"/>
      <c r="M81" s="468"/>
      <c r="N81" s="468"/>
      <c r="O81" s="468"/>
      <c r="P81" s="468"/>
      <c r="Q81" s="468"/>
      <c r="R81" s="468"/>
      <c r="S81" s="468"/>
      <c r="T81" s="468"/>
      <c r="U81" s="468"/>
      <c r="V81" s="468"/>
      <c r="W81" s="468"/>
      <c r="X81" s="468"/>
      <c r="Y81" s="468"/>
      <c r="Z81" s="468"/>
      <c r="AA81" s="468"/>
      <c r="AB81" s="468"/>
      <c r="AC81" s="468"/>
      <c r="AD81" s="468"/>
      <c r="AE81" s="468"/>
    </row>
    <row r="82" spans="1:31" ht="12" customHeight="1" x14ac:dyDescent="0.2">
      <c r="A82" s="435"/>
      <c r="B82" s="468"/>
      <c r="C82" s="443"/>
      <c r="D82" s="468"/>
      <c r="E82" s="468"/>
      <c r="F82" s="443"/>
      <c r="G82" s="468"/>
      <c r="H82" s="468"/>
      <c r="I82" s="468"/>
      <c r="J82" s="468"/>
      <c r="K82" s="468"/>
      <c r="L82" s="468"/>
      <c r="M82" s="468"/>
      <c r="N82" s="468"/>
      <c r="O82" s="468"/>
      <c r="P82" s="468"/>
      <c r="Q82" s="468"/>
      <c r="R82" s="468"/>
      <c r="S82" s="468"/>
      <c r="T82" s="468"/>
      <c r="U82" s="468"/>
      <c r="V82" s="468"/>
      <c r="W82" s="468"/>
      <c r="X82" s="468"/>
      <c r="Y82" s="468"/>
      <c r="Z82" s="468"/>
      <c r="AA82" s="468"/>
      <c r="AB82" s="468"/>
      <c r="AC82" s="468"/>
      <c r="AD82" s="468"/>
      <c r="AE82" s="468"/>
    </row>
    <row r="83" spans="1:31" ht="12" customHeight="1" x14ac:dyDescent="0.2">
      <c r="A83" s="435"/>
      <c r="B83" s="468"/>
      <c r="C83" s="443"/>
      <c r="D83" s="468"/>
      <c r="E83" s="468"/>
      <c r="F83" s="443"/>
      <c r="G83" s="468"/>
      <c r="H83" s="468"/>
      <c r="I83" s="468"/>
      <c r="J83" s="468"/>
      <c r="K83" s="468"/>
      <c r="L83" s="468"/>
      <c r="M83" s="468"/>
      <c r="N83" s="468"/>
      <c r="O83" s="468"/>
      <c r="P83" s="468"/>
      <c r="Q83" s="468"/>
      <c r="R83" s="468"/>
      <c r="S83" s="468"/>
      <c r="T83" s="468"/>
      <c r="U83" s="468"/>
      <c r="V83" s="468"/>
      <c r="W83" s="468"/>
      <c r="X83" s="468"/>
      <c r="Y83" s="468"/>
      <c r="Z83" s="468"/>
      <c r="AA83" s="468"/>
      <c r="AB83" s="468"/>
      <c r="AC83" s="468"/>
      <c r="AD83" s="468"/>
      <c r="AE83" s="468"/>
    </row>
    <row r="84" spans="1:31" ht="12" customHeight="1" x14ac:dyDescent="0.2">
      <c r="A84" s="435"/>
      <c r="B84" s="468"/>
      <c r="C84" s="443"/>
      <c r="D84" s="468"/>
      <c r="E84" s="468"/>
      <c r="F84" s="443"/>
      <c r="G84" s="468"/>
      <c r="H84" s="468"/>
      <c r="I84" s="468"/>
      <c r="J84" s="468"/>
      <c r="K84" s="468"/>
      <c r="L84" s="468"/>
      <c r="M84" s="468"/>
      <c r="N84" s="468"/>
      <c r="O84" s="468"/>
      <c r="P84" s="468"/>
      <c r="Q84" s="468"/>
      <c r="R84" s="468"/>
      <c r="S84" s="468"/>
      <c r="T84" s="468"/>
      <c r="U84" s="468"/>
      <c r="V84" s="468"/>
      <c r="W84" s="468"/>
      <c r="X84" s="468"/>
      <c r="Y84" s="468"/>
      <c r="Z84" s="468"/>
      <c r="AA84" s="468"/>
      <c r="AB84" s="468"/>
      <c r="AC84" s="468"/>
      <c r="AD84" s="468"/>
      <c r="AE84" s="468"/>
    </row>
    <row r="85" spans="1:31" ht="12" customHeight="1" x14ac:dyDescent="0.2">
      <c r="A85" s="435"/>
      <c r="B85" s="468"/>
      <c r="C85" s="443"/>
      <c r="D85" s="468"/>
      <c r="E85" s="468"/>
      <c r="F85" s="443"/>
      <c r="G85" s="468"/>
      <c r="H85" s="468"/>
      <c r="I85" s="468"/>
      <c r="J85" s="468"/>
      <c r="K85" s="468"/>
      <c r="L85" s="468"/>
      <c r="M85" s="468"/>
      <c r="N85" s="468"/>
      <c r="O85" s="468"/>
      <c r="P85" s="468"/>
      <c r="Q85" s="468"/>
      <c r="R85" s="468"/>
      <c r="S85" s="468"/>
      <c r="T85" s="468"/>
      <c r="U85" s="468"/>
      <c r="V85" s="468"/>
      <c r="W85" s="468"/>
      <c r="X85" s="468"/>
      <c r="Y85" s="468"/>
      <c r="Z85" s="468"/>
      <c r="AA85" s="468"/>
      <c r="AB85" s="468"/>
      <c r="AC85" s="468"/>
      <c r="AD85" s="468"/>
      <c r="AE85" s="468"/>
    </row>
    <row r="86" spans="1:31" ht="12" customHeight="1" x14ac:dyDescent="0.2">
      <c r="A86" s="435"/>
      <c r="B86" s="468"/>
      <c r="C86" s="443"/>
      <c r="D86" s="468"/>
      <c r="E86" s="468"/>
      <c r="F86" s="443"/>
      <c r="G86" s="468"/>
      <c r="H86" s="468"/>
      <c r="I86" s="468"/>
      <c r="J86" s="468"/>
      <c r="K86" s="468"/>
      <c r="L86" s="468"/>
      <c r="M86" s="468"/>
      <c r="N86" s="468"/>
      <c r="O86" s="468"/>
      <c r="P86" s="468"/>
      <c r="Q86" s="468"/>
      <c r="R86" s="468"/>
      <c r="S86" s="468"/>
      <c r="T86" s="468"/>
      <c r="U86" s="468"/>
      <c r="V86" s="468"/>
      <c r="W86" s="468"/>
      <c r="X86" s="468"/>
      <c r="Y86" s="468"/>
      <c r="Z86" s="468"/>
      <c r="AA86" s="468"/>
      <c r="AB86" s="468"/>
      <c r="AC86" s="468"/>
      <c r="AD86" s="468"/>
      <c r="AE86" s="468"/>
    </row>
    <row r="87" spans="1:31" ht="12" customHeight="1" x14ac:dyDescent="0.2">
      <c r="A87" s="435"/>
      <c r="B87" s="468"/>
      <c r="C87" s="443"/>
      <c r="D87" s="468"/>
      <c r="E87" s="468"/>
      <c r="F87" s="443"/>
      <c r="G87" s="468"/>
      <c r="H87" s="468"/>
      <c r="I87" s="468"/>
      <c r="J87" s="468"/>
      <c r="K87" s="468"/>
      <c r="L87" s="468"/>
      <c r="M87" s="468"/>
      <c r="N87" s="468"/>
      <c r="O87" s="468"/>
      <c r="P87" s="468"/>
      <c r="Q87" s="468"/>
      <c r="R87" s="468"/>
      <c r="S87" s="468"/>
      <c r="T87" s="468"/>
      <c r="U87" s="468"/>
      <c r="V87" s="468"/>
      <c r="W87" s="468"/>
      <c r="X87" s="468"/>
      <c r="Y87" s="468"/>
      <c r="Z87" s="468"/>
      <c r="AA87" s="468"/>
      <c r="AB87" s="468"/>
      <c r="AC87" s="468"/>
      <c r="AD87" s="468"/>
      <c r="AE87" s="468"/>
    </row>
    <row r="88" spans="1:31" ht="12" customHeight="1" x14ac:dyDescent="0.2">
      <c r="A88" s="435"/>
      <c r="B88" s="468"/>
      <c r="C88" s="443"/>
      <c r="D88" s="468"/>
      <c r="E88" s="468"/>
      <c r="F88" s="443"/>
      <c r="G88" s="468"/>
      <c r="H88" s="468"/>
      <c r="I88" s="468"/>
      <c r="J88" s="468"/>
      <c r="K88" s="468"/>
      <c r="L88" s="468"/>
      <c r="M88" s="468"/>
      <c r="N88" s="468"/>
      <c r="O88" s="468"/>
      <c r="P88" s="468"/>
      <c r="Q88" s="468"/>
      <c r="R88" s="468"/>
      <c r="S88" s="468"/>
      <c r="T88" s="468"/>
      <c r="U88" s="468"/>
      <c r="V88" s="468"/>
      <c r="W88" s="468"/>
      <c r="X88" s="468"/>
      <c r="Y88" s="468"/>
      <c r="Z88" s="468"/>
      <c r="AA88" s="468"/>
      <c r="AB88" s="468"/>
      <c r="AC88" s="468"/>
      <c r="AD88" s="468"/>
      <c r="AE88" s="468"/>
    </row>
    <row r="89" spans="1:31" ht="12" customHeight="1" x14ac:dyDescent="0.2">
      <c r="A89" s="435"/>
      <c r="B89" s="468"/>
      <c r="C89" s="443"/>
      <c r="D89" s="468"/>
      <c r="E89" s="468"/>
      <c r="F89" s="443"/>
      <c r="G89" s="468"/>
      <c r="H89" s="468"/>
      <c r="I89" s="468"/>
      <c r="J89" s="468"/>
      <c r="K89" s="468"/>
      <c r="L89" s="468"/>
      <c r="M89" s="468"/>
      <c r="N89" s="468"/>
      <c r="O89" s="468"/>
      <c r="P89" s="468"/>
      <c r="Q89" s="468"/>
      <c r="R89" s="468"/>
      <c r="S89" s="468"/>
      <c r="T89" s="468"/>
      <c r="U89" s="468"/>
      <c r="V89" s="468"/>
      <c r="W89" s="468"/>
      <c r="X89" s="468"/>
      <c r="Y89" s="468"/>
      <c r="Z89" s="468"/>
      <c r="AA89" s="468"/>
      <c r="AB89" s="468"/>
      <c r="AC89" s="468"/>
      <c r="AD89" s="468"/>
      <c r="AE89" s="468"/>
    </row>
    <row r="90" spans="1:31" ht="12" customHeight="1" x14ac:dyDescent="0.2">
      <c r="A90" s="435"/>
      <c r="B90" s="468"/>
      <c r="C90" s="443"/>
      <c r="D90" s="468"/>
      <c r="E90" s="468"/>
      <c r="F90" s="443"/>
      <c r="G90" s="468"/>
      <c r="H90" s="468"/>
      <c r="I90" s="468"/>
      <c r="J90" s="468"/>
      <c r="K90" s="468"/>
      <c r="L90" s="468"/>
      <c r="M90" s="468"/>
      <c r="N90" s="468"/>
      <c r="O90" s="468"/>
      <c r="P90" s="468"/>
      <c r="Q90" s="468"/>
      <c r="R90" s="468"/>
      <c r="S90" s="468"/>
      <c r="T90" s="468"/>
      <c r="U90" s="468"/>
      <c r="V90" s="468"/>
      <c r="W90" s="468"/>
      <c r="X90" s="468"/>
      <c r="Y90" s="468"/>
      <c r="Z90" s="468"/>
      <c r="AA90" s="468"/>
      <c r="AB90" s="468"/>
      <c r="AC90" s="468"/>
      <c r="AD90" s="468"/>
      <c r="AE90" s="468"/>
    </row>
    <row r="91" spans="1:31" ht="12" customHeight="1" x14ac:dyDescent="0.2">
      <c r="A91" s="435"/>
      <c r="B91" s="468"/>
      <c r="C91" s="443"/>
      <c r="D91" s="468"/>
      <c r="E91" s="468"/>
      <c r="F91" s="443"/>
      <c r="G91" s="468"/>
      <c r="H91" s="468"/>
      <c r="I91" s="468"/>
      <c r="J91" s="468"/>
      <c r="K91" s="468"/>
      <c r="L91" s="468"/>
      <c r="M91" s="468"/>
      <c r="N91" s="468"/>
      <c r="O91" s="468"/>
      <c r="P91" s="468"/>
      <c r="Q91" s="468"/>
      <c r="R91" s="468"/>
      <c r="S91" s="468"/>
      <c r="T91" s="468"/>
      <c r="U91" s="468"/>
      <c r="V91" s="468"/>
      <c r="W91" s="468"/>
      <c r="X91" s="468"/>
      <c r="Y91" s="468"/>
      <c r="Z91" s="468"/>
      <c r="AA91" s="468"/>
      <c r="AB91" s="468"/>
      <c r="AC91" s="468"/>
      <c r="AD91" s="468"/>
      <c r="AE91" s="468"/>
    </row>
    <row r="92" spans="1:31" ht="12" customHeight="1" x14ac:dyDescent="0.2">
      <c r="A92" s="435"/>
      <c r="B92" s="468"/>
      <c r="C92" s="443"/>
      <c r="D92" s="468"/>
      <c r="E92" s="468"/>
      <c r="F92" s="443"/>
      <c r="G92" s="468"/>
      <c r="H92" s="468"/>
      <c r="I92" s="468"/>
      <c r="J92" s="468"/>
      <c r="K92" s="468"/>
      <c r="L92" s="468"/>
      <c r="M92" s="468"/>
      <c r="N92" s="468"/>
      <c r="O92" s="468"/>
      <c r="P92" s="468"/>
      <c r="Q92" s="468"/>
      <c r="R92" s="468"/>
      <c r="S92" s="468"/>
      <c r="T92" s="468"/>
      <c r="U92" s="468"/>
      <c r="V92" s="468"/>
      <c r="W92" s="468"/>
      <c r="X92" s="468"/>
      <c r="Y92" s="468"/>
      <c r="Z92" s="468"/>
      <c r="AA92" s="468"/>
      <c r="AB92" s="468"/>
      <c r="AC92" s="468"/>
      <c r="AD92" s="468"/>
      <c r="AE92" s="468"/>
    </row>
    <row r="93" spans="1:31" ht="12" customHeight="1" x14ac:dyDescent="0.2">
      <c r="A93" s="894" t="s">
        <v>0</v>
      </c>
      <c r="B93" s="894"/>
      <c r="C93" s="894"/>
      <c r="D93" s="894"/>
      <c r="E93" s="894"/>
      <c r="F93" s="894"/>
      <c r="G93" s="894"/>
      <c r="H93" s="894"/>
      <c r="I93" s="894"/>
      <c r="J93" s="894"/>
      <c r="K93" s="894"/>
      <c r="L93" s="894"/>
      <c r="M93" s="894"/>
      <c r="N93" s="894"/>
      <c r="O93" s="894"/>
      <c r="P93" s="894"/>
      <c r="Q93" s="894"/>
      <c r="R93" s="894"/>
      <c r="S93" s="894"/>
      <c r="T93" s="894"/>
      <c r="U93" s="894"/>
      <c r="V93" s="894"/>
      <c r="W93" s="894"/>
      <c r="X93" s="894"/>
      <c r="Y93" s="894"/>
      <c r="Z93" s="894"/>
      <c r="AA93" s="894"/>
      <c r="AB93" s="894"/>
      <c r="AC93" s="894"/>
      <c r="AD93" s="894"/>
      <c r="AE93" s="894"/>
    </row>
    <row r="94" spans="1:31" ht="12" customHeight="1" x14ac:dyDescent="0.3">
      <c r="A94" s="808"/>
      <c r="B94" s="880" t="s">
        <v>1</v>
      </c>
      <c r="C94" s="880"/>
      <c r="D94" s="880"/>
      <c r="E94" s="879" t="s">
        <v>2</v>
      </c>
      <c r="F94" s="879"/>
      <c r="G94" s="879"/>
      <c r="H94" s="879"/>
      <c r="I94" s="879"/>
      <c r="J94" s="879"/>
      <c r="K94" s="879"/>
      <c r="L94" s="879"/>
      <c r="M94" s="809"/>
      <c r="N94" s="880" t="s">
        <v>3</v>
      </c>
      <c r="O94" s="880"/>
      <c r="P94" s="809"/>
      <c r="Q94" s="882" t="s">
        <v>4</v>
      </c>
      <c r="R94" s="883"/>
      <c r="S94" s="883"/>
      <c r="T94" s="883"/>
      <c r="U94" s="883"/>
      <c r="V94" s="883"/>
      <c r="W94" s="883"/>
      <c r="X94" s="883"/>
      <c r="Y94" s="883"/>
      <c r="Z94" s="809"/>
      <c r="AA94" s="880" t="s">
        <v>5</v>
      </c>
      <c r="AB94" s="880"/>
      <c r="AC94" s="809"/>
      <c r="AD94" s="880" t="s">
        <v>6</v>
      </c>
      <c r="AE94" s="886"/>
    </row>
    <row r="95" spans="1:31" ht="12" customHeight="1" x14ac:dyDescent="0.3">
      <c r="A95" s="888" t="s">
        <v>8</v>
      </c>
      <c r="B95" s="893"/>
      <c r="C95" s="893"/>
      <c r="D95" s="893"/>
      <c r="E95" s="879" t="s">
        <v>9</v>
      </c>
      <c r="F95" s="879"/>
      <c r="G95" s="879"/>
      <c r="H95" s="438"/>
      <c r="I95" s="879" t="s">
        <v>10</v>
      </c>
      <c r="J95" s="879"/>
      <c r="K95" s="879" t="s">
        <v>43</v>
      </c>
      <c r="L95" s="879"/>
      <c r="M95" s="438"/>
      <c r="N95" s="881"/>
      <c r="O95" s="881"/>
      <c r="P95" s="438"/>
      <c r="Q95" s="890" t="s">
        <v>12</v>
      </c>
      <c r="R95" s="891"/>
      <c r="S95" s="438"/>
      <c r="T95" s="890" t="s">
        <v>13</v>
      </c>
      <c r="U95" s="891"/>
      <c r="V95" s="439"/>
      <c r="W95" s="892" t="s">
        <v>14</v>
      </c>
      <c r="X95" s="892"/>
      <c r="Y95" s="892"/>
      <c r="Z95" s="438"/>
      <c r="AA95" s="881"/>
      <c r="AB95" s="881"/>
      <c r="AC95" s="438"/>
      <c r="AD95" s="887"/>
      <c r="AE95" s="887"/>
    </row>
    <row r="96" spans="1:31" ht="12" customHeight="1" x14ac:dyDescent="0.2">
      <c r="A96" s="889"/>
      <c r="B96" s="440" t="s">
        <v>15</v>
      </c>
      <c r="C96" s="441"/>
      <c r="D96" s="440" t="s">
        <v>16</v>
      </c>
      <c r="E96" s="440" t="s">
        <v>15</v>
      </c>
      <c r="F96" s="441"/>
      <c r="G96" s="440" t="s">
        <v>16</v>
      </c>
      <c r="H96" s="440"/>
      <c r="I96" s="440" t="s">
        <v>15</v>
      </c>
      <c r="J96" s="440" t="s">
        <v>16</v>
      </c>
      <c r="K96" s="440" t="s">
        <v>15</v>
      </c>
      <c r="L96" s="440" t="s">
        <v>16</v>
      </c>
      <c r="M96" s="440"/>
      <c r="N96" s="440" t="s">
        <v>15</v>
      </c>
      <c r="O96" s="440" t="s">
        <v>16</v>
      </c>
      <c r="P96" s="440"/>
      <c r="Q96" s="442" t="s">
        <v>15</v>
      </c>
      <c r="R96" s="442" t="s">
        <v>16</v>
      </c>
      <c r="S96" s="440"/>
      <c r="T96" s="442" t="s">
        <v>15</v>
      </c>
      <c r="U96" s="442" t="s">
        <v>16</v>
      </c>
      <c r="V96" s="440"/>
      <c r="W96" s="440" t="s">
        <v>15</v>
      </c>
      <c r="X96" s="440"/>
      <c r="Y96" s="440" t="s">
        <v>16</v>
      </c>
      <c r="Z96" s="440"/>
      <c r="AA96" s="440" t="s">
        <v>17</v>
      </c>
      <c r="AB96" s="440" t="s">
        <v>16</v>
      </c>
      <c r="AC96" s="440"/>
      <c r="AD96" s="440" t="s">
        <v>15</v>
      </c>
      <c r="AE96" s="440" t="s">
        <v>16</v>
      </c>
    </row>
    <row r="97" spans="1:62" ht="12" customHeight="1" x14ac:dyDescent="0.2">
      <c r="A97" s="434" t="s">
        <v>44</v>
      </c>
      <c r="B97" s="474">
        <f>AVERAGE(B16:B20)</f>
        <v>57913</v>
      </c>
      <c r="C97" s="475"/>
      <c r="D97" s="474">
        <f>AVERAGE(D16:D20)</f>
        <v>22431.8</v>
      </c>
      <c r="E97" s="474">
        <f>AVERAGE(E16:E20)</f>
        <v>36252.199999999997</v>
      </c>
      <c r="F97" s="475"/>
      <c r="G97" s="474">
        <f>AVERAGE(G16:G20)</f>
        <v>5243.2</v>
      </c>
      <c r="H97" s="474"/>
      <c r="I97" s="474">
        <f>AVERAGE(I16:I20)</f>
        <v>12825</v>
      </c>
      <c r="J97" s="474">
        <f>AVERAGE(J16:J20)</f>
        <v>5146</v>
      </c>
      <c r="K97" s="474">
        <f>AVERAGE(K16:K20)</f>
        <v>32802.800000000003</v>
      </c>
      <c r="L97" s="474">
        <f>AVERAGE(L16:L20)</f>
        <v>5141.6000000000004</v>
      </c>
      <c r="M97" s="474"/>
      <c r="N97" s="474">
        <f>AVERAGE(N16:N20)</f>
        <v>139793</v>
      </c>
      <c r="O97" s="474">
        <f>AVERAGE(O16:O20)</f>
        <v>37962.6</v>
      </c>
      <c r="P97" s="474"/>
      <c r="Q97" s="474">
        <f>AVERAGE(Q16:Q20)</f>
        <v>11557.2824</v>
      </c>
      <c r="R97" s="474">
        <f>AVERAGE(R16:R20)</f>
        <v>3733.5176000000001</v>
      </c>
      <c r="S97" s="474"/>
      <c r="T97" s="474">
        <f>AVERAGE(T16:T20)</f>
        <v>6844.9524000000001</v>
      </c>
      <c r="U97" s="474">
        <f>AVERAGE(U16:U20)</f>
        <v>883.64760000000001</v>
      </c>
      <c r="V97" s="474"/>
      <c r="W97" s="474">
        <f>AVERAGE(W16:W20)</f>
        <v>10072.2868</v>
      </c>
      <c r="X97" s="474"/>
      <c r="Y97" s="474">
        <f>AVERAGE(Y16:Y20)</f>
        <v>2256.5132000000003</v>
      </c>
      <c r="Z97" s="474"/>
      <c r="AA97" s="474">
        <f>AVERAGE(AA16:AA20)</f>
        <v>29832.121600000002</v>
      </c>
      <c r="AB97" s="474">
        <f>AVERAGE(AB16:AB20)</f>
        <v>7688.8784000000014</v>
      </c>
      <c r="AC97" s="474"/>
      <c r="AD97" s="474">
        <f>AVERAGE(AD16:AD20)</f>
        <v>169625.12160000001</v>
      </c>
      <c r="AE97" s="474">
        <f>AVERAGE(AE16:AE20)</f>
        <v>45651.478400000007</v>
      </c>
    </row>
    <row r="98" spans="1:62" ht="12" customHeight="1" x14ac:dyDescent="0.2">
      <c r="A98" s="434" t="s">
        <v>45</v>
      </c>
      <c r="B98" s="474">
        <f>AVERAGE(B21:B25)</f>
        <v>87396.4</v>
      </c>
      <c r="C98" s="475"/>
      <c r="D98" s="474">
        <f>AVERAGE(D21:D25)</f>
        <v>17244</v>
      </c>
      <c r="E98" s="474">
        <f>AVERAGE(E21:E25)</f>
        <v>38709.199999999997</v>
      </c>
      <c r="F98" s="475"/>
      <c r="G98" s="474">
        <f>AVERAGE(G21:G25)</f>
        <v>6426.4</v>
      </c>
      <c r="H98" s="474"/>
      <c r="I98" s="474">
        <f>AVERAGE(I21:I25)</f>
        <v>9260.7999999999993</v>
      </c>
      <c r="J98" s="474">
        <f>AVERAGE(J21:J25)</f>
        <v>2443.6</v>
      </c>
      <c r="K98" s="474">
        <f>AVERAGE(K21:K25)</f>
        <v>25663</v>
      </c>
      <c r="L98" s="474">
        <f>AVERAGE(L21:L25)</f>
        <v>3917.2</v>
      </c>
      <c r="M98" s="474"/>
      <c r="N98" s="474">
        <f>AVERAGE(N21:N25)</f>
        <v>161029.4</v>
      </c>
      <c r="O98" s="474">
        <f>AVERAGE(O21:O25)</f>
        <v>30031.200000000001</v>
      </c>
      <c r="P98" s="474"/>
      <c r="Q98" s="474">
        <f>AVERAGE(Q21:Q25)</f>
        <v>11506.831</v>
      </c>
      <c r="R98" s="474">
        <f>AVERAGE(R21:R25)</f>
        <v>2287.7689999999998</v>
      </c>
      <c r="S98" s="474"/>
      <c r="T98" s="474">
        <f>AVERAGE(T21:T25)</f>
        <v>5836.6144000000004</v>
      </c>
      <c r="U98" s="474">
        <f>AVERAGE(U21:U25)</f>
        <v>1947.3856000000001</v>
      </c>
      <c r="V98" s="474"/>
      <c r="W98" s="474">
        <f>AVERAGE(W21:W25)</f>
        <v>5684.5897999999997</v>
      </c>
      <c r="X98" s="474"/>
      <c r="Y98" s="474">
        <f>AVERAGE(Y21:Y25)</f>
        <v>1349.2102</v>
      </c>
      <c r="Z98" s="474"/>
      <c r="AA98" s="474">
        <f>AVERAGE(AA21:AA25)</f>
        <v>23028.035200000002</v>
      </c>
      <c r="AB98" s="474">
        <f>AVERAGE(AB21:AB25)</f>
        <v>5584.3648000000003</v>
      </c>
      <c r="AC98" s="474"/>
      <c r="AD98" s="474">
        <f>AVERAGE(AD21:AD25)</f>
        <v>184057.43520000001</v>
      </c>
      <c r="AE98" s="474">
        <f>AVERAGE(AE21:AE25)</f>
        <v>35615.564800000007</v>
      </c>
    </row>
    <row r="99" spans="1:62" ht="12" customHeight="1" x14ac:dyDescent="0.2">
      <c r="A99" s="434" t="s">
        <v>46</v>
      </c>
      <c r="B99" s="474">
        <f>AVERAGE(B26:B30)</f>
        <v>60151</v>
      </c>
      <c r="C99" s="475"/>
      <c r="D99" s="474">
        <f>AVERAGE(D26:D30)</f>
        <v>11496.4</v>
      </c>
      <c r="E99" s="474">
        <f>AVERAGE(E26:E30)</f>
        <v>32578.2</v>
      </c>
      <c r="F99" s="475"/>
      <c r="G99" s="474">
        <f>AVERAGE(G26:G30)</f>
        <v>4355.2</v>
      </c>
      <c r="H99" s="474"/>
      <c r="I99" s="474">
        <f>AVERAGE(I26:I30)</f>
        <v>8308.6</v>
      </c>
      <c r="J99" s="474">
        <f>AVERAGE(J26:J30)</f>
        <v>2131.4</v>
      </c>
      <c r="K99" s="474">
        <f>AVERAGE(K26:K30)</f>
        <v>29804.400000000001</v>
      </c>
      <c r="L99" s="474">
        <f>AVERAGE(L26:L30)</f>
        <v>4367.3999999999996</v>
      </c>
      <c r="M99" s="474"/>
      <c r="N99" s="474">
        <f>AVERAGE(N26:N30)</f>
        <v>130842.2</v>
      </c>
      <c r="O99" s="474">
        <f>AVERAGE(O26:O30)</f>
        <v>22350.400000000001</v>
      </c>
      <c r="P99" s="474"/>
      <c r="Q99" s="474">
        <f>AVERAGE(Q26:Q30)</f>
        <v>11947.505999999999</v>
      </c>
      <c r="R99" s="474">
        <f>AVERAGE(R26:R30)</f>
        <v>2295.0266000000001</v>
      </c>
      <c r="S99" s="474"/>
      <c r="T99" s="474">
        <f>AVERAGE(T26:T30)</f>
        <v>10537.304</v>
      </c>
      <c r="U99" s="474">
        <f>AVERAGE(U26:U30)</f>
        <v>2762.4960000000001</v>
      </c>
      <c r="V99" s="474"/>
      <c r="W99" s="474">
        <f>AVERAGE(W26:W30)</f>
        <v>6413.7439999999997</v>
      </c>
      <c r="X99" s="474"/>
      <c r="Y99" s="474">
        <f>AVERAGE(Y26:Y30)</f>
        <v>1447.2559999999999</v>
      </c>
      <c r="Z99" s="474"/>
      <c r="AA99" s="474">
        <f>AVERAGE(AA26:AA30)</f>
        <v>28898.553999999996</v>
      </c>
      <c r="AB99" s="474">
        <f>AVERAGE(AB26:AB30)</f>
        <v>6504.7786000000006</v>
      </c>
      <c r="AC99" s="474"/>
      <c r="AD99" s="474">
        <f>AVERAGE(AD26:AD30)</f>
        <v>159740.75400000002</v>
      </c>
      <c r="AE99" s="474">
        <f>AVERAGE(AE26:AE30)</f>
        <v>28855.178600000003</v>
      </c>
    </row>
    <row r="100" spans="1:62" ht="12" customHeight="1" x14ac:dyDescent="0.2">
      <c r="A100" s="476" t="s">
        <v>47</v>
      </c>
      <c r="B100" s="474">
        <f>AVERAGE(B31:B35)</f>
        <v>153777.20000000001</v>
      </c>
      <c r="C100" s="477"/>
      <c r="D100" s="474">
        <f>AVERAGE(D31:D35)</f>
        <v>8383.4</v>
      </c>
      <c r="E100" s="474">
        <f>AVERAGE(E31:E35)</f>
        <v>54225.2</v>
      </c>
      <c r="F100" s="477" t="s">
        <v>18</v>
      </c>
      <c r="G100" s="474">
        <f t="shared" ref="G100:R100" si="2">AVERAGE(G31:G35)</f>
        <v>6806.4</v>
      </c>
      <c r="H100" s="474" t="e">
        <f t="shared" si="2"/>
        <v>#DIV/0!</v>
      </c>
      <c r="I100" s="474">
        <f t="shared" si="2"/>
        <v>20232.599999999999</v>
      </c>
      <c r="J100" s="474">
        <f t="shared" si="2"/>
        <v>4600</v>
      </c>
      <c r="K100" s="474">
        <f t="shared" si="2"/>
        <v>62612.800000000003</v>
      </c>
      <c r="L100" s="474">
        <f t="shared" si="2"/>
        <v>10060.799999999999</v>
      </c>
      <c r="M100" s="474" t="e">
        <f t="shared" si="2"/>
        <v>#DIV/0!</v>
      </c>
      <c r="N100" s="474">
        <f t="shared" si="2"/>
        <v>290847.8</v>
      </c>
      <c r="O100" s="474">
        <f t="shared" si="2"/>
        <v>29850.6</v>
      </c>
      <c r="P100" s="474" t="e">
        <f t="shared" si="2"/>
        <v>#DIV/0!</v>
      </c>
      <c r="Q100" s="474">
        <f t="shared" si="2"/>
        <v>29964.8832</v>
      </c>
      <c r="R100" s="474">
        <f t="shared" si="2"/>
        <v>3000.7167999999997</v>
      </c>
      <c r="S100" s="474"/>
      <c r="T100" s="474">
        <f>AVERAGE(T31:T35)</f>
        <v>13342.100200000001</v>
      </c>
      <c r="U100" s="474">
        <f>AVERAGE(U31:U35)</f>
        <v>1497.0998</v>
      </c>
      <c r="V100" s="474" t="e">
        <f>AVERAGE(V31:V35)</f>
        <v>#DIV/0!</v>
      </c>
      <c r="W100" s="474">
        <f>AVERAGE(W31:W35)</f>
        <v>7794.6040000000012</v>
      </c>
      <c r="X100" s="474"/>
      <c r="Y100" s="474">
        <f>AVERAGE(Y31:Y35)</f>
        <v>1407.1959999999999</v>
      </c>
      <c r="Z100" s="474"/>
      <c r="AA100" s="474">
        <f>AVERAGE(AA31:AA35)</f>
        <v>51101.587399999997</v>
      </c>
      <c r="AB100" s="474">
        <f>AVERAGE(AB31:AB35)</f>
        <v>5905.0126</v>
      </c>
      <c r="AC100" s="474" t="e">
        <f>AVERAGE(AC31:AC35)</f>
        <v>#DIV/0!</v>
      </c>
      <c r="AD100" s="474">
        <f>AVERAGE(AD31:AD35)</f>
        <v>341949.38740000001</v>
      </c>
      <c r="AE100" s="474">
        <f>AVERAGE(AE31:AE35)</f>
        <v>35755.612599999993</v>
      </c>
    </row>
    <row r="101" spans="1:62" ht="12" customHeight="1" x14ac:dyDescent="0.2">
      <c r="A101" s="476" t="s">
        <v>48</v>
      </c>
      <c r="B101" s="474">
        <f>AVERAGE(B36:B40)</f>
        <v>197215.2</v>
      </c>
      <c r="C101" s="477" t="str">
        <f>C37</f>
        <v>i/</v>
      </c>
      <c r="D101" s="474">
        <f t="shared" ref="D101:E101" si="3">AVERAGE(D36:D40)</f>
        <v>7600.2</v>
      </c>
      <c r="E101" s="474">
        <f t="shared" si="3"/>
        <v>88250</v>
      </c>
      <c r="F101" s="477"/>
      <c r="G101" s="474">
        <f t="shared" ref="G101:L101" si="4">AVERAGE(G36:G40)</f>
        <v>7063.8</v>
      </c>
      <c r="H101" s="474"/>
      <c r="I101" s="474">
        <f t="shared" si="4"/>
        <v>18460.8</v>
      </c>
      <c r="J101" s="474">
        <f t="shared" si="4"/>
        <v>2861</v>
      </c>
      <c r="K101" s="474">
        <f t="shared" si="4"/>
        <v>107941.2</v>
      </c>
      <c r="L101" s="474">
        <f t="shared" si="4"/>
        <v>14198</v>
      </c>
      <c r="M101" s="474"/>
      <c r="N101" s="474">
        <f t="shared" ref="N101:O101" si="5">AVERAGE(N36:N40)</f>
        <v>411867.2</v>
      </c>
      <c r="O101" s="474">
        <f t="shared" si="5"/>
        <v>31723</v>
      </c>
      <c r="P101" s="474"/>
      <c r="Q101" s="474">
        <f t="shared" ref="Q101:R101" si="6">AVERAGE(Q36:Q40)</f>
        <v>72122.216</v>
      </c>
      <c r="R101" s="474">
        <f t="shared" si="6"/>
        <v>6017.9839999999995</v>
      </c>
      <c r="S101" s="474"/>
      <c r="T101" s="474">
        <f t="shared" ref="T101:U101" si="7">AVERAGE(T36:T40)</f>
        <v>18299.599999999999</v>
      </c>
      <c r="U101" s="474">
        <f t="shared" si="7"/>
        <v>2507.1999999999998</v>
      </c>
      <c r="V101" s="474"/>
      <c r="W101" s="474">
        <f t="shared" ref="W101:Y101" si="8">AVERAGE(W36:W40)</f>
        <v>12220.8</v>
      </c>
      <c r="X101" s="474"/>
      <c r="Y101" s="474">
        <f t="shared" si="8"/>
        <v>4798.6000000000004</v>
      </c>
      <c r="Z101" s="474"/>
      <c r="AA101" s="474">
        <f t="shared" ref="AA101:AB101" si="9">AVERAGE(AA36:AA40)</f>
        <v>102642.61600000001</v>
      </c>
      <c r="AB101" s="474">
        <f t="shared" si="9"/>
        <v>13323.784</v>
      </c>
      <c r="AC101" s="474"/>
      <c r="AD101" s="474">
        <f t="shared" ref="AD101:AE101" si="10">AVERAGE(AD36:AD40)</f>
        <v>514509.81599999999</v>
      </c>
      <c r="AE101" s="474">
        <f t="shared" si="10"/>
        <v>45046.784</v>
      </c>
    </row>
    <row r="102" spans="1:62" ht="12" customHeight="1" x14ac:dyDescent="0.2">
      <c r="A102" s="476" t="s">
        <v>49</v>
      </c>
      <c r="B102" s="474">
        <f>AVERAGE(B41:B45)</f>
        <v>40050.199999999997</v>
      </c>
      <c r="C102" s="474"/>
      <c r="D102" s="474">
        <f t="shared" ref="D102:E102" si="11">AVERAGE(D41:D45)</f>
        <v>2884.4</v>
      </c>
      <c r="E102" s="474">
        <f t="shared" si="11"/>
        <v>29544</v>
      </c>
      <c r="F102" s="477"/>
      <c r="G102" s="474">
        <f t="shared" ref="G102:L102" si="12">AVERAGE(G41:G45)</f>
        <v>1451.2</v>
      </c>
      <c r="H102" s="474"/>
      <c r="I102" s="474">
        <f t="shared" si="12"/>
        <v>5912.8</v>
      </c>
      <c r="J102" s="474">
        <f t="shared" si="12"/>
        <v>512.20000000000005</v>
      </c>
      <c r="K102" s="474">
        <f t="shared" si="12"/>
        <v>10483.200000000001</v>
      </c>
      <c r="L102" s="474">
        <f t="shared" si="12"/>
        <v>1035</v>
      </c>
      <c r="M102" s="474"/>
      <c r="N102" s="474">
        <f t="shared" ref="N102:O102" si="13">AVERAGE(N41:N45)</f>
        <v>85990.2</v>
      </c>
      <c r="O102" s="474">
        <f t="shared" si="13"/>
        <v>5882.8</v>
      </c>
      <c r="P102" s="474"/>
      <c r="Q102" s="474">
        <f t="shared" ref="Q102:R102" si="14">AVERAGE(Q41:Q45)</f>
        <v>18528.400000000001</v>
      </c>
      <c r="R102" s="474">
        <f t="shared" si="14"/>
        <v>2192.6</v>
      </c>
      <c r="S102" s="474"/>
      <c r="T102" s="474">
        <f t="shared" ref="T102:U102" si="15">AVERAGE(T41:T45)</f>
        <v>9411</v>
      </c>
      <c r="U102" s="474">
        <f t="shared" si="15"/>
        <v>1521.8</v>
      </c>
      <c r="V102" s="474"/>
      <c r="W102" s="474">
        <f t="shared" ref="W102:Y102" si="16">AVERAGE(W41:W45)</f>
        <v>5453.8</v>
      </c>
      <c r="X102" s="474"/>
      <c r="Y102" s="474">
        <f t="shared" si="16"/>
        <v>648.20000000000005</v>
      </c>
      <c r="Z102" s="474"/>
      <c r="AA102" s="474">
        <f t="shared" ref="AA102:AB102" si="17">AVERAGE(AA41:AA45)</f>
        <v>33393.199999999997</v>
      </c>
      <c r="AB102" s="474">
        <f t="shared" si="17"/>
        <v>4362.6000000000004</v>
      </c>
      <c r="AC102" s="474"/>
      <c r="AD102" s="474">
        <f t="shared" ref="AD102:AE102" si="18">AVERAGE(AD41:AD45)</f>
        <v>119383.4</v>
      </c>
      <c r="AE102" s="474">
        <f t="shared" si="18"/>
        <v>10245.4</v>
      </c>
    </row>
    <row r="103" spans="1:62" ht="12" customHeight="1" x14ac:dyDescent="0.2">
      <c r="A103" s="443">
        <v>2011</v>
      </c>
      <c r="B103" s="474">
        <f t="shared" ref="B103:B116" si="19">B46</f>
        <v>20466</v>
      </c>
      <c r="C103" s="475"/>
      <c r="D103" s="474">
        <f t="shared" ref="D103:E116" si="20">D46</f>
        <v>15096</v>
      </c>
      <c r="E103" s="474">
        <f t="shared" si="20"/>
        <v>35656</v>
      </c>
      <c r="F103" s="475"/>
      <c r="G103" s="474">
        <f t="shared" ref="G103:G116" si="21">G46</f>
        <v>11633</v>
      </c>
      <c r="H103" s="474"/>
      <c r="I103" s="474">
        <f t="shared" ref="I103:L116" si="22">I46</f>
        <v>6917</v>
      </c>
      <c r="J103" s="474">
        <f t="shared" si="22"/>
        <v>2204</v>
      </c>
      <c r="K103" s="474">
        <f t="shared" si="22"/>
        <v>14815</v>
      </c>
      <c r="L103" s="474">
        <f t="shared" si="22"/>
        <v>10422</v>
      </c>
      <c r="M103" s="474"/>
      <c r="N103" s="474">
        <f t="shared" ref="N103:O116" si="23">N46</f>
        <v>77854</v>
      </c>
      <c r="O103" s="474">
        <f t="shared" si="23"/>
        <v>39355</v>
      </c>
      <c r="P103" s="474"/>
      <c r="Q103" s="474">
        <f t="shared" ref="Q103:R113" si="24">Q46</f>
        <v>19312</v>
      </c>
      <c r="R103" s="474">
        <f t="shared" si="24"/>
        <v>23068</v>
      </c>
      <c r="S103" s="474"/>
      <c r="T103" s="474">
        <f t="shared" ref="T103:U113" si="25">T46</f>
        <v>15925</v>
      </c>
      <c r="U103" s="474">
        <f t="shared" si="25"/>
        <v>16691</v>
      </c>
      <c r="V103" s="474"/>
      <c r="W103" s="474">
        <f t="shared" ref="W103:W113" si="26">W46</f>
        <v>6251</v>
      </c>
      <c r="X103" s="474"/>
      <c r="Y103" s="474">
        <f t="shared" ref="Y103:Y113" si="27">Y46</f>
        <v>6429</v>
      </c>
      <c r="Z103" s="474"/>
      <c r="AA103" s="474">
        <f t="shared" ref="AA103:AB113" si="28">AA46</f>
        <v>41488</v>
      </c>
      <c r="AB103" s="474">
        <f t="shared" si="28"/>
        <v>46188</v>
      </c>
      <c r="AC103" s="474"/>
      <c r="AD103" s="474">
        <f t="shared" ref="AD103:AE113" si="29">AD46</f>
        <v>119342</v>
      </c>
      <c r="AE103" s="474">
        <f t="shared" si="29"/>
        <v>85543</v>
      </c>
    </row>
    <row r="104" spans="1:62" ht="12" customHeight="1" x14ac:dyDescent="0.2">
      <c r="A104" s="443">
        <v>2012</v>
      </c>
      <c r="B104" s="474">
        <f t="shared" si="19"/>
        <v>67190</v>
      </c>
      <c r="C104" s="475"/>
      <c r="D104" s="474">
        <f t="shared" si="20"/>
        <v>7125</v>
      </c>
      <c r="E104" s="474">
        <f t="shared" si="20"/>
        <v>57507</v>
      </c>
      <c r="F104" s="475"/>
      <c r="G104" s="474">
        <f t="shared" si="21"/>
        <v>6142</v>
      </c>
      <c r="H104" s="474"/>
      <c r="I104" s="474">
        <f t="shared" si="22"/>
        <v>6009</v>
      </c>
      <c r="J104" s="474">
        <f t="shared" si="22"/>
        <v>1722</v>
      </c>
      <c r="K104" s="474">
        <f t="shared" si="22"/>
        <v>35527</v>
      </c>
      <c r="L104" s="474">
        <f t="shared" si="22"/>
        <v>3296</v>
      </c>
      <c r="M104" s="474"/>
      <c r="N104" s="474">
        <f t="shared" si="23"/>
        <v>166233</v>
      </c>
      <c r="O104" s="474">
        <f t="shared" si="23"/>
        <v>18285</v>
      </c>
      <c r="P104" s="474"/>
      <c r="Q104" s="474">
        <f t="shared" si="24"/>
        <v>77318</v>
      </c>
      <c r="R104" s="474">
        <f t="shared" si="24"/>
        <v>8198</v>
      </c>
      <c r="S104" s="474"/>
      <c r="T104" s="474">
        <f t="shared" si="25"/>
        <v>33628</v>
      </c>
      <c r="U104" s="474">
        <f t="shared" si="25"/>
        <v>8533</v>
      </c>
      <c r="V104" s="474"/>
      <c r="W104" s="474">
        <f t="shared" si="26"/>
        <v>8250</v>
      </c>
      <c r="X104" s="474"/>
      <c r="Y104" s="474">
        <f t="shared" si="27"/>
        <v>1007</v>
      </c>
      <c r="Z104" s="474"/>
      <c r="AA104" s="474">
        <f t="shared" si="28"/>
        <v>119196</v>
      </c>
      <c r="AB104" s="474">
        <f t="shared" si="28"/>
        <v>17738</v>
      </c>
      <c r="AC104" s="474"/>
      <c r="AD104" s="474">
        <f t="shared" si="29"/>
        <v>285429</v>
      </c>
      <c r="AE104" s="474">
        <f t="shared" si="29"/>
        <v>36023</v>
      </c>
    </row>
    <row r="105" spans="1:62" ht="12" customHeight="1" x14ac:dyDescent="0.2">
      <c r="A105" s="449">
        <v>2013</v>
      </c>
      <c r="B105" s="474">
        <f t="shared" si="19"/>
        <v>90119</v>
      </c>
      <c r="C105" s="475"/>
      <c r="D105" s="474">
        <f t="shared" si="20"/>
        <v>6253</v>
      </c>
      <c r="E105" s="474">
        <f t="shared" si="20"/>
        <v>145650</v>
      </c>
      <c r="F105" s="475"/>
      <c r="G105" s="474">
        <f t="shared" si="21"/>
        <v>5559</v>
      </c>
      <c r="H105" s="474"/>
      <c r="I105" s="474">
        <f t="shared" si="22"/>
        <v>13830</v>
      </c>
      <c r="J105" s="474">
        <f t="shared" si="22"/>
        <v>1050</v>
      </c>
      <c r="K105" s="474">
        <f t="shared" si="22"/>
        <v>56036</v>
      </c>
      <c r="L105" s="474">
        <f t="shared" si="22"/>
        <v>2192</v>
      </c>
      <c r="M105" s="474"/>
      <c r="N105" s="474">
        <f t="shared" si="23"/>
        <v>305635</v>
      </c>
      <c r="O105" s="474">
        <f t="shared" si="23"/>
        <v>15054</v>
      </c>
      <c r="P105" s="474"/>
      <c r="Q105" s="474">
        <f t="shared" si="24"/>
        <v>67758</v>
      </c>
      <c r="R105" s="474">
        <f t="shared" si="24"/>
        <v>2103</v>
      </c>
      <c r="S105" s="474"/>
      <c r="T105" s="474">
        <f t="shared" si="25"/>
        <v>25152</v>
      </c>
      <c r="U105" s="474">
        <f t="shared" si="25"/>
        <v>2470</v>
      </c>
      <c r="V105" s="474"/>
      <c r="W105" s="474">
        <f t="shared" si="26"/>
        <v>8301</v>
      </c>
      <c r="X105" s="474"/>
      <c r="Y105" s="474">
        <f t="shared" si="27"/>
        <v>775</v>
      </c>
      <c r="Z105" s="474"/>
      <c r="AA105" s="474">
        <f t="shared" si="28"/>
        <v>101211</v>
      </c>
      <c r="AB105" s="474">
        <f t="shared" si="28"/>
        <v>5348</v>
      </c>
      <c r="AC105" s="474"/>
      <c r="AD105" s="474">
        <f t="shared" si="29"/>
        <v>406846</v>
      </c>
      <c r="AE105" s="474">
        <f t="shared" si="29"/>
        <v>20402</v>
      </c>
      <c r="AG105" s="474">
        <f>E105+I105+K105</f>
        <v>215516</v>
      </c>
    </row>
    <row r="106" spans="1:62" ht="12" customHeight="1" x14ac:dyDescent="0.2">
      <c r="A106" s="449">
        <v>2014</v>
      </c>
      <c r="B106" s="474">
        <f t="shared" si="19"/>
        <v>80407</v>
      </c>
      <c r="C106" s="475"/>
      <c r="D106" s="474">
        <f t="shared" si="20"/>
        <v>7193</v>
      </c>
      <c r="E106" s="474">
        <f t="shared" si="20"/>
        <v>55480</v>
      </c>
      <c r="F106" s="475"/>
      <c r="G106" s="474">
        <f t="shared" si="21"/>
        <v>5241</v>
      </c>
      <c r="H106" s="474"/>
      <c r="I106" s="474">
        <f t="shared" si="22"/>
        <v>9885</v>
      </c>
      <c r="J106" s="474">
        <f t="shared" si="22"/>
        <v>1819</v>
      </c>
      <c r="K106" s="474">
        <f t="shared" si="22"/>
        <v>22895</v>
      </c>
      <c r="L106" s="474">
        <f t="shared" si="22"/>
        <v>3580</v>
      </c>
      <c r="M106" s="474"/>
      <c r="N106" s="474">
        <f t="shared" si="23"/>
        <v>168667</v>
      </c>
      <c r="O106" s="474">
        <f t="shared" si="23"/>
        <v>17833</v>
      </c>
      <c r="P106" s="474"/>
      <c r="Q106" s="474">
        <f t="shared" si="24"/>
        <v>17937</v>
      </c>
      <c r="R106" s="474">
        <f t="shared" si="24"/>
        <v>903</v>
      </c>
      <c r="S106" s="474"/>
      <c r="T106" s="474">
        <f t="shared" si="25"/>
        <v>18824</v>
      </c>
      <c r="U106" s="474">
        <f t="shared" si="25"/>
        <v>4596</v>
      </c>
      <c r="V106" s="474"/>
      <c r="W106" s="474">
        <f t="shared" si="26"/>
        <v>7048</v>
      </c>
      <c r="X106" s="474"/>
      <c r="Y106" s="474">
        <f t="shared" si="27"/>
        <v>1295</v>
      </c>
      <c r="Z106" s="474"/>
      <c r="AA106" s="474">
        <f t="shared" si="28"/>
        <v>43809</v>
      </c>
      <c r="AB106" s="474">
        <f t="shared" si="28"/>
        <v>6794</v>
      </c>
      <c r="AC106" s="474"/>
      <c r="AD106" s="474">
        <f t="shared" si="29"/>
        <v>212476</v>
      </c>
      <c r="AE106" s="474">
        <f t="shared" si="29"/>
        <v>24627</v>
      </c>
      <c r="AG106" s="474">
        <f t="shared" ref="AG106:AG115" si="30">E106+I106+K106</f>
        <v>88260</v>
      </c>
    </row>
    <row r="107" spans="1:62" ht="12" customHeight="1" x14ac:dyDescent="0.2">
      <c r="A107" s="443">
        <v>2015</v>
      </c>
      <c r="B107" s="474">
        <f t="shared" si="19"/>
        <v>40696</v>
      </c>
      <c r="C107" s="475"/>
      <c r="D107" s="474">
        <f t="shared" si="20"/>
        <v>3342</v>
      </c>
      <c r="E107" s="474">
        <f t="shared" si="20"/>
        <v>18069</v>
      </c>
      <c r="F107" s="475"/>
      <c r="G107" s="474">
        <f t="shared" si="21"/>
        <v>2497</v>
      </c>
      <c r="H107" s="474"/>
      <c r="I107" s="474">
        <f t="shared" si="22"/>
        <v>3844</v>
      </c>
      <c r="J107" s="474">
        <f t="shared" si="22"/>
        <v>2789</v>
      </c>
      <c r="K107" s="474">
        <f t="shared" si="22"/>
        <v>11895</v>
      </c>
      <c r="L107" s="474">
        <f t="shared" si="22"/>
        <v>3844</v>
      </c>
      <c r="M107" s="474"/>
      <c r="N107" s="474">
        <f t="shared" si="23"/>
        <v>74504</v>
      </c>
      <c r="O107" s="474">
        <f t="shared" si="23"/>
        <v>12472</v>
      </c>
      <c r="P107" s="474"/>
      <c r="Q107" s="474">
        <f t="shared" si="24"/>
        <v>13861</v>
      </c>
      <c r="R107" s="474">
        <f t="shared" si="24"/>
        <v>1863</v>
      </c>
      <c r="S107" s="474"/>
      <c r="T107" s="474">
        <f t="shared" si="25"/>
        <v>17700</v>
      </c>
      <c r="U107" s="474">
        <f t="shared" si="25"/>
        <v>3116</v>
      </c>
      <c r="V107" s="474"/>
      <c r="W107" s="474">
        <f t="shared" si="26"/>
        <v>7403</v>
      </c>
      <c r="X107" s="474"/>
      <c r="Y107" s="474">
        <f t="shared" si="27"/>
        <v>2419</v>
      </c>
      <c r="Z107" s="474"/>
      <c r="AA107" s="474">
        <f t="shared" si="28"/>
        <v>38964</v>
      </c>
      <c r="AB107" s="474">
        <f t="shared" si="28"/>
        <v>7398</v>
      </c>
      <c r="AC107" s="474"/>
      <c r="AD107" s="474">
        <f t="shared" si="29"/>
        <v>113468</v>
      </c>
      <c r="AE107" s="474">
        <f t="shared" si="29"/>
        <v>19870</v>
      </c>
      <c r="AF107" s="474"/>
      <c r="AG107" s="474">
        <f t="shared" si="30"/>
        <v>33808</v>
      </c>
      <c r="AH107" s="474"/>
      <c r="AI107" s="474"/>
      <c r="AJ107" s="474"/>
      <c r="AK107" s="474"/>
      <c r="AL107" s="474"/>
      <c r="AM107" s="474"/>
      <c r="AN107" s="474"/>
      <c r="AO107" s="474"/>
      <c r="AP107" s="474"/>
      <c r="AQ107" s="474"/>
      <c r="AR107" s="474"/>
      <c r="AS107" s="474"/>
      <c r="AT107" s="474"/>
      <c r="AU107" s="474"/>
      <c r="AV107" s="474"/>
      <c r="AW107" s="474"/>
      <c r="AX107" s="474"/>
      <c r="AY107" s="474"/>
      <c r="AZ107" s="474"/>
      <c r="BA107" s="474"/>
      <c r="BB107" s="474"/>
      <c r="BC107" s="474"/>
      <c r="BD107" s="474"/>
      <c r="BE107" s="474"/>
      <c r="BF107" s="474"/>
      <c r="BG107" s="474"/>
      <c r="BH107" s="474"/>
      <c r="BI107" s="474"/>
      <c r="BJ107" s="474"/>
    </row>
    <row r="108" spans="1:62" ht="12" customHeight="1" x14ac:dyDescent="0.2">
      <c r="A108" s="443">
        <v>2016</v>
      </c>
      <c r="B108" s="474">
        <f t="shared" si="19"/>
        <v>10563</v>
      </c>
      <c r="C108" s="475"/>
      <c r="D108" s="474">
        <f t="shared" si="20"/>
        <v>803</v>
      </c>
      <c r="E108" s="474">
        <f t="shared" si="20"/>
        <v>34054</v>
      </c>
      <c r="F108" s="475"/>
      <c r="G108" s="474">
        <f t="shared" si="21"/>
        <v>4727</v>
      </c>
      <c r="H108" s="474"/>
      <c r="I108" s="474">
        <f t="shared" si="22"/>
        <v>2143</v>
      </c>
      <c r="J108" s="474">
        <f t="shared" si="22"/>
        <v>1422</v>
      </c>
      <c r="K108" s="474">
        <f t="shared" si="22"/>
        <v>9537</v>
      </c>
      <c r="L108" s="474">
        <f t="shared" si="22"/>
        <v>4936</v>
      </c>
      <c r="M108" s="474"/>
      <c r="N108" s="474">
        <f t="shared" si="23"/>
        <v>56297</v>
      </c>
      <c r="O108" s="474">
        <f t="shared" si="23"/>
        <v>11888</v>
      </c>
      <c r="P108" s="474"/>
      <c r="Q108" s="474">
        <f t="shared" si="24"/>
        <v>8306</v>
      </c>
      <c r="R108" s="474">
        <f t="shared" si="24"/>
        <v>225</v>
      </c>
      <c r="S108" s="474"/>
      <c r="T108" s="474">
        <f t="shared" si="25"/>
        <v>17594</v>
      </c>
      <c r="U108" s="474">
        <f t="shared" si="25"/>
        <v>2962</v>
      </c>
      <c r="V108" s="474"/>
      <c r="W108" s="474">
        <f t="shared" si="26"/>
        <v>7502</v>
      </c>
      <c r="X108" s="474"/>
      <c r="Y108" s="474">
        <f t="shared" si="27"/>
        <v>1922</v>
      </c>
      <c r="Z108" s="474"/>
      <c r="AA108" s="474">
        <f t="shared" si="28"/>
        <v>33402</v>
      </c>
      <c r="AB108" s="474">
        <f t="shared" si="28"/>
        <v>5109</v>
      </c>
      <c r="AC108" s="474"/>
      <c r="AD108" s="474">
        <f t="shared" si="29"/>
        <v>89699</v>
      </c>
      <c r="AE108" s="474">
        <f t="shared" si="29"/>
        <v>16997</v>
      </c>
      <c r="AF108" s="474"/>
      <c r="AG108" s="474">
        <f t="shared" si="30"/>
        <v>45734</v>
      </c>
      <c r="AH108" s="474"/>
      <c r="AI108" s="474"/>
      <c r="AJ108" s="474"/>
      <c r="AK108" s="474"/>
      <c r="AL108" s="474"/>
      <c r="AM108" s="474"/>
      <c r="AN108" s="474"/>
      <c r="AO108" s="474"/>
      <c r="AP108" s="474"/>
      <c r="AQ108" s="474"/>
      <c r="AR108" s="474"/>
      <c r="AS108" s="474"/>
      <c r="AT108" s="474"/>
      <c r="AU108" s="474"/>
      <c r="AV108" s="474"/>
      <c r="AW108" s="474"/>
      <c r="AX108" s="474"/>
      <c r="AY108" s="474"/>
      <c r="AZ108" s="474"/>
      <c r="BA108" s="474"/>
      <c r="BB108" s="474"/>
      <c r="BC108" s="474"/>
      <c r="BD108" s="474"/>
      <c r="BE108" s="474"/>
      <c r="BF108" s="474"/>
      <c r="BG108" s="474"/>
      <c r="BH108" s="474"/>
      <c r="BI108" s="474"/>
      <c r="BJ108" s="474"/>
    </row>
    <row r="109" spans="1:62" ht="12" customHeight="1" x14ac:dyDescent="0.2">
      <c r="A109" s="443">
        <v>2017</v>
      </c>
      <c r="B109" s="474">
        <f t="shared" si="19"/>
        <v>1526</v>
      </c>
      <c r="C109" s="475"/>
      <c r="D109" s="474">
        <f t="shared" si="20"/>
        <v>4015</v>
      </c>
      <c r="E109" s="474">
        <f t="shared" si="20"/>
        <v>8120</v>
      </c>
      <c r="F109" s="475"/>
      <c r="G109" s="474">
        <f t="shared" si="21"/>
        <v>2414</v>
      </c>
      <c r="H109" s="474"/>
      <c r="I109" s="474">
        <f t="shared" si="22"/>
        <v>1207</v>
      </c>
      <c r="J109" s="474">
        <f t="shared" si="22"/>
        <v>441</v>
      </c>
      <c r="K109" s="474">
        <f t="shared" si="22"/>
        <v>6998</v>
      </c>
      <c r="L109" s="474">
        <f t="shared" si="22"/>
        <v>2665</v>
      </c>
      <c r="M109" s="474"/>
      <c r="N109" s="474">
        <f t="shared" si="23"/>
        <v>17851</v>
      </c>
      <c r="O109" s="474">
        <f t="shared" si="23"/>
        <v>9535</v>
      </c>
      <c r="P109" s="474"/>
      <c r="Q109" s="474">
        <f t="shared" si="24"/>
        <v>1316</v>
      </c>
      <c r="R109" s="474">
        <f t="shared" si="24"/>
        <v>5080</v>
      </c>
      <c r="S109" s="474"/>
      <c r="T109" s="474">
        <f t="shared" si="25"/>
        <v>16598</v>
      </c>
      <c r="U109" s="474">
        <f t="shared" si="25"/>
        <v>8448</v>
      </c>
      <c r="V109" s="474"/>
      <c r="W109" s="474">
        <f t="shared" si="26"/>
        <v>8564</v>
      </c>
      <c r="X109" s="478" t="str">
        <f>X52</f>
        <v>j/</v>
      </c>
      <c r="Y109" s="474">
        <f t="shared" si="27"/>
        <v>2015</v>
      </c>
      <c r="Z109" s="478" t="str">
        <f>Z52</f>
        <v>j/</v>
      </c>
      <c r="AA109" s="474">
        <f t="shared" si="28"/>
        <v>26478</v>
      </c>
      <c r="AB109" s="474">
        <f t="shared" si="28"/>
        <v>15543</v>
      </c>
      <c r="AC109" s="474"/>
      <c r="AD109" s="474">
        <f t="shared" si="29"/>
        <v>44329</v>
      </c>
      <c r="AE109" s="474">
        <f t="shared" si="29"/>
        <v>25078</v>
      </c>
      <c r="AF109" s="474"/>
      <c r="AG109" s="474">
        <f t="shared" si="30"/>
        <v>16325</v>
      </c>
      <c r="AH109" s="474"/>
      <c r="AI109" s="474"/>
      <c r="AJ109" s="474"/>
      <c r="AK109" s="474"/>
      <c r="AL109" s="474"/>
      <c r="AM109" s="474"/>
      <c r="AN109" s="474"/>
      <c r="AO109" s="474"/>
      <c r="AP109" s="474"/>
      <c r="AQ109" s="474"/>
      <c r="AR109" s="474"/>
      <c r="AS109" s="474"/>
      <c r="AT109" s="474"/>
      <c r="AU109" s="474"/>
      <c r="AV109" s="474"/>
      <c r="AW109" s="474"/>
      <c r="AX109" s="474"/>
      <c r="AY109" s="474"/>
      <c r="AZ109" s="474"/>
      <c r="BA109" s="474"/>
      <c r="BB109" s="474"/>
      <c r="BC109" s="474"/>
      <c r="BD109" s="474"/>
      <c r="BE109" s="474"/>
      <c r="BF109" s="474"/>
      <c r="BG109" s="474"/>
      <c r="BH109" s="474"/>
      <c r="BI109" s="474"/>
      <c r="BJ109" s="474"/>
    </row>
    <row r="110" spans="1:62" ht="12" customHeight="1" x14ac:dyDescent="0.2">
      <c r="A110" s="443">
        <v>2018</v>
      </c>
      <c r="B110" s="474">
        <f t="shared" si="19"/>
        <v>18317</v>
      </c>
      <c r="C110" s="475"/>
      <c r="D110" s="474">
        <f t="shared" si="20"/>
        <v>11998</v>
      </c>
      <c r="E110" s="474">
        <f t="shared" si="20"/>
        <v>39210</v>
      </c>
      <c r="F110" s="475"/>
      <c r="G110" s="474">
        <f t="shared" si="21"/>
        <v>6616</v>
      </c>
      <c r="H110" s="474"/>
      <c r="I110" s="474">
        <f t="shared" si="22"/>
        <v>2140</v>
      </c>
      <c r="J110" s="474">
        <f t="shared" si="22"/>
        <v>933</v>
      </c>
      <c r="K110" s="474">
        <f t="shared" si="22"/>
        <v>12022</v>
      </c>
      <c r="L110" s="474">
        <f t="shared" si="22"/>
        <v>9070</v>
      </c>
      <c r="M110" s="474"/>
      <c r="N110" s="474">
        <f t="shared" si="23"/>
        <v>71689</v>
      </c>
      <c r="O110" s="474">
        <f t="shared" si="23"/>
        <v>28617</v>
      </c>
      <c r="P110" s="474"/>
      <c r="Q110" s="474">
        <f t="shared" si="24"/>
        <v>8207</v>
      </c>
      <c r="R110" s="474">
        <f t="shared" si="24"/>
        <v>5991</v>
      </c>
      <c r="S110" s="474"/>
      <c r="T110" s="474">
        <f t="shared" si="25"/>
        <v>21084</v>
      </c>
      <c r="U110" s="474">
        <f t="shared" si="25"/>
        <v>7272</v>
      </c>
      <c r="V110" s="474"/>
      <c r="W110" s="474">
        <f t="shared" si="26"/>
        <v>4486</v>
      </c>
      <c r="X110" s="478"/>
      <c r="Y110" s="474">
        <f t="shared" si="27"/>
        <v>1726</v>
      </c>
      <c r="Z110" s="478"/>
      <c r="AA110" s="474">
        <f t="shared" si="28"/>
        <v>33777</v>
      </c>
      <c r="AB110" s="474">
        <f t="shared" si="28"/>
        <v>14989</v>
      </c>
      <c r="AC110" s="474"/>
      <c r="AD110" s="474">
        <f t="shared" si="29"/>
        <v>105466</v>
      </c>
      <c r="AE110" s="474">
        <f t="shared" si="29"/>
        <v>43606</v>
      </c>
      <c r="AF110" s="474"/>
      <c r="AG110" s="474">
        <f t="shared" si="30"/>
        <v>53372</v>
      </c>
      <c r="AH110" s="474"/>
      <c r="AI110" s="474"/>
      <c r="AJ110" s="474"/>
      <c r="AK110" s="474"/>
      <c r="AL110" s="474"/>
      <c r="AM110" s="474"/>
      <c r="AN110" s="474"/>
      <c r="AO110" s="474"/>
      <c r="AP110" s="474"/>
      <c r="AQ110" s="474"/>
      <c r="AR110" s="474"/>
      <c r="AS110" s="474"/>
      <c r="AT110" s="474"/>
      <c r="AU110" s="474"/>
      <c r="AV110" s="474"/>
      <c r="AW110" s="474"/>
      <c r="AX110" s="474"/>
      <c r="AY110" s="474"/>
      <c r="AZ110" s="474"/>
      <c r="BA110" s="474"/>
      <c r="BB110" s="474"/>
      <c r="BC110" s="474"/>
      <c r="BD110" s="474"/>
      <c r="BE110" s="474"/>
      <c r="BF110" s="474"/>
      <c r="BG110" s="474"/>
      <c r="BH110" s="474"/>
      <c r="BI110" s="474"/>
      <c r="BJ110" s="474"/>
    </row>
    <row r="111" spans="1:62" ht="12" customHeight="1" x14ac:dyDescent="0.2">
      <c r="A111" s="443">
        <v>2019</v>
      </c>
      <c r="B111" s="474">
        <f t="shared" si="19"/>
        <v>53706</v>
      </c>
      <c r="C111" s="475"/>
      <c r="D111" s="474">
        <f t="shared" si="20"/>
        <v>5203</v>
      </c>
      <c r="E111" s="474">
        <f t="shared" si="20"/>
        <v>43352</v>
      </c>
      <c r="F111" s="475"/>
      <c r="G111" s="474">
        <f t="shared" si="21"/>
        <v>8611</v>
      </c>
      <c r="H111" s="474"/>
      <c r="I111" s="474">
        <f t="shared" si="22"/>
        <v>2677</v>
      </c>
      <c r="J111" s="474">
        <f t="shared" si="22"/>
        <v>671</v>
      </c>
      <c r="K111" s="474">
        <f t="shared" si="22"/>
        <v>21894</v>
      </c>
      <c r="L111" s="474">
        <f t="shared" si="22"/>
        <v>5136</v>
      </c>
      <c r="M111" s="474"/>
      <c r="N111" s="474">
        <f t="shared" si="23"/>
        <v>121629</v>
      </c>
      <c r="O111" s="474">
        <f t="shared" si="23"/>
        <v>19621</v>
      </c>
      <c r="P111" s="474"/>
      <c r="Q111" s="474">
        <f t="shared" si="24"/>
        <v>13065</v>
      </c>
      <c r="R111" s="474">
        <f t="shared" si="24"/>
        <v>1204</v>
      </c>
      <c r="S111" s="474"/>
      <c r="T111" s="474">
        <f t="shared" si="25"/>
        <v>19731</v>
      </c>
      <c r="U111" s="474">
        <f t="shared" si="25"/>
        <v>7372</v>
      </c>
      <c r="V111" s="474"/>
      <c r="W111" s="474">
        <f t="shared" si="26"/>
        <v>9342</v>
      </c>
      <c r="X111" s="478"/>
      <c r="Y111" s="474">
        <f t="shared" si="27"/>
        <v>1954</v>
      </c>
      <c r="Z111" s="478"/>
      <c r="AA111" s="474">
        <f t="shared" si="28"/>
        <v>42138</v>
      </c>
      <c r="AB111" s="474">
        <f t="shared" si="28"/>
        <v>10530</v>
      </c>
      <c r="AC111" s="474"/>
      <c r="AD111" s="474">
        <f t="shared" si="29"/>
        <v>163767</v>
      </c>
      <c r="AE111" s="474">
        <f t="shared" si="29"/>
        <v>30151</v>
      </c>
      <c r="AF111" s="474"/>
      <c r="AG111" s="474">
        <f t="shared" ref="AG111:AG114" si="31">E111+I111+K111</f>
        <v>67923</v>
      </c>
      <c r="AH111" s="474"/>
      <c r="AI111" s="474"/>
      <c r="AJ111" s="474"/>
      <c r="AK111" s="474"/>
      <c r="AL111" s="474"/>
      <c r="AM111" s="474"/>
      <c r="AN111" s="474"/>
      <c r="AO111" s="474"/>
      <c r="AP111" s="474"/>
      <c r="AQ111" s="474"/>
      <c r="AR111" s="474"/>
      <c r="AS111" s="474"/>
      <c r="AT111" s="474"/>
      <c r="AU111" s="474"/>
      <c r="AV111" s="474"/>
      <c r="AW111" s="474"/>
      <c r="AX111" s="474"/>
      <c r="AY111" s="474"/>
      <c r="AZ111" s="474"/>
      <c r="BA111" s="474"/>
      <c r="BB111" s="474"/>
      <c r="BC111" s="474"/>
      <c r="BD111" s="474"/>
      <c r="BE111" s="474"/>
      <c r="BF111" s="474"/>
      <c r="BG111" s="474"/>
      <c r="BH111" s="474"/>
      <c r="BI111" s="474"/>
      <c r="BJ111" s="474"/>
    </row>
    <row r="112" spans="1:62" ht="12" customHeight="1" x14ac:dyDescent="0.2">
      <c r="A112" s="443">
        <v>2020</v>
      </c>
      <c r="B112" s="474">
        <f t="shared" si="19"/>
        <v>36447</v>
      </c>
      <c r="C112" s="475"/>
      <c r="D112" s="474">
        <f t="shared" si="20"/>
        <v>3747</v>
      </c>
      <c r="E112" s="474">
        <f t="shared" si="20"/>
        <v>40499</v>
      </c>
      <c r="F112" s="475"/>
      <c r="G112" s="474">
        <f t="shared" si="21"/>
        <v>2470</v>
      </c>
      <c r="H112" s="474"/>
      <c r="I112" s="474">
        <f t="shared" si="22"/>
        <v>3801</v>
      </c>
      <c r="J112" s="474">
        <f t="shared" si="22"/>
        <v>393</v>
      </c>
      <c r="K112" s="474">
        <f t="shared" si="22"/>
        <v>19422</v>
      </c>
      <c r="L112" s="474">
        <f t="shared" si="22"/>
        <v>3034</v>
      </c>
      <c r="M112" s="474"/>
      <c r="N112" s="474">
        <f t="shared" si="23"/>
        <v>100169</v>
      </c>
      <c r="O112" s="474">
        <f t="shared" si="23"/>
        <v>9644</v>
      </c>
      <c r="P112" s="474"/>
      <c r="Q112" s="474">
        <f t="shared" si="24"/>
        <v>12478</v>
      </c>
      <c r="R112" s="474">
        <f t="shared" si="24"/>
        <v>1259</v>
      </c>
      <c r="S112" s="474"/>
      <c r="T112" s="474">
        <f t="shared" si="25"/>
        <v>20340</v>
      </c>
      <c r="U112" s="474">
        <f t="shared" si="25"/>
        <v>1853</v>
      </c>
      <c r="V112" s="474"/>
      <c r="W112" s="474">
        <f t="shared" si="26"/>
        <v>5104</v>
      </c>
      <c r="X112" s="478"/>
      <c r="Y112" s="474">
        <f t="shared" si="27"/>
        <v>1160</v>
      </c>
      <c r="Z112" s="478"/>
      <c r="AA112" s="474">
        <f t="shared" si="28"/>
        <v>37922</v>
      </c>
      <c r="AB112" s="474">
        <f t="shared" si="28"/>
        <v>4272</v>
      </c>
      <c r="AC112" s="474"/>
      <c r="AD112" s="474">
        <f t="shared" si="29"/>
        <v>138091</v>
      </c>
      <c r="AE112" s="474">
        <f t="shared" si="29"/>
        <v>13916</v>
      </c>
      <c r="AF112" s="474"/>
      <c r="AG112" s="474">
        <f t="shared" si="31"/>
        <v>63722</v>
      </c>
      <c r="AH112" s="474"/>
      <c r="AI112" s="474"/>
      <c r="AJ112" s="474"/>
      <c r="AK112" s="474"/>
      <c r="AL112" s="474"/>
      <c r="AM112" s="474"/>
      <c r="AN112" s="474"/>
      <c r="AO112" s="474"/>
      <c r="AP112" s="474"/>
      <c r="AQ112" s="474"/>
      <c r="AR112" s="474"/>
      <c r="AS112" s="474"/>
      <c r="AT112" s="474"/>
      <c r="AU112" s="474"/>
      <c r="AV112" s="474"/>
      <c r="AW112" s="474"/>
      <c r="AX112" s="474"/>
      <c r="AY112" s="474"/>
      <c r="AZ112" s="474"/>
      <c r="BA112" s="474"/>
      <c r="BB112" s="474"/>
      <c r="BC112" s="474"/>
      <c r="BD112" s="474"/>
      <c r="BE112" s="474"/>
      <c r="BF112" s="474"/>
      <c r="BG112" s="474"/>
      <c r="BH112" s="474"/>
      <c r="BI112" s="474"/>
      <c r="BJ112" s="474"/>
    </row>
    <row r="113" spans="1:62" ht="12" customHeight="1" x14ac:dyDescent="0.2">
      <c r="A113" s="443">
        <v>2021</v>
      </c>
      <c r="B113" s="474">
        <f t="shared" si="19"/>
        <v>51822</v>
      </c>
      <c r="C113" s="475"/>
      <c r="D113" s="474">
        <f t="shared" si="20"/>
        <v>5484</v>
      </c>
      <c r="E113" s="474">
        <f t="shared" si="20"/>
        <v>9203</v>
      </c>
      <c r="F113" s="475"/>
      <c r="G113" s="474">
        <f t="shared" si="21"/>
        <v>485</v>
      </c>
      <c r="H113" s="474"/>
      <c r="I113" s="474">
        <f t="shared" si="22"/>
        <v>3957</v>
      </c>
      <c r="J113" s="474">
        <f t="shared" si="22"/>
        <v>712</v>
      </c>
      <c r="K113" s="474">
        <f t="shared" si="22"/>
        <v>7787</v>
      </c>
      <c r="L113" s="474">
        <f t="shared" si="22"/>
        <v>3445</v>
      </c>
      <c r="M113" s="474"/>
      <c r="N113" s="474">
        <f t="shared" si="23"/>
        <v>72769</v>
      </c>
      <c r="O113" s="474">
        <f t="shared" si="23"/>
        <v>10126</v>
      </c>
      <c r="P113" s="474"/>
      <c r="Q113" s="474">
        <f t="shared" si="24"/>
        <v>14556</v>
      </c>
      <c r="R113" s="474">
        <f t="shared" si="24"/>
        <v>1882</v>
      </c>
      <c r="S113" s="474"/>
      <c r="T113" s="474">
        <f t="shared" si="25"/>
        <v>10927</v>
      </c>
      <c r="U113" s="474">
        <f t="shared" si="25"/>
        <v>1458</v>
      </c>
      <c r="V113" s="474"/>
      <c r="W113" s="474">
        <f t="shared" si="26"/>
        <v>7332</v>
      </c>
      <c r="X113" s="478"/>
      <c r="Y113" s="474">
        <f t="shared" si="27"/>
        <v>3745</v>
      </c>
      <c r="Z113" s="478"/>
      <c r="AA113" s="474">
        <f t="shared" si="28"/>
        <v>32815</v>
      </c>
      <c r="AB113" s="474">
        <f t="shared" si="28"/>
        <v>7085</v>
      </c>
      <c r="AC113" s="474"/>
      <c r="AD113" s="474">
        <f t="shared" si="29"/>
        <v>105584</v>
      </c>
      <c r="AE113" s="474">
        <f t="shared" si="29"/>
        <v>17211</v>
      </c>
      <c r="AF113" s="474"/>
      <c r="AG113" s="474">
        <f t="shared" si="31"/>
        <v>20947</v>
      </c>
      <c r="AH113" s="474"/>
      <c r="AI113" s="474"/>
      <c r="AJ113" s="474"/>
      <c r="AK113" s="474"/>
      <c r="AL113" s="474"/>
      <c r="AM113" s="474"/>
      <c r="AN113" s="474"/>
      <c r="AO113" s="474"/>
      <c r="AP113" s="474"/>
      <c r="AQ113" s="474"/>
      <c r="AR113" s="474"/>
      <c r="AS113" s="474"/>
      <c r="AT113" s="474"/>
      <c r="AU113" s="474"/>
      <c r="AV113" s="474"/>
      <c r="AW113" s="474"/>
      <c r="AX113" s="474"/>
      <c r="AY113" s="474"/>
      <c r="AZ113" s="474"/>
      <c r="BA113" s="474"/>
      <c r="BB113" s="474"/>
      <c r="BC113" s="474"/>
      <c r="BD113" s="474"/>
      <c r="BE113" s="474"/>
      <c r="BF113" s="474"/>
      <c r="BG113" s="474"/>
      <c r="BH113" s="474"/>
      <c r="BI113" s="474"/>
      <c r="BJ113" s="474"/>
    </row>
    <row r="114" spans="1:62" ht="12" customHeight="1" x14ac:dyDescent="0.2">
      <c r="A114" s="443">
        <v>2022</v>
      </c>
      <c r="B114" s="474">
        <f t="shared" si="19"/>
        <v>8986</v>
      </c>
      <c r="C114" s="475"/>
      <c r="D114" s="474">
        <f t="shared" si="20"/>
        <v>647</v>
      </c>
      <c r="E114" s="474">
        <f t="shared" si="20"/>
        <v>6164</v>
      </c>
      <c r="F114" s="475"/>
      <c r="G114" s="474">
        <f t="shared" si="21"/>
        <v>413</v>
      </c>
      <c r="H114" s="474"/>
      <c r="I114" s="474">
        <f t="shared" si="22"/>
        <v>2926</v>
      </c>
      <c r="J114" s="474">
        <f t="shared" si="22"/>
        <v>245</v>
      </c>
      <c r="K114" s="474">
        <f t="shared" si="22"/>
        <v>14631</v>
      </c>
      <c r="L114" s="474">
        <f t="shared" si="22"/>
        <v>1752</v>
      </c>
      <c r="M114" s="474"/>
      <c r="N114" s="474">
        <f t="shared" si="23"/>
        <v>32707</v>
      </c>
      <c r="O114" s="474">
        <f t="shared" si="23"/>
        <v>3057</v>
      </c>
      <c r="P114" s="474"/>
      <c r="Q114" s="474">
        <f t="shared" ref="Q114:R115" si="32">Q57</f>
        <v>8935</v>
      </c>
      <c r="R114" s="474">
        <f t="shared" si="32"/>
        <v>307</v>
      </c>
      <c r="S114" s="474"/>
      <c r="T114" s="474">
        <f t="shared" ref="T114:U115" si="33">T57</f>
        <v>11909</v>
      </c>
      <c r="U114" s="474">
        <f t="shared" si="33"/>
        <v>2368</v>
      </c>
      <c r="V114" s="474"/>
      <c r="W114" s="474">
        <f t="shared" ref="W114:W115" si="34">W57</f>
        <v>8311</v>
      </c>
      <c r="X114" s="478"/>
      <c r="Y114" s="474">
        <f t="shared" ref="Y114:Y115" si="35">Y57</f>
        <v>1213</v>
      </c>
      <c r="Z114" s="478"/>
      <c r="AA114" s="474">
        <f t="shared" ref="AA114:AB115" si="36">AA57</f>
        <v>29155</v>
      </c>
      <c r="AB114" s="474">
        <f t="shared" si="36"/>
        <v>3888</v>
      </c>
      <c r="AC114" s="474"/>
      <c r="AD114" s="474">
        <f t="shared" ref="AD114:AE115" si="37">AD57</f>
        <v>61862</v>
      </c>
      <c r="AE114" s="474">
        <f t="shared" si="37"/>
        <v>6945</v>
      </c>
      <c r="AF114" s="474"/>
      <c r="AG114" s="474">
        <f t="shared" si="31"/>
        <v>23721</v>
      </c>
      <c r="AH114" s="474"/>
      <c r="AI114" s="474"/>
      <c r="AJ114" s="474"/>
      <c r="AK114" s="474"/>
      <c r="AL114" s="474"/>
      <c r="AM114" s="474"/>
      <c r="AN114" s="474"/>
      <c r="AO114" s="474"/>
      <c r="AP114" s="474"/>
      <c r="AQ114" s="474"/>
      <c r="AR114" s="474"/>
      <c r="AS114" s="474"/>
      <c r="AT114" s="474"/>
      <c r="AU114" s="474"/>
      <c r="AV114" s="474"/>
      <c r="AW114" s="474"/>
      <c r="AX114" s="474"/>
      <c r="AY114" s="474"/>
      <c r="AZ114" s="474"/>
      <c r="BA114" s="474"/>
      <c r="BB114" s="474"/>
      <c r="BC114" s="474"/>
      <c r="BD114" s="474"/>
      <c r="BE114" s="474"/>
      <c r="BF114" s="474"/>
      <c r="BG114" s="474"/>
      <c r="BH114" s="474"/>
      <c r="BI114" s="474"/>
      <c r="BJ114" s="474"/>
    </row>
    <row r="115" spans="1:62" ht="12" customHeight="1" x14ac:dyDescent="0.2">
      <c r="A115" s="462" t="s">
        <v>22</v>
      </c>
      <c r="B115" s="479">
        <f t="shared" si="19"/>
        <v>6160</v>
      </c>
      <c r="C115" s="480"/>
      <c r="D115" s="479">
        <f t="shared" si="20"/>
        <v>430</v>
      </c>
      <c r="E115" s="479">
        <f t="shared" si="20"/>
        <v>60389</v>
      </c>
      <c r="F115" s="480"/>
      <c r="G115" s="479">
        <f t="shared" si="21"/>
        <v>3500</v>
      </c>
      <c r="H115" s="479"/>
      <c r="I115" s="479">
        <f t="shared" si="22"/>
        <v>4689</v>
      </c>
      <c r="J115" s="479">
        <f t="shared" si="22"/>
        <v>137</v>
      </c>
      <c r="K115" s="479">
        <f t="shared" si="22"/>
        <v>34374</v>
      </c>
      <c r="L115" s="479">
        <f t="shared" si="22"/>
        <v>2946</v>
      </c>
      <c r="M115" s="479"/>
      <c r="N115" s="479">
        <f t="shared" si="23"/>
        <v>105612</v>
      </c>
      <c r="O115" s="479">
        <f t="shared" si="23"/>
        <v>7013</v>
      </c>
      <c r="P115" s="479"/>
      <c r="Q115" s="479">
        <f t="shared" si="32"/>
        <v>4534</v>
      </c>
      <c r="R115" s="479">
        <f t="shared" si="32"/>
        <v>314</v>
      </c>
      <c r="S115" s="479"/>
      <c r="T115" s="479">
        <f t="shared" si="33"/>
        <v>16989</v>
      </c>
      <c r="U115" s="479">
        <f t="shared" si="33"/>
        <v>1810</v>
      </c>
      <c r="V115" s="479"/>
      <c r="W115" s="479">
        <f t="shared" si="34"/>
        <v>6503</v>
      </c>
      <c r="X115" s="481"/>
      <c r="Y115" s="479">
        <f t="shared" si="35"/>
        <v>2796</v>
      </c>
      <c r="Z115" s="481"/>
      <c r="AA115" s="479">
        <f t="shared" si="36"/>
        <v>28026</v>
      </c>
      <c r="AB115" s="479">
        <f t="shared" si="36"/>
        <v>4920</v>
      </c>
      <c r="AC115" s="479"/>
      <c r="AD115" s="479">
        <f t="shared" si="37"/>
        <v>133638</v>
      </c>
      <c r="AE115" s="479">
        <f t="shared" si="37"/>
        <v>11933</v>
      </c>
      <c r="AF115" s="474"/>
      <c r="AG115" s="474">
        <f t="shared" si="30"/>
        <v>99452</v>
      </c>
      <c r="AH115" s="474"/>
      <c r="AI115" s="474"/>
      <c r="AJ115" s="474"/>
      <c r="AK115" s="474"/>
      <c r="AL115" s="474"/>
      <c r="AM115" s="474"/>
      <c r="AN115" s="474"/>
      <c r="AO115" s="474"/>
      <c r="AP115" s="474"/>
      <c r="AQ115" s="474"/>
      <c r="AR115" s="474"/>
      <c r="AS115" s="474"/>
      <c r="AT115" s="474"/>
      <c r="AU115" s="474"/>
      <c r="AV115" s="474"/>
      <c r="AW115" s="474"/>
      <c r="AX115" s="474"/>
      <c r="AY115" s="474"/>
      <c r="AZ115" s="474"/>
      <c r="BA115" s="474"/>
      <c r="BB115" s="474"/>
      <c r="BC115" s="474"/>
      <c r="BD115" s="474"/>
      <c r="BE115" s="474"/>
      <c r="BF115" s="474"/>
      <c r="BG115" s="474"/>
      <c r="BH115" s="474"/>
      <c r="BI115" s="474"/>
      <c r="BJ115" s="474"/>
    </row>
    <row r="116" spans="1:62" ht="12" customHeight="1" x14ac:dyDescent="0.2">
      <c r="A116" s="441" t="s">
        <v>23</v>
      </c>
      <c r="B116" s="446" t="str">
        <f t="shared" si="19"/>
        <v>-</v>
      </c>
      <c r="C116" s="475"/>
      <c r="D116" s="446" t="str">
        <f t="shared" si="20"/>
        <v>-</v>
      </c>
      <c r="E116" s="446" t="str">
        <f t="shared" si="20"/>
        <v>-</v>
      </c>
      <c r="F116" s="475"/>
      <c r="G116" s="446" t="str">
        <f t="shared" si="21"/>
        <v>-</v>
      </c>
      <c r="H116" s="446"/>
      <c r="I116" s="446" t="str">
        <f t="shared" si="22"/>
        <v>-</v>
      </c>
      <c r="J116" s="446" t="str">
        <f t="shared" si="22"/>
        <v>-</v>
      </c>
      <c r="K116" s="446" t="str">
        <f t="shared" si="22"/>
        <v>-</v>
      </c>
      <c r="L116" s="446" t="str">
        <f t="shared" si="22"/>
        <v>-</v>
      </c>
      <c r="M116" s="446"/>
      <c r="N116" s="446" t="str">
        <f t="shared" si="23"/>
        <v>-</v>
      </c>
      <c r="O116" s="446" t="str">
        <f t="shared" si="23"/>
        <v>-</v>
      </c>
      <c r="P116" s="446"/>
      <c r="Q116" s="455" t="s">
        <v>25</v>
      </c>
      <c r="R116" s="453" t="s">
        <v>24</v>
      </c>
      <c r="S116" s="453"/>
      <c r="T116" s="453" t="s">
        <v>26</v>
      </c>
      <c r="U116" s="453" t="s">
        <v>24</v>
      </c>
      <c r="V116" s="453"/>
      <c r="W116" s="453" t="s">
        <v>27</v>
      </c>
      <c r="X116" s="453"/>
      <c r="Y116" s="453" t="s">
        <v>24</v>
      </c>
      <c r="Z116" s="465"/>
      <c r="AA116" s="465" t="s">
        <v>28</v>
      </c>
      <c r="AB116" s="465" t="s">
        <v>24</v>
      </c>
      <c r="AC116" s="465"/>
      <c r="AD116" s="446" t="s">
        <v>29</v>
      </c>
      <c r="AE116" s="446" t="str">
        <f>AE59</f>
        <v>-</v>
      </c>
    </row>
    <row r="117" spans="1:62" ht="11.25" customHeight="1" x14ac:dyDescent="0.3">
      <c r="A117" s="884" t="str">
        <f>A60</f>
        <v xml:space="preserve">a/  In 2004, CDFW reviewed and updated 1971-2003 escapement estimates to reflect final project reports. </v>
      </c>
      <c r="B117" s="885"/>
      <c r="C117" s="885"/>
      <c r="D117" s="885"/>
      <c r="E117" s="885"/>
      <c r="F117" s="885"/>
      <c r="G117" s="885"/>
      <c r="H117" s="885"/>
      <c r="I117" s="885"/>
      <c r="J117" s="885"/>
      <c r="K117" s="885"/>
      <c r="L117" s="885"/>
      <c r="M117" s="885"/>
      <c r="N117" s="885"/>
      <c r="O117" s="885"/>
      <c r="P117" s="885"/>
      <c r="Q117" s="885"/>
      <c r="R117" s="885"/>
      <c r="S117" s="885"/>
      <c r="T117" s="885"/>
      <c r="U117" s="885"/>
      <c r="V117" s="885"/>
      <c r="W117" s="885"/>
      <c r="X117" s="885"/>
      <c r="Y117" s="885"/>
      <c r="Z117" s="885"/>
      <c r="AA117" s="885"/>
      <c r="AB117" s="885"/>
      <c r="AC117" s="885"/>
      <c r="AD117" s="885"/>
      <c r="AE117" s="885"/>
    </row>
    <row r="118" spans="1:62" ht="11.25" customHeight="1" x14ac:dyDescent="0.2">
      <c r="A118" s="877" t="str">
        <f>A61</f>
        <v xml:space="preserve">b/  Chinook spawning during the fall; may include spring run fish in some survey areas. </v>
      </c>
      <c r="B118" s="877"/>
      <c r="C118" s="877"/>
      <c r="D118" s="877"/>
      <c r="E118" s="877"/>
      <c r="F118" s="877"/>
      <c r="G118" s="877"/>
      <c r="H118" s="877"/>
      <c r="I118" s="877"/>
      <c r="J118" s="877"/>
      <c r="K118" s="877"/>
      <c r="L118" s="877"/>
      <c r="M118" s="877"/>
      <c r="N118" s="877"/>
      <c r="O118" s="877"/>
      <c r="P118" s="877"/>
      <c r="Q118" s="877"/>
      <c r="R118" s="877"/>
      <c r="S118" s="877"/>
      <c r="T118" s="877"/>
      <c r="U118" s="877"/>
      <c r="V118" s="877"/>
      <c r="W118" s="877"/>
      <c r="X118" s="877"/>
      <c r="Y118" s="877"/>
      <c r="Z118" s="877"/>
      <c r="AA118" s="877"/>
      <c r="AB118" s="877"/>
      <c r="AC118" s="877"/>
      <c r="AD118" s="877"/>
      <c r="AE118" s="877"/>
    </row>
    <row r="119" spans="1:62" ht="11.25" customHeight="1" x14ac:dyDescent="0.2">
      <c r="A119" s="877" t="str">
        <f>A62</f>
        <v>c/  Most natural area estimates based on carcass surveys with a jack length cut-off.</v>
      </c>
      <c r="B119" s="877"/>
      <c r="C119" s="877"/>
      <c r="D119" s="877"/>
      <c r="E119" s="877"/>
      <c r="F119" s="877"/>
      <c r="G119" s="877"/>
      <c r="H119" s="877"/>
      <c r="I119" s="877"/>
      <c r="J119" s="877"/>
      <c r="K119" s="877"/>
      <c r="L119" s="877"/>
      <c r="M119" s="877"/>
      <c r="N119" s="877"/>
      <c r="O119" s="877"/>
      <c r="P119" s="877"/>
      <c r="Q119" s="877"/>
      <c r="R119" s="877"/>
      <c r="S119" s="877"/>
      <c r="T119" s="877"/>
      <c r="U119" s="877"/>
      <c r="V119" s="877"/>
      <c r="W119" s="877"/>
      <c r="X119" s="877"/>
      <c r="Y119" s="877"/>
      <c r="Z119" s="877"/>
      <c r="AA119" s="877"/>
      <c r="AB119" s="877"/>
      <c r="AC119" s="877"/>
      <c r="AD119" s="877"/>
      <c r="AE119" s="877"/>
    </row>
    <row r="120" spans="1:62" ht="11.25" customHeight="1" x14ac:dyDescent="0.2">
      <c r="A120" s="877" t="str">
        <f>A63</f>
        <v xml:space="preserve">d/  Upper Sacramento mainstem estimates generally based on carcass surveys with a jack length cut-off, however, jack estimates from Red Bluff Diversion Dam (RBDD) reports have occasionally been used.  Early (pre-2001) mainstem Sacramento River adult and jack estimates based on RBDD passage. </v>
      </c>
      <c r="B120" s="877"/>
      <c r="C120" s="877"/>
      <c r="D120" s="877"/>
      <c r="E120" s="877"/>
      <c r="F120" s="877"/>
      <c r="G120" s="877"/>
      <c r="H120" s="877"/>
      <c r="I120" s="877"/>
      <c r="J120" s="877"/>
      <c r="K120" s="877"/>
      <c r="L120" s="877"/>
      <c r="M120" s="877"/>
      <c r="N120" s="877"/>
      <c r="O120" s="877"/>
      <c r="P120" s="877"/>
      <c r="Q120" s="877"/>
      <c r="R120" s="877"/>
      <c r="S120" s="877"/>
      <c r="T120" s="877"/>
      <c r="U120" s="877"/>
      <c r="V120" s="877"/>
      <c r="W120" s="877"/>
      <c r="X120" s="877"/>
      <c r="Y120" s="877"/>
      <c r="Z120" s="877"/>
      <c r="AA120" s="877"/>
      <c r="AB120" s="877"/>
      <c r="AC120" s="877"/>
      <c r="AD120" s="877"/>
      <c r="AE120" s="877"/>
    </row>
    <row r="121" spans="1:62" ht="11.25" customHeight="1" x14ac:dyDescent="0.2">
      <c r="A121" s="877"/>
      <c r="B121" s="877"/>
      <c r="C121" s="877"/>
      <c r="D121" s="877"/>
      <c r="E121" s="877"/>
      <c r="F121" s="877"/>
      <c r="G121" s="877"/>
      <c r="H121" s="877"/>
      <c r="I121" s="877"/>
      <c r="J121" s="877"/>
      <c r="K121" s="877"/>
      <c r="L121" s="877"/>
      <c r="M121" s="877"/>
      <c r="N121" s="877"/>
      <c r="O121" s="877"/>
      <c r="P121" s="877"/>
      <c r="Q121" s="877"/>
      <c r="R121" s="877"/>
      <c r="S121" s="877"/>
      <c r="T121" s="877"/>
      <c r="U121" s="877"/>
      <c r="V121" s="877"/>
      <c r="W121" s="877"/>
      <c r="X121" s="877"/>
      <c r="Y121" s="877"/>
      <c r="Z121" s="877"/>
      <c r="AA121" s="877"/>
      <c r="AB121" s="877"/>
      <c r="AC121" s="877"/>
      <c r="AD121" s="877"/>
      <c r="AE121" s="877"/>
    </row>
    <row r="122" spans="1:62" ht="11.25" customHeight="1" x14ac:dyDescent="0.2">
      <c r="A122" s="877" t="str">
        <f>A65</f>
        <v>e/  Upper Sacramento River escapement includes Sacramento River mainstem; Battle, Clear, Mill, Deer, Butte, Cottonwood, and Cow creeks; and other small tributaries when surveys were conducted.  Specific escapement estimates by tributary can be found at www.calfish.org.</v>
      </c>
      <c r="B122" s="877"/>
      <c r="C122" s="877"/>
      <c r="D122" s="877"/>
      <c r="E122" s="877"/>
      <c r="F122" s="877"/>
      <c r="G122" s="877"/>
      <c r="H122" s="877"/>
      <c r="I122" s="877"/>
      <c r="J122" s="877"/>
      <c r="K122" s="877"/>
      <c r="L122" s="877"/>
      <c r="M122" s="877"/>
      <c r="N122" s="877"/>
      <c r="O122" s="877"/>
      <c r="P122" s="877"/>
      <c r="Q122" s="877"/>
      <c r="R122" s="877"/>
      <c r="S122" s="877"/>
      <c r="T122" s="877"/>
      <c r="U122" s="877"/>
      <c r="V122" s="877"/>
      <c r="W122" s="877"/>
      <c r="X122" s="877"/>
      <c r="Y122" s="877"/>
      <c r="Z122" s="877"/>
      <c r="AA122" s="877"/>
      <c r="AB122" s="877"/>
      <c r="AC122" s="877"/>
      <c r="AD122" s="877"/>
      <c r="AE122" s="877"/>
    </row>
    <row r="123" spans="1:62" ht="11.25" customHeight="1" x14ac:dyDescent="0.2">
      <c r="A123" s="877"/>
      <c r="B123" s="877"/>
      <c r="C123" s="877"/>
      <c r="D123" s="877"/>
      <c r="E123" s="877"/>
      <c r="F123" s="877"/>
      <c r="G123" s="877"/>
      <c r="H123" s="877"/>
      <c r="I123" s="877"/>
      <c r="J123" s="877"/>
      <c r="K123" s="877"/>
      <c r="L123" s="877"/>
      <c r="M123" s="877"/>
      <c r="N123" s="877"/>
      <c r="O123" s="877"/>
      <c r="P123" s="877"/>
      <c r="Q123" s="877"/>
      <c r="R123" s="877"/>
      <c r="S123" s="877"/>
      <c r="T123" s="877"/>
      <c r="U123" s="877"/>
      <c r="V123" s="877"/>
      <c r="W123" s="877"/>
      <c r="X123" s="877"/>
      <c r="Y123" s="877"/>
      <c r="Z123" s="877"/>
      <c r="AA123" s="877"/>
      <c r="AB123" s="877"/>
      <c r="AC123" s="877"/>
      <c r="AD123" s="877"/>
      <c r="AE123" s="877"/>
    </row>
    <row r="124" spans="1:62" ht="11.25" customHeight="1" x14ac:dyDescent="0.2">
      <c r="A124" s="877" t="str">
        <f t="shared" ref="A124:A130" si="38">A67</f>
        <v>f/  American River adult and jack ecapement estimates include fish taken at Nimbus Weir, 1979-current. In previous versions of this table, fish taken at Nimbus Weir were included in the Nimbus Fish Hatchery counts.</v>
      </c>
      <c r="B124" s="877"/>
      <c r="C124" s="877"/>
      <c r="D124" s="877"/>
      <c r="E124" s="877"/>
      <c r="F124" s="877"/>
      <c r="G124" s="877"/>
      <c r="H124" s="877"/>
      <c r="I124" s="877"/>
      <c r="J124" s="877"/>
      <c r="K124" s="877"/>
      <c r="L124" s="877"/>
      <c r="M124" s="877"/>
      <c r="N124" s="877"/>
      <c r="O124" s="877"/>
      <c r="P124" s="877"/>
      <c r="Q124" s="877"/>
      <c r="R124" s="877"/>
      <c r="S124" s="877"/>
      <c r="T124" s="877"/>
      <c r="U124" s="877"/>
      <c r="V124" s="877"/>
      <c r="W124" s="877"/>
      <c r="X124" s="877"/>
      <c r="Y124" s="877"/>
      <c r="Z124" s="877"/>
      <c r="AA124" s="877"/>
      <c r="AB124" s="877"/>
      <c r="AC124" s="877"/>
      <c r="AD124" s="877"/>
      <c r="AE124" s="877"/>
    </row>
    <row r="125" spans="1:62" ht="11.25" customHeight="1" x14ac:dyDescent="0.2">
      <c r="A125" s="877" t="str">
        <f t="shared" si="38"/>
        <v xml:space="preserve">g/  Total adults in Sacramento hatcheries include Tehama-Colusa Fish Facility escapements, 1971-1985. </v>
      </c>
      <c r="B125" s="877"/>
      <c r="C125" s="877"/>
      <c r="D125" s="877"/>
      <c r="E125" s="877"/>
      <c r="F125" s="877"/>
      <c r="G125" s="877"/>
      <c r="H125" s="877"/>
      <c r="I125" s="877"/>
      <c r="J125" s="877"/>
      <c r="K125" s="877"/>
      <c r="L125" s="877"/>
      <c r="M125" s="877"/>
      <c r="N125" s="877"/>
      <c r="O125" s="877"/>
      <c r="P125" s="877"/>
      <c r="Q125" s="877"/>
      <c r="R125" s="877"/>
      <c r="S125" s="877"/>
      <c r="T125" s="877"/>
      <c r="U125" s="877"/>
      <c r="V125" s="877"/>
      <c r="W125" s="877"/>
      <c r="X125" s="877"/>
      <c r="Y125" s="877"/>
      <c r="Z125" s="877"/>
      <c r="AA125" s="877"/>
      <c r="AB125" s="877"/>
      <c r="AC125" s="877"/>
      <c r="AD125" s="877"/>
      <c r="AE125" s="877"/>
    </row>
    <row r="126" spans="1:62" ht="11.25" customHeight="1" x14ac:dyDescent="0.2">
      <c r="A126" s="877" t="str">
        <f t="shared" si="38"/>
        <v xml:space="preserve">h/  Survey methodology was variable for 1998-99; may not be comparable to other surveys. </v>
      </c>
      <c r="B126" s="877"/>
      <c r="C126" s="877"/>
      <c r="D126" s="877"/>
      <c r="E126" s="877"/>
      <c r="F126" s="877"/>
      <c r="G126" s="877"/>
      <c r="H126" s="877"/>
      <c r="I126" s="877"/>
      <c r="J126" s="877"/>
      <c r="K126" s="877"/>
      <c r="L126" s="877"/>
      <c r="M126" s="877"/>
      <c r="N126" s="877"/>
      <c r="O126" s="877"/>
      <c r="P126" s="877"/>
      <c r="Q126" s="877"/>
      <c r="R126" s="877"/>
      <c r="S126" s="877"/>
      <c r="T126" s="877"/>
      <c r="U126" s="877"/>
      <c r="V126" s="877"/>
      <c r="W126" s="877"/>
      <c r="X126" s="877"/>
      <c r="Y126" s="877"/>
      <c r="Z126" s="877"/>
      <c r="AA126" s="877"/>
      <c r="AB126" s="877"/>
      <c r="AC126" s="877"/>
      <c r="AD126" s="877"/>
      <c r="AE126" s="877"/>
    </row>
    <row r="127" spans="1:62" ht="11.25" customHeight="1" x14ac:dyDescent="0.2">
      <c r="A127" s="877" t="str">
        <f t="shared" si="38"/>
        <v>i/  Change in 2002 estimation methodology due to extremely high Battle Creek escapement.</v>
      </c>
      <c r="B127" s="877"/>
      <c r="C127" s="877"/>
      <c r="D127" s="877"/>
      <c r="E127" s="877"/>
      <c r="F127" s="877"/>
      <c r="G127" s="877"/>
      <c r="H127" s="877"/>
      <c r="I127" s="877"/>
      <c r="J127" s="877"/>
      <c r="K127" s="877"/>
      <c r="L127" s="877"/>
      <c r="M127" s="877"/>
      <c r="N127" s="877"/>
      <c r="O127" s="877"/>
      <c r="P127" s="877"/>
      <c r="Q127" s="877"/>
      <c r="R127" s="877"/>
      <c r="S127" s="877"/>
      <c r="T127" s="877"/>
      <c r="U127" s="877"/>
      <c r="V127" s="877"/>
      <c r="W127" s="877"/>
      <c r="X127" s="877"/>
      <c r="Y127" s="877"/>
      <c r="Z127" s="877"/>
      <c r="AA127" s="877"/>
      <c r="AB127" s="877"/>
      <c r="AC127" s="877"/>
      <c r="AD127" s="877"/>
      <c r="AE127" s="877"/>
    </row>
    <row r="128" spans="1:62" ht="11.25" customHeight="1" x14ac:dyDescent="0.2">
      <c r="A128" s="877" t="str">
        <f t="shared" si="38"/>
        <v>j/  Nimbus Fish Hatchery opened three weeks early to collect anticipated stray Chinook originating from Coleman National Fish Hatchery. During this time, 2,886 fish were collected.</v>
      </c>
      <c r="B128" s="877"/>
      <c r="C128" s="877"/>
      <c r="D128" s="877"/>
      <c r="E128" s="877"/>
      <c r="F128" s="877"/>
      <c r="G128" s="877"/>
      <c r="H128" s="877"/>
      <c r="I128" s="877"/>
      <c r="J128" s="877"/>
      <c r="K128" s="877"/>
      <c r="L128" s="877"/>
      <c r="M128" s="877"/>
      <c r="N128" s="877"/>
      <c r="O128" s="877"/>
      <c r="P128" s="877"/>
      <c r="Q128" s="877"/>
      <c r="R128" s="877"/>
      <c r="S128" s="877"/>
      <c r="T128" s="877"/>
      <c r="U128" s="877"/>
      <c r="V128" s="877"/>
      <c r="W128" s="877"/>
      <c r="X128" s="877"/>
      <c r="Y128" s="877"/>
      <c r="Z128" s="877"/>
      <c r="AA128" s="877"/>
      <c r="AB128" s="877"/>
      <c r="AC128" s="877"/>
      <c r="AD128" s="877"/>
      <c r="AE128" s="877"/>
    </row>
    <row r="129" spans="1:31" ht="11.25" customHeight="1" x14ac:dyDescent="0.2">
      <c r="A129" s="877" t="str">
        <f t="shared" si="38"/>
        <v xml:space="preserve">k/  Preliminary. </v>
      </c>
      <c r="B129" s="877"/>
      <c r="C129" s="877"/>
      <c r="D129" s="877"/>
      <c r="E129" s="877"/>
      <c r="F129" s="877"/>
      <c r="G129" s="877"/>
      <c r="H129" s="877"/>
      <c r="I129" s="877"/>
      <c r="J129" s="877"/>
      <c r="K129" s="877"/>
      <c r="L129" s="877"/>
      <c r="M129" s="877"/>
      <c r="N129" s="877"/>
      <c r="O129" s="877"/>
      <c r="P129" s="877"/>
      <c r="Q129" s="877"/>
      <c r="R129" s="877"/>
      <c r="S129" s="877"/>
      <c r="T129" s="877"/>
      <c r="U129" s="877"/>
      <c r="V129" s="877"/>
      <c r="W129" s="877"/>
      <c r="X129" s="877"/>
      <c r="Y129" s="877"/>
      <c r="Z129" s="877"/>
      <c r="AA129" s="877"/>
      <c r="AB129" s="877"/>
      <c r="AC129" s="877"/>
      <c r="AD129" s="877"/>
      <c r="AE129" s="877"/>
    </row>
    <row r="130" spans="1:31" ht="11.25" customHeight="1" x14ac:dyDescent="0.2">
      <c r="A130" s="877" t="str">
        <f t="shared" si="38"/>
        <v>l/  Current hatchery-specific goals, not PFMC goals.</v>
      </c>
      <c r="B130" s="877"/>
      <c r="C130" s="877"/>
      <c r="D130" s="877"/>
      <c r="E130" s="877"/>
      <c r="F130" s="877"/>
      <c r="G130" s="877"/>
      <c r="H130" s="877"/>
      <c r="I130" s="877"/>
      <c r="J130" s="877"/>
      <c r="K130" s="877"/>
      <c r="L130" s="877"/>
      <c r="M130" s="877"/>
      <c r="N130" s="877"/>
      <c r="O130" s="877"/>
      <c r="P130" s="877"/>
      <c r="Q130" s="877"/>
      <c r="R130" s="877"/>
      <c r="S130" s="877"/>
      <c r="T130" s="877"/>
      <c r="U130" s="877"/>
      <c r="V130" s="877"/>
      <c r="W130" s="877"/>
      <c r="X130" s="877"/>
      <c r="Y130" s="877"/>
      <c r="Z130" s="877"/>
      <c r="AA130" s="877"/>
      <c r="AB130" s="877"/>
      <c r="AC130" s="877"/>
      <c r="AD130" s="877"/>
      <c r="AE130" s="877"/>
    </row>
    <row r="131" spans="1:31" ht="11.25" customHeight="1" x14ac:dyDescent="0.35">
      <c r="A131" s="877" t="s">
        <v>42</v>
      </c>
      <c r="B131" s="877"/>
      <c r="C131" s="877"/>
      <c r="D131" s="877"/>
      <c r="E131" s="877"/>
      <c r="F131" s="877"/>
      <c r="G131" s="877"/>
      <c r="H131" s="877"/>
      <c r="I131" s="877"/>
      <c r="J131" s="877"/>
      <c r="K131" s="877"/>
      <c r="L131" s="877"/>
      <c r="M131" s="877"/>
      <c r="N131" s="877"/>
      <c r="O131" s="877"/>
      <c r="P131" s="877"/>
      <c r="Q131" s="877"/>
      <c r="R131" s="877"/>
      <c r="S131" s="877"/>
      <c r="T131" s="877"/>
      <c r="U131" s="877"/>
      <c r="V131" s="877"/>
      <c r="W131" s="877"/>
      <c r="X131" s="877"/>
      <c r="Y131" s="877"/>
      <c r="Z131" s="877"/>
      <c r="AA131" s="877"/>
      <c r="AB131" s="877"/>
      <c r="AC131" s="877"/>
      <c r="AD131" s="877"/>
      <c r="AE131" s="877"/>
    </row>
    <row r="132" spans="1:31" ht="11.25" customHeight="1" x14ac:dyDescent="0.2">
      <c r="A132" s="878"/>
      <c r="B132" s="878"/>
      <c r="C132" s="878"/>
      <c r="D132" s="878"/>
      <c r="E132" s="878"/>
      <c r="F132" s="878"/>
      <c r="G132" s="878"/>
      <c r="H132" s="878"/>
      <c r="I132" s="878"/>
      <c r="J132" s="878"/>
      <c r="K132" s="878"/>
      <c r="L132" s="878"/>
      <c r="M132" s="878"/>
      <c r="N132" s="878"/>
      <c r="O132" s="878"/>
      <c r="P132" s="878"/>
      <c r="Q132" s="878"/>
      <c r="R132" s="878"/>
      <c r="S132" s="878"/>
      <c r="T132" s="878"/>
      <c r="U132" s="878"/>
      <c r="V132" s="878"/>
      <c r="W132" s="878"/>
      <c r="X132" s="878"/>
      <c r="Y132" s="878"/>
      <c r="Z132" s="878"/>
      <c r="AA132" s="878"/>
      <c r="AB132" s="878"/>
      <c r="AC132" s="878"/>
      <c r="AD132" s="878"/>
      <c r="AE132" s="878"/>
    </row>
    <row r="133" spans="1:31" ht="12" customHeight="1" x14ac:dyDescent="0.2">
      <c r="A133" s="877"/>
      <c r="B133" s="877"/>
      <c r="C133" s="877"/>
      <c r="D133" s="877"/>
      <c r="E133" s="877"/>
      <c r="F133" s="877"/>
      <c r="G133" s="877"/>
      <c r="H133" s="877"/>
      <c r="I133" s="877"/>
      <c r="J133" s="877"/>
      <c r="K133" s="877"/>
      <c r="L133" s="877"/>
      <c r="M133" s="877"/>
      <c r="N133" s="877"/>
      <c r="O133" s="877"/>
      <c r="P133" s="877"/>
      <c r="Q133" s="877"/>
      <c r="R133" s="877"/>
      <c r="S133" s="877"/>
      <c r="T133" s="877"/>
      <c r="U133" s="877"/>
      <c r="V133" s="877"/>
      <c r="W133" s="877"/>
      <c r="X133" s="877"/>
      <c r="Y133" s="877"/>
      <c r="Z133" s="877"/>
      <c r="AA133" s="877"/>
      <c r="AB133" s="877"/>
      <c r="AC133" s="877"/>
      <c r="AD133" s="877"/>
      <c r="AE133" s="877"/>
    </row>
  </sheetData>
  <sheetProtection autoFilter="0"/>
  <customSheetViews>
    <customSheetView guid="{EF5D9E67-CDBC-4DA7-AF4B-457CDBE1825C}" scale="115" showGridLines="0" fitToPage="1">
      <pane ySplit="4" topLeftCell="A5" activePane="bottomLeft" state="frozen"/>
      <selection pane="bottomLeft" activeCell="A5" sqref="A5"/>
      <pageMargins left="0" right="0" top="0" bottom="0" header="0" footer="0"/>
      <pageSetup scale="83" fitToHeight="0" orientation="landscape" r:id="rId1"/>
      <headerFooter alignWithMargins="0"/>
    </customSheetView>
  </customSheetViews>
  <mergeCells count="57">
    <mergeCell ref="A1:AE1"/>
    <mergeCell ref="B2:D3"/>
    <mergeCell ref="E2:L2"/>
    <mergeCell ref="N2:O3"/>
    <mergeCell ref="Q2:Y2"/>
    <mergeCell ref="AA2:AB3"/>
    <mergeCell ref="AD2:AE3"/>
    <mergeCell ref="A3:A4"/>
    <mergeCell ref="E3:G3"/>
    <mergeCell ref="I3:J3"/>
    <mergeCell ref="A69:AE69"/>
    <mergeCell ref="K3:L3"/>
    <mergeCell ref="Q3:R3"/>
    <mergeCell ref="T3:U3"/>
    <mergeCell ref="W3:Y3"/>
    <mergeCell ref="A60:AE60"/>
    <mergeCell ref="A61:V61"/>
    <mergeCell ref="A62:AE62"/>
    <mergeCell ref="A63:AE64"/>
    <mergeCell ref="A65:AE66"/>
    <mergeCell ref="A68:V68"/>
    <mergeCell ref="A67:AE67"/>
    <mergeCell ref="A70:AE70"/>
    <mergeCell ref="A71:AE71"/>
    <mergeCell ref="A93:AE93"/>
    <mergeCell ref="A73:AC73"/>
    <mergeCell ref="A75:AE75"/>
    <mergeCell ref="A72:AC72"/>
    <mergeCell ref="A74:AE74"/>
    <mergeCell ref="E94:L94"/>
    <mergeCell ref="N94:O95"/>
    <mergeCell ref="Q94:Y94"/>
    <mergeCell ref="AA94:AB95"/>
    <mergeCell ref="A119:AE119"/>
    <mergeCell ref="A117:AE117"/>
    <mergeCell ref="A118:AE118"/>
    <mergeCell ref="AD94:AE95"/>
    <mergeCell ref="A95:A96"/>
    <mergeCell ref="E95:G95"/>
    <mergeCell ref="I95:J95"/>
    <mergeCell ref="K95:L95"/>
    <mergeCell ref="Q95:R95"/>
    <mergeCell ref="T95:U95"/>
    <mergeCell ref="W95:Y95"/>
    <mergeCell ref="B94:D95"/>
    <mergeCell ref="A120:AE121"/>
    <mergeCell ref="A122:AE123"/>
    <mergeCell ref="A131:AE131"/>
    <mergeCell ref="A132:AE132"/>
    <mergeCell ref="A124:AE124"/>
    <mergeCell ref="A133:AE133"/>
    <mergeCell ref="A125:AE125"/>
    <mergeCell ref="A126:AE126"/>
    <mergeCell ref="A127:AE127"/>
    <mergeCell ref="A128:AE128"/>
    <mergeCell ref="A129:AE129"/>
    <mergeCell ref="A130:AE130"/>
  </mergeCells>
  <pageMargins left="1" right="0.75" top="1" bottom="1" header="0.5" footer="0.5"/>
  <pageSetup scale="76" fitToHeight="0" orientation="landscape" r:id="rId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8">
    <pageSetUpPr fitToPage="1"/>
  </sheetPr>
  <dimension ref="A1:AE110"/>
  <sheetViews>
    <sheetView showGridLines="0" zoomScale="94" zoomScaleNormal="94" zoomScaleSheetLayoutView="70" workbookViewId="0">
      <pane ySplit="4" topLeftCell="A8" activePane="bottomLeft" state="frozen"/>
      <selection activeCell="J81" sqref="J81"/>
      <selection pane="bottomLeft" activeCell="V5" sqref="V5:V58"/>
    </sheetView>
  </sheetViews>
  <sheetFormatPr defaultColWidth="9.1796875" defaultRowHeight="12" customHeight="1" x14ac:dyDescent="0.2"/>
  <cols>
    <col min="1" max="1" width="10.453125" style="511" customWidth="1"/>
    <col min="2" max="2" width="1.26953125" style="511" customWidth="1"/>
    <col min="3" max="10" width="6.453125" style="511" customWidth="1"/>
    <col min="11" max="11" width="6.7265625" style="511" customWidth="1"/>
    <col min="12" max="14" width="6.453125" style="511" customWidth="1"/>
    <col min="15" max="15" width="2" style="511" customWidth="1"/>
    <col min="16" max="16" width="6.453125" style="511" customWidth="1"/>
    <col min="17" max="17" width="6.453125" style="512" customWidth="1"/>
    <col min="18" max="23" width="6.453125" style="511" customWidth="1"/>
    <col min="24" max="16384" width="9.1796875" style="484"/>
  </cols>
  <sheetData>
    <row r="1" spans="1:31" ht="12" customHeight="1" x14ac:dyDescent="0.2">
      <c r="A1" s="894" t="s">
        <v>50</v>
      </c>
      <c r="B1" s="894"/>
      <c r="C1" s="894"/>
      <c r="D1" s="894"/>
      <c r="E1" s="894"/>
      <c r="F1" s="894"/>
      <c r="G1" s="894"/>
      <c r="H1" s="894"/>
      <c r="I1" s="894"/>
      <c r="J1" s="894"/>
      <c r="K1" s="894"/>
      <c r="L1" s="894"/>
      <c r="M1" s="894"/>
      <c r="N1" s="894"/>
      <c r="O1" s="894"/>
      <c r="P1" s="894"/>
      <c r="Q1" s="894"/>
      <c r="R1" s="894"/>
      <c r="S1" s="894"/>
      <c r="T1" s="894"/>
      <c r="U1" s="894"/>
      <c r="V1" s="894"/>
      <c r="W1" s="894"/>
      <c r="X1" s="462"/>
      <c r="Y1" s="462"/>
      <c r="Z1" s="462"/>
      <c r="AA1" s="462"/>
      <c r="AB1" s="462"/>
      <c r="AC1" s="462"/>
      <c r="AD1" s="462"/>
      <c r="AE1" s="462"/>
    </row>
    <row r="2" spans="1:31" ht="12" customHeight="1" x14ac:dyDescent="0.2">
      <c r="A2" s="443"/>
      <c r="B2" s="443"/>
      <c r="C2" s="882" t="s">
        <v>51</v>
      </c>
      <c r="D2" s="882"/>
      <c r="E2" s="882"/>
      <c r="F2" s="882"/>
      <c r="G2" s="882"/>
      <c r="H2" s="882"/>
      <c r="I2" s="882"/>
      <c r="J2" s="882"/>
      <c r="K2" s="882"/>
      <c r="L2" s="882"/>
      <c r="M2" s="882"/>
      <c r="N2" s="882"/>
      <c r="O2" s="438"/>
      <c r="P2" s="882" t="s">
        <v>52</v>
      </c>
      <c r="Q2" s="882"/>
      <c r="R2" s="882"/>
      <c r="S2" s="882"/>
      <c r="T2" s="882"/>
      <c r="U2" s="882"/>
      <c r="V2" s="880" t="s">
        <v>53</v>
      </c>
      <c r="W2" s="880"/>
    </row>
    <row r="3" spans="1:31" ht="12" customHeight="1" x14ac:dyDescent="0.3">
      <c r="A3" s="877" t="s">
        <v>54</v>
      </c>
      <c r="B3" s="443"/>
      <c r="C3" s="882" t="s">
        <v>55</v>
      </c>
      <c r="D3" s="882"/>
      <c r="E3" s="882" t="s">
        <v>56</v>
      </c>
      <c r="F3" s="882"/>
      <c r="G3" s="882" t="s">
        <v>57</v>
      </c>
      <c r="H3" s="883"/>
      <c r="I3" s="882" t="s">
        <v>58</v>
      </c>
      <c r="J3" s="882"/>
      <c r="K3" s="882" t="s">
        <v>59</v>
      </c>
      <c r="L3" s="883"/>
      <c r="M3" s="882" t="s">
        <v>60</v>
      </c>
      <c r="N3" s="882"/>
      <c r="O3" s="438"/>
      <c r="P3" s="882" t="s">
        <v>61</v>
      </c>
      <c r="Q3" s="882"/>
      <c r="R3" s="882" t="s">
        <v>62</v>
      </c>
      <c r="S3" s="882"/>
      <c r="T3" s="882" t="s">
        <v>60</v>
      </c>
      <c r="U3" s="882"/>
      <c r="V3" s="881"/>
      <c r="W3" s="881"/>
      <c r="AA3" s="485"/>
      <c r="AB3" s="485"/>
    </row>
    <row r="4" spans="1:31" ht="12" customHeight="1" x14ac:dyDescent="0.2">
      <c r="A4" s="894"/>
      <c r="B4" s="441"/>
      <c r="C4" s="440" t="s">
        <v>15</v>
      </c>
      <c r="D4" s="440" t="s">
        <v>16</v>
      </c>
      <c r="E4" s="440" t="s">
        <v>15</v>
      </c>
      <c r="F4" s="440" t="s">
        <v>16</v>
      </c>
      <c r="G4" s="440" t="s">
        <v>15</v>
      </c>
      <c r="H4" s="440" t="s">
        <v>16</v>
      </c>
      <c r="I4" s="440" t="s">
        <v>15</v>
      </c>
      <c r="J4" s="440" t="s">
        <v>16</v>
      </c>
      <c r="K4" s="440" t="s">
        <v>15</v>
      </c>
      <c r="L4" s="440" t="s">
        <v>16</v>
      </c>
      <c r="M4" s="440" t="s">
        <v>15</v>
      </c>
      <c r="N4" s="440" t="s">
        <v>16</v>
      </c>
      <c r="O4" s="440"/>
      <c r="P4" s="440" t="s">
        <v>15</v>
      </c>
      <c r="Q4" s="440" t="s">
        <v>16</v>
      </c>
      <c r="R4" s="440" t="s">
        <v>15</v>
      </c>
      <c r="S4" s="440" t="s">
        <v>16</v>
      </c>
      <c r="T4" s="440" t="s">
        <v>15</v>
      </c>
      <c r="U4" s="440" t="s">
        <v>16</v>
      </c>
      <c r="V4" s="440" t="s">
        <v>15</v>
      </c>
      <c r="W4" s="440" t="s">
        <v>16</v>
      </c>
      <c r="AA4" s="485"/>
      <c r="AB4" s="485"/>
    </row>
    <row r="5" spans="1:31" ht="12" customHeight="1" x14ac:dyDescent="0.2">
      <c r="A5" s="443">
        <v>1970</v>
      </c>
      <c r="B5" s="443"/>
      <c r="C5" s="486">
        <v>3063</v>
      </c>
      <c r="D5" s="486">
        <v>1389</v>
      </c>
      <c r="E5" s="486">
        <v>6694</v>
      </c>
      <c r="F5" s="486">
        <v>2603</v>
      </c>
      <c r="G5" s="486">
        <v>15272</v>
      </c>
      <c r="H5" s="486">
        <v>3128</v>
      </c>
      <c r="I5" s="486">
        <v>3290</v>
      </c>
      <c r="J5" s="486">
        <v>1410</v>
      </c>
      <c r="K5" s="486">
        <v>413</v>
      </c>
      <c r="L5" s="486">
        <v>187</v>
      </c>
      <c r="M5" s="486">
        <v>28732</v>
      </c>
      <c r="N5" s="486">
        <v>8717</v>
      </c>
      <c r="O5" s="486"/>
      <c r="P5" s="486">
        <v>328.8</v>
      </c>
      <c r="Q5" s="486">
        <v>219.2</v>
      </c>
      <c r="R5" s="486">
        <v>100</v>
      </c>
      <c r="S5" s="486">
        <v>0</v>
      </c>
      <c r="T5" s="486">
        <v>428.8</v>
      </c>
      <c r="U5" s="486">
        <v>219.2</v>
      </c>
      <c r="V5" s="486">
        <f>M5+T5</f>
        <v>29160.799999999999</v>
      </c>
      <c r="W5" s="486">
        <f>N5+U5</f>
        <v>8936.2000000000007</v>
      </c>
    </row>
    <row r="6" spans="1:31" ht="12" customHeight="1" x14ac:dyDescent="0.2">
      <c r="A6" s="443">
        <v>1971</v>
      </c>
      <c r="B6" s="443"/>
      <c r="C6" s="486">
        <v>3591</v>
      </c>
      <c r="D6" s="486">
        <v>684</v>
      </c>
      <c r="E6" s="486">
        <v>12668</v>
      </c>
      <c r="F6" s="486">
        <v>953</v>
      </c>
      <c r="G6" s="486">
        <v>20353</v>
      </c>
      <c r="H6" s="486">
        <v>1532</v>
      </c>
      <c r="I6" s="486">
        <v>3175</v>
      </c>
      <c r="J6" s="486">
        <v>276</v>
      </c>
      <c r="K6" s="486">
        <v>500</v>
      </c>
      <c r="L6" s="486">
        <v>0</v>
      </c>
      <c r="M6" s="486">
        <v>40287</v>
      </c>
      <c r="N6" s="486">
        <v>3445</v>
      </c>
      <c r="O6" s="486"/>
      <c r="P6" s="486">
        <v>822.32500000000005</v>
      </c>
      <c r="Q6" s="486">
        <v>102.675</v>
      </c>
      <c r="R6" s="486">
        <v>200</v>
      </c>
      <c r="S6" s="486">
        <v>0</v>
      </c>
      <c r="T6" s="486">
        <v>1022.325</v>
      </c>
      <c r="U6" s="486">
        <v>102.675</v>
      </c>
      <c r="V6" s="486">
        <f t="shared" ref="V6:W48" si="0">M6+T6</f>
        <v>41309.324999999997</v>
      </c>
      <c r="W6" s="486">
        <f t="shared" si="0"/>
        <v>3547.6750000000002</v>
      </c>
    </row>
    <row r="7" spans="1:31" ht="12" customHeight="1" x14ac:dyDescent="0.2">
      <c r="A7" s="443">
        <v>1972</v>
      </c>
      <c r="B7" s="443"/>
      <c r="C7" s="486">
        <v>480</v>
      </c>
      <c r="D7" s="486">
        <v>270</v>
      </c>
      <c r="E7" s="486">
        <v>3868</v>
      </c>
      <c r="F7" s="486">
        <v>430</v>
      </c>
      <c r="G7" s="486">
        <v>4233</v>
      </c>
      <c r="H7" s="486">
        <v>867</v>
      </c>
      <c r="I7" s="486">
        <v>2098</v>
      </c>
      <c r="J7" s="486">
        <v>430</v>
      </c>
      <c r="K7" s="486">
        <v>1600</v>
      </c>
      <c r="L7" s="486">
        <v>0</v>
      </c>
      <c r="M7" s="486">
        <v>12279</v>
      </c>
      <c r="N7" s="486">
        <v>1997</v>
      </c>
      <c r="O7" s="486"/>
      <c r="P7" s="486">
        <v>88</v>
      </c>
      <c r="Q7" s="486">
        <v>264</v>
      </c>
      <c r="R7" s="486">
        <v>120</v>
      </c>
      <c r="S7" s="486">
        <v>0</v>
      </c>
      <c r="T7" s="486">
        <v>208</v>
      </c>
      <c r="U7" s="486">
        <v>264</v>
      </c>
      <c r="V7" s="486">
        <f t="shared" si="0"/>
        <v>12487</v>
      </c>
      <c r="W7" s="486">
        <f t="shared" si="0"/>
        <v>2261</v>
      </c>
    </row>
    <row r="8" spans="1:31" ht="12" customHeight="1" x14ac:dyDescent="0.2">
      <c r="A8" s="443">
        <v>1973</v>
      </c>
      <c r="B8" s="443"/>
      <c r="C8" s="486">
        <v>2193</v>
      </c>
      <c r="D8" s="486">
        <v>0</v>
      </c>
      <c r="E8" s="486">
        <v>1181</v>
      </c>
      <c r="F8" s="486">
        <v>53</v>
      </c>
      <c r="G8" s="486">
        <v>1888</v>
      </c>
      <c r="H8" s="486">
        <v>101</v>
      </c>
      <c r="I8" s="486">
        <v>611</v>
      </c>
      <c r="J8" s="486">
        <v>186</v>
      </c>
      <c r="K8" s="486">
        <v>900</v>
      </c>
      <c r="L8" s="486">
        <v>0</v>
      </c>
      <c r="M8" s="486">
        <v>6773</v>
      </c>
      <c r="N8" s="486">
        <v>340</v>
      </c>
      <c r="O8" s="486"/>
      <c r="P8" s="486">
        <v>305.25</v>
      </c>
      <c r="Q8" s="486">
        <v>101.75</v>
      </c>
      <c r="R8" s="486">
        <v>281.25</v>
      </c>
      <c r="S8" s="486">
        <v>93.75</v>
      </c>
      <c r="T8" s="486">
        <v>586.5</v>
      </c>
      <c r="U8" s="486">
        <v>195.5</v>
      </c>
      <c r="V8" s="486">
        <f t="shared" si="0"/>
        <v>7359.5</v>
      </c>
      <c r="W8" s="486">
        <f t="shared" si="0"/>
        <v>535.5</v>
      </c>
    </row>
    <row r="9" spans="1:31" ht="12" customHeight="1" x14ac:dyDescent="0.2">
      <c r="A9" s="443">
        <v>1974</v>
      </c>
      <c r="B9" s="443"/>
      <c r="C9" s="486">
        <v>1200</v>
      </c>
      <c r="D9" s="486">
        <v>0</v>
      </c>
      <c r="E9" s="486">
        <v>504</v>
      </c>
      <c r="F9" s="486">
        <v>246</v>
      </c>
      <c r="G9" s="486">
        <v>1072</v>
      </c>
      <c r="H9" s="486">
        <v>78</v>
      </c>
      <c r="I9" s="486">
        <v>880</v>
      </c>
      <c r="J9" s="486">
        <v>120</v>
      </c>
      <c r="K9" s="486">
        <v>285</v>
      </c>
      <c r="L9" s="486">
        <v>0</v>
      </c>
      <c r="M9" s="486">
        <v>3941</v>
      </c>
      <c r="N9" s="486">
        <v>444</v>
      </c>
      <c r="O9" s="486"/>
      <c r="P9" s="486">
        <v>111</v>
      </c>
      <c r="Q9" s="486">
        <v>111</v>
      </c>
      <c r="R9" s="486">
        <v>1000</v>
      </c>
      <c r="S9" s="486">
        <v>0</v>
      </c>
      <c r="T9" s="486">
        <v>1111</v>
      </c>
      <c r="U9" s="486">
        <v>111</v>
      </c>
      <c r="V9" s="486">
        <f t="shared" si="0"/>
        <v>5052</v>
      </c>
      <c r="W9" s="486">
        <f t="shared" si="0"/>
        <v>555</v>
      </c>
    </row>
    <row r="10" spans="1:31" ht="12" customHeight="1" x14ac:dyDescent="0.2">
      <c r="A10" s="443">
        <v>1975</v>
      </c>
      <c r="B10" s="443"/>
      <c r="C10" s="486">
        <v>1298</v>
      </c>
      <c r="D10" s="486">
        <v>203</v>
      </c>
      <c r="E10" s="486">
        <v>1038</v>
      </c>
      <c r="F10" s="486">
        <v>162</v>
      </c>
      <c r="G10" s="486">
        <v>1384</v>
      </c>
      <c r="H10" s="486">
        <v>216</v>
      </c>
      <c r="I10" s="486">
        <v>1471</v>
      </c>
      <c r="J10" s="486">
        <v>230</v>
      </c>
      <c r="K10" s="486">
        <v>627</v>
      </c>
      <c r="L10" s="486">
        <v>98</v>
      </c>
      <c r="M10" s="486">
        <v>5818</v>
      </c>
      <c r="N10" s="486">
        <v>909</v>
      </c>
      <c r="O10" s="486"/>
      <c r="P10" s="486">
        <v>199.5</v>
      </c>
      <c r="Q10" s="486">
        <v>199.5</v>
      </c>
      <c r="R10" s="486">
        <v>700</v>
      </c>
      <c r="S10" s="486">
        <v>0</v>
      </c>
      <c r="T10" s="486">
        <v>899.5</v>
      </c>
      <c r="U10" s="486">
        <v>199.5</v>
      </c>
      <c r="V10" s="486">
        <f t="shared" si="0"/>
        <v>6717.5</v>
      </c>
      <c r="W10" s="486">
        <f t="shared" si="0"/>
        <v>1108.5</v>
      </c>
    </row>
    <row r="11" spans="1:31" ht="12" customHeight="1" x14ac:dyDescent="0.2">
      <c r="A11" s="443">
        <v>1976</v>
      </c>
      <c r="B11" s="443"/>
      <c r="C11" s="486">
        <v>398</v>
      </c>
      <c r="D11" s="486">
        <v>57</v>
      </c>
      <c r="E11" s="486">
        <v>525</v>
      </c>
      <c r="F11" s="486">
        <v>75</v>
      </c>
      <c r="G11" s="486">
        <v>1488</v>
      </c>
      <c r="H11" s="486">
        <v>213</v>
      </c>
      <c r="I11" s="486">
        <v>1050</v>
      </c>
      <c r="J11" s="486">
        <v>150</v>
      </c>
      <c r="K11" s="486">
        <v>0</v>
      </c>
      <c r="L11" s="486">
        <v>0</v>
      </c>
      <c r="M11" s="486">
        <v>3461</v>
      </c>
      <c r="N11" s="486">
        <v>495</v>
      </c>
      <c r="O11" s="486"/>
      <c r="P11" s="486">
        <v>18</v>
      </c>
      <c r="Q11" s="486">
        <v>0</v>
      </c>
      <c r="R11" s="486">
        <v>700</v>
      </c>
      <c r="S11" s="486">
        <v>0</v>
      </c>
      <c r="T11" s="486">
        <v>718</v>
      </c>
      <c r="U11" s="486">
        <v>0</v>
      </c>
      <c r="V11" s="486">
        <f t="shared" si="0"/>
        <v>4179</v>
      </c>
      <c r="W11" s="486">
        <f t="shared" si="0"/>
        <v>495</v>
      </c>
    </row>
    <row r="12" spans="1:31" ht="12" customHeight="1" x14ac:dyDescent="0.2">
      <c r="A12" s="443">
        <v>1977</v>
      </c>
      <c r="B12" s="443"/>
      <c r="C12" s="486">
        <v>214</v>
      </c>
      <c r="D12" s="486">
        <v>36</v>
      </c>
      <c r="E12" s="486">
        <v>0</v>
      </c>
      <c r="F12" s="486">
        <v>0</v>
      </c>
      <c r="G12" s="486">
        <v>450</v>
      </c>
      <c r="H12" s="486">
        <v>0</v>
      </c>
      <c r="I12" s="486">
        <v>300</v>
      </c>
      <c r="J12" s="486">
        <v>50</v>
      </c>
      <c r="K12" s="486">
        <v>0</v>
      </c>
      <c r="L12" s="486">
        <v>0</v>
      </c>
      <c r="M12" s="486">
        <v>964</v>
      </c>
      <c r="N12" s="486">
        <v>86</v>
      </c>
      <c r="O12" s="486"/>
      <c r="P12" s="486">
        <v>0</v>
      </c>
      <c r="Q12" s="486">
        <v>0</v>
      </c>
      <c r="R12" s="486">
        <v>661</v>
      </c>
      <c r="S12" s="486">
        <v>0</v>
      </c>
      <c r="T12" s="486">
        <v>661</v>
      </c>
      <c r="U12" s="486">
        <v>0</v>
      </c>
      <c r="V12" s="486">
        <f t="shared" si="0"/>
        <v>1625</v>
      </c>
      <c r="W12" s="486">
        <f t="shared" si="0"/>
        <v>86</v>
      </c>
    </row>
    <row r="13" spans="1:31" ht="12" customHeight="1" x14ac:dyDescent="0.2">
      <c r="A13" s="443">
        <v>1978</v>
      </c>
      <c r="B13" s="443"/>
      <c r="C13" s="486">
        <v>531</v>
      </c>
      <c r="D13" s="486">
        <v>69</v>
      </c>
      <c r="E13" s="486">
        <v>44</v>
      </c>
      <c r="F13" s="486">
        <v>6</v>
      </c>
      <c r="G13" s="486">
        <v>1151</v>
      </c>
      <c r="H13" s="486">
        <v>150</v>
      </c>
      <c r="I13" s="486">
        <v>465</v>
      </c>
      <c r="J13" s="486">
        <v>60</v>
      </c>
      <c r="K13" s="486">
        <v>89</v>
      </c>
      <c r="L13" s="486">
        <v>12</v>
      </c>
      <c r="M13" s="486">
        <v>2280</v>
      </c>
      <c r="N13" s="486">
        <v>297</v>
      </c>
      <c r="O13" s="486"/>
      <c r="P13" s="486">
        <v>486</v>
      </c>
      <c r="Q13" s="486">
        <v>0</v>
      </c>
      <c r="R13" s="486">
        <v>100</v>
      </c>
      <c r="S13" s="486">
        <v>0</v>
      </c>
      <c r="T13" s="486">
        <v>586</v>
      </c>
      <c r="U13" s="486">
        <v>0</v>
      </c>
      <c r="V13" s="486">
        <f t="shared" si="0"/>
        <v>2866</v>
      </c>
      <c r="W13" s="486">
        <f t="shared" si="0"/>
        <v>297</v>
      </c>
    </row>
    <row r="14" spans="1:31" ht="12" customHeight="1" x14ac:dyDescent="0.2">
      <c r="A14" s="443">
        <v>1979</v>
      </c>
      <c r="B14" s="443"/>
      <c r="C14" s="486">
        <v>444</v>
      </c>
      <c r="D14" s="486">
        <v>556</v>
      </c>
      <c r="E14" s="486">
        <v>49</v>
      </c>
      <c r="F14" s="486">
        <v>61</v>
      </c>
      <c r="G14" s="486">
        <v>525</v>
      </c>
      <c r="H14" s="486">
        <v>658</v>
      </c>
      <c r="I14" s="486">
        <v>852</v>
      </c>
      <c r="J14" s="486">
        <v>1068</v>
      </c>
      <c r="K14" s="486">
        <v>67</v>
      </c>
      <c r="L14" s="486">
        <v>83</v>
      </c>
      <c r="M14" s="486">
        <v>1937</v>
      </c>
      <c r="N14" s="486">
        <v>2426</v>
      </c>
      <c r="O14" s="486"/>
      <c r="P14" s="486">
        <v>422.33099999999996</v>
      </c>
      <c r="Q14" s="486">
        <v>84.668999999999997</v>
      </c>
      <c r="R14" s="486">
        <v>113.5</v>
      </c>
      <c r="S14" s="486">
        <v>113.5</v>
      </c>
      <c r="T14" s="486">
        <v>535.8309999999999</v>
      </c>
      <c r="U14" s="486">
        <v>198.16899999999998</v>
      </c>
      <c r="V14" s="486">
        <f t="shared" si="0"/>
        <v>2472.8310000000001</v>
      </c>
      <c r="W14" s="486">
        <f t="shared" si="0"/>
        <v>2624.1689999999999</v>
      </c>
    </row>
    <row r="15" spans="1:31" ht="12" customHeight="1" x14ac:dyDescent="0.2">
      <c r="A15" s="443">
        <v>1980</v>
      </c>
      <c r="B15" s="443"/>
      <c r="C15" s="486">
        <v>2079</v>
      </c>
      <c r="D15" s="486">
        <v>513</v>
      </c>
      <c r="E15" s="486">
        <v>100</v>
      </c>
      <c r="F15" s="486">
        <v>0</v>
      </c>
      <c r="G15" s="486">
        <v>559</v>
      </c>
      <c r="H15" s="486">
        <v>0</v>
      </c>
      <c r="I15" s="486">
        <v>2849</v>
      </c>
      <c r="J15" s="486">
        <v>0</v>
      </c>
      <c r="K15" s="486">
        <v>200</v>
      </c>
      <c r="L15" s="486">
        <v>0</v>
      </c>
      <c r="M15" s="486">
        <v>5787</v>
      </c>
      <c r="N15" s="486">
        <v>513</v>
      </c>
      <c r="O15" s="486"/>
      <c r="P15" s="486">
        <v>426.21300000000002</v>
      </c>
      <c r="Q15" s="486">
        <v>212.78699999999998</v>
      </c>
      <c r="R15" s="486">
        <v>157</v>
      </c>
      <c r="S15" s="486">
        <v>0</v>
      </c>
      <c r="T15" s="486">
        <v>583.21299999999997</v>
      </c>
      <c r="U15" s="486">
        <v>212.78699999999998</v>
      </c>
      <c r="V15" s="486">
        <f t="shared" si="0"/>
        <v>6370.2129999999997</v>
      </c>
      <c r="W15" s="486">
        <f t="shared" si="0"/>
        <v>725.78700000000003</v>
      </c>
    </row>
    <row r="16" spans="1:31" ht="12" customHeight="1" x14ac:dyDescent="0.2">
      <c r="A16" s="443">
        <v>1981</v>
      </c>
      <c r="B16" s="443"/>
      <c r="C16" s="486">
        <v>3899</v>
      </c>
      <c r="D16" s="486">
        <v>1055</v>
      </c>
      <c r="E16" s="486">
        <v>1000</v>
      </c>
      <c r="F16" s="486">
        <v>0</v>
      </c>
      <c r="G16" s="486">
        <v>9749</v>
      </c>
      <c r="H16" s="486">
        <v>4504</v>
      </c>
      <c r="I16" s="486">
        <v>6758</v>
      </c>
      <c r="J16" s="486">
        <v>2733</v>
      </c>
      <c r="K16" s="486">
        <v>0</v>
      </c>
      <c r="L16" s="486">
        <v>0</v>
      </c>
      <c r="M16" s="486">
        <v>21406</v>
      </c>
      <c r="N16" s="486">
        <v>8292</v>
      </c>
      <c r="O16" s="486"/>
      <c r="P16" s="486">
        <v>0</v>
      </c>
      <c r="Q16" s="486">
        <v>0</v>
      </c>
      <c r="R16" s="486">
        <v>616.30799999999999</v>
      </c>
      <c r="S16" s="486">
        <v>307.69199999999995</v>
      </c>
      <c r="T16" s="486">
        <v>616.30799999999999</v>
      </c>
      <c r="U16" s="486">
        <v>307.69199999999995</v>
      </c>
      <c r="V16" s="486">
        <f t="shared" si="0"/>
        <v>22022.308000000001</v>
      </c>
      <c r="W16" s="486">
        <f t="shared" si="0"/>
        <v>8599.6919999999991</v>
      </c>
    </row>
    <row r="17" spans="1:23" ht="12" customHeight="1" x14ac:dyDescent="0.2">
      <c r="A17" s="443">
        <v>1982</v>
      </c>
      <c r="B17" s="443"/>
      <c r="C17" s="486">
        <v>6695</v>
      </c>
      <c r="D17" s="486">
        <v>0</v>
      </c>
      <c r="E17" s="486">
        <v>0</v>
      </c>
      <c r="F17" s="486">
        <v>0</v>
      </c>
      <c r="G17" s="486">
        <v>6748</v>
      </c>
      <c r="H17" s="486">
        <v>378</v>
      </c>
      <c r="I17" s="486">
        <v>3009</v>
      </c>
      <c r="J17" s="486">
        <v>65</v>
      </c>
      <c r="K17" s="486">
        <v>0</v>
      </c>
      <c r="L17" s="486">
        <v>0</v>
      </c>
      <c r="M17" s="486">
        <v>16452</v>
      </c>
      <c r="N17" s="486">
        <v>443</v>
      </c>
      <c r="O17" s="486"/>
      <c r="P17" s="486">
        <v>1785.5590000000002</v>
      </c>
      <c r="Q17" s="486">
        <v>891.44099999999992</v>
      </c>
      <c r="R17" s="486">
        <v>156.87</v>
      </c>
      <c r="S17" s="486">
        <v>32.130000000000003</v>
      </c>
      <c r="T17" s="486">
        <v>1942.4290000000001</v>
      </c>
      <c r="U17" s="486">
        <v>923.57099999999991</v>
      </c>
      <c r="V17" s="486">
        <f t="shared" si="0"/>
        <v>18394.429</v>
      </c>
      <c r="W17" s="486">
        <f t="shared" si="0"/>
        <v>1366.5709999999999</v>
      </c>
    </row>
    <row r="18" spans="1:23" ht="12" customHeight="1" x14ac:dyDescent="0.2">
      <c r="A18" s="443">
        <v>1983</v>
      </c>
      <c r="B18" s="443"/>
      <c r="C18" s="486">
        <v>11293</v>
      </c>
      <c r="D18" s="486">
        <v>0</v>
      </c>
      <c r="E18" s="486">
        <v>500</v>
      </c>
      <c r="F18" s="486">
        <v>0</v>
      </c>
      <c r="G18" s="486">
        <v>2641</v>
      </c>
      <c r="H18" s="486">
        <v>12195</v>
      </c>
      <c r="I18" s="486">
        <v>3850</v>
      </c>
      <c r="J18" s="486">
        <v>12603</v>
      </c>
      <c r="K18" s="486">
        <v>200</v>
      </c>
      <c r="L18" s="486">
        <v>0</v>
      </c>
      <c r="M18" s="486">
        <v>18484</v>
      </c>
      <c r="N18" s="486">
        <v>24798</v>
      </c>
      <c r="O18" s="486"/>
      <c r="P18" s="486">
        <v>1827.2</v>
      </c>
      <c r="Q18" s="486">
        <v>2740.8</v>
      </c>
      <c r="R18" s="486">
        <v>199.245</v>
      </c>
      <c r="S18" s="486">
        <v>1595.7550000000001</v>
      </c>
      <c r="T18" s="486">
        <v>2026.4450000000002</v>
      </c>
      <c r="U18" s="486">
        <v>4336.5550000000003</v>
      </c>
      <c r="V18" s="486">
        <f t="shared" si="0"/>
        <v>20510.445</v>
      </c>
      <c r="W18" s="486">
        <f t="shared" si="0"/>
        <v>29134.555</v>
      </c>
    </row>
    <row r="19" spans="1:23" ht="12" customHeight="1" x14ac:dyDescent="0.2">
      <c r="A19" s="443">
        <v>1984</v>
      </c>
      <c r="B19" s="443"/>
      <c r="C19" s="486">
        <v>7883</v>
      </c>
      <c r="D19" s="486">
        <v>415</v>
      </c>
      <c r="E19" s="486">
        <v>9540</v>
      </c>
      <c r="F19" s="486">
        <v>1899</v>
      </c>
      <c r="G19" s="486">
        <v>6502</v>
      </c>
      <c r="H19" s="486">
        <v>7187</v>
      </c>
      <c r="I19" s="486">
        <v>20730</v>
      </c>
      <c r="J19" s="486">
        <v>6910</v>
      </c>
      <c r="K19" s="486">
        <v>1000</v>
      </c>
      <c r="L19" s="486">
        <v>0</v>
      </c>
      <c r="M19" s="486">
        <v>45655</v>
      </c>
      <c r="N19" s="486">
        <v>16411</v>
      </c>
      <c r="O19" s="486"/>
      <c r="P19" s="486">
        <v>0</v>
      </c>
      <c r="Q19" s="486">
        <v>0</v>
      </c>
      <c r="R19" s="486">
        <v>1887.5550000000001</v>
      </c>
      <c r="S19" s="486">
        <v>221.44499999999999</v>
      </c>
      <c r="T19" s="486">
        <v>1887.5550000000001</v>
      </c>
      <c r="U19" s="486">
        <v>221.44499999999999</v>
      </c>
      <c r="V19" s="486">
        <f t="shared" si="0"/>
        <v>47542.555</v>
      </c>
      <c r="W19" s="486">
        <f t="shared" si="0"/>
        <v>16632.445</v>
      </c>
    </row>
    <row r="20" spans="1:23" ht="12" customHeight="1" x14ac:dyDescent="0.2">
      <c r="A20" s="443">
        <v>1985</v>
      </c>
      <c r="B20" s="443"/>
      <c r="C20" s="486">
        <v>6959</v>
      </c>
      <c r="D20" s="486">
        <v>500</v>
      </c>
      <c r="E20" s="486">
        <v>12207</v>
      </c>
      <c r="F20" s="486">
        <v>1266</v>
      </c>
      <c r="G20" s="486">
        <v>38870</v>
      </c>
      <c r="H20" s="486">
        <v>1452</v>
      </c>
      <c r="I20" s="486">
        <v>14396</v>
      </c>
      <c r="J20" s="486">
        <v>445</v>
      </c>
      <c r="K20" s="486">
        <v>220</v>
      </c>
      <c r="L20" s="486">
        <v>0</v>
      </c>
      <c r="M20" s="486">
        <v>72652</v>
      </c>
      <c r="N20" s="486">
        <v>3663</v>
      </c>
      <c r="O20" s="486"/>
      <c r="P20" s="486">
        <v>183.97499999999999</v>
      </c>
      <c r="Q20" s="486">
        <v>39.024999999999999</v>
      </c>
      <c r="R20" s="486">
        <v>1123.808</v>
      </c>
      <c r="S20" s="486">
        <v>87.192000000000007</v>
      </c>
      <c r="T20" s="486">
        <v>1307.7829999999999</v>
      </c>
      <c r="U20" s="486">
        <v>126.21700000000001</v>
      </c>
      <c r="V20" s="486">
        <f t="shared" si="0"/>
        <v>73959.782999999996</v>
      </c>
      <c r="W20" s="486">
        <f t="shared" si="0"/>
        <v>3789.2170000000001</v>
      </c>
    </row>
    <row r="21" spans="1:23" ht="12" customHeight="1" x14ac:dyDescent="0.2">
      <c r="A21" s="443">
        <v>1986</v>
      </c>
      <c r="B21" s="443"/>
      <c r="C21" s="486">
        <v>4571</v>
      </c>
      <c r="D21" s="486">
        <v>683</v>
      </c>
      <c r="E21" s="486">
        <v>5328</v>
      </c>
      <c r="F21" s="486">
        <v>1169</v>
      </c>
      <c r="G21" s="486">
        <v>6893</v>
      </c>
      <c r="H21" s="486">
        <v>511</v>
      </c>
      <c r="I21" s="486">
        <v>6321</v>
      </c>
      <c r="J21" s="486">
        <v>468</v>
      </c>
      <c r="K21" s="486">
        <v>0</v>
      </c>
      <c r="L21" s="486">
        <v>0</v>
      </c>
      <c r="M21" s="486">
        <v>23113</v>
      </c>
      <c r="N21" s="486">
        <v>2831</v>
      </c>
      <c r="O21" s="486"/>
      <c r="P21" s="486">
        <v>1128.67</v>
      </c>
      <c r="Q21" s="486">
        <v>784.33</v>
      </c>
      <c r="R21" s="486">
        <v>488.15</v>
      </c>
      <c r="S21" s="486">
        <v>161.85</v>
      </c>
      <c r="T21" s="486">
        <v>1616.8200000000002</v>
      </c>
      <c r="U21" s="486">
        <v>946.18000000000006</v>
      </c>
      <c r="V21" s="486">
        <f t="shared" si="0"/>
        <v>24729.82</v>
      </c>
      <c r="W21" s="486">
        <f t="shared" si="0"/>
        <v>3777.1800000000003</v>
      </c>
    </row>
    <row r="22" spans="1:23" ht="12" customHeight="1" x14ac:dyDescent="0.2">
      <c r="A22" s="443">
        <v>1987</v>
      </c>
      <c r="B22" s="443"/>
      <c r="C22" s="486">
        <v>1000</v>
      </c>
      <c r="D22" s="486">
        <v>0</v>
      </c>
      <c r="E22" s="486">
        <v>4027</v>
      </c>
      <c r="F22" s="486">
        <v>2265</v>
      </c>
      <c r="G22" s="486">
        <v>1003</v>
      </c>
      <c r="H22" s="486">
        <v>13748</v>
      </c>
      <c r="I22" s="486">
        <v>1536</v>
      </c>
      <c r="J22" s="486">
        <v>1632</v>
      </c>
      <c r="K22" s="486">
        <v>0</v>
      </c>
      <c r="L22" s="486">
        <v>0</v>
      </c>
      <c r="M22" s="486">
        <v>7566</v>
      </c>
      <c r="N22" s="486">
        <v>17645</v>
      </c>
      <c r="O22" s="486"/>
      <c r="P22" s="486">
        <v>95.13</v>
      </c>
      <c r="Q22" s="486">
        <v>534.87</v>
      </c>
      <c r="R22" s="486">
        <v>491.45400000000001</v>
      </c>
      <c r="S22" s="486">
        <v>466.54600000000005</v>
      </c>
      <c r="T22" s="486">
        <v>586.58400000000006</v>
      </c>
      <c r="U22" s="486">
        <v>1001.4160000000001</v>
      </c>
      <c r="V22" s="486">
        <f t="shared" si="0"/>
        <v>8152.5839999999998</v>
      </c>
      <c r="W22" s="486">
        <f t="shared" si="0"/>
        <v>18646.416000000001</v>
      </c>
    </row>
    <row r="23" spans="1:23" ht="12" customHeight="1" x14ac:dyDescent="0.2">
      <c r="A23" s="443">
        <v>1988</v>
      </c>
      <c r="B23" s="443"/>
      <c r="C23" s="486">
        <v>400</v>
      </c>
      <c r="D23" s="486">
        <v>0</v>
      </c>
      <c r="E23" s="486">
        <v>9712</v>
      </c>
      <c r="F23" s="486">
        <v>500</v>
      </c>
      <c r="G23" s="486">
        <v>5554</v>
      </c>
      <c r="H23" s="486">
        <v>225</v>
      </c>
      <c r="I23" s="486">
        <v>3850</v>
      </c>
      <c r="J23" s="486">
        <v>285</v>
      </c>
      <c r="K23" s="486">
        <v>100</v>
      </c>
      <c r="L23" s="486">
        <v>0</v>
      </c>
      <c r="M23" s="486">
        <v>19616</v>
      </c>
      <c r="N23" s="486">
        <v>1010</v>
      </c>
      <c r="O23" s="486"/>
      <c r="P23" s="486">
        <v>93.44</v>
      </c>
      <c r="Q23" s="486">
        <v>34.56</v>
      </c>
      <c r="R23" s="486">
        <v>418.15499999999997</v>
      </c>
      <c r="S23" s="486">
        <v>38.844999999999999</v>
      </c>
      <c r="T23" s="486">
        <v>511.59499999999997</v>
      </c>
      <c r="U23" s="486">
        <v>73.405000000000001</v>
      </c>
      <c r="V23" s="486">
        <f t="shared" si="0"/>
        <v>20127.595000000001</v>
      </c>
      <c r="W23" s="486">
        <f t="shared" si="0"/>
        <v>1083.405</v>
      </c>
    </row>
    <row r="24" spans="1:23" ht="12" customHeight="1" x14ac:dyDescent="0.2">
      <c r="A24" s="443">
        <v>1989</v>
      </c>
      <c r="B24" s="443"/>
      <c r="C24" s="486">
        <v>199</v>
      </c>
      <c r="D24" s="486">
        <v>0</v>
      </c>
      <c r="E24" s="486">
        <v>1466</v>
      </c>
      <c r="F24" s="486">
        <v>44</v>
      </c>
      <c r="G24" s="486">
        <v>1230</v>
      </c>
      <c r="H24" s="486">
        <v>45</v>
      </c>
      <c r="I24" s="486">
        <v>339</v>
      </c>
      <c r="J24" s="486">
        <v>6</v>
      </c>
      <c r="K24" s="486">
        <v>0</v>
      </c>
      <c r="L24" s="486">
        <v>0</v>
      </c>
      <c r="M24" s="486">
        <v>3234</v>
      </c>
      <c r="N24" s="486">
        <v>95</v>
      </c>
      <c r="O24" s="486"/>
      <c r="P24" s="486">
        <v>49.005000000000003</v>
      </c>
      <c r="Q24" s="486">
        <v>31.995000000000001</v>
      </c>
      <c r="R24" s="486">
        <v>65.927999999999997</v>
      </c>
      <c r="S24" s="486">
        <v>16.071999999999999</v>
      </c>
      <c r="T24" s="486">
        <v>114.93299999999999</v>
      </c>
      <c r="U24" s="486">
        <v>48.067</v>
      </c>
      <c r="V24" s="486">
        <f t="shared" si="0"/>
        <v>3348.933</v>
      </c>
      <c r="W24" s="486">
        <f t="shared" si="0"/>
        <v>143.06700000000001</v>
      </c>
    </row>
    <row r="25" spans="1:23" ht="12" customHeight="1" x14ac:dyDescent="0.2">
      <c r="A25" s="443">
        <v>1990</v>
      </c>
      <c r="B25" s="443"/>
      <c r="C25" s="486">
        <v>300.3</v>
      </c>
      <c r="D25" s="486">
        <v>128.69999999999999</v>
      </c>
      <c r="E25" s="486">
        <v>336</v>
      </c>
      <c r="F25" s="486">
        <v>144</v>
      </c>
      <c r="G25" s="486">
        <v>75</v>
      </c>
      <c r="H25" s="486">
        <v>21</v>
      </c>
      <c r="I25" s="486">
        <v>25</v>
      </c>
      <c r="J25" s="486">
        <v>11</v>
      </c>
      <c r="K25" s="486">
        <v>0</v>
      </c>
      <c r="L25" s="486">
        <v>0</v>
      </c>
      <c r="M25" s="486">
        <v>736.3</v>
      </c>
      <c r="N25" s="486">
        <v>304.7</v>
      </c>
      <c r="O25" s="486"/>
      <c r="P25" s="486">
        <v>24.956000000000003</v>
      </c>
      <c r="Q25" s="486">
        <v>43.043999999999997</v>
      </c>
      <c r="R25" s="486">
        <v>29.118000000000002</v>
      </c>
      <c r="S25" s="486">
        <v>16.882000000000001</v>
      </c>
      <c r="T25" s="486">
        <v>54.074000000000005</v>
      </c>
      <c r="U25" s="486">
        <v>59.926000000000002</v>
      </c>
      <c r="V25" s="486">
        <f t="shared" si="0"/>
        <v>790.37399999999991</v>
      </c>
      <c r="W25" s="486">
        <f t="shared" si="0"/>
        <v>364.62599999999998</v>
      </c>
    </row>
    <row r="26" spans="1:23" ht="12" customHeight="1" x14ac:dyDescent="0.2">
      <c r="A26" s="443">
        <v>1991</v>
      </c>
      <c r="B26" s="443"/>
      <c r="C26" s="444">
        <v>314</v>
      </c>
      <c r="D26" s="444">
        <v>55.2</v>
      </c>
      <c r="E26" s="444">
        <v>331</v>
      </c>
      <c r="F26" s="444">
        <v>63</v>
      </c>
      <c r="G26" s="444">
        <v>56</v>
      </c>
      <c r="H26" s="444">
        <v>21</v>
      </c>
      <c r="I26" s="444">
        <v>64</v>
      </c>
      <c r="J26" s="444">
        <v>14</v>
      </c>
      <c r="K26" s="444">
        <v>0</v>
      </c>
      <c r="L26" s="444">
        <v>0</v>
      </c>
      <c r="M26" s="486">
        <v>765</v>
      </c>
      <c r="N26" s="486">
        <v>153.19999999999999</v>
      </c>
      <c r="O26" s="487"/>
      <c r="P26" s="444">
        <v>33</v>
      </c>
      <c r="Q26" s="444">
        <v>8</v>
      </c>
      <c r="R26" s="444">
        <v>32.020999999999994</v>
      </c>
      <c r="S26" s="444">
        <v>8.9789999999999992</v>
      </c>
      <c r="T26" s="486">
        <v>65.020999999999987</v>
      </c>
      <c r="U26" s="486">
        <v>16.978999999999999</v>
      </c>
      <c r="V26" s="486">
        <f t="shared" si="0"/>
        <v>830.02099999999996</v>
      </c>
      <c r="W26" s="486">
        <f t="shared" si="0"/>
        <v>170.17899999999997</v>
      </c>
    </row>
    <row r="27" spans="1:23" ht="12" customHeight="1" x14ac:dyDescent="0.2">
      <c r="A27" s="443">
        <v>1992</v>
      </c>
      <c r="B27" s="443"/>
      <c r="C27" s="444">
        <v>402.05</v>
      </c>
      <c r="D27" s="444">
        <v>532.95000000000005</v>
      </c>
      <c r="E27" s="444">
        <v>215</v>
      </c>
      <c r="F27" s="444">
        <v>40</v>
      </c>
      <c r="G27" s="444">
        <v>51</v>
      </c>
      <c r="H27" s="444">
        <v>81</v>
      </c>
      <c r="I27" s="444">
        <v>426</v>
      </c>
      <c r="J27" s="444">
        <v>192</v>
      </c>
      <c r="K27" s="444">
        <v>0</v>
      </c>
      <c r="L27" s="444">
        <v>0</v>
      </c>
      <c r="M27" s="486">
        <v>1094.05</v>
      </c>
      <c r="N27" s="486">
        <v>845.95</v>
      </c>
      <c r="O27" s="487"/>
      <c r="P27" s="444">
        <v>264</v>
      </c>
      <c r="Q27" s="444">
        <v>446</v>
      </c>
      <c r="R27" s="444">
        <v>122.91199999999999</v>
      </c>
      <c r="S27" s="444">
        <v>245.08799999999997</v>
      </c>
      <c r="T27" s="486">
        <v>386.91199999999998</v>
      </c>
      <c r="U27" s="486">
        <v>691.08799999999997</v>
      </c>
      <c r="V27" s="486">
        <f t="shared" si="0"/>
        <v>1480.962</v>
      </c>
      <c r="W27" s="486">
        <f t="shared" si="0"/>
        <v>1537.038</v>
      </c>
    </row>
    <row r="28" spans="1:23" ht="12" customHeight="1" x14ac:dyDescent="0.2">
      <c r="A28" s="443">
        <v>1993</v>
      </c>
      <c r="B28" s="443"/>
      <c r="C28" s="444">
        <v>714.96</v>
      </c>
      <c r="D28" s="444">
        <v>278.04000000000002</v>
      </c>
      <c r="E28" s="444">
        <v>533</v>
      </c>
      <c r="F28" s="444">
        <v>144</v>
      </c>
      <c r="G28" s="444">
        <v>330</v>
      </c>
      <c r="H28" s="444">
        <v>141</v>
      </c>
      <c r="I28" s="444">
        <v>1081</v>
      </c>
      <c r="J28" s="444">
        <v>188</v>
      </c>
      <c r="K28" s="444">
        <v>0</v>
      </c>
      <c r="L28" s="444">
        <v>0</v>
      </c>
      <c r="M28" s="486">
        <v>2658.96</v>
      </c>
      <c r="N28" s="486">
        <v>751.04</v>
      </c>
      <c r="O28" s="487"/>
      <c r="P28" s="444">
        <v>1542</v>
      </c>
      <c r="Q28" s="444">
        <v>622</v>
      </c>
      <c r="R28" s="444">
        <v>233.94800000000004</v>
      </c>
      <c r="S28" s="444">
        <v>175.05199999999999</v>
      </c>
      <c r="T28" s="486">
        <v>1775.9480000000001</v>
      </c>
      <c r="U28" s="486">
        <v>797.05200000000002</v>
      </c>
      <c r="V28" s="486">
        <f t="shared" si="0"/>
        <v>4434.9080000000004</v>
      </c>
      <c r="W28" s="486">
        <f t="shared" si="0"/>
        <v>1548.0920000000001</v>
      </c>
    </row>
    <row r="29" spans="1:23" ht="12" customHeight="1" x14ac:dyDescent="0.2">
      <c r="A29" s="443">
        <v>1994</v>
      </c>
      <c r="B29" s="443"/>
      <c r="C29" s="444">
        <v>1027.54</v>
      </c>
      <c r="D29" s="444">
        <v>210.46</v>
      </c>
      <c r="E29" s="444">
        <v>860</v>
      </c>
      <c r="F29" s="444">
        <v>171</v>
      </c>
      <c r="G29" s="444">
        <v>367</v>
      </c>
      <c r="H29" s="444">
        <v>139</v>
      </c>
      <c r="I29" s="444">
        <v>1913</v>
      </c>
      <c r="J29" s="444">
        <v>733</v>
      </c>
      <c r="K29" s="444">
        <v>0</v>
      </c>
      <c r="L29" s="444">
        <v>0</v>
      </c>
      <c r="M29" s="486">
        <v>4167.54</v>
      </c>
      <c r="N29" s="486">
        <v>1253.46</v>
      </c>
      <c r="O29" s="487"/>
      <c r="P29" s="444">
        <v>1168</v>
      </c>
      <c r="Q29" s="444">
        <v>751</v>
      </c>
      <c r="R29" s="444">
        <v>496.96100000000001</v>
      </c>
      <c r="S29" s="444">
        <v>446.03899999999999</v>
      </c>
      <c r="T29" s="486">
        <v>1664.961</v>
      </c>
      <c r="U29" s="486">
        <v>1197.039</v>
      </c>
      <c r="V29" s="486">
        <f t="shared" si="0"/>
        <v>5832.5010000000002</v>
      </c>
      <c r="W29" s="486">
        <f t="shared" si="0"/>
        <v>2450.4989999999998</v>
      </c>
    </row>
    <row r="30" spans="1:23" ht="12" customHeight="1" x14ac:dyDescent="0.2">
      <c r="A30" s="443">
        <v>1995</v>
      </c>
      <c r="B30" s="443"/>
      <c r="C30" s="444">
        <v>1864.9</v>
      </c>
      <c r="D30" s="444">
        <v>329.1</v>
      </c>
      <c r="E30" s="444">
        <v>421</v>
      </c>
      <c r="F30" s="444">
        <v>198</v>
      </c>
      <c r="G30" s="444">
        <v>514</v>
      </c>
      <c r="H30" s="444">
        <v>313</v>
      </c>
      <c r="I30" s="444">
        <v>1645</v>
      </c>
      <c r="J30" s="444">
        <v>675</v>
      </c>
      <c r="K30" s="444">
        <v>0</v>
      </c>
      <c r="L30" s="444">
        <v>0</v>
      </c>
      <c r="M30" s="486">
        <v>4444.8999999999996</v>
      </c>
      <c r="N30" s="486">
        <v>1515.1</v>
      </c>
      <c r="O30" s="487"/>
      <c r="P30" s="444">
        <v>2378</v>
      </c>
      <c r="Q30" s="444">
        <v>945</v>
      </c>
      <c r="R30" s="444">
        <v>311.23400000000004</v>
      </c>
      <c r="S30" s="444">
        <v>290.76599999999996</v>
      </c>
      <c r="T30" s="486">
        <v>2689.2339999999999</v>
      </c>
      <c r="U30" s="486">
        <v>1235.7660000000001</v>
      </c>
      <c r="V30" s="486">
        <f t="shared" si="0"/>
        <v>7134.134</v>
      </c>
      <c r="W30" s="486">
        <f t="shared" si="0"/>
        <v>2750.866</v>
      </c>
    </row>
    <row r="31" spans="1:23" ht="12" customHeight="1" x14ac:dyDescent="0.2">
      <c r="A31" s="443">
        <v>1996</v>
      </c>
      <c r="B31" s="443"/>
      <c r="C31" s="444">
        <v>2275.92</v>
      </c>
      <c r="D31" s="444">
        <v>1648.08</v>
      </c>
      <c r="E31" s="444">
        <v>69</v>
      </c>
      <c r="F31" s="444">
        <v>99</v>
      </c>
      <c r="G31" s="444">
        <v>1400</v>
      </c>
      <c r="H31" s="444">
        <v>2962</v>
      </c>
      <c r="I31" s="444">
        <v>2021</v>
      </c>
      <c r="J31" s="444">
        <v>1270</v>
      </c>
      <c r="K31" s="444">
        <v>0</v>
      </c>
      <c r="L31" s="444">
        <v>0</v>
      </c>
      <c r="M31" s="486">
        <v>5765.92</v>
      </c>
      <c r="N31" s="486">
        <v>5979.08</v>
      </c>
      <c r="O31" s="444"/>
      <c r="P31" s="444">
        <v>1828</v>
      </c>
      <c r="Q31" s="444">
        <v>2055</v>
      </c>
      <c r="R31" s="444">
        <v>394.78600000000006</v>
      </c>
      <c r="S31" s="444">
        <v>746.21400000000006</v>
      </c>
      <c r="T31" s="486">
        <v>2222.7860000000001</v>
      </c>
      <c r="U31" s="486">
        <v>2801.2139999999999</v>
      </c>
      <c r="V31" s="486">
        <f t="shared" si="0"/>
        <v>7988.7060000000001</v>
      </c>
      <c r="W31" s="486">
        <f t="shared" si="0"/>
        <v>8780.2939999999999</v>
      </c>
    </row>
    <row r="32" spans="1:23" ht="12" customHeight="1" x14ac:dyDescent="0.2">
      <c r="A32" s="443">
        <v>1997</v>
      </c>
      <c r="B32" s="443"/>
      <c r="C32" s="444">
        <v>3423.33</v>
      </c>
      <c r="D32" s="444">
        <v>257.67</v>
      </c>
      <c r="E32" s="444">
        <v>5225</v>
      </c>
      <c r="F32" s="444">
        <v>363</v>
      </c>
      <c r="G32" s="444">
        <v>6689</v>
      </c>
      <c r="H32" s="444">
        <v>457</v>
      </c>
      <c r="I32" s="444">
        <v>2646</v>
      </c>
      <c r="J32" s="444">
        <v>68</v>
      </c>
      <c r="K32" s="444">
        <v>0</v>
      </c>
      <c r="L32" s="444">
        <v>0</v>
      </c>
      <c r="M32" s="486">
        <v>17983.330000000002</v>
      </c>
      <c r="N32" s="486">
        <v>1145.67</v>
      </c>
      <c r="O32" s="444"/>
      <c r="P32" s="444">
        <v>6305</v>
      </c>
      <c r="Q32" s="444">
        <v>189</v>
      </c>
      <c r="R32" s="444">
        <v>838.15599999999995</v>
      </c>
      <c r="S32" s="444">
        <v>107.84400000000001</v>
      </c>
      <c r="T32" s="486">
        <v>7143.1559999999999</v>
      </c>
      <c r="U32" s="486">
        <v>296.84399999999999</v>
      </c>
      <c r="V32" s="486">
        <f t="shared" si="0"/>
        <v>25126.486000000001</v>
      </c>
      <c r="W32" s="486">
        <f t="shared" si="0"/>
        <v>1442.5140000000001</v>
      </c>
    </row>
    <row r="33" spans="1:23" ht="12" customHeight="1" x14ac:dyDescent="0.2">
      <c r="A33" s="443">
        <v>1998</v>
      </c>
      <c r="B33" s="443"/>
      <c r="C33" s="444">
        <v>3153.6</v>
      </c>
      <c r="D33" s="444">
        <v>788.4</v>
      </c>
      <c r="E33" s="444">
        <v>1892</v>
      </c>
      <c r="F33" s="444">
        <v>1195</v>
      </c>
      <c r="G33" s="444">
        <v>5809</v>
      </c>
      <c r="H33" s="444">
        <v>3101</v>
      </c>
      <c r="I33" s="444">
        <v>2120</v>
      </c>
      <c r="J33" s="444">
        <v>1172</v>
      </c>
      <c r="K33" s="444">
        <v>0</v>
      </c>
      <c r="L33" s="444">
        <v>0</v>
      </c>
      <c r="M33" s="486">
        <v>12974.6</v>
      </c>
      <c r="N33" s="486">
        <v>6256.4</v>
      </c>
      <c r="O33" s="444"/>
      <c r="P33" s="444">
        <v>2686</v>
      </c>
      <c r="Q33" s="444">
        <v>585</v>
      </c>
      <c r="R33" s="444">
        <v>346.76600000000002</v>
      </c>
      <c r="S33" s="444">
        <v>452.23400000000004</v>
      </c>
      <c r="T33" s="486">
        <v>3032.7660000000001</v>
      </c>
      <c r="U33" s="486">
        <v>1037.2339999999999</v>
      </c>
      <c r="V33" s="486">
        <f t="shared" si="0"/>
        <v>16007.366</v>
      </c>
      <c r="W33" s="486">
        <f t="shared" si="0"/>
        <v>7293.634</v>
      </c>
    </row>
    <row r="34" spans="1:23" ht="12" customHeight="1" x14ac:dyDescent="0.2">
      <c r="A34" s="443">
        <v>1999</v>
      </c>
      <c r="B34" s="443"/>
      <c r="C34" s="444">
        <v>1242.5999999999999</v>
      </c>
      <c r="D34" s="444">
        <v>937.4</v>
      </c>
      <c r="E34" s="444">
        <v>2479</v>
      </c>
      <c r="F34" s="444">
        <v>1870</v>
      </c>
      <c r="G34" s="444">
        <v>4898</v>
      </c>
      <c r="H34" s="444">
        <v>3334</v>
      </c>
      <c r="I34" s="444">
        <v>2087</v>
      </c>
      <c r="J34" s="444">
        <v>1042</v>
      </c>
      <c r="K34" s="444">
        <v>0</v>
      </c>
      <c r="L34" s="444">
        <v>0</v>
      </c>
      <c r="M34" s="486">
        <v>10706.6</v>
      </c>
      <c r="N34" s="486">
        <v>7183.4</v>
      </c>
      <c r="O34" s="444"/>
      <c r="P34" s="444">
        <v>1611</v>
      </c>
      <c r="Q34" s="444">
        <v>1542</v>
      </c>
      <c r="R34" s="444">
        <v>649.88900000000001</v>
      </c>
      <c r="S34" s="444">
        <v>987.11099999999999</v>
      </c>
      <c r="T34" s="486">
        <v>2260.8890000000001</v>
      </c>
      <c r="U34" s="486">
        <v>2529.1109999999999</v>
      </c>
      <c r="V34" s="486">
        <f t="shared" si="0"/>
        <v>12967.489000000001</v>
      </c>
      <c r="W34" s="486">
        <f t="shared" si="0"/>
        <v>9712.5109999999986</v>
      </c>
    </row>
    <row r="35" spans="1:23" ht="12" customHeight="1" x14ac:dyDescent="0.2">
      <c r="A35" s="443">
        <v>2000</v>
      </c>
      <c r="B35" s="443"/>
      <c r="C35" s="444">
        <v>1576.17</v>
      </c>
      <c r="D35" s="444">
        <v>322.83</v>
      </c>
      <c r="E35" s="444">
        <v>8014</v>
      </c>
      <c r="F35" s="444">
        <v>484</v>
      </c>
      <c r="G35" s="444">
        <v>16926</v>
      </c>
      <c r="H35" s="444">
        <v>947</v>
      </c>
      <c r="I35" s="444">
        <v>10318</v>
      </c>
      <c r="J35" s="444">
        <v>812</v>
      </c>
      <c r="K35" s="444">
        <v>0</v>
      </c>
      <c r="L35" s="444">
        <v>0</v>
      </c>
      <c r="M35" s="486">
        <v>36834.17</v>
      </c>
      <c r="N35" s="486">
        <v>2565.83</v>
      </c>
      <c r="O35" s="444"/>
      <c r="P35" s="444">
        <v>4637</v>
      </c>
      <c r="Q35" s="444">
        <v>887</v>
      </c>
      <c r="R35" s="444">
        <v>1615.18</v>
      </c>
      <c r="S35" s="444">
        <v>330.82</v>
      </c>
      <c r="T35" s="486">
        <v>6252.18</v>
      </c>
      <c r="U35" s="486">
        <v>1217.82</v>
      </c>
      <c r="V35" s="486">
        <f t="shared" si="0"/>
        <v>43086.35</v>
      </c>
      <c r="W35" s="486">
        <f t="shared" si="0"/>
        <v>3783.6499999999996</v>
      </c>
    </row>
    <row r="36" spans="1:23" ht="12" customHeight="1" x14ac:dyDescent="0.2">
      <c r="A36" s="443">
        <v>2001</v>
      </c>
      <c r="B36" s="443"/>
      <c r="C36" s="444">
        <v>1755.38</v>
      </c>
      <c r="D36" s="444">
        <v>466.62</v>
      </c>
      <c r="E36" s="444">
        <v>6140</v>
      </c>
      <c r="F36" s="444">
        <v>719</v>
      </c>
      <c r="G36" s="444">
        <v>7852</v>
      </c>
      <c r="H36" s="444">
        <v>1369</v>
      </c>
      <c r="I36" s="444">
        <v>8084</v>
      </c>
      <c r="J36" s="444">
        <v>1133</v>
      </c>
      <c r="K36" s="444">
        <v>0</v>
      </c>
      <c r="L36" s="444">
        <v>0</v>
      </c>
      <c r="M36" s="486">
        <v>23831.38</v>
      </c>
      <c r="N36" s="486">
        <v>3687.62</v>
      </c>
      <c r="O36" s="444"/>
      <c r="P36" s="444">
        <v>4467</v>
      </c>
      <c r="Q36" s="444">
        <v>1427</v>
      </c>
      <c r="R36" s="444">
        <v>1137</v>
      </c>
      <c r="S36" s="444">
        <v>523</v>
      </c>
      <c r="T36" s="486">
        <v>5604</v>
      </c>
      <c r="U36" s="486">
        <v>1950</v>
      </c>
      <c r="V36" s="486">
        <f t="shared" si="0"/>
        <v>29435.38</v>
      </c>
      <c r="W36" s="486">
        <f t="shared" si="0"/>
        <v>5637.62</v>
      </c>
    </row>
    <row r="37" spans="1:23" ht="12" customHeight="1" x14ac:dyDescent="0.2">
      <c r="A37" s="443">
        <v>2002</v>
      </c>
      <c r="B37" s="443"/>
      <c r="C37" s="444">
        <v>2243.6</v>
      </c>
      <c r="D37" s="444">
        <v>596.4</v>
      </c>
      <c r="E37" s="444">
        <v>5848</v>
      </c>
      <c r="F37" s="444">
        <v>952</v>
      </c>
      <c r="G37" s="444">
        <v>6192</v>
      </c>
      <c r="H37" s="444">
        <v>1008</v>
      </c>
      <c r="I37" s="444">
        <v>7568</v>
      </c>
      <c r="J37" s="444">
        <v>1232</v>
      </c>
      <c r="K37" s="444">
        <v>0</v>
      </c>
      <c r="L37" s="444">
        <v>0</v>
      </c>
      <c r="M37" s="486">
        <v>21851.599999999999</v>
      </c>
      <c r="N37" s="486">
        <v>3788.4</v>
      </c>
      <c r="O37" s="444"/>
      <c r="P37" s="444">
        <v>5800</v>
      </c>
      <c r="Q37" s="444">
        <v>2119</v>
      </c>
      <c r="R37" s="444">
        <v>1250</v>
      </c>
      <c r="S37" s="444">
        <v>588</v>
      </c>
      <c r="T37" s="486">
        <v>7050</v>
      </c>
      <c r="U37" s="486">
        <v>2707</v>
      </c>
      <c r="V37" s="486">
        <f t="shared" si="0"/>
        <v>28901.599999999999</v>
      </c>
      <c r="W37" s="486">
        <f t="shared" si="0"/>
        <v>6495.4</v>
      </c>
    </row>
    <row r="38" spans="1:23" ht="12" customHeight="1" x14ac:dyDescent="0.2">
      <c r="A38" s="443">
        <v>2003</v>
      </c>
      <c r="B38" s="443"/>
      <c r="C38" s="444">
        <v>1571</v>
      </c>
      <c r="D38" s="444">
        <v>551.98</v>
      </c>
      <c r="E38" s="444">
        <v>6707</v>
      </c>
      <c r="F38" s="444">
        <v>889</v>
      </c>
      <c r="G38" s="444">
        <v>2620</v>
      </c>
      <c r="H38" s="444">
        <v>234</v>
      </c>
      <c r="I38" s="444">
        <v>3621</v>
      </c>
      <c r="J38" s="444">
        <v>489</v>
      </c>
      <c r="K38" s="444">
        <v>0</v>
      </c>
      <c r="L38" s="444">
        <v>0</v>
      </c>
      <c r="M38" s="486">
        <v>14519</v>
      </c>
      <c r="N38" s="486">
        <v>2163.98</v>
      </c>
      <c r="O38" s="444"/>
      <c r="P38" s="444">
        <v>5108</v>
      </c>
      <c r="Q38" s="444">
        <v>3009</v>
      </c>
      <c r="R38" s="444">
        <v>392</v>
      </c>
      <c r="S38" s="444">
        <v>157</v>
      </c>
      <c r="T38" s="486">
        <v>5500</v>
      </c>
      <c r="U38" s="486">
        <v>3166</v>
      </c>
      <c r="V38" s="486">
        <f t="shared" si="0"/>
        <v>20019</v>
      </c>
      <c r="W38" s="486">
        <f t="shared" si="0"/>
        <v>5329.98</v>
      </c>
    </row>
    <row r="39" spans="1:23" ht="12" customHeight="1" x14ac:dyDescent="0.2">
      <c r="A39" s="443">
        <v>2004</v>
      </c>
      <c r="B39" s="443"/>
      <c r="C39" s="444">
        <v>1175</v>
      </c>
      <c r="D39" s="444">
        <v>413</v>
      </c>
      <c r="E39" s="444">
        <v>2848</v>
      </c>
      <c r="F39" s="444">
        <v>1220</v>
      </c>
      <c r="G39" s="444">
        <v>1029.42</v>
      </c>
      <c r="H39" s="444">
        <v>604.58000000000004</v>
      </c>
      <c r="I39" s="444">
        <v>2197.44</v>
      </c>
      <c r="J39" s="444">
        <v>1072.56</v>
      </c>
      <c r="K39" s="444">
        <v>0</v>
      </c>
      <c r="L39" s="444">
        <v>0</v>
      </c>
      <c r="M39" s="486">
        <v>7249.8600000000006</v>
      </c>
      <c r="N39" s="486">
        <v>3310.14</v>
      </c>
      <c r="O39" s="444"/>
      <c r="P39" s="444">
        <v>5477</v>
      </c>
      <c r="Q39" s="444">
        <v>4879</v>
      </c>
      <c r="R39" s="444">
        <v>456</v>
      </c>
      <c r="S39" s="444">
        <v>594</v>
      </c>
      <c r="T39" s="486">
        <v>5933</v>
      </c>
      <c r="U39" s="486">
        <v>5473</v>
      </c>
      <c r="V39" s="486">
        <f t="shared" si="0"/>
        <v>13182.86</v>
      </c>
      <c r="W39" s="486">
        <f t="shared" si="0"/>
        <v>8783.14</v>
      </c>
    </row>
    <row r="40" spans="1:23" ht="12" customHeight="1" x14ac:dyDescent="0.2">
      <c r="A40" s="443">
        <v>2005</v>
      </c>
      <c r="B40" s="443"/>
      <c r="C40" s="444">
        <v>9574</v>
      </c>
      <c r="D40" s="444">
        <v>832</v>
      </c>
      <c r="E40" s="444">
        <v>2984</v>
      </c>
      <c r="F40" s="444">
        <v>332</v>
      </c>
      <c r="G40" s="444">
        <v>647</v>
      </c>
      <c r="H40" s="444">
        <v>72</v>
      </c>
      <c r="I40" s="444">
        <v>1900</v>
      </c>
      <c r="J40" s="444">
        <v>211</v>
      </c>
      <c r="K40" s="444">
        <v>738</v>
      </c>
      <c r="L40" s="444">
        <v>130</v>
      </c>
      <c r="M40" s="486">
        <v>15843</v>
      </c>
      <c r="N40" s="486">
        <v>1577</v>
      </c>
      <c r="O40" s="444"/>
      <c r="P40" s="444">
        <v>5035</v>
      </c>
      <c r="Q40" s="444">
        <v>528</v>
      </c>
      <c r="R40" s="444">
        <v>346</v>
      </c>
      <c r="S40" s="444">
        <v>75</v>
      </c>
      <c r="T40" s="486">
        <v>5381</v>
      </c>
      <c r="U40" s="486">
        <v>603</v>
      </c>
      <c r="V40" s="486">
        <f t="shared" si="0"/>
        <v>21224</v>
      </c>
      <c r="W40" s="486">
        <f t="shared" si="0"/>
        <v>2180</v>
      </c>
    </row>
    <row r="41" spans="1:23" ht="12" customHeight="1" x14ac:dyDescent="0.2">
      <c r="A41" s="443">
        <v>2006</v>
      </c>
      <c r="B41" s="443"/>
      <c r="C41" s="444">
        <v>1555</v>
      </c>
      <c r="D41" s="444">
        <v>177</v>
      </c>
      <c r="E41" s="444">
        <v>1718</v>
      </c>
      <c r="F41" s="444">
        <v>205</v>
      </c>
      <c r="G41" s="444">
        <v>457</v>
      </c>
      <c r="H41" s="444">
        <v>105</v>
      </c>
      <c r="I41" s="444">
        <v>1262</v>
      </c>
      <c r="J41" s="444">
        <v>167</v>
      </c>
      <c r="K41" s="444">
        <v>630</v>
      </c>
      <c r="L41" s="444">
        <v>15</v>
      </c>
      <c r="M41" s="486">
        <v>5622</v>
      </c>
      <c r="N41" s="486">
        <v>669</v>
      </c>
      <c r="O41" s="444"/>
      <c r="P41" s="444">
        <v>2801</v>
      </c>
      <c r="Q41" s="444">
        <v>1338</v>
      </c>
      <c r="R41" s="444">
        <v>130</v>
      </c>
      <c r="S41" s="444">
        <v>20</v>
      </c>
      <c r="T41" s="486">
        <v>2931</v>
      </c>
      <c r="U41" s="486">
        <v>1358</v>
      </c>
      <c r="V41" s="486">
        <f t="shared" si="0"/>
        <v>8553</v>
      </c>
      <c r="W41" s="486">
        <f t="shared" si="0"/>
        <v>2027</v>
      </c>
    </row>
    <row r="42" spans="1:23" ht="12" customHeight="1" x14ac:dyDescent="0.2">
      <c r="A42" s="443">
        <v>2007</v>
      </c>
      <c r="B42" s="443"/>
      <c r="C42" s="444">
        <v>461</v>
      </c>
      <c r="D42" s="444">
        <v>9</v>
      </c>
      <c r="E42" s="444">
        <v>368</v>
      </c>
      <c r="F42" s="444">
        <v>75</v>
      </c>
      <c r="G42" s="444">
        <v>193</v>
      </c>
      <c r="H42" s="444">
        <v>31</v>
      </c>
      <c r="I42" s="444">
        <v>446</v>
      </c>
      <c r="J42" s="444">
        <v>49</v>
      </c>
      <c r="K42" s="444">
        <v>53</v>
      </c>
      <c r="L42" s="444">
        <v>0</v>
      </c>
      <c r="M42" s="486">
        <v>1521</v>
      </c>
      <c r="N42" s="486">
        <v>164</v>
      </c>
      <c r="O42" s="444"/>
      <c r="P42" s="444">
        <v>1004</v>
      </c>
      <c r="Q42" s="444">
        <v>40</v>
      </c>
      <c r="R42" s="444">
        <v>70</v>
      </c>
      <c r="S42" s="444">
        <v>9</v>
      </c>
      <c r="T42" s="486">
        <v>1074</v>
      </c>
      <c r="U42" s="486">
        <v>49</v>
      </c>
      <c r="V42" s="486">
        <f t="shared" si="0"/>
        <v>2595</v>
      </c>
      <c r="W42" s="486">
        <f t="shared" si="0"/>
        <v>213</v>
      </c>
    </row>
    <row r="43" spans="1:23" ht="12" customHeight="1" x14ac:dyDescent="0.2">
      <c r="A43" s="443">
        <v>2008</v>
      </c>
      <c r="B43" s="443"/>
      <c r="C43" s="444">
        <v>83</v>
      </c>
      <c r="D43" s="444">
        <v>90</v>
      </c>
      <c r="E43" s="444">
        <v>1253</v>
      </c>
      <c r="F43" s="444">
        <v>139</v>
      </c>
      <c r="G43" s="444">
        <v>358</v>
      </c>
      <c r="H43" s="444">
        <v>14</v>
      </c>
      <c r="I43" s="444">
        <v>316</v>
      </c>
      <c r="J43" s="444">
        <v>73</v>
      </c>
      <c r="K43" s="444">
        <v>0</v>
      </c>
      <c r="L43" s="444">
        <v>0</v>
      </c>
      <c r="M43" s="486">
        <v>2010</v>
      </c>
      <c r="N43" s="486">
        <v>316</v>
      </c>
      <c r="O43" s="444"/>
      <c r="P43" s="444">
        <v>116</v>
      </c>
      <c r="Q43" s="444">
        <v>123</v>
      </c>
      <c r="R43" s="444">
        <v>39</v>
      </c>
      <c r="S43" s="444">
        <v>37</v>
      </c>
      <c r="T43" s="486">
        <v>155</v>
      </c>
      <c r="U43" s="486">
        <v>160</v>
      </c>
      <c r="V43" s="486">
        <f t="shared" si="0"/>
        <v>2165</v>
      </c>
      <c r="W43" s="486">
        <f t="shared" si="0"/>
        <v>476</v>
      </c>
    </row>
    <row r="44" spans="1:23" ht="12" customHeight="1" x14ac:dyDescent="0.2">
      <c r="A44" s="443">
        <v>2009</v>
      </c>
      <c r="B44" s="443"/>
      <c r="C44" s="444">
        <v>320</v>
      </c>
      <c r="D44" s="444">
        <v>360</v>
      </c>
      <c r="E44" s="444">
        <v>554</v>
      </c>
      <c r="F44" s="444">
        <v>194</v>
      </c>
      <c r="G44" s="444">
        <v>130</v>
      </c>
      <c r="H44" s="444">
        <v>70</v>
      </c>
      <c r="I44" s="444">
        <v>390</v>
      </c>
      <c r="J44" s="444">
        <v>64</v>
      </c>
      <c r="K44" s="444">
        <v>0</v>
      </c>
      <c r="L44" s="444">
        <v>0</v>
      </c>
      <c r="M44" s="486">
        <v>1394</v>
      </c>
      <c r="N44" s="486">
        <v>688</v>
      </c>
      <c r="O44" s="444"/>
      <c r="P44" s="444">
        <v>730</v>
      </c>
      <c r="Q44" s="444">
        <v>823</v>
      </c>
      <c r="R44" s="444">
        <v>109</v>
      </c>
      <c r="S44" s="444">
        <v>137</v>
      </c>
      <c r="T44" s="486">
        <v>839</v>
      </c>
      <c r="U44" s="486">
        <v>960</v>
      </c>
      <c r="V44" s="486">
        <f t="shared" si="0"/>
        <v>2233</v>
      </c>
      <c r="W44" s="486">
        <f t="shared" si="0"/>
        <v>1648</v>
      </c>
    </row>
    <row r="45" spans="1:23" s="490" customFormat="1" ht="12" customHeight="1" x14ac:dyDescent="0.2">
      <c r="A45" s="488">
        <v>2010</v>
      </c>
      <c r="B45" s="488"/>
      <c r="C45" s="489">
        <v>1640</v>
      </c>
      <c r="D45" s="489">
        <v>280</v>
      </c>
      <c r="E45" s="489">
        <v>793</v>
      </c>
      <c r="F45" s="489">
        <v>293</v>
      </c>
      <c r="G45" s="489">
        <v>329</v>
      </c>
      <c r="H45" s="489">
        <v>211</v>
      </c>
      <c r="I45" s="489">
        <v>501</v>
      </c>
      <c r="J45" s="489">
        <v>150</v>
      </c>
      <c r="K45" s="489">
        <v>740</v>
      </c>
      <c r="L45" s="489">
        <v>0</v>
      </c>
      <c r="M45" s="486">
        <v>4003</v>
      </c>
      <c r="N45" s="486">
        <v>934</v>
      </c>
      <c r="O45" s="489"/>
      <c r="P45" s="489">
        <v>3543</v>
      </c>
      <c r="Q45" s="489">
        <v>1733</v>
      </c>
      <c r="R45" s="444">
        <v>115</v>
      </c>
      <c r="S45" s="444">
        <v>31</v>
      </c>
      <c r="T45" s="486">
        <v>3658</v>
      </c>
      <c r="U45" s="486">
        <v>1764</v>
      </c>
      <c r="V45" s="486">
        <f t="shared" si="0"/>
        <v>7661</v>
      </c>
      <c r="W45" s="486">
        <f t="shared" si="0"/>
        <v>2698</v>
      </c>
    </row>
    <row r="46" spans="1:23" s="490" customFormat="1" ht="12" customHeight="1" x14ac:dyDescent="0.2">
      <c r="A46" s="488">
        <v>2011</v>
      </c>
      <c r="B46" s="488"/>
      <c r="C46" s="489">
        <v>705</v>
      </c>
      <c r="D46" s="489">
        <v>1962</v>
      </c>
      <c r="E46" s="489">
        <v>433</v>
      </c>
      <c r="F46" s="489">
        <v>630</v>
      </c>
      <c r="G46" s="489">
        <v>231</v>
      </c>
      <c r="H46" s="489">
        <v>647</v>
      </c>
      <c r="I46" s="489">
        <v>640</v>
      </c>
      <c r="J46" s="489">
        <v>975</v>
      </c>
      <c r="K46" s="489">
        <v>518</v>
      </c>
      <c r="L46" s="489">
        <v>0</v>
      </c>
      <c r="M46" s="486">
        <v>2527</v>
      </c>
      <c r="N46" s="486">
        <v>4214</v>
      </c>
      <c r="O46" s="489"/>
      <c r="P46" s="489">
        <v>2409</v>
      </c>
      <c r="Q46" s="489">
        <v>13513</v>
      </c>
      <c r="R46" s="444">
        <v>99</v>
      </c>
      <c r="S46" s="444">
        <v>338</v>
      </c>
      <c r="T46" s="486">
        <v>2508</v>
      </c>
      <c r="U46" s="486">
        <v>13851</v>
      </c>
      <c r="V46" s="486">
        <f t="shared" si="0"/>
        <v>5035</v>
      </c>
      <c r="W46" s="486">
        <f t="shared" si="0"/>
        <v>18065</v>
      </c>
    </row>
    <row r="47" spans="1:23" s="490" customFormat="1" ht="12" customHeight="1" x14ac:dyDescent="0.2">
      <c r="A47" s="488">
        <v>2012</v>
      </c>
      <c r="B47" s="488"/>
      <c r="C47" s="489">
        <v>3836</v>
      </c>
      <c r="D47" s="489">
        <v>1635</v>
      </c>
      <c r="E47" s="489">
        <v>3550</v>
      </c>
      <c r="F47" s="489">
        <v>456</v>
      </c>
      <c r="G47" s="489">
        <v>485</v>
      </c>
      <c r="H47" s="489">
        <v>298</v>
      </c>
      <c r="I47" s="489">
        <v>1947</v>
      </c>
      <c r="J47" s="489">
        <v>310</v>
      </c>
      <c r="K47" s="489">
        <v>1034</v>
      </c>
      <c r="L47" s="489">
        <v>149</v>
      </c>
      <c r="M47" s="486">
        <v>10852</v>
      </c>
      <c r="N47" s="486">
        <v>2848</v>
      </c>
      <c r="O47" s="489"/>
      <c r="P47" s="489">
        <v>4430</v>
      </c>
      <c r="Q47" s="489">
        <v>2190</v>
      </c>
      <c r="R47" s="444">
        <v>628</v>
      </c>
      <c r="S47" s="444">
        <v>372</v>
      </c>
      <c r="T47" s="486">
        <v>5058</v>
      </c>
      <c r="U47" s="486">
        <v>2562</v>
      </c>
      <c r="V47" s="486">
        <f t="shared" si="0"/>
        <v>15910</v>
      </c>
      <c r="W47" s="486">
        <f t="shared" si="0"/>
        <v>5410</v>
      </c>
    </row>
    <row r="48" spans="1:23" ht="12" customHeight="1" x14ac:dyDescent="0.2">
      <c r="A48" s="491">
        <v>2013</v>
      </c>
      <c r="B48" s="491"/>
      <c r="C48" s="489">
        <v>5806</v>
      </c>
      <c r="D48" s="489">
        <v>1265</v>
      </c>
      <c r="E48" s="489">
        <v>2562</v>
      </c>
      <c r="F48" s="489">
        <v>283</v>
      </c>
      <c r="G48" s="489">
        <v>1798</v>
      </c>
      <c r="H48" s="489">
        <v>128</v>
      </c>
      <c r="I48" s="489">
        <v>2673</v>
      </c>
      <c r="J48" s="489">
        <v>153</v>
      </c>
      <c r="K48" s="489">
        <v>0</v>
      </c>
      <c r="L48" s="489">
        <v>0</v>
      </c>
      <c r="M48" s="486">
        <v>12839</v>
      </c>
      <c r="N48" s="486">
        <v>1829</v>
      </c>
      <c r="O48" s="489"/>
      <c r="P48" s="489">
        <v>3698</v>
      </c>
      <c r="Q48" s="489">
        <v>1483</v>
      </c>
      <c r="R48" s="444">
        <v>918</v>
      </c>
      <c r="S48" s="444">
        <v>180</v>
      </c>
      <c r="T48" s="486">
        <v>4616</v>
      </c>
      <c r="U48" s="486">
        <v>1663</v>
      </c>
      <c r="V48" s="486">
        <f t="shared" si="0"/>
        <v>17455</v>
      </c>
      <c r="W48" s="486">
        <f t="shared" si="0"/>
        <v>3492</v>
      </c>
    </row>
    <row r="49" spans="1:31" ht="12" customHeight="1" x14ac:dyDescent="0.2">
      <c r="A49" s="491">
        <v>2014</v>
      </c>
      <c r="B49" s="491"/>
      <c r="C49" s="492">
        <v>1973</v>
      </c>
      <c r="D49" s="492">
        <v>1324</v>
      </c>
      <c r="E49" s="492">
        <v>1837</v>
      </c>
      <c r="F49" s="492">
        <v>1227</v>
      </c>
      <c r="G49" s="492">
        <v>150</v>
      </c>
      <c r="H49" s="492">
        <v>56</v>
      </c>
      <c r="I49" s="492">
        <v>611</v>
      </c>
      <c r="J49" s="492">
        <v>249</v>
      </c>
      <c r="K49" s="492">
        <v>401</v>
      </c>
      <c r="L49" s="493">
        <v>0</v>
      </c>
      <c r="M49" s="492">
        <v>4972</v>
      </c>
      <c r="N49" s="492">
        <v>2856</v>
      </c>
      <c r="O49" s="492"/>
      <c r="P49" s="492">
        <v>4417</v>
      </c>
      <c r="Q49" s="492">
        <v>4403</v>
      </c>
      <c r="R49" s="492">
        <v>229</v>
      </c>
      <c r="S49" s="492">
        <v>582</v>
      </c>
      <c r="T49" s="492">
        <v>4646</v>
      </c>
      <c r="U49" s="492">
        <v>4985</v>
      </c>
      <c r="V49" s="486">
        <f t="shared" ref="V49" si="1">M49+T49</f>
        <v>9618</v>
      </c>
      <c r="W49" s="486">
        <f t="shared" ref="W49" si="2">N49+U49</f>
        <v>7841</v>
      </c>
    </row>
    <row r="50" spans="1:31" ht="12" customHeight="1" x14ac:dyDescent="0.2">
      <c r="A50" s="491">
        <v>2015</v>
      </c>
      <c r="B50" s="491"/>
      <c r="C50" s="492">
        <v>3075</v>
      </c>
      <c r="D50" s="492">
        <v>1506</v>
      </c>
      <c r="E50" s="492">
        <v>4050</v>
      </c>
      <c r="F50" s="492">
        <v>2086</v>
      </c>
      <c r="G50" s="492">
        <v>42</v>
      </c>
      <c r="H50" s="492">
        <v>71</v>
      </c>
      <c r="I50" s="492">
        <v>860</v>
      </c>
      <c r="J50" s="492">
        <v>387</v>
      </c>
      <c r="K50" s="492">
        <v>180</v>
      </c>
      <c r="L50" s="493">
        <v>0</v>
      </c>
      <c r="M50" s="492">
        <v>8207</v>
      </c>
      <c r="N50" s="492">
        <v>4050</v>
      </c>
      <c r="O50" s="492"/>
      <c r="P50" s="492">
        <v>5170</v>
      </c>
      <c r="Q50" s="492">
        <v>3128</v>
      </c>
      <c r="R50" s="492">
        <v>556</v>
      </c>
      <c r="S50" s="492">
        <v>642</v>
      </c>
      <c r="T50" s="492">
        <v>5726</v>
      </c>
      <c r="U50" s="492">
        <v>3770</v>
      </c>
      <c r="V50" s="486">
        <v>13933</v>
      </c>
      <c r="W50" s="486">
        <v>7820</v>
      </c>
    </row>
    <row r="51" spans="1:31" ht="12" customHeight="1" x14ac:dyDescent="0.2">
      <c r="A51" s="491">
        <v>2016</v>
      </c>
      <c r="B51" s="491"/>
      <c r="C51" s="492">
        <v>1279</v>
      </c>
      <c r="D51" s="492">
        <v>705</v>
      </c>
      <c r="E51" s="492">
        <v>5231</v>
      </c>
      <c r="F51" s="492">
        <v>3961</v>
      </c>
      <c r="G51" s="492">
        <v>661</v>
      </c>
      <c r="H51" s="492">
        <v>696</v>
      </c>
      <c r="I51" s="492">
        <v>1232</v>
      </c>
      <c r="J51" s="492">
        <v>2099</v>
      </c>
      <c r="K51" s="492">
        <v>986</v>
      </c>
      <c r="L51" s="493">
        <v>262</v>
      </c>
      <c r="M51" s="492">
        <v>9389</v>
      </c>
      <c r="N51" s="492">
        <v>7723</v>
      </c>
      <c r="O51" s="492"/>
      <c r="P51" s="492">
        <v>3314</v>
      </c>
      <c r="Q51" s="492">
        <v>3573</v>
      </c>
      <c r="R51" s="492">
        <v>1995</v>
      </c>
      <c r="S51" s="492">
        <v>970</v>
      </c>
      <c r="T51" s="492">
        <v>5309</v>
      </c>
      <c r="U51" s="492">
        <v>4543</v>
      </c>
      <c r="V51" s="486">
        <v>14698</v>
      </c>
      <c r="W51" s="486">
        <v>12266</v>
      </c>
    </row>
    <row r="52" spans="1:31" ht="12" customHeight="1" x14ac:dyDescent="0.2">
      <c r="A52" s="491">
        <v>2017</v>
      </c>
      <c r="B52" s="491"/>
      <c r="C52" s="492">
        <v>4626</v>
      </c>
      <c r="D52" s="492">
        <v>1018</v>
      </c>
      <c r="E52" s="492">
        <v>2225</v>
      </c>
      <c r="F52" s="492">
        <v>1274</v>
      </c>
      <c r="G52" s="492">
        <v>690</v>
      </c>
      <c r="H52" s="492">
        <v>428</v>
      </c>
      <c r="I52" s="492">
        <v>2349</v>
      </c>
      <c r="J52" s="492">
        <v>832</v>
      </c>
      <c r="K52" s="492">
        <v>575</v>
      </c>
      <c r="L52" s="493">
        <v>95</v>
      </c>
      <c r="M52" s="492">
        <v>10465</v>
      </c>
      <c r="N52" s="492">
        <v>3647</v>
      </c>
      <c r="O52" s="492"/>
      <c r="P52" s="492">
        <v>4651</v>
      </c>
      <c r="Q52" s="492">
        <v>9668</v>
      </c>
      <c r="R52" s="492">
        <v>602</v>
      </c>
      <c r="S52" s="492">
        <v>1099</v>
      </c>
      <c r="T52" s="492">
        <v>5253</v>
      </c>
      <c r="U52" s="492">
        <v>10767</v>
      </c>
      <c r="V52" s="486">
        <v>15718</v>
      </c>
      <c r="W52" s="486">
        <v>14414</v>
      </c>
    </row>
    <row r="53" spans="1:31" ht="12" customHeight="1" x14ac:dyDescent="0.2">
      <c r="A53" s="491">
        <v>2018</v>
      </c>
      <c r="B53" s="491"/>
      <c r="C53" s="492">
        <v>6456</v>
      </c>
      <c r="D53" s="492">
        <v>3599</v>
      </c>
      <c r="E53" s="492">
        <v>2018</v>
      </c>
      <c r="F53" s="492">
        <v>359</v>
      </c>
      <c r="G53" s="492">
        <v>734</v>
      </c>
      <c r="H53" s="492">
        <v>343</v>
      </c>
      <c r="I53" s="492">
        <v>349</v>
      </c>
      <c r="J53" s="492">
        <v>529</v>
      </c>
      <c r="K53" s="492">
        <v>630</v>
      </c>
      <c r="L53" s="493">
        <v>158</v>
      </c>
      <c r="M53" s="492">
        <v>10187</v>
      </c>
      <c r="N53" s="492">
        <v>4988</v>
      </c>
      <c r="O53" s="492"/>
      <c r="P53" s="492">
        <v>4937</v>
      </c>
      <c r="Q53" s="492">
        <v>2483</v>
      </c>
      <c r="R53" s="492">
        <v>264</v>
      </c>
      <c r="S53" s="492">
        <v>639</v>
      </c>
      <c r="T53" s="492">
        <v>5201</v>
      </c>
      <c r="U53" s="492">
        <v>3122</v>
      </c>
      <c r="V53" s="486">
        <v>15388</v>
      </c>
      <c r="W53" s="486">
        <v>8110</v>
      </c>
    </row>
    <row r="54" spans="1:31" ht="12" customHeight="1" x14ac:dyDescent="0.2">
      <c r="A54" s="491">
        <v>2019</v>
      </c>
      <c r="B54" s="491"/>
      <c r="C54" s="492">
        <v>3325</v>
      </c>
      <c r="D54" s="492">
        <v>1042</v>
      </c>
      <c r="E54" s="492">
        <v>1221</v>
      </c>
      <c r="F54" s="492">
        <v>283</v>
      </c>
      <c r="G54" s="492">
        <v>828</v>
      </c>
      <c r="H54" s="492">
        <v>103</v>
      </c>
      <c r="I54" s="492">
        <v>1952</v>
      </c>
      <c r="J54" s="492">
        <v>259</v>
      </c>
      <c r="K54" s="492">
        <v>435</v>
      </c>
      <c r="L54" s="493">
        <v>0</v>
      </c>
      <c r="M54" s="492">
        <v>7761</v>
      </c>
      <c r="N54" s="492">
        <v>1687</v>
      </c>
      <c r="O54" s="492"/>
      <c r="P54" s="492">
        <v>5806</v>
      </c>
      <c r="Q54" s="492">
        <v>2697</v>
      </c>
      <c r="R54" s="492">
        <v>628</v>
      </c>
      <c r="S54" s="492">
        <v>339</v>
      </c>
      <c r="T54" s="492">
        <v>6434</v>
      </c>
      <c r="U54" s="492">
        <v>3036</v>
      </c>
      <c r="V54" s="486">
        <v>14195</v>
      </c>
      <c r="W54" s="486">
        <v>4723</v>
      </c>
    </row>
    <row r="55" spans="1:31" ht="12" customHeight="1" x14ac:dyDescent="0.2">
      <c r="A55" s="491">
        <v>2020</v>
      </c>
      <c r="B55" s="491"/>
      <c r="C55" s="492">
        <v>179</v>
      </c>
      <c r="D55" s="492">
        <v>422</v>
      </c>
      <c r="E55" s="492">
        <v>461</v>
      </c>
      <c r="F55" s="492">
        <v>80</v>
      </c>
      <c r="G55" s="492">
        <v>240</v>
      </c>
      <c r="H55" s="492">
        <v>31</v>
      </c>
      <c r="I55" s="492">
        <v>394</v>
      </c>
      <c r="J55" s="492">
        <v>32</v>
      </c>
      <c r="K55" s="493">
        <v>0</v>
      </c>
      <c r="L55" s="493">
        <v>0</v>
      </c>
      <c r="M55" s="492">
        <v>1274</v>
      </c>
      <c r="N55" s="492">
        <v>565</v>
      </c>
      <c r="O55" s="492"/>
      <c r="P55" s="492">
        <v>2141</v>
      </c>
      <c r="Q55" s="492">
        <v>1302</v>
      </c>
      <c r="R55" s="492">
        <v>141</v>
      </c>
      <c r="S55" s="492">
        <v>44</v>
      </c>
      <c r="T55" s="492">
        <v>2282</v>
      </c>
      <c r="U55" s="492">
        <v>1346</v>
      </c>
      <c r="V55" s="486">
        <v>3556</v>
      </c>
      <c r="W55" s="486">
        <v>1911</v>
      </c>
    </row>
    <row r="56" spans="1:31" ht="12" customHeight="1" x14ac:dyDescent="0.2">
      <c r="A56" s="491">
        <v>2021</v>
      </c>
      <c r="B56" s="491"/>
      <c r="C56" s="492">
        <v>258</v>
      </c>
      <c r="D56" s="492">
        <v>568</v>
      </c>
      <c r="E56" s="492">
        <v>1946</v>
      </c>
      <c r="F56" s="492">
        <v>2368</v>
      </c>
      <c r="G56" s="492">
        <v>138</v>
      </c>
      <c r="H56" s="492">
        <v>50</v>
      </c>
      <c r="I56" s="492">
        <v>287</v>
      </c>
      <c r="J56" s="492">
        <v>183</v>
      </c>
      <c r="K56" s="493">
        <v>833</v>
      </c>
      <c r="L56" s="493">
        <v>0</v>
      </c>
      <c r="M56" s="492">
        <v>3462</v>
      </c>
      <c r="N56" s="492">
        <v>3169</v>
      </c>
      <c r="O56" s="492"/>
      <c r="P56" s="492">
        <v>2116</v>
      </c>
      <c r="Q56" s="492">
        <v>2101</v>
      </c>
      <c r="R56" s="492">
        <v>57</v>
      </c>
      <c r="S56" s="492">
        <v>210</v>
      </c>
      <c r="T56" s="492">
        <v>2173</v>
      </c>
      <c r="U56" s="492">
        <v>2311</v>
      </c>
      <c r="V56" s="486">
        <v>5635</v>
      </c>
      <c r="W56" s="486">
        <v>5480</v>
      </c>
    </row>
    <row r="57" spans="1:31" ht="12" customHeight="1" x14ac:dyDescent="0.2">
      <c r="A57" s="491">
        <v>2022</v>
      </c>
      <c r="B57" s="491"/>
      <c r="C57" s="492">
        <v>934</v>
      </c>
      <c r="D57" s="492">
        <v>987</v>
      </c>
      <c r="E57" s="492">
        <v>3185</v>
      </c>
      <c r="F57" s="492">
        <v>454</v>
      </c>
      <c r="G57" s="492">
        <v>357</v>
      </c>
      <c r="H57" s="492">
        <v>86</v>
      </c>
      <c r="I57" s="492">
        <v>60</v>
      </c>
      <c r="J57" s="492">
        <v>15</v>
      </c>
      <c r="K57" s="493">
        <v>0</v>
      </c>
      <c r="L57" s="493">
        <v>0</v>
      </c>
      <c r="M57" s="492">
        <v>4536</v>
      </c>
      <c r="N57" s="492">
        <v>1542</v>
      </c>
      <c r="O57" s="492"/>
      <c r="P57" s="492">
        <v>3533</v>
      </c>
      <c r="Q57" s="492">
        <v>1481</v>
      </c>
      <c r="R57" s="492">
        <v>33</v>
      </c>
      <c r="S57" s="492">
        <v>34</v>
      </c>
      <c r="T57" s="492">
        <v>3566</v>
      </c>
      <c r="U57" s="492">
        <v>1515</v>
      </c>
      <c r="V57" s="486">
        <v>8102</v>
      </c>
      <c r="W57" s="486">
        <v>3057</v>
      </c>
    </row>
    <row r="58" spans="1:31" ht="12" customHeight="1" x14ac:dyDescent="0.2">
      <c r="A58" s="494" t="s">
        <v>63</v>
      </c>
      <c r="B58" s="494"/>
      <c r="C58" s="492">
        <v>15827</v>
      </c>
      <c r="D58" s="492">
        <v>2971</v>
      </c>
      <c r="E58" s="492">
        <v>1364</v>
      </c>
      <c r="F58" s="492">
        <v>214</v>
      </c>
      <c r="G58" s="492">
        <v>1174</v>
      </c>
      <c r="H58" s="492">
        <v>164</v>
      </c>
      <c r="I58" s="492">
        <v>2220</v>
      </c>
      <c r="J58" s="492">
        <v>151</v>
      </c>
      <c r="K58" s="493">
        <v>987</v>
      </c>
      <c r="L58" s="493">
        <v>0</v>
      </c>
      <c r="M58" s="492">
        <v>21572</v>
      </c>
      <c r="N58" s="492">
        <v>3500</v>
      </c>
      <c r="O58" s="492"/>
      <c r="P58" s="492">
        <v>7093</v>
      </c>
      <c r="Q58" s="492">
        <v>2773</v>
      </c>
      <c r="R58" s="492">
        <v>760</v>
      </c>
      <c r="S58" s="492">
        <v>134</v>
      </c>
      <c r="T58" s="492">
        <v>7853</v>
      </c>
      <c r="U58" s="492">
        <v>2907</v>
      </c>
      <c r="V58" s="486">
        <v>29425</v>
      </c>
      <c r="W58" s="486">
        <v>6407</v>
      </c>
    </row>
    <row r="59" spans="1:31" ht="13" customHeight="1" x14ac:dyDescent="0.2">
      <c r="A59" s="441" t="s">
        <v>64</v>
      </c>
      <c r="B59" s="441"/>
      <c r="C59" s="495" t="s">
        <v>24</v>
      </c>
      <c r="D59" s="495" t="s">
        <v>24</v>
      </c>
      <c r="E59" s="495" t="s">
        <v>24</v>
      </c>
      <c r="F59" s="495" t="s">
        <v>24</v>
      </c>
      <c r="G59" s="495" t="s">
        <v>24</v>
      </c>
      <c r="H59" s="495" t="s">
        <v>24</v>
      </c>
      <c r="I59" s="495" t="s">
        <v>24</v>
      </c>
      <c r="J59" s="495" t="s">
        <v>24</v>
      </c>
      <c r="K59" s="495" t="s">
        <v>24</v>
      </c>
      <c r="L59" s="495" t="s">
        <v>24</v>
      </c>
      <c r="M59" s="495" t="s">
        <v>24</v>
      </c>
      <c r="N59" s="495" t="s">
        <v>24</v>
      </c>
      <c r="O59" s="495"/>
      <c r="P59" s="495" t="s">
        <v>65</v>
      </c>
      <c r="Q59" s="495" t="s">
        <v>24</v>
      </c>
      <c r="R59" s="495">
        <v>1000</v>
      </c>
      <c r="S59" s="495" t="s">
        <v>24</v>
      </c>
      <c r="T59" s="495">
        <v>4000</v>
      </c>
      <c r="U59" s="495" t="s">
        <v>24</v>
      </c>
      <c r="V59" s="495" t="s">
        <v>24</v>
      </c>
      <c r="W59" s="495" t="s">
        <v>24</v>
      </c>
    </row>
    <row r="60" spans="1:31" ht="12" customHeight="1" x14ac:dyDescent="0.3">
      <c r="A60" s="884" t="s">
        <v>30</v>
      </c>
      <c r="B60" s="885"/>
      <c r="C60" s="885"/>
      <c r="D60" s="885"/>
      <c r="E60" s="885"/>
      <c r="F60" s="885"/>
      <c r="G60" s="885"/>
      <c r="H60" s="885"/>
      <c r="I60" s="885"/>
      <c r="J60" s="885"/>
      <c r="K60" s="885"/>
      <c r="L60" s="885"/>
      <c r="M60" s="885"/>
      <c r="N60" s="885"/>
      <c r="O60" s="885"/>
      <c r="P60" s="885"/>
      <c r="Q60" s="885"/>
      <c r="R60" s="885"/>
      <c r="S60" s="885"/>
      <c r="T60" s="885"/>
      <c r="U60" s="885"/>
      <c r="V60" s="885"/>
      <c r="W60" s="885"/>
      <c r="X60" s="885"/>
      <c r="Y60" s="885"/>
      <c r="Z60" s="885"/>
      <c r="AA60" s="885"/>
      <c r="AB60" s="885"/>
      <c r="AC60" s="885"/>
      <c r="AD60" s="885"/>
      <c r="AE60" s="885"/>
    </row>
    <row r="61" spans="1:31" ht="12" customHeight="1" x14ac:dyDescent="0.3">
      <c r="A61" s="877" t="s">
        <v>66</v>
      </c>
      <c r="B61" s="897"/>
      <c r="C61" s="897"/>
      <c r="D61" s="897"/>
      <c r="E61" s="897"/>
      <c r="F61" s="897"/>
      <c r="G61" s="897"/>
      <c r="H61" s="897"/>
      <c r="I61" s="897"/>
      <c r="J61" s="897"/>
      <c r="K61" s="897"/>
      <c r="L61" s="897"/>
      <c r="M61" s="897"/>
      <c r="N61" s="897"/>
      <c r="O61" s="897"/>
      <c r="P61" s="897"/>
      <c r="Q61" s="897"/>
      <c r="R61" s="897"/>
      <c r="S61" s="897"/>
      <c r="T61" s="897"/>
      <c r="U61" s="897"/>
      <c r="V61" s="897"/>
      <c r="W61" s="897"/>
      <c r="X61" s="897"/>
      <c r="Y61" s="897"/>
      <c r="Z61" s="897"/>
      <c r="AA61" s="897"/>
      <c r="AB61" s="897"/>
      <c r="AC61" s="897"/>
      <c r="AD61" s="897"/>
      <c r="AE61" s="897"/>
    </row>
    <row r="62" spans="1:31" ht="12" customHeight="1" x14ac:dyDescent="0.3">
      <c r="A62" s="877" t="s">
        <v>67</v>
      </c>
      <c r="B62" s="877"/>
      <c r="C62" s="877"/>
      <c r="D62" s="877"/>
      <c r="E62" s="877"/>
      <c r="F62" s="877"/>
      <c r="G62" s="877"/>
      <c r="H62" s="877"/>
      <c r="I62" s="877"/>
      <c r="J62" s="877"/>
      <c r="K62" s="877"/>
      <c r="L62" s="877"/>
      <c r="M62" s="877"/>
      <c r="N62" s="877"/>
      <c r="O62" s="877"/>
      <c r="P62" s="877"/>
      <c r="Q62" s="877"/>
      <c r="R62" s="877"/>
      <c r="S62" s="877"/>
      <c r="T62" s="877"/>
      <c r="U62" s="877"/>
      <c r="V62" s="877"/>
      <c r="W62" s="877"/>
      <c r="X62" s="496"/>
      <c r="Y62" s="496"/>
      <c r="Z62" s="496"/>
      <c r="AA62" s="496"/>
      <c r="AB62" s="496"/>
      <c r="AC62" s="496"/>
      <c r="AD62" s="496"/>
      <c r="AE62" s="496"/>
    </row>
    <row r="63" spans="1:31" ht="12" customHeight="1" x14ac:dyDescent="0.2">
      <c r="A63" s="497" t="s">
        <v>68</v>
      </c>
      <c r="B63" s="497"/>
      <c r="C63" s="497"/>
      <c r="D63" s="497"/>
      <c r="E63" s="497"/>
      <c r="F63" s="497"/>
      <c r="G63" s="497"/>
      <c r="H63" s="497"/>
      <c r="I63" s="497"/>
      <c r="J63" s="497"/>
      <c r="K63" s="497"/>
      <c r="L63" s="497"/>
      <c r="M63" s="497"/>
      <c r="N63" s="497"/>
      <c r="O63" s="497"/>
      <c r="P63" s="497"/>
      <c r="Q63" s="498"/>
      <c r="R63" s="497"/>
      <c r="S63" s="497"/>
      <c r="T63" s="497"/>
      <c r="U63" s="497"/>
      <c r="V63" s="497"/>
      <c r="W63" s="497"/>
    </row>
    <row r="64" spans="1:31" ht="12" customHeight="1" x14ac:dyDescent="0.2">
      <c r="A64" s="497" t="s">
        <v>69</v>
      </c>
      <c r="B64" s="497"/>
      <c r="C64" s="497"/>
      <c r="D64" s="497"/>
      <c r="E64" s="497"/>
      <c r="F64" s="497"/>
      <c r="G64" s="497"/>
      <c r="H64" s="497"/>
      <c r="I64" s="497"/>
      <c r="J64" s="497"/>
      <c r="K64" s="497"/>
      <c r="L64" s="497"/>
      <c r="M64" s="497"/>
      <c r="N64" s="497"/>
      <c r="O64" s="497"/>
      <c r="P64" s="497"/>
      <c r="Q64" s="498"/>
      <c r="R64" s="497"/>
      <c r="S64" s="497"/>
      <c r="T64" s="497"/>
      <c r="U64" s="497"/>
      <c r="V64" s="497"/>
      <c r="W64" s="497"/>
    </row>
    <row r="65" spans="1:23" ht="12" customHeight="1" x14ac:dyDescent="0.2">
      <c r="A65" s="497" t="s">
        <v>70</v>
      </c>
      <c r="B65" s="497"/>
      <c r="C65" s="497"/>
      <c r="D65" s="497"/>
      <c r="E65" s="497"/>
      <c r="F65" s="497"/>
      <c r="G65" s="497"/>
      <c r="H65" s="497"/>
      <c r="I65" s="497"/>
      <c r="J65" s="497"/>
      <c r="K65" s="497"/>
      <c r="L65" s="497"/>
      <c r="M65" s="497"/>
      <c r="N65" s="497"/>
      <c r="O65" s="497"/>
      <c r="P65" s="497"/>
      <c r="Q65" s="498"/>
      <c r="R65" s="497"/>
      <c r="S65" s="497"/>
      <c r="T65" s="497"/>
      <c r="U65" s="497"/>
      <c r="V65" s="497"/>
      <c r="W65" s="497"/>
    </row>
    <row r="66" spans="1:23" ht="12" customHeight="1" x14ac:dyDescent="0.2">
      <c r="A66" s="497" t="s">
        <v>71</v>
      </c>
      <c r="B66" s="497"/>
      <c r="C66" s="497"/>
      <c r="D66" s="497"/>
      <c r="E66" s="497"/>
      <c r="F66" s="497"/>
      <c r="G66" s="497"/>
      <c r="H66" s="497"/>
      <c r="I66" s="497"/>
      <c r="J66" s="497"/>
      <c r="K66" s="497"/>
      <c r="L66" s="497"/>
      <c r="M66" s="497"/>
      <c r="N66" s="497"/>
      <c r="O66" s="497"/>
      <c r="P66" s="497"/>
      <c r="Q66" s="498"/>
      <c r="R66" s="497"/>
      <c r="S66" s="497"/>
      <c r="T66" s="497"/>
      <c r="U66" s="497"/>
      <c r="V66" s="497"/>
      <c r="W66" s="497"/>
    </row>
    <row r="67" spans="1:23" ht="12" customHeight="1" x14ac:dyDescent="0.2">
      <c r="A67" s="497"/>
      <c r="B67" s="497"/>
      <c r="C67" s="497"/>
      <c r="D67" s="497"/>
      <c r="E67" s="497"/>
      <c r="F67" s="497"/>
      <c r="G67" s="497"/>
      <c r="H67" s="497"/>
      <c r="I67" s="497"/>
      <c r="J67" s="497"/>
      <c r="K67" s="497"/>
      <c r="L67" s="497"/>
      <c r="M67" s="497"/>
      <c r="N67" s="497"/>
      <c r="O67" s="497"/>
      <c r="P67" s="497"/>
      <c r="Q67" s="498"/>
      <c r="R67" s="497"/>
      <c r="S67" s="497"/>
      <c r="T67" s="497"/>
      <c r="U67" s="497"/>
      <c r="V67" s="497"/>
      <c r="W67" s="497"/>
    </row>
    <row r="68" spans="1:23" ht="12" customHeight="1" x14ac:dyDescent="0.2">
      <c r="A68" s="497"/>
      <c r="B68" s="497"/>
      <c r="C68" s="499"/>
      <c r="D68" s="497"/>
      <c r="E68" s="497"/>
      <c r="F68" s="497"/>
      <c r="G68" s="497"/>
      <c r="H68" s="497"/>
      <c r="I68" s="497"/>
      <c r="J68" s="497"/>
      <c r="K68" s="497"/>
      <c r="L68" s="497"/>
      <c r="M68" s="497"/>
      <c r="N68" s="497"/>
      <c r="O68" s="497"/>
      <c r="P68" s="497"/>
      <c r="Q68" s="498"/>
      <c r="R68" s="497"/>
      <c r="S68" s="497"/>
      <c r="T68" s="497"/>
      <c r="U68" s="497"/>
      <c r="V68" s="497"/>
      <c r="W68" s="497"/>
    </row>
    <row r="69" spans="1:23" ht="12" customHeight="1" x14ac:dyDescent="0.2">
      <c r="A69" s="497"/>
      <c r="B69" s="497"/>
      <c r="C69" s="497"/>
      <c r="D69" s="497"/>
      <c r="E69" s="497"/>
      <c r="F69" s="497"/>
      <c r="G69" s="497"/>
      <c r="H69" s="497"/>
      <c r="I69" s="497"/>
      <c r="J69" s="497"/>
      <c r="K69" s="497"/>
      <c r="L69" s="497"/>
      <c r="M69" s="497"/>
      <c r="N69" s="497"/>
      <c r="O69" s="497"/>
      <c r="P69" s="497"/>
      <c r="Q69" s="498"/>
      <c r="R69" s="497"/>
      <c r="S69" s="497"/>
      <c r="T69" s="497"/>
      <c r="U69" s="497"/>
      <c r="V69" s="497"/>
      <c r="W69" s="497"/>
    </row>
    <row r="70" spans="1:23" s="502" customFormat="1" ht="12" customHeight="1" x14ac:dyDescent="0.2">
      <c r="A70" s="500"/>
      <c r="B70" s="500"/>
      <c r="C70" s="500"/>
      <c r="D70" s="500"/>
      <c r="E70" s="500"/>
      <c r="F70" s="500"/>
      <c r="G70" s="500"/>
      <c r="H70" s="500"/>
      <c r="I70" s="500"/>
      <c r="J70" s="500"/>
      <c r="K70" s="500"/>
      <c r="L70" s="500"/>
      <c r="M70" s="500"/>
      <c r="N70" s="500"/>
      <c r="O70" s="500"/>
      <c r="P70" s="500"/>
      <c r="Q70" s="501"/>
      <c r="R70" s="500"/>
      <c r="S70" s="500"/>
      <c r="T70" s="500"/>
      <c r="U70" s="500"/>
      <c r="V70" s="500"/>
      <c r="W70" s="500"/>
    </row>
    <row r="71" spans="1:23" ht="12" customHeight="1" x14ac:dyDescent="0.2">
      <c r="A71" s="497"/>
      <c r="B71" s="497"/>
      <c r="C71" s="497"/>
      <c r="D71" s="497"/>
      <c r="E71" s="497"/>
      <c r="F71" s="497"/>
      <c r="G71" s="497"/>
      <c r="H71" s="497"/>
      <c r="I71" s="497"/>
      <c r="J71" s="497"/>
      <c r="K71" s="497"/>
      <c r="L71" s="497"/>
      <c r="M71" s="497"/>
      <c r="N71" s="497"/>
      <c r="O71" s="497"/>
      <c r="P71" s="497"/>
      <c r="Q71" s="498"/>
      <c r="R71" s="497"/>
      <c r="S71" s="497"/>
      <c r="T71" s="497"/>
      <c r="U71" s="497"/>
      <c r="V71" s="497"/>
      <c r="W71" s="497"/>
    </row>
    <row r="72" spans="1:23" ht="12" customHeight="1" x14ac:dyDescent="0.2">
      <c r="A72" s="497"/>
      <c r="B72" s="497"/>
      <c r="C72" s="497"/>
      <c r="D72" s="497"/>
      <c r="E72" s="497"/>
      <c r="F72" s="497"/>
      <c r="G72" s="497"/>
      <c r="H72" s="497"/>
      <c r="I72" s="497"/>
      <c r="J72" s="497"/>
      <c r="K72" s="497"/>
      <c r="L72" s="497"/>
      <c r="M72" s="497"/>
      <c r="N72" s="497"/>
      <c r="O72" s="497"/>
      <c r="P72" s="497"/>
      <c r="Q72" s="498"/>
      <c r="R72" s="497"/>
      <c r="S72" s="497"/>
      <c r="T72" s="497"/>
      <c r="U72" s="497"/>
      <c r="V72" s="497"/>
      <c r="W72" s="497"/>
    </row>
    <row r="73" spans="1:23" ht="12" customHeight="1" x14ac:dyDescent="0.2">
      <c r="A73" s="497"/>
      <c r="B73" s="497"/>
      <c r="C73" s="497"/>
      <c r="D73" s="497"/>
      <c r="E73" s="497"/>
      <c r="F73" s="497"/>
      <c r="G73" s="497"/>
      <c r="H73" s="497"/>
      <c r="I73" s="497"/>
      <c r="J73" s="497"/>
      <c r="K73" s="497"/>
      <c r="L73" s="497"/>
      <c r="M73" s="497"/>
      <c r="N73" s="497"/>
      <c r="O73" s="497"/>
      <c r="P73" s="497"/>
      <c r="Q73" s="498"/>
      <c r="R73" s="497"/>
      <c r="S73" s="497"/>
      <c r="T73" s="497"/>
      <c r="U73" s="497"/>
      <c r="V73" s="497"/>
      <c r="W73" s="497"/>
    </row>
    <row r="74" spans="1:23" ht="12" customHeight="1" x14ac:dyDescent="0.2">
      <c r="A74" s="497"/>
      <c r="B74" s="497"/>
      <c r="C74" s="497"/>
      <c r="D74" s="497"/>
      <c r="E74" s="497"/>
      <c r="F74" s="497"/>
      <c r="G74" s="497"/>
      <c r="H74" s="497"/>
      <c r="I74" s="497"/>
      <c r="J74" s="497"/>
      <c r="K74" s="497"/>
      <c r="L74" s="497"/>
      <c r="M74" s="497"/>
      <c r="N74" s="497"/>
      <c r="O74" s="497"/>
      <c r="P74" s="497"/>
      <c r="Q74" s="498"/>
      <c r="R74" s="497"/>
      <c r="S74" s="497"/>
      <c r="T74" s="497"/>
      <c r="U74" s="497"/>
      <c r="V74" s="497"/>
      <c r="W74" s="497"/>
    </row>
    <row r="75" spans="1:23" ht="12" customHeight="1" x14ac:dyDescent="0.2">
      <c r="A75" s="497"/>
      <c r="B75" s="497"/>
      <c r="C75" s="497"/>
      <c r="D75" s="497"/>
      <c r="E75" s="497"/>
      <c r="F75" s="497"/>
      <c r="G75" s="497"/>
      <c r="H75" s="497"/>
      <c r="I75" s="497"/>
      <c r="J75" s="497"/>
      <c r="K75" s="497"/>
      <c r="L75" s="497"/>
      <c r="M75" s="497"/>
      <c r="N75" s="497"/>
      <c r="O75" s="497"/>
      <c r="P75" s="497"/>
      <c r="Q75" s="498"/>
      <c r="R75" s="497"/>
      <c r="S75" s="497"/>
      <c r="T75" s="497"/>
      <c r="U75" s="497"/>
      <c r="V75" s="497"/>
      <c r="W75" s="497"/>
    </row>
    <row r="76" spans="1:23" ht="12" customHeight="1" x14ac:dyDescent="0.2">
      <c r="A76" s="497"/>
      <c r="B76" s="497"/>
      <c r="C76" s="497"/>
      <c r="D76" s="497"/>
      <c r="E76" s="497"/>
      <c r="F76" s="497"/>
      <c r="G76" s="497"/>
      <c r="H76" s="497"/>
      <c r="I76" s="497"/>
      <c r="J76" s="497"/>
      <c r="K76" s="497"/>
      <c r="L76" s="497"/>
      <c r="M76" s="497"/>
      <c r="N76" s="497"/>
      <c r="O76" s="497"/>
      <c r="P76" s="497"/>
      <c r="Q76" s="498"/>
      <c r="R76" s="497"/>
      <c r="S76" s="497"/>
      <c r="T76" s="497"/>
      <c r="U76" s="497"/>
      <c r="V76" s="497"/>
      <c r="W76" s="497"/>
    </row>
    <row r="77" spans="1:23" ht="12" customHeight="1" x14ac:dyDescent="0.2">
      <c r="A77" s="497"/>
      <c r="B77" s="497"/>
      <c r="C77" s="497"/>
      <c r="D77" s="497"/>
      <c r="E77" s="497"/>
      <c r="F77" s="497"/>
      <c r="G77" s="497"/>
      <c r="H77" s="497"/>
      <c r="I77" s="497"/>
      <c r="J77" s="497"/>
      <c r="K77" s="497"/>
      <c r="L77" s="497"/>
      <c r="M77" s="497"/>
      <c r="N77" s="497"/>
      <c r="O77" s="497"/>
      <c r="P77" s="497"/>
      <c r="Q77" s="498"/>
      <c r="R77" s="497"/>
      <c r="S77" s="497"/>
      <c r="T77" s="497"/>
      <c r="U77" s="497"/>
      <c r="V77" s="497"/>
      <c r="W77" s="497"/>
    </row>
    <row r="78" spans="1:23" ht="12" customHeight="1" x14ac:dyDescent="0.2">
      <c r="A78" s="497"/>
      <c r="B78" s="497"/>
      <c r="C78" s="497"/>
      <c r="D78" s="497"/>
      <c r="E78" s="497"/>
      <c r="F78" s="497"/>
      <c r="G78" s="497"/>
      <c r="H78" s="497"/>
      <c r="I78" s="497"/>
      <c r="J78" s="497"/>
      <c r="K78" s="497"/>
      <c r="L78" s="497"/>
      <c r="M78" s="497"/>
      <c r="N78" s="497"/>
      <c r="O78" s="497"/>
      <c r="P78" s="497"/>
      <c r="Q78" s="498"/>
      <c r="R78" s="497"/>
      <c r="S78" s="497"/>
      <c r="T78" s="497"/>
      <c r="U78" s="497"/>
      <c r="V78" s="497"/>
      <c r="W78" s="497"/>
    </row>
    <row r="79" spans="1:23" ht="12" customHeight="1" x14ac:dyDescent="0.2">
      <c r="A79" s="497"/>
      <c r="B79" s="497"/>
      <c r="C79" s="497"/>
      <c r="D79" s="497"/>
      <c r="E79" s="497"/>
      <c r="F79" s="497"/>
      <c r="G79" s="497"/>
      <c r="H79" s="497"/>
      <c r="I79" s="497"/>
      <c r="J79" s="497"/>
      <c r="K79" s="497"/>
      <c r="L79" s="497"/>
      <c r="M79" s="497"/>
      <c r="N79" s="497"/>
      <c r="O79" s="497"/>
      <c r="P79" s="497"/>
      <c r="Q79" s="498"/>
      <c r="R79" s="497"/>
      <c r="S79" s="497"/>
      <c r="T79" s="497"/>
      <c r="U79" s="497"/>
      <c r="V79" s="497"/>
      <c r="W79" s="497"/>
    </row>
    <row r="80" spans="1:23" ht="12" customHeight="1" x14ac:dyDescent="0.2">
      <c r="A80" s="894" t="s">
        <v>50</v>
      </c>
      <c r="B80" s="894"/>
      <c r="C80" s="894"/>
      <c r="D80" s="894"/>
      <c r="E80" s="894"/>
      <c r="F80" s="894"/>
      <c r="G80" s="894"/>
      <c r="H80" s="894"/>
      <c r="I80" s="894"/>
      <c r="J80" s="894"/>
      <c r="K80" s="894"/>
      <c r="L80" s="894"/>
      <c r="M80" s="894"/>
      <c r="N80" s="894"/>
      <c r="O80" s="894"/>
      <c r="P80" s="894"/>
      <c r="Q80" s="894"/>
      <c r="R80" s="894"/>
      <c r="S80" s="894"/>
      <c r="T80" s="894"/>
      <c r="U80" s="894"/>
      <c r="V80" s="894"/>
      <c r="W80" s="894"/>
    </row>
    <row r="81" spans="1:23" ht="12" customHeight="1" x14ac:dyDescent="0.2">
      <c r="A81" s="443"/>
      <c r="B81" s="443"/>
      <c r="C81" s="882" t="s">
        <v>51</v>
      </c>
      <c r="D81" s="882"/>
      <c r="E81" s="882"/>
      <c r="F81" s="882"/>
      <c r="G81" s="882"/>
      <c r="H81" s="882"/>
      <c r="I81" s="882"/>
      <c r="J81" s="882"/>
      <c r="K81" s="882"/>
      <c r="L81" s="882"/>
      <c r="M81" s="882"/>
      <c r="N81" s="882"/>
      <c r="O81" s="438"/>
      <c r="P81" s="882" t="s">
        <v>52</v>
      </c>
      <c r="Q81" s="882"/>
      <c r="R81" s="882"/>
      <c r="S81" s="882"/>
      <c r="T81" s="882"/>
      <c r="U81" s="882"/>
      <c r="V81" s="880" t="s">
        <v>53</v>
      </c>
      <c r="W81" s="880"/>
    </row>
    <row r="82" spans="1:23" ht="12" customHeight="1" x14ac:dyDescent="0.3">
      <c r="A82" s="877" t="s">
        <v>54</v>
      </c>
      <c r="B82" s="443"/>
      <c r="C82" s="882" t="s">
        <v>55</v>
      </c>
      <c r="D82" s="882"/>
      <c r="E82" s="882" t="s">
        <v>56</v>
      </c>
      <c r="F82" s="882"/>
      <c r="G82" s="882" t="s">
        <v>57</v>
      </c>
      <c r="H82" s="883"/>
      <c r="I82" s="882" t="s">
        <v>58</v>
      </c>
      <c r="J82" s="882"/>
      <c r="K82" s="882" t="s">
        <v>59</v>
      </c>
      <c r="L82" s="883"/>
      <c r="M82" s="882" t="s">
        <v>60</v>
      </c>
      <c r="N82" s="882"/>
      <c r="O82" s="438"/>
      <c r="P82" s="882" t="s">
        <v>61</v>
      </c>
      <c r="Q82" s="882"/>
      <c r="R82" s="882" t="s">
        <v>62</v>
      </c>
      <c r="S82" s="882"/>
      <c r="T82" s="882" t="s">
        <v>60</v>
      </c>
      <c r="U82" s="882"/>
      <c r="V82" s="881"/>
      <c r="W82" s="881"/>
    </row>
    <row r="83" spans="1:23" ht="12" customHeight="1" x14ac:dyDescent="0.2">
      <c r="A83" s="894"/>
      <c r="B83" s="441"/>
      <c r="C83" s="440" t="s">
        <v>15</v>
      </c>
      <c r="D83" s="440" t="s">
        <v>16</v>
      </c>
      <c r="E83" s="440" t="s">
        <v>15</v>
      </c>
      <c r="F83" s="440" t="s">
        <v>16</v>
      </c>
      <c r="G83" s="440" t="s">
        <v>15</v>
      </c>
      <c r="H83" s="440" t="s">
        <v>16</v>
      </c>
      <c r="I83" s="440" t="s">
        <v>15</v>
      </c>
      <c r="J83" s="440" t="s">
        <v>16</v>
      </c>
      <c r="K83" s="440" t="s">
        <v>15</v>
      </c>
      <c r="L83" s="440" t="s">
        <v>16</v>
      </c>
      <c r="M83" s="440" t="s">
        <v>15</v>
      </c>
      <c r="N83" s="440" t="s">
        <v>16</v>
      </c>
      <c r="O83" s="440"/>
      <c r="P83" s="440" t="s">
        <v>15</v>
      </c>
      <c r="Q83" s="440" t="s">
        <v>16</v>
      </c>
      <c r="R83" s="440" t="s">
        <v>15</v>
      </c>
      <c r="S83" s="440" t="s">
        <v>16</v>
      </c>
      <c r="T83" s="440" t="s">
        <v>15</v>
      </c>
      <c r="U83" s="440" t="s">
        <v>16</v>
      </c>
      <c r="V83" s="440" t="s">
        <v>15</v>
      </c>
      <c r="W83" s="440" t="s">
        <v>16</v>
      </c>
    </row>
    <row r="84" spans="1:23" ht="12" customHeight="1" x14ac:dyDescent="0.2">
      <c r="A84" s="443" t="s">
        <v>44</v>
      </c>
      <c r="B84" s="443"/>
      <c r="C84" s="503">
        <f t="shared" ref="C84:N84" si="3">AVERAGE(C16:C20)</f>
        <v>7345.8</v>
      </c>
      <c r="D84" s="503">
        <f t="shared" si="3"/>
        <v>394</v>
      </c>
      <c r="E84" s="503">
        <f t="shared" si="3"/>
        <v>4649.3999999999996</v>
      </c>
      <c r="F84" s="503">
        <f t="shared" si="3"/>
        <v>633</v>
      </c>
      <c r="G84" s="503">
        <f t="shared" si="3"/>
        <v>12902</v>
      </c>
      <c r="H84" s="503">
        <f t="shared" si="3"/>
        <v>5143.2</v>
      </c>
      <c r="I84" s="503">
        <f t="shared" si="3"/>
        <v>9748.6</v>
      </c>
      <c r="J84" s="503">
        <f t="shared" si="3"/>
        <v>4551.2</v>
      </c>
      <c r="K84" s="503">
        <f t="shared" si="3"/>
        <v>284</v>
      </c>
      <c r="L84" s="504">
        <v>0</v>
      </c>
      <c r="M84" s="503">
        <f t="shared" si="3"/>
        <v>34929.800000000003</v>
      </c>
      <c r="N84" s="503">
        <f t="shared" si="3"/>
        <v>10721.4</v>
      </c>
      <c r="O84" s="503"/>
      <c r="P84" s="503">
        <f t="shared" ref="P84:W84" si="4">AVERAGE(P16:P20)</f>
        <v>759.34680000000003</v>
      </c>
      <c r="Q84" s="503">
        <f t="shared" si="4"/>
        <v>734.25319999999999</v>
      </c>
      <c r="R84" s="503">
        <f t="shared" si="4"/>
        <v>796.75720000000001</v>
      </c>
      <c r="S84" s="503">
        <f t="shared" si="4"/>
        <v>448.84280000000001</v>
      </c>
      <c r="T84" s="503">
        <f t="shared" si="4"/>
        <v>1556.104</v>
      </c>
      <c r="U84" s="503">
        <f t="shared" si="4"/>
        <v>1183.096</v>
      </c>
      <c r="V84" s="503">
        <f t="shared" si="4"/>
        <v>36485.903999999995</v>
      </c>
      <c r="W84" s="503">
        <f t="shared" si="4"/>
        <v>11904.495999999999</v>
      </c>
    </row>
    <row r="85" spans="1:23" ht="12" customHeight="1" x14ac:dyDescent="0.2">
      <c r="A85" s="443" t="s">
        <v>45</v>
      </c>
      <c r="B85" s="443"/>
      <c r="C85" s="503">
        <f t="shared" ref="C85:N85" si="5">AVERAGE(C21:C25)</f>
        <v>1294.06</v>
      </c>
      <c r="D85" s="503">
        <f t="shared" si="5"/>
        <v>162.34</v>
      </c>
      <c r="E85" s="503">
        <f t="shared" si="5"/>
        <v>4173.8</v>
      </c>
      <c r="F85" s="503">
        <f t="shared" si="5"/>
        <v>824.4</v>
      </c>
      <c r="G85" s="503">
        <f t="shared" si="5"/>
        <v>2951</v>
      </c>
      <c r="H85" s="503">
        <f t="shared" si="5"/>
        <v>2910</v>
      </c>
      <c r="I85" s="503">
        <f t="shared" si="5"/>
        <v>2414.1999999999998</v>
      </c>
      <c r="J85" s="503">
        <f t="shared" si="5"/>
        <v>480.4</v>
      </c>
      <c r="K85" s="503">
        <f t="shared" si="5"/>
        <v>20</v>
      </c>
      <c r="L85" s="504">
        <v>0</v>
      </c>
      <c r="M85" s="503">
        <f t="shared" si="5"/>
        <v>10853.060000000001</v>
      </c>
      <c r="N85" s="503">
        <f t="shared" si="5"/>
        <v>4377.1400000000003</v>
      </c>
      <c r="O85" s="503"/>
      <c r="P85" s="503">
        <f t="shared" ref="P85:W85" si="6">AVERAGE(P21:P25)</f>
        <v>278.24020000000007</v>
      </c>
      <c r="Q85" s="503">
        <f t="shared" si="6"/>
        <v>285.75979999999998</v>
      </c>
      <c r="R85" s="503">
        <f t="shared" si="6"/>
        <v>298.56099999999998</v>
      </c>
      <c r="S85" s="503">
        <f t="shared" si="6"/>
        <v>140.03900000000002</v>
      </c>
      <c r="T85" s="503">
        <f t="shared" si="6"/>
        <v>576.80120000000011</v>
      </c>
      <c r="U85" s="503">
        <f t="shared" si="6"/>
        <v>425.79879999999991</v>
      </c>
      <c r="V85" s="503">
        <f t="shared" si="6"/>
        <v>11429.861200000001</v>
      </c>
      <c r="W85" s="503">
        <f t="shared" si="6"/>
        <v>4802.9387999999999</v>
      </c>
    </row>
    <row r="86" spans="1:23" ht="12" customHeight="1" x14ac:dyDescent="0.2">
      <c r="A86" s="443" t="s">
        <v>46</v>
      </c>
      <c r="B86" s="443"/>
      <c r="C86" s="503">
        <f t="shared" ref="C86:N86" si="7">AVERAGE(C26:C30)</f>
        <v>864.69000000000017</v>
      </c>
      <c r="D86" s="503">
        <f t="shared" si="7"/>
        <v>281.14999999999998</v>
      </c>
      <c r="E86" s="503">
        <f t="shared" si="7"/>
        <v>472</v>
      </c>
      <c r="F86" s="503">
        <f t="shared" si="7"/>
        <v>123.2</v>
      </c>
      <c r="G86" s="503">
        <f t="shared" si="7"/>
        <v>263.60000000000002</v>
      </c>
      <c r="H86" s="503">
        <f t="shared" si="7"/>
        <v>139</v>
      </c>
      <c r="I86" s="503">
        <f t="shared" si="7"/>
        <v>1025.8</v>
      </c>
      <c r="J86" s="503">
        <f t="shared" si="7"/>
        <v>360.4</v>
      </c>
      <c r="K86" s="504">
        <f t="shared" si="7"/>
        <v>0</v>
      </c>
      <c r="L86" s="504">
        <f t="shared" si="7"/>
        <v>0</v>
      </c>
      <c r="M86" s="503">
        <f t="shared" si="7"/>
        <v>2626.0899999999997</v>
      </c>
      <c r="N86" s="503">
        <f t="shared" si="7"/>
        <v>903.75</v>
      </c>
      <c r="O86" s="503"/>
      <c r="P86" s="503">
        <f t="shared" ref="P86:W86" si="8">AVERAGE(P26:P30)</f>
        <v>1077</v>
      </c>
      <c r="Q86" s="503">
        <f t="shared" si="8"/>
        <v>554.4</v>
      </c>
      <c r="R86" s="503">
        <f t="shared" si="8"/>
        <v>239.4152</v>
      </c>
      <c r="S86" s="503">
        <f t="shared" si="8"/>
        <v>233.1848</v>
      </c>
      <c r="T86" s="503">
        <f t="shared" si="8"/>
        <v>1316.4152000000001</v>
      </c>
      <c r="U86" s="503">
        <f t="shared" si="8"/>
        <v>787.58480000000009</v>
      </c>
      <c r="V86" s="503">
        <f t="shared" si="8"/>
        <v>3942.5051999999996</v>
      </c>
      <c r="W86" s="503">
        <f t="shared" si="8"/>
        <v>1691.3347999999999</v>
      </c>
    </row>
    <row r="87" spans="1:23" ht="12" customHeight="1" x14ac:dyDescent="0.2">
      <c r="A87" s="443" t="s">
        <v>47</v>
      </c>
      <c r="B87" s="443"/>
      <c r="C87" s="503">
        <f>AVERAGE(C31:C35)</f>
        <v>2334.3240000000001</v>
      </c>
      <c r="D87" s="503">
        <f t="shared" ref="D87:W87" si="9">AVERAGE(D31:D35)</f>
        <v>790.87599999999998</v>
      </c>
      <c r="E87" s="503">
        <f t="shared" si="9"/>
        <v>3535.8</v>
      </c>
      <c r="F87" s="503">
        <f t="shared" si="9"/>
        <v>802.2</v>
      </c>
      <c r="G87" s="503">
        <f t="shared" si="9"/>
        <v>7144.4</v>
      </c>
      <c r="H87" s="503">
        <f t="shared" si="9"/>
        <v>2160.1999999999998</v>
      </c>
      <c r="I87" s="503">
        <f t="shared" si="9"/>
        <v>3838.4</v>
      </c>
      <c r="J87" s="503">
        <f t="shared" si="9"/>
        <v>872.8</v>
      </c>
      <c r="K87" s="504">
        <f t="shared" si="9"/>
        <v>0</v>
      </c>
      <c r="L87" s="504">
        <f t="shared" si="9"/>
        <v>0</v>
      </c>
      <c r="M87" s="503">
        <f t="shared" si="9"/>
        <v>16852.923999999999</v>
      </c>
      <c r="N87" s="503">
        <f t="shared" si="9"/>
        <v>4626.0759999999991</v>
      </c>
      <c r="O87" s="503"/>
      <c r="P87" s="503">
        <f t="shared" si="9"/>
        <v>3413.4</v>
      </c>
      <c r="Q87" s="503">
        <f t="shared" si="9"/>
        <v>1051.5999999999999</v>
      </c>
      <c r="R87" s="503">
        <f t="shared" si="9"/>
        <v>768.95540000000005</v>
      </c>
      <c r="S87" s="503">
        <f t="shared" si="9"/>
        <v>524.84460000000013</v>
      </c>
      <c r="T87" s="503">
        <f t="shared" si="9"/>
        <v>4182.3553999999995</v>
      </c>
      <c r="U87" s="503">
        <f t="shared" si="9"/>
        <v>1576.4445999999998</v>
      </c>
      <c r="V87" s="503">
        <f t="shared" si="9"/>
        <v>21035.279399999999</v>
      </c>
      <c r="W87" s="503">
        <f t="shared" si="9"/>
        <v>6202.5206000000007</v>
      </c>
    </row>
    <row r="88" spans="1:23" ht="12" customHeight="1" x14ac:dyDescent="0.2">
      <c r="A88" s="443" t="s">
        <v>48</v>
      </c>
      <c r="B88" s="443"/>
      <c r="C88" s="503">
        <f>AVERAGE(C36:C40)</f>
        <v>3263.7959999999998</v>
      </c>
      <c r="D88" s="503">
        <f t="shared" ref="D88:W88" si="10">AVERAGE(D36:D40)</f>
        <v>572</v>
      </c>
      <c r="E88" s="503">
        <f t="shared" si="10"/>
        <v>4905.3999999999996</v>
      </c>
      <c r="F88" s="503">
        <f t="shared" si="10"/>
        <v>822.4</v>
      </c>
      <c r="G88" s="503">
        <f t="shared" si="10"/>
        <v>3668.0839999999998</v>
      </c>
      <c r="H88" s="503">
        <f t="shared" si="10"/>
        <v>657.51599999999996</v>
      </c>
      <c r="I88" s="503">
        <f t="shared" si="10"/>
        <v>4674.0879999999997</v>
      </c>
      <c r="J88" s="503">
        <f t="shared" si="10"/>
        <v>827.51199999999994</v>
      </c>
      <c r="K88" s="503">
        <f t="shared" si="10"/>
        <v>147.6</v>
      </c>
      <c r="L88" s="503">
        <f t="shared" si="10"/>
        <v>26</v>
      </c>
      <c r="M88" s="503">
        <f t="shared" si="10"/>
        <v>16658.968000000001</v>
      </c>
      <c r="N88" s="503">
        <f t="shared" si="10"/>
        <v>2905.4279999999999</v>
      </c>
      <c r="O88" s="503"/>
      <c r="P88" s="503">
        <f t="shared" si="10"/>
        <v>5177.3999999999996</v>
      </c>
      <c r="Q88" s="503">
        <f t="shared" si="10"/>
        <v>2392.4</v>
      </c>
      <c r="R88" s="503">
        <f t="shared" si="10"/>
        <v>716.2</v>
      </c>
      <c r="S88" s="503">
        <f t="shared" si="10"/>
        <v>387.4</v>
      </c>
      <c r="T88" s="503">
        <f t="shared" si="10"/>
        <v>5893.6</v>
      </c>
      <c r="U88" s="503">
        <f t="shared" si="10"/>
        <v>2779.8</v>
      </c>
      <c r="V88" s="503">
        <f t="shared" si="10"/>
        <v>22552.567999999999</v>
      </c>
      <c r="W88" s="503">
        <f t="shared" si="10"/>
        <v>5685.2280000000001</v>
      </c>
    </row>
    <row r="89" spans="1:23" ht="12" customHeight="1" x14ac:dyDescent="0.2">
      <c r="A89" s="443" t="s">
        <v>49</v>
      </c>
      <c r="B89" s="443"/>
      <c r="C89" s="503">
        <f>AVERAGE(C41:C45)</f>
        <v>811.8</v>
      </c>
      <c r="D89" s="503">
        <f t="shared" ref="D89:W89" si="11">AVERAGE(D41:D45)</f>
        <v>183.2</v>
      </c>
      <c r="E89" s="503">
        <f t="shared" si="11"/>
        <v>937.2</v>
      </c>
      <c r="F89" s="503">
        <f t="shared" si="11"/>
        <v>181.2</v>
      </c>
      <c r="G89" s="503">
        <f t="shared" si="11"/>
        <v>293.39999999999998</v>
      </c>
      <c r="H89" s="503">
        <f t="shared" si="11"/>
        <v>86.2</v>
      </c>
      <c r="I89" s="503">
        <f t="shared" si="11"/>
        <v>583</v>
      </c>
      <c r="J89" s="503">
        <f t="shared" si="11"/>
        <v>100.6</v>
      </c>
      <c r="K89" s="503">
        <f t="shared" si="11"/>
        <v>284.60000000000002</v>
      </c>
      <c r="L89" s="503">
        <f t="shared" si="11"/>
        <v>3</v>
      </c>
      <c r="M89" s="503">
        <f t="shared" si="11"/>
        <v>2910</v>
      </c>
      <c r="N89" s="503">
        <f t="shared" si="11"/>
        <v>554.20000000000005</v>
      </c>
      <c r="O89" s="503"/>
      <c r="P89" s="503">
        <f t="shared" si="11"/>
        <v>1638.8</v>
      </c>
      <c r="Q89" s="503">
        <f t="shared" si="11"/>
        <v>811.4</v>
      </c>
      <c r="R89" s="503">
        <f t="shared" si="11"/>
        <v>92.6</v>
      </c>
      <c r="S89" s="503">
        <f t="shared" si="11"/>
        <v>46.8</v>
      </c>
      <c r="T89" s="503">
        <f t="shared" si="11"/>
        <v>1731.4</v>
      </c>
      <c r="U89" s="503">
        <f t="shared" si="11"/>
        <v>858.2</v>
      </c>
      <c r="V89" s="503">
        <f t="shared" si="11"/>
        <v>4641.3999999999996</v>
      </c>
      <c r="W89" s="503">
        <f t="shared" si="11"/>
        <v>1412.4</v>
      </c>
    </row>
    <row r="90" spans="1:23" ht="12" customHeight="1" x14ac:dyDescent="0.2">
      <c r="A90" s="443">
        <v>2011</v>
      </c>
      <c r="B90" s="443"/>
      <c r="C90" s="503">
        <f t="shared" ref="C90:N90" si="12">C46</f>
        <v>705</v>
      </c>
      <c r="D90" s="503">
        <f t="shared" si="12"/>
        <v>1962</v>
      </c>
      <c r="E90" s="503">
        <f t="shared" si="12"/>
        <v>433</v>
      </c>
      <c r="F90" s="503">
        <f t="shared" si="12"/>
        <v>630</v>
      </c>
      <c r="G90" s="503">
        <f t="shared" si="12"/>
        <v>231</v>
      </c>
      <c r="H90" s="503">
        <f t="shared" si="12"/>
        <v>647</v>
      </c>
      <c r="I90" s="503">
        <f t="shared" si="12"/>
        <v>640</v>
      </c>
      <c r="J90" s="503">
        <f t="shared" si="12"/>
        <v>975</v>
      </c>
      <c r="K90" s="503">
        <f t="shared" si="12"/>
        <v>518</v>
      </c>
      <c r="L90" s="504">
        <f t="shared" si="12"/>
        <v>0</v>
      </c>
      <c r="M90" s="503">
        <f t="shared" si="12"/>
        <v>2527</v>
      </c>
      <c r="N90" s="503">
        <f t="shared" si="12"/>
        <v>4214</v>
      </c>
      <c r="O90" s="503"/>
      <c r="P90" s="503">
        <f t="shared" ref="P90:W100" si="13">P46</f>
        <v>2409</v>
      </c>
      <c r="Q90" s="503">
        <f t="shared" si="13"/>
        <v>13513</v>
      </c>
      <c r="R90" s="503">
        <f t="shared" si="13"/>
        <v>99</v>
      </c>
      <c r="S90" s="503">
        <f t="shared" si="13"/>
        <v>338</v>
      </c>
      <c r="T90" s="503">
        <f t="shared" si="13"/>
        <v>2508</v>
      </c>
      <c r="U90" s="503">
        <f t="shared" si="13"/>
        <v>13851</v>
      </c>
      <c r="V90" s="503">
        <f t="shared" si="13"/>
        <v>5035</v>
      </c>
      <c r="W90" s="503">
        <f t="shared" si="13"/>
        <v>18065</v>
      </c>
    </row>
    <row r="91" spans="1:23" ht="12" customHeight="1" x14ac:dyDescent="0.2">
      <c r="A91" s="443">
        <v>2012</v>
      </c>
      <c r="B91" s="443"/>
      <c r="C91" s="503">
        <f t="shared" ref="C91:N91" si="14">C47</f>
        <v>3836</v>
      </c>
      <c r="D91" s="503">
        <f t="shared" si="14"/>
        <v>1635</v>
      </c>
      <c r="E91" s="503">
        <f t="shared" si="14"/>
        <v>3550</v>
      </c>
      <c r="F91" s="503">
        <f t="shared" si="14"/>
        <v>456</v>
      </c>
      <c r="G91" s="503">
        <f t="shared" si="14"/>
        <v>485</v>
      </c>
      <c r="H91" s="503">
        <f t="shared" si="14"/>
        <v>298</v>
      </c>
      <c r="I91" s="503">
        <f t="shared" si="14"/>
        <v>1947</v>
      </c>
      <c r="J91" s="503">
        <f t="shared" si="14"/>
        <v>310</v>
      </c>
      <c r="K91" s="503">
        <f t="shared" si="14"/>
        <v>1034</v>
      </c>
      <c r="L91" s="503">
        <f t="shared" si="14"/>
        <v>149</v>
      </c>
      <c r="M91" s="503">
        <f t="shared" si="14"/>
        <v>10852</v>
      </c>
      <c r="N91" s="503">
        <f t="shared" si="14"/>
        <v>2848</v>
      </c>
      <c r="O91" s="503"/>
      <c r="P91" s="503">
        <f t="shared" si="13"/>
        <v>4430</v>
      </c>
      <c r="Q91" s="503">
        <f t="shared" si="13"/>
        <v>2190</v>
      </c>
      <c r="R91" s="503">
        <f t="shared" si="13"/>
        <v>628</v>
      </c>
      <c r="S91" s="503">
        <f t="shared" si="13"/>
        <v>372</v>
      </c>
      <c r="T91" s="503">
        <f t="shared" si="13"/>
        <v>5058</v>
      </c>
      <c r="U91" s="503">
        <f t="shared" si="13"/>
        <v>2562</v>
      </c>
      <c r="V91" s="503">
        <f t="shared" si="13"/>
        <v>15910</v>
      </c>
      <c r="W91" s="503">
        <f t="shared" si="13"/>
        <v>5410</v>
      </c>
    </row>
    <row r="92" spans="1:23" ht="12" customHeight="1" x14ac:dyDescent="0.2">
      <c r="A92" s="488">
        <v>2013</v>
      </c>
      <c r="B92" s="443"/>
      <c r="C92" s="505">
        <f t="shared" ref="C92:N92" si="15">C48</f>
        <v>5806</v>
      </c>
      <c r="D92" s="505">
        <f t="shared" si="15"/>
        <v>1265</v>
      </c>
      <c r="E92" s="505">
        <f t="shared" si="15"/>
        <v>2562</v>
      </c>
      <c r="F92" s="505">
        <f t="shared" si="15"/>
        <v>283</v>
      </c>
      <c r="G92" s="505">
        <f t="shared" si="15"/>
        <v>1798</v>
      </c>
      <c r="H92" s="505">
        <f t="shared" si="15"/>
        <v>128</v>
      </c>
      <c r="I92" s="505">
        <f t="shared" si="15"/>
        <v>2673</v>
      </c>
      <c r="J92" s="505">
        <f t="shared" si="15"/>
        <v>153</v>
      </c>
      <c r="K92" s="504">
        <f t="shared" si="15"/>
        <v>0</v>
      </c>
      <c r="L92" s="504">
        <f t="shared" si="15"/>
        <v>0</v>
      </c>
      <c r="M92" s="505">
        <f t="shared" si="15"/>
        <v>12839</v>
      </c>
      <c r="N92" s="505">
        <f t="shared" si="15"/>
        <v>1829</v>
      </c>
      <c r="O92" s="505"/>
      <c r="P92" s="505">
        <f t="shared" si="13"/>
        <v>3698</v>
      </c>
      <c r="Q92" s="505">
        <f t="shared" si="13"/>
        <v>1483</v>
      </c>
      <c r="R92" s="505">
        <f t="shared" si="13"/>
        <v>918</v>
      </c>
      <c r="S92" s="505">
        <f t="shared" si="13"/>
        <v>180</v>
      </c>
      <c r="T92" s="505">
        <f t="shared" si="13"/>
        <v>4616</v>
      </c>
      <c r="U92" s="505">
        <f t="shared" si="13"/>
        <v>1663</v>
      </c>
      <c r="V92" s="505">
        <f t="shared" si="13"/>
        <v>17455</v>
      </c>
      <c r="W92" s="505">
        <f t="shared" si="13"/>
        <v>3492</v>
      </c>
    </row>
    <row r="93" spans="1:23" ht="12" customHeight="1" x14ac:dyDescent="0.2">
      <c r="A93" s="488">
        <v>2014</v>
      </c>
      <c r="B93" s="443"/>
      <c r="C93" s="505">
        <f t="shared" ref="C93:N93" si="16">C49</f>
        <v>1973</v>
      </c>
      <c r="D93" s="505">
        <f t="shared" si="16"/>
        <v>1324</v>
      </c>
      <c r="E93" s="505">
        <f t="shared" si="16"/>
        <v>1837</v>
      </c>
      <c r="F93" s="505">
        <f t="shared" si="16"/>
        <v>1227</v>
      </c>
      <c r="G93" s="505">
        <f t="shared" si="16"/>
        <v>150</v>
      </c>
      <c r="H93" s="505">
        <f t="shared" si="16"/>
        <v>56</v>
      </c>
      <c r="I93" s="505">
        <f t="shared" si="16"/>
        <v>611</v>
      </c>
      <c r="J93" s="505">
        <f t="shared" si="16"/>
        <v>249</v>
      </c>
      <c r="K93" s="505">
        <f t="shared" si="16"/>
        <v>401</v>
      </c>
      <c r="L93" s="506">
        <f t="shared" si="16"/>
        <v>0</v>
      </c>
      <c r="M93" s="505">
        <f t="shared" si="16"/>
        <v>4972</v>
      </c>
      <c r="N93" s="505">
        <f t="shared" si="16"/>
        <v>2856</v>
      </c>
      <c r="O93" s="505"/>
      <c r="P93" s="505">
        <f t="shared" si="13"/>
        <v>4417</v>
      </c>
      <c r="Q93" s="505">
        <f t="shared" si="13"/>
        <v>4403</v>
      </c>
      <c r="R93" s="505">
        <f t="shared" si="13"/>
        <v>229</v>
      </c>
      <c r="S93" s="505">
        <f t="shared" si="13"/>
        <v>582</v>
      </c>
      <c r="T93" s="505">
        <f t="shared" si="13"/>
        <v>4646</v>
      </c>
      <c r="U93" s="505">
        <f t="shared" si="13"/>
        <v>4985</v>
      </c>
      <c r="V93" s="505">
        <f t="shared" si="13"/>
        <v>9618</v>
      </c>
      <c r="W93" s="505">
        <f t="shared" si="13"/>
        <v>7841</v>
      </c>
    </row>
    <row r="94" spans="1:23" ht="12" customHeight="1" x14ac:dyDescent="0.2">
      <c r="A94" s="491">
        <v>2015</v>
      </c>
      <c r="B94" s="443"/>
      <c r="C94" s="505">
        <f t="shared" ref="C94:N94" si="17">C50</f>
        <v>3075</v>
      </c>
      <c r="D94" s="505">
        <f t="shared" si="17"/>
        <v>1506</v>
      </c>
      <c r="E94" s="505">
        <f t="shared" si="17"/>
        <v>4050</v>
      </c>
      <c r="F94" s="505">
        <f t="shared" si="17"/>
        <v>2086</v>
      </c>
      <c r="G94" s="505">
        <f t="shared" si="17"/>
        <v>42</v>
      </c>
      <c r="H94" s="505">
        <f t="shared" si="17"/>
        <v>71</v>
      </c>
      <c r="I94" s="505">
        <f t="shared" si="17"/>
        <v>860</v>
      </c>
      <c r="J94" s="505">
        <f t="shared" si="17"/>
        <v>387</v>
      </c>
      <c r="K94" s="505">
        <f t="shared" si="17"/>
        <v>180</v>
      </c>
      <c r="L94" s="506">
        <f t="shared" si="17"/>
        <v>0</v>
      </c>
      <c r="M94" s="505">
        <f t="shared" si="17"/>
        <v>8207</v>
      </c>
      <c r="N94" s="505">
        <f t="shared" si="17"/>
        <v>4050</v>
      </c>
      <c r="O94" s="505"/>
      <c r="P94" s="505">
        <f t="shared" si="13"/>
        <v>5170</v>
      </c>
      <c r="Q94" s="505">
        <f t="shared" si="13"/>
        <v>3128</v>
      </c>
      <c r="R94" s="505">
        <f t="shared" si="13"/>
        <v>556</v>
      </c>
      <c r="S94" s="505">
        <f t="shared" si="13"/>
        <v>642</v>
      </c>
      <c r="T94" s="505">
        <f t="shared" si="13"/>
        <v>5726</v>
      </c>
      <c r="U94" s="505">
        <f t="shared" si="13"/>
        <v>3770</v>
      </c>
      <c r="V94" s="505">
        <f t="shared" si="13"/>
        <v>13933</v>
      </c>
      <c r="W94" s="505">
        <f t="shared" si="13"/>
        <v>7820</v>
      </c>
    </row>
    <row r="95" spans="1:23" ht="12" customHeight="1" x14ac:dyDescent="0.2">
      <c r="A95" s="491">
        <v>2016</v>
      </c>
      <c r="B95" s="443"/>
      <c r="C95" s="505">
        <f t="shared" ref="C95:N95" si="18">C51</f>
        <v>1279</v>
      </c>
      <c r="D95" s="505">
        <f t="shared" si="18"/>
        <v>705</v>
      </c>
      <c r="E95" s="505">
        <f t="shared" si="18"/>
        <v>5231</v>
      </c>
      <c r="F95" s="505">
        <f t="shared" si="18"/>
        <v>3961</v>
      </c>
      <c r="G95" s="505">
        <f t="shared" si="18"/>
        <v>661</v>
      </c>
      <c r="H95" s="505">
        <f t="shared" si="18"/>
        <v>696</v>
      </c>
      <c r="I95" s="505">
        <f t="shared" si="18"/>
        <v>1232</v>
      </c>
      <c r="J95" s="505">
        <f t="shared" si="18"/>
        <v>2099</v>
      </c>
      <c r="K95" s="505">
        <f t="shared" si="18"/>
        <v>986</v>
      </c>
      <c r="L95" s="506">
        <f t="shared" si="18"/>
        <v>262</v>
      </c>
      <c r="M95" s="505">
        <f t="shared" si="18"/>
        <v>9389</v>
      </c>
      <c r="N95" s="505">
        <f t="shared" si="18"/>
        <v>7723</v>
      </c>
      <c r="O95" s="505"/>
      <c r="P95" s="505">
        <f t="shared" si="13"/>
        <v>3314</v>
      </c>
      <c r="Q95" s="505">
        <f t="shared" si="13"/>
        <v>3573</v>
      </c>
      <c r="R95" s="505">
        <f t="shared" si="13"/>
        <v>1995</v>
      </c>
      <c r="S95" s="505">
        <f t="shared" si="13"/>
        <v>970</v>
      </c>
      <c r="T95" s="505">
        <f t="shared" si="13"/>
        <v>5309</v>
      </c>
      <c r="U95" s="505">
        <f t="shared" si="13"/>
        <v>4543</v>
      </c>
      <c r="V95" s="505">
        <f t="shared" si="13"/>
        <v>14698</v>
      </c>
      <c r="W95" s="505">
        <f t="shared" si="13"/>
        <v>12266</v>
      </c>
    </row>
    <row r="96" spans="1:23" ht="12" customHeight="1" x14ac:dyDescent="0.2">
      <c r="A96" s="491">
        <v>2017</v>
      </c>
      <c r="B96" s="443"/>
      <c r="C96" s="505">
        <f t="shared" ref="C96:N96" si="19">C52</f>
        <v>4626</v>
      </c>
      <c r="D96" s="505">
        <f t="shared" si="19"/>
        <v>1018</v>
      </c>
      <c r="E96" s="505">
        <f t="shared" si="19"/>
        <v>2225</v>
      </c>
      <c r="F96" s="505">
        <f t="shared" si="19"/>
        <v>1274</v>
      </c>
      <c r="G96" s="505">
        <f t="shared" si="19"/>
        <v>690</v>
      </c>
      <c r="H96" s="505">
        <f t="shared" si="19"/>
        <v>428</v>
      </c>
      <c r="I96" s="505">
        <f t="shared" si="19"/>
        <v>2349</v>
      </c>
      <c r="J96" s="505">
        <f t="shared" si="19"/>
        <v>832</v>
      </c>
      <c r="K96" s="505">
        <f t="shared" si="19"/>
        <v>575</v>
      </c>
      <c r="L96" s="506">
        <f t="shared" si="19"/>
        <v>95</v>
      </c>
      <c r="M96" s="505">
        <f t="shared" si="19"/>
        <v>10465</v>
      </c>
      <c r="N96" s="505">
        <f t="shared" si="19"/>
        <v>3647</v>
      </c>
      <c r="O96" s="505"/>
      <c r="P96" s="505">
        <f t="shared" si="13"/>
        <v>4651</v>
      </c>
      <c r="Q96" s="505">
        <f t="shared" si="13"/>
        <v>9668</v>
      </c>
      <c r="R96" s="505">
        <f t="shared" si="13"/>
        <v>602</v>
      </c>
      <c r="S96" s="505">
        <f t="shared" si="13"/>
        <v>1099</v>
      </c>
      <c r="T96" s="505">
        <f t="shared" si="13"/>
        <v>5253</v>
      </c>
      <c r="U96" s="505">
        <f t="shared" si="13"/>
        <v>10767</v>
      </c>
      <c r="V96" s="505">
        <f t="shared" si="13"/>
        <v>15718</v>
      </c>
      <c r="W96" s="505">
        <f t="shared" si="13"/>
        <v>14414</v>
      </c>
    </row>
    <row r="97" spans="1:23" ht="12" customHeight="1" x14ac:dyDescent="0.2">
      <c r="A97" s="491">
        <v>2018</v>
      </c>
      <c r="B97" s="443"/>
      <c r="C97" s="505">
        <f t="shared" ref="C97:N97" si="20">C53</f>
        <v>6456</v>
      </c>
      <c r="D97" s="505">
        <f t="shared" si="20"/>
        <v>3599</v>
      </c>
      <c r="E97" s="505">
        <f t="shared" si="20"/>
        <v>2018</v>
      </c>
      <c r="F97" s="505">
        <f t="shared" si="20"/>
        <v>359</v>
      </c>
      <c r="G97" s="505">
        <f t="shared" si="20"/>
        <v>734</v>
      </c>
      <c r="H97" s="505">
        <f t="shared" si="20"/>
        <v>343</v>
      </c>
      <c r="I97" s="505">
        <f t="shared" si="20"/>
        <v>349</v>
      </c>
      <c r="J97" s="505">
        <f t="shared" si="20"/>
        <v>529</v>
      </c>
      <c r="K97" s="505">
        <f t="shared" si="20"/>
        <v>630</v>
      </c>
      <c r="L97" s="506">
        <f t="shared" si="20"/>
        <v>158</v>
      </c>
      <c r="M97" s="505">
        <f t="shared" si="20"/>
        <v>10187</v>
      </c>
      <c r="N97" s="505">
        <f t="shared" si="20"/>
        <v>4988</v>
      </c>
      <c r="O97" s="505"/>
      <c r="P97" s="505">
        <f t="shared" si="13"/>
        <v>4937</v>
      </c>
      <c r="Q97" s="505">
        <f t="shared" si="13"/>
        <v>2483</v>
      </c>
      <c r="R97" s="505">
        <f t="shared" si="13"/>
        <v>264</v>
      </c>
      <c r="S97" s="505">
        <f t="shared" si="13"/>
        <v>639</v>
      </c>
      <c r="T97" s="505">
        <f t="shared" si="13"/>
        <v>5201</v>
      </c>
      <c r="U97" s="505">
        <f t="shared" si="13"/>
        <v>3122</v>
      </c>
      <c r="V97" s="505">
        <f t="shared" si="13"/>
        <v>15388</v>
      </c>
      <c r="W97" s="505">
        <f t="shared" si="13"/>
        <v>8110</v>
      </c>
    </row>
    <row r="98" spans="1:23" ht="12" customHeight="1" x14ac:dyDescent="0.2">
      <c r="A98" s="491">
        <v>2019</v>
      </c>
      <c r="B98" s="443"/>
      <c r="C98" s="505">
        <f t="shared" ref="C98:N98" si="21">C54</f>
        <v>3325</v>
      </c>
      <c r="D98" s="505">
        <f t="shared" si="21"/>
        <v>1042</v>
      </c>
      <c r="E98" s="505">
        <f t="shared" si="21"/>
        <v>1221</v>
      </c>
      <c r="F98" s="505">
        <f t="shared" si="21"/>
        <v>283</v>
      </c>
      <c r="G98" s="505">
        <f t="shared" si="21"/>
        <v>828</v>
      </c>
      <c r="H98" s="505">
        <f t="shared" si="21"/>
        <v>103</v>
      </c>
      <c r="I98" s="505">
        <f t="shared" si="21"/>
        <v>1952</v>
      </c>
      <c r="J98" s="505">
        <f t="shared" si="21"/>
        <v>259</v>
      </c>
      <c r="K98" s="505">
        <f t="shared" si="21"/>
        <v>435</v>
      </c>
      <c r="L98" s="506">
        <f t="shared" si="21"/>
        <v>0</v>
      </c>
      <c r="M98" s="505">
        <f t="shared" si="21"/>
        <v>7761</v>
      </c>
      <c r="N98" s="505">
        <f t="shared" si="21"/>
        <v>1687</v>
      </c>
      <c r="O98" s="505"/>
      <c r="P98" s="505">
        <f t="shared" si="13"/>
        <v>5806</v>
      </c>
      <c r="Q98" s="505">
        <f t="shared" si="13"/>
        <v>2697</v>
      </c>
      <c r="R98" s="505">
        <f t="shared" si="13"/>
        <v>628</v>
      </c>
      <c r="S98" s="505">
        <f t="shared" si="13"/>
        <v>339</v>
      </c>
      <c r="T98" s="505">
        <f t="shared" si="13"/>
        <v>6434</v>
      </c>
      <c r="U98" s="505">
        <f t="shared" si="13"/>
        <v>3036</v>
      </c>
      <c r="V98" s="505">
        <f t="shared" si="13"/>
        <v>14195</v>
      </c>
      <c r="W98" s="505">
        <f t="shared" si="13"/>
        <v>4723</v>
      </c>
    </row>
    <row r="99" spans="1:23" ht="12" customHeight="1" x14ac:dyDescent="0.2">
      <c r="A99" s="491">
        <v>2020</v>
      </c>
      <c r="B99" s="443"/>
      <c r="C99" s="505">
        <f t="shared" ref="C99:N99" si="22">C55</f>
        <v>179</v>
      </c>
      <c r="D99" s="505">
        <f t="shared" si="22"/>
        <v>422</v>
      </c>
      <c r="E99" s="505">
        <f t="shared" si="22"/>
        <v>461</v>
      </c>
      <c r="F99" s="505">
        <f t="shared" si="22"/>
        <v>80</v>
      </c>
      <c r="G99" s="505">
        <f t="shared" si="22"/>
        <v>240</v>
      </c>
      <c r="H99" s="505">
        <f t="shared" si="22"/>
        <v>31</v>
      </c>
      <c r="I99" s="505">
        <f t="shared" si="22"/>
        <v>394</v>
      </c>
      <c r="J99" s="505">
        <f t="shared" si="22"/>
        <v>32</v>
      </c>
      <c r="K99" s="506">
        <f t="shared" si="22"/>
        <v>0</v>
      </c>
      <c r="L99" s="506">
        <f t="shared" si="22"/>
        <v>0</v>
      </c>
      <c r="M99" s="505">
        <f t="shared" si="22"/>
        <v>1274</v>
      </c>
      <c r="N99" s="505">
        <f t="shared" si="22"/>
        <v>565</v>
      </c>
      <c r="O99" s="505"/>
      <c r="P99" s="505">
        <f t="shared" si="13"/>
        <v>2141</v>
      </c>
      <c r="Q99" s="505">
        <f t="shared" si="13"/>
        <v>1302</v>
      </c>
      <c r="R99" s="505">
        <f t="shared" si="13"/>
        <v>141</v>
      </c>
      <c r="S99" s="505">
        <f t="shared" si="13"/>
        <v>44</v>
      </c>
      <c r="T99" s="505">
        <f t="shared" si="13"/>
        <v>2282</v>
      </c>
      <c r="U99" s="505">
        <f t="shared" si="13"/>
        <v>1346</v>
      </c>
      <c r="V99" s="505">
        <f t="shared" si="13"/>
        <v>3556</v>
      </c>
      <c r="W99" s="505">
        <f t="shared" si="13"/>
        <v>1911</v>
      </c>
    </row>
    <row r="100" spans="1:23" ht="12" customHeight="1" x14ac:dyDescent="0.2">
      <c r="A100" s="491">
        <v>2021</v>
      </c>
      <c r="B100" s="443"/>
      <c r="C100" s="505">
        <f t="shared" ref="C100:N100" si="23">C56</f>
        <v>258</v>
      </c>
      <c r="D100" s="505">
        <f t="shared" si="23"/>
        <v>568</v>
      </c>
      <c r="E100" s="505">
        <f t="shared" si="23"/>
        <v>1946</v>
      </c>
      <c r="F100" s="505">
        <f t="shared" si="23"/>
        <v>2368</v>
      </c>
      <c r="G100" s="505">
        <f t="shared" si="23"/>
        <v>138</v>
      </c>
      <c r="H100" s="505">
        <f t="shared" si="23"/>
        <v>50</v>
      </c>
      <c r="I100" s="505">
        <f t="shared" si="23"/>
        <v>287</v>
      </c>
      <c r="J100" s="505">
        <f t="shared" si="23"/>
        <v>183</v>
      </c>
      <c r="K100" s="506">
        <f t="shared" si="23"/>
        <v>833</v>
      </c>
      <c r="L100" s="506">
        <f t="shared" si="23"/>
        <v>0</v>
      </c>
      <c r="M100" s="505">
        <f t="shared" si="23"/>
        <v>3462</v>
      </c>
      <c r="N100" s="505">
        <f t="shared" si="23"/>
        <v>3169</v>
      </c>
      <c r="O100" s="505"/>
      <c r="P100" s="505">
        <f t="shared" si="13"/>
        <v>2116</v>
      </c>
      <c r="Q100" s="505">
        <f t="shared" si="13"/>
        <v>2101</v>
      </c>
      <c r="R100" s="505">
        <f t="shared" si="13"/>
        <v>57</v>
      </c>
      <c r="S100" s="505">
        <f t="shared" si="13"/>
        <v>210</v>
      </c>
      <c r="T100" s="505">
        <f t="shared" si="13"/>
        <v>2173</v>
      </c>
      <c r="U100" s="505">
        <f t="shared" si="13"/>
        <v>2311</v>
      </c>
      <c r="V100" s="505">
        <f t="shared" si="13"/>
        <v>5635</v>
      </c>
      <c r="W100" s="505">
        <f t="shared" si="13"/>
        <v>5480</v>
      </c>
    </row>
    <row r="101" spans="1:23" ht="12" customHeight="1" x14ac:dyDescent="0.2">
      <c r="A101" s="491">
        <v>2022</v>
      </c>
      <c r="B101" s="443"/>
      <c r="C101" s="505">
        <f t="shared" ref="C101:N103" si="24">C57</f>
        <v>934</v>
      </c>
      <c r="D101" s="505">
        <f t="shared" si="24"/>
        <v>987</v>
      </c>
      <c r="E101" s="505">
        <f t="shared" si="24"/>
        <v>3185</v>
      </c>
      <c r="F101" s="505">
        <f t="shared" si="24"/>
        <v>454</v>
      </c>
      <c r="G101" s="505">
        <f t="shared" si="24"/>
        <v>357</v>
      </c>
      <c r="H101" s="505">
        <f t="shared" si="24"/>
        <v>86</v>
      </c>
      <c r="I101" s="505">
        <f t="shared" si="24"/>
        <v>60</v>
      </c>
      <c r="J101" s="505">
        <f t="shared" si="24"/>
        <v>15</v>
      </c>
      <c r="K101" s="506">
        <f t="shared" si="24"/>
        <v>0</v>
      </c>
      <c r="L101" s="506">
        <f t="shared" si="24"/>
        <v>0</v>
      </c>
      <c r="M101" s="505">
        <f t="shared" si="24"/>
        <v>4536</v>
      </c>
      <c r="N101" s="505">
        <f t="shared" si="24"/>
        <v>1542</v>
      </c>
      <c r="O101" s="505"/>
      <c r="P101" s="505">
        <f t="shared" ref="P101:W103" si="25">P57</f>
        <v>3533</v>
      </c>
      <c r="Q101" s="505">
        <f t="shared" si="25"/>
        <v>1481</v>
      </c>
      <c r="R101" s="505">
        <f t="shared" si="25"/>
        <v>33</v>
      </c>
      <c r="S101" s="505">
        <f t="shared" si="25"/>
        <v>34</v>
      </c>
      <c r="T101" s="505">
        <f t="shared" si="25"/>
        <v>3566</v>
      </c>
      <c r="U101" s="505">
        <f t="shared" si="25"/>
        <v>1515</v>
      </c>
      <c r="V101" s="505">
        <f t="shared" si="25"/>
        <v>8102</v>
      </c>
      <c r="W101" s="505">
        <f t="shared" si="25"/>
        <v>3057</v>
      </c>
    </row>
    <row r="102" spans="1:23" ht="12" customHeight="1" x14ac:dyDescent="0.2">
      <c r="A102" s="494" t="s">
        <v>63</v>
      </c>
      <c r="B102" s="441"/>
      <c r="C102" s="507">
        <f t="shared" si="24"/>
        <v>15827</v>
      </c>
      <c r="D102" s="507">
        <f t="shared" si="24"/>
        <v>2971</v>
      </c>
      <c r="E102" s="507">
        <f t="shared" si="24"/>
        <v>1364</v>
      </c>
      <c r="F102" s="507">
        <f t="shared" si="24"/>
        <v>214</v>
      </c>
      <c r="G102" s="507">
        <f t="shared" si="24"/>
        <v>1174</v>
      </c>
      <c r="H102" s="507">
        <f t="shared" si="24"/>
        <v>164</v>
      </c>
      <c r="I102" s="507">
        <f t="shared" si="24"/>
        <v>2220</v>
      </c>
      <c r="J102" s="507">
        <f t="shared" si="24"/>
        <v>151</v>
      </c>
      <c r="K102" s="508">
        <f t="shared" si="24"/>
        <v>987</v>
      </c>
      <c r="L102" s="508">
        <f t="shared" si="24"/>
        <v>0</v>
      </c>
      <c r="M102" s="507">
        <f t="shared" si="24"/>
        <v>21572</v>
      </c>
      <c r="N102" s="507">
        <f t="shared" si="24"/>
        <v>3500</v>
      </c>
      <c r="O102" s="507"/>
      <c r="P102" s="507">
        <f t="shared" si="25"/>
        <v>7093</v>
      </c>
      <c r="Q102" s="507">
        <f t="shared" si="25"/>
        <v>2773</v>
      </c>
      <c r="R102" s="507">
        <f t="shared" si="25"/>
        <v>760</v>
      </c>
      <c r="S102" s="507">
        <f t="shared" si="25"/>
        <v>134</v>
      </c>
      <c r="T102" s="507">
        <f t="shared" si="25"/>
        <v>7853</v>
      </c>
      <c r="U102" s="507">
        <f t="shared" si="25"/>
        <v>2907</v>
      </c>
      <c r="V102" s="507">
        <f t="shared" si="25"/>
        <v>29425</v>
      </c>
      <c r="W102" s="507">
        <f t="shared" si="25"/>
        <v>6407</v>
      </c>
    </row>
    <row r="103" spans="1:23" ht="13" customHeight="1" x14ac:dyDescent="0.2">
      <c r="A103" s="509" t="s">
        <v>64</v>
      </c>
      <c r="B103" s="441"/>
      <c r="C103" s="507" t="str">
        <f t="shared" si="24"/>
        <v>-</v>
      </c>
      <c r="D103" s="507" t="str">
        <f t="shared" si="24"/>
        <v>-</v>
      </c>
      <c r="E103" s="507" t="str">
        <f t="shared" si="24"/>
        <v>-</v>
      </c>
      <c r="F103" s="507" t="str">
        <f t="shared" si="24"/>
        <v>-</v>
      </c>
      <c r="G103" s="507" t="str">
        <f t="shared" si="24"/>
        <v>-</v>
      </c>
      <c r="H103" s="507" t="str">
        <f t="shared" si="24"/>
        <v>-</v>
      </c>
      <c r="I103" s="507" t="str">
        <f t="shared" si="24"/>
        <v>-</v>
      </c>
      <c r="J103" s="507" t="str">
        <f t="shared" si="24"/>
        <v>-</v>
      </c>
      <c r="K103" s="507" t="str">
        <f t="shared" si="24"/>
        <v>-</v>
      </c>
      <c r="L103" s="507" t="str">
        <f t="shared" si="24"/>
        <v>-</v>
      </c>
      <c r="M103" s="507" t="str">
        <f t="shared" si="24"/>
        <v>-</v>
      </c>
      <c r="N103" s="507" t="str">
        <f t="shared" si="24"/>
        <v>-</v>
      </c>
      <c r="O103" s="507"/>
      <c r="P103" s="510" t="s">
        <v>65</v>
      </c>
      <c r="Q103" s="507" t="str">
        <f t="shared" si="25"/>
        <v>-</v>
      </c>
      <c r="R103" s="507">
        <f t="shared" si="25"/>
        <v>1000</v>
      </c>
      <c r="S103" s="507" t="str">
        <f t="shared" si="25"/>
        <v>-</v>
      </c>
      <c r="T103" s="507">
        <f t="shared" si="25"/>
        <v>4000</v>
      </c>
      <c r="U103" s="507" t="str">
        <f t="shared" si="25"/>
        <v>-</v>
      </c>
      <c r="V103" s="507" t="str">
        <f t="shared" si="25"/>
        <v>-</v>
      </c>
      <c r="W103" s="507" t="str">
        <f t="shared" si="25"/>
        <v>-</v>
      </c>
    </row>
    <row r="104" spans="1:23" ht="11.25" customHeight="1" x14ac:dyDescent="0.2">
      <c r="A104" s="898" t="str">
        <f t="shared" ref="A104:A110" si="26">A60</f>
        <v xml:space="preserve">a/  In 2004, CDFW reviewed and updated 1971-2003 escapement estimates to reflect final project reports. </v>
      </c>
      <c r="B104" s="898"/>
      <c r="C104" s="898"/>
      <c r="D104" s="898"/>
      <c r="E104" s="898"/>
      <c r="F104" s="898"/>
      <c r="G104" s="898"/>
      <c r="H104" s="898"/>
      <c r="I104" s="898"/>
      <c r="J104" s="898"/>
      <c r="K104" s="898"/>
      <c r="L104" s="898"/>
      <c r="M104" s="898"/>
      <c r="N104" s="898"/>
      <c r="O104" s="898"/>
      <c r="P104" s="898"/>
      <c r="Q104" s="898"/>
      <c r="R104" s="898"/>
      <c r="S104" s="898"/>
      <c r="T104" s="898"/>
      <c r="U104" s="898"/>
      <c r="V104" s="898"/>
      <c r="W104" s="898"/>
    </row>
    <row r="105" spans="1:23" ht="11.25" customHeight="1" x14ac:dyDescent="0.2">
      <c r="A105" s="895" t="str">
        <f t="shared" si="26"/>
        <v>b/  Most natural area estimates based on carcass surveys with a jack length cut-off.</v>
      </c>
      <c r="B105" s="895"/>
      <c r="C105" s="895"/>
      <c r="D105" s="895"/>
      <c r="E105" s="895"/>
      <c r="F105" s="895"/>
      <c r="G105" s="895"/>
      <c r="H105" s="895"/>
      <c r="I105" s="895"/>
      <c r="J105" s="895"/>
      <c r="K105" s="895"/>
      <c r="L105" s="895"/>
      <c r="M105" s="895"/>
      <c r="N105" s="895"/>
      <c r="O105" s="895"/>
      <c r="P105" s="895"/>
      <c r="Q105" s="895"/>
      <c r="R105" s="895"/>
      <c r="S105" s="895"/>
      <c r="T105" s="895"/>
      <c r="U105" s="895"/>
      <c r="V105" s="895"/>
      <c r="W105" s="895"/>
    </row>
    <row r="106" spans="1:23" ht="11.25" customHeight="1" x14ac:dyDescent="0.2">
      <c r="A106" s="877" t="str">
        <f t="shared" si="26"/>
        <v>c/  Other San Joaquin tributary escapement includes Cosumnes and Calaveras Rivers when surveys were conducted. In some years no survey was conducted due to logistical or environmental limitations.</v>
      </c>
      <c r="B106" s="877"/>
      <c r="C106" s="877"/>
      <c r="D106" s="877"/>
      <c r="E106" s="877"/>
      <c r="F106" s="877"/>
      <c r="G106" s="877"/>
      <c r="H106" s="877"/>
      <c r="I106" s="877"/>
      <c r="J106" s="877"/>
      <c r="K106" s="877"/>
      <c r="L106" s="877"/>
      <c r="M106" s="877"/>
      <c r="N106" s="877"/>
      <c r="O106" s="877"/>
      <c r="P106" s="877"/>
      <c r="Q106" s="877"/>
      <c r="R106" s="877"/>
      <c r="S106" s="877"/>
      <c r="T106" s="877"/>
      <c r="U106" s="877"/>
      <c r="V106" s="877"/>
      <c r="W106" s="877"/>
    </row>
    <row r="107" spans="1:23" ht="11.25" customHeight="1" x14ac:dyDescent="0.2">
      <c r="A107" s="895" t="str">
        <f t="shared" si="26"/>
        <v xml:space="preserve">d/  Calculating jack proportions was not possible in some years due to sampling and/or environmental limitations. In those years jacks are included in the adult escapement values.  </v>
      </c>
      <c r="B107" s="895"/>
      <c r="C107" s="895"/>
      <c r="D107" s="895"/>
      <c r="E107" s="895"/>
      <c r="F107" s="895"/>
      <c r="G107" s="895"/>
      <c r="H107" s="895"/>
      <c r="I107" s="895"/>
      <c r="J107" s="895"/>
      <c r="K107" s="895"/>
      <c r="L107" s="895"/>
      <c r="M107" s="895"/>
      <c r="N107" s="895"/>
      <c r="O107" s="895"/>
      <c r="P107" s="895"/>
      <c r="Q107" s="895"/>
      <c r="R107" s="895"/>
      <c r="S107" s="895"/>
      <c r="T107" s="895"/>
      <c r="U107" s="895"/>
      <c r="V107" s="895"/>
      <c r="W107" s="895"/>
    </row>
    <row r="108" spans="1:23" ht="11.25" customHeight="1" x14ac:dyDescent="0.2">
      <c r="A108" s="895" t="str">
        <f t="shared" si="26"/>
        <v>e/  Preliminary.</v>
      </c>
      <c r="B108" s="895"/>
      <c r="C108" s="895"/>
      <c r="D108" s="895"/>
      <c r="E108" s="895"/>
      <c r="F108" s="895"/>
      <c r="G108" s="895"/>
      <c r="H108" s="895"/>
      <c r="I108" s="895"/>
      <c r="J108" s="895"/>
      <c r="K108" s="895"/>
      <c r="L108" s="895"/>
      <c r="M108" s="895"/>
      <c r="N108" s="895"/>
      <c r="O108" s="895"/>
      <c r="P108" s="895"/>
      <c r="Q108" s="895"/>
      <c r="R108" s="895"/>
      <c r="S108" s="895"/>
      <c r="T108" s="895"/>
      <c r="U108" s="895"/>
      <c r="V108" s="895"/>
      <c r="W108" s="895"/>
    </row>
    <row r="109" spans="1:23" ht="11.25" customHeight="1" x14ac:dyDescent="0.2">
      <c r="A109" s="895" t="str">
        <f t="shared" si="26"/>
        <v>f/  Current hatchery-specific goals, not PFMC goals.</v>
      </c>
      <c r="B109" s="895"/>
      <c r="C109" s="895"/>
      <c r="D109" s="895"/>
      <c r="E109" s="895"/>
      <c r="F109" s="895"/>
      <c r="G109" s="895"/>
      <c r="H109" s="895"/>
      <c r="I109" s="895"/>
      <c r="J109" s="895"/>
      <c r="K109" s="895"/>
      <c r="L109" s="895"/>
      <c r="M109" s="895"/>
      <c r="N109" s="895"/>
      <c r="O109" s="895"/>
      <c r="P109" s="895"/>
      <c r="Q109" s="895"/>
      <c r="R109" s="895"/>
      <c r="S109" s="895"/>
      <c r="T109" s="895"/>
      <c r="U109" s="895"/>
      <c r="V109" s="895"/>
      <c r="W109" s="895"/>
    </row>
    <row r="110" spans="1:23" ht="11.25" customHeight="1" x14ac:dyDescent="0.2">
      <c r="A110" s="895" t="str">
        <f t="shared" si="26"/>
        <v>g/  Due to modernization of the hatchery facility and improved efficiencies, the Mokelumne Hatchery escapement goal was reduced from 5,000 to 3,000 adults in 2010.</v>
      </c>
      <c r="B110" s="895"/>
      <c r="C110" s="895"/>
      <c r="D110" s="895"/>
      <c r="E110" s="895"/>
      <c r="F110" s="895"/>
      <c r="G110" s="895"/>
      <c r="H110" s="895"/>
      <c r="I110" s="895"/>
      <c r="J110" s="895"/>
      <c r="K110" s="895"/>
      <c r="L110" s="895"/>
      <c r="M110" s="895"/>
      <c r="N110" s="895"/>
      <c r="O110" s="895"/>
      <c r="P110" s="895"/>
      <c r="Q110" s="895"/>
      <c r="R110" s="895"/>
      <c r="S110" s="895"/>
      <c r="T110" s="895"/>
      <c r="U110" s="895"/>
      <c r="V110" s="895"/>
      <c r="W110" s="895"/>
    </row>
  </sheetData>
  <customSheetViews>
    <customSheetView guid="{EF5D9E67-CDBC-4DA7-AF4B-457CDBE1825C}" scale="120" showGridLines="0" fitToPage="1">
      <pane ySplit="4" topLeftCell="A5" activePane="bottomLeft" state="frozen"/>
      <selection pane="bottomLeft" activeCell="A5" sqref="A5"/>
      <pageMargins left="0" right="0" top="0" bottom="0" header="0" footer="0"/>
      <pageSetup scale="90" fitToHeight="0" orientation="landscape" horizontalDpi="4294967292" r:id="rId1"/>
      <headerFooter alignWithMargins="0"/>
    </customSheetView>
  </customSheetViews>
  <mergeCells count="38">
    <mergeCell ref="A110:W110"/>
    <mergeCell ref="A61:AE61"/>
    <mergeCell ref="A1:W1"/>
    <mergeCell ref="C2:N2"/>
    <mergeCell ref="P2:U2"/>
    <mergeCell ref="V2:W3"/>
    <mergeCell ref="A3:A4"/>
    <mergeCell ref="C3:D3"/>
    <mergeCell ref="E3:F3"/>
    <mergeCell ref="G3:H3"/>
    <mergeCell ref="I3:J3"/>
    <mergeCell ref="K3:L3"/>
    <mergeCell ref="M3:N3"/>
    <mergeCell ref="P3:Q3"/>
    <mergeCell ref="R3:S3"/>
    <mergeCell ref="T3:U3"/>
    <mergeCell ref="A60:AE60"/>
    <mergeCell ref="A104:W104"/>
    <mergeCell ref="A62:W62"/>
    <mergeCell ref="A80:W80"/>
    <mergeCell ref="C81:N81"/>
    <mergeCell ref="P81:U81"/>
    <mergeCell ref="V81:W82"/>
    <mergeCell ref="A82:A83"/>
    <mergeCell ref="C82:D82"/>
    <mergeCell ref="E82:F82"/>
    <mergeCell ref="G82:H82"/>
    <mergeCell ref="I82:J82"/>
    <mergeCell ref="K82:L82"/>
    <mergeCell ref="M82:N82"/>
    <mergeCell ref="P82:Q82"/>
    <mergeCell ref="R82:S82"/>
    <mergeCell ref="T82:U82"/>
    <mergeCell ref="A109:W109"/>
    <mergeCell ref="A105:W105"/>
    <mergeCell ref="A106:W106"/>
    <mergeCell ref="A107:W107"/>
    <mergeCell ref="A108:W108"/>
  </mergeCells>
  <pageMargins left="1" right="0.75" top="1" bottom="1" header="0.5" footer="0.5"/>
  <pageSetup scale="83" fitToHeight="0" orientation="landscape" r:id="rId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V130"/>
  <sheetViews>
    <sheetView showGridLines="0" zoomScale="120" zoomScaleNormal="120" zoomScaleSheetLayoutView="100" workbookViewId="0">
      <pane ySplit="5" topLeftCell="A18" activePane="bottomLeft" state="frozen"/>
      <selection activeCell="J81" sqref="J81"/>
      <selection pane="bottomLeft" activeCell="F37" sqref="F18:F37"/>
    </sheetView>
  </sheetViews>
  <sheetFormatPr defaultColWidth="9.1796875" defaultRowHeight="12" customHeight="1" x14ac:dyDescent="0.2"/>
  <cols>
    <col min="1" max="1" width="8.7265625" style="520" customWidth="1"/>
    <col min="2" max="2" width="5.7265625" style="517" customWidth="1"/>
    <col min="3" max="3" width="1.7265625" style="517" customWidth="1"/>
    <col min="4" max="4" width="5.7265625" style="517" customWidth="1"/>
    <col min="5" max="5" width="1.7265625" style="517" customWidth="1"/>
    <col min="6" max="7" width="7" style="590" bestFit="1" customWidth="1"/>
    <col min="8" max="8" width="6.7265625" style="590" customWidth="1"/>
    <col min="9" max="9" width="1.7265625" style="590" customWidth="1"/>
    <col min="10" max="10" width="6.1796875" style="590" bestFit="1" customWidth="1"/>
    <col min="11" max="11" width="1.7265625" style="517" customWidth="1"/>
    <col min="12" max="12" width="8.7265625" style="517" customWidth="1"/>
    <col min="13" max="13" width="1.7265625" style="517" customWidth="1"/>
    <col min="14" max="14" width="8.7265625" style="517" customWidth="1"/>
    <col min="15" max="15" width="5.7265625" style="517" customWidth="1"/>
    <col min="16" max="16" width="1.7265625" style="517" customWidth="1"/>
    <col min="17" max="17" width="5.453125" style="517" bestFit="1" customWidth="1"/>
    <col min="18" max="18" width="1.453125" style="517" bestFit="1" customWidth="1"/>
    <col min="19" max="19" width="6.54296875" style="517" customWidth="1"/>
    <col min="20" max="20" width="1.7265625" style="517" customWidth="1"/>
    <col min="21" max="22" width="8.453125" style="517" customWidth="1"/>
    <col min="23" max="16384" width="9.1796875" style="514"/>
  </cols>
  <sheetData>
    <row r="1" spans="1:22" ht="12" customHeight="1" x14ac:dyDescent="0.3">
      <c r="A1" s="902"/>
      <c r="B1" s="902"/>
      <c r="C1" s="902"/>
      <c r="D1" s="902"/>
      <c r="E1" s="902"/>
      <c r="F1" s="902"/>
      <c r="G1" s="902"/>
      <c r="H1" s="902"/>
      <c r="I1" s="902"/>
      <c r="J1" s="902"/>
      <c r="K1" s="902"/>
      <c r="L1" s="902"/>
      <c r="M1" s="902"/>
      <c r="N1" s="902"/>
      <c r="O1" s="902"/>
      <c r="P1" s="902"/>
      <c r="Q1" s="902"/>
      <c r="R1" s="902"/>
      <c r="S1" s="902"/>
      <c r="T1" s="902"/>
      <c r="U1" s="513"/>
      <c r="V1" s="513"/>
    </row>
    <row r="2" spans="1:22" ht="12" customHeight="1" x14ac:dyDescent="0.2">
      <c r="A2" s="515"/>
      <c r="B2" s="904" t="s">
        <v>73</v>
      </c>
      <c r="C2" s="904"/>
      <c r="D2" s="904"/>
      <c r="E2" s="904"/>
      <c r="F2" s="904"/>
      <c r="G2" s="904"/>
      <c r="H2" s="904"/>
      <c r="I2" s="904"/>
      <c r="J2" s="904"/>
      <c r="K2" s="904"/>
      <c r="L2" s="904"/>
      <c r="M2" s="904"/>
      <c r="N2" s="904"/>
      <c r="O2" s="904"/>
      <c r="P2" s="516"/>
      <c r="Q2" s="516"/>
      <c r="R2" s="516"/>
      <c r="T2" s="518"/>
      <c r="U2" s="519"/>
    </row>
    <row r="3" spans="1:22" ht="12" customHeight="1" x14ac:dyDescent="0.2">
      <c r="B3" s="905" t="s">
        <v>74</v>
      </c>
      <c r="C3" s="905"/>
      <c r="D3" s="905"/>
      <c r="F3" s="905" t="s">
        <v>75</v>
      </c>
      <c r="G3" s="905"/>
      <c r="H3" s="905"/>
      <c r="I3" s="905"/>
      <c r="J3" s="905"/>
      <c r="L3" s="904" t="s">
        <v>76</v>
      </c>
      <c r="M3" s="904"/>
      <c r="N3" s="904"/>
      <c r="O3" s="904"/>
      <c r="P3" s="904"/>
      <c r="Q3" s="904"/>
      <c r="R3" s="904"/>
      <c r="S3" s="904"/>
      <c r="U3" s="909"/>
      <c r="V3" s="909"/>
    </row>
    <row r="4" spans="1:22" ht="12" customHeight="1" x14ac:dyDescent="0.2">
      <c r="A4" s="899" t="s">
        <v>77</v>
      </c>
      <c r="B4" s="521"/>
      <c r="C4" s="521"/>
      <c r="D4" s="521"/>
      <c r="E4" s="521"/>
      <c r="F4" s="910" t="s">
        <v>78</v>
      </c>
      <c r="G4" s="910"/>
      <c r="H4" s="910" t="s">
        <v>79</v>
      </c>
      <c r="I4" s="910"/>
      <c r="J4" s="910"/>
      <c r="K4" s="521"/>
      <c r="L4" s="911" t="s">
        <v>80</v>
      </c>
      <c r="M4" s="911"/>
      <c r="N4" s="904" t="s">
        <v>81</v>
      </c>
      <c r="O4" s="904"/>
      <c r="P4" s="522"/>
      <c r="Q4" s="904" t="s">
        <v>82</v>
      </c>
      <c r="R4" s="904"/>
      <c r="S4" s="904"/>
      <c r="T4" s="523"/>
      <c r="U4" s="523"/>
      <c r="V4" s="523"/>
    </row>
    <row r="5" spans="1:22" ht="22.5" customHeight="1" x14ac:dyDescent="0.2">
      <c r="A5" s="903"/>
      <c r="B5" s="524" t="s">
        <v>15</v>
      </c>
      <c r="C5" s="525"/>
      <c r="D5" s="524" t="s">
        <v>16</v>
      </c>
      <c r="E5" s="524"/>
      <c r="F5" s="525" t="s">
        <v>15</v>
      </c>
      <c r="G5" s="525" t="s">
        <v>16</v>
      </c>
      <c r="H5" s="525" t="s">
        <v>15</v>
      </c>
      <c r="I5" s="525"/>
      <c r="J5" s="525" t="s">
        <v>16</v>
      </c>
      <c r="K5" s="524"/>
      <c r="L5" s="906" t="s">
        <v>83</v>
      </c>
      <c r="M5" s="906"/>
      <c r="N5" s="524" t="s">
        <v>15</v>
      </c>
      <c r="O5" s="524" t="s">
        <v>16</v>
      </c>
      <c r="P5" s="524"/>
      <c r="Q5" s="524" t="s">
        <v>15</v>
      </c>
      <c r="R5" s="524"/>
      <c r="S5" s="524" t="s">
        <v>16</v>
      </c>
      <c r="T5" s="526"/>
      <c r="U5" s="518"/>
      <c r="V5" s="518" t="s">
        <v>1133</v>
      </c>
    </row>
    <row r="6" spans="1:22" ht="12" customHeight="1" x14ac:dyDescent="0.2">
      <c r="A6" s="443">
        <v>1970</v>
      </c>
      <c r="B6" s="527" t="s">
        <v>84</v>
      </c>
      <c r="C6" s="528"/>
      <c r="D6" s="527" t="s">
        <v>84</v>
      </c>
      <c r="E6" s="486"/>
      <c r="F6" s="529">
        <v>32085</v>
      </c>
      <c r="G6" s="529">
        <v>8324</v>
      </c>
      <c r="H6" s="527" t="s">
        <v>84</v>
      </c>
      <c r="I6" s="530"/>
      <c r="J6" s="530" t="s">
        <v>84</v>
      </c>
      <c r="K6" s="444"/>
      <c r="L6" s="444">
        <v>3785</v>
      </c>
      <c r="M6" s="444"/>
      <c r="N6" s="486">
        <v>3652</v>
      </c>
      <c r="O6" s="486">
        <v>0</v>
      </c>
      <c r="P6" s="486"/>
      <c r="Q6" s="486">
        <v>235</v>
      </c>
      <c r="R6" s="486"/>
      <c r="S6" s="527" t="s">
        <v>84</v>
      </c>
      <c r="T6" s="444"/>
      <c r="U6" s="531"/>
      <c r="V6" s="531">
        <f>L6+N6</f>
        <v>7437</v>
      </c>
    </row>
    <row r="7" spans="1:22" ht="12" customHeight="1" x14ac:dyDescent="0.2">
      <c r="A7" s="443">
        <v>1971</v>
      </c>
      <c r="B7" s="486">
        <v>16741</v>
      </c>
      <c r="C7" s="532"/>
      <c r="D7" s="527" t="s">
        <v>84</v>
      </c>
      <c r="E7" s="486"/>
      <c r="F7" s="529">
        <v>32225</v>
      </c>
      <c r="G7" s="529">
        <v>20863.976999999999</v>
      </c>
      <c r="H7" s="527" t="s">
        <v>84</v>
      </c>
      <c r="I7" s="530"/>
      <c r="J7" s="530" t="s">
        <v>84</v>
      </c>
      <c r="K7" s="444"/>
      <c r="L7" s="444">
        <v>2970</v>
      </c>
      <c r="M7" s="444"/>
      <c r="N7" s="486">
        <v>4197.6000000000004</v>
      </c>
      <c r="O7" s="486">
        <v>1632.4</v>
      </c>
      <c r="P7" s="486"/>
      <c r="Q7" s="486">
        <v>481</v>
      </c>
      <c r="R7" s="486"/>
      <c r="S7" s="527" t="s">
        <v>84</v>
      </c>
      <c r="T7" s="444"/>
      <c r="U7" s="531"/>
      <c r="V7" s="531">
        <f t="shared" ref="V7:V44" si="0">L7+N7</f>
        <v>7167.6</v>
      </c>
    </row>
    <row r="8" spans="1:22" ht="12" customHeight="1" x14ac:dyDescent="0.2">
      <c r="A8" s="443">
        <v>1972</v>
      </c>
      <c r="B8" s="486">
        <v>29160.516</v>
      </c>
      <c r="C8" s="532"/>
      <c r="D8" s="486">
        <v>2398.4839999999999</v>
      </c>
      <c r="E8" s="486"/>
      <c r="F8" s="529">
        <v>28592</v>
      </c>
      <c r="G8" s="529">
        <v>8541</v>
      </c>
      <c r="H8" s="527" t="s">
        <v>84</v>
      </c>
      <c r="I8" s="530"/>
      <c r="J8" s="530" t="s">
        <v>84</v>
      </c>
      <c r="K8" s="444"/>
      <c r="L8" s="444">
        <v>1050</v>
      </c>
      <c r="M8" s="444"/>
      <c r="N8" s="486">
        <v>5911.92</v>
      </c>
      <c r="O8" s="486">
        <v>1126.08</v>
      </c>
      <c r="P8" s="486"/>
      <c r="Q8" s="486">
        <v>256</v>
      </c>
      <c r="R8" s="486"/>
      <c r="S8" s="527" t="s">
        <v>84</v>
      </c>
      <c r="T8" s="444"/>
      <c r="U8" s="531"/>
      <c r="V8" s="531">
        <f t="shared" si="0"/>
        <v>6961.92</v>
      </c>
    </row>
    <row r="9" spans="1:22" ht="12" customHeight="1" x14ac:dyDescent="0.2">
      <c r="A9" s="443">
        <v>1973</v>
      </c>
      <c r="B9" s="486">
        <v>20975.102999999999</v>
      </c>
      <c r="C9" s="532"/>
      <c r="D9" s="486">
        <v>696.99199999999996</v>
      </c>
      <c r="E9" s="486"/>
      <c r="F9" s="529">
        <v>19456</v>
      </c>
      <c r="G9" s="529">
        <v>4623</v>
      </c>
      <c r="H9" s="527" t="s">
        <v>84</v>
      </c>
      <c r="I9" s="530"/>
      <c r="J9" s="530" t="s">
        <v>84</v>
      </c>
      <c r="K9" s="444"/>
      <c r="L9" s="444">
        <v>4050</v>
      </c>
      <c r="M9" s="444"/>
      <c r="N9" s="486">
        <v>5905.0249999999996</v>
      </c>
      <c r="O9" s="486">
        <v>1269.9749999999999</v>
      </c>
      <c r="P9" s="486"/>
      <c r="Q9" s="486">
        <v>205</v>
      </c>
      <c r="R9" s="486"/>
      <c r="S9" s="527" t="s">
        <v>84</v>
      </c>
      <c r="T9" s="444"/>
      <c r="U9" s="531"/>
      <c r="V9" s="531">
        <f t="shared" si="0"/>
        <v>9955.0249999999996</v>
      </c>
    </row>
    <row r="10" spans="1:22" ht="12" customHeight="1" x14ac:dyDescent="0.2">
      <c r="A10" s="443">
        <v>1974</v>
      </c>
      <c r="B10" s="486">
        <v>5772.7670000000007</v>
      </c>
      <c r="C10" s="532"/>
      <c r="D10" s="486">
        <v>310.233</v>
      </c>
      <c r="E10" s="532"/>
      <c r="F10" s="529">
        <v>18109</v>
      </c>
      <c r="G10" s="529">
        <v>3788</v>
      </c>
      <c r="H10" s="527" t="s">
        <v>84</v>
      </c>
      <c r="I10" s="530"/>
      <c r="J10" s="530" t="s">
        <v>84</v>
      </c>
      <c r="K10" s="444"/>
      <c r="L10" s="444">
        <v>5250</v>
      </c>
      <c r="M10" s="444"/>
      <c r="N10" s="486">
        <v>2606.8000000000002</v>
      </c>
      <c r="O10" s="486">
        <v>1193.2</v>
      </c>
      <c r="P10" s="486"/>
      <c r="Q10" s="486">
        <v>198</v>
      </c>
      <c r="R10" s="486"/>
      <c r="S10" s="527" t="s">
        <v>84</v>
      </c>
      <c r="T10" s="444"/>
      <c r="U10" s="531"/>
      <c r="V10" s="531">
        <f t="shared" si="0"/>
        <v>7856.8</v>
      </c>
    </row>
    <row r="11" spans="1:22" ht="12" customHeight="1" x14ac:dyDescent="0.2">
      <c r="A11" s="443">
        <v>1975</v>
      </c>
      <c r="B11" s="486">
        <v>18317.210999999999</v>
      </c>
      <c r="C11" s="532"/>
      <c r="D11" s="486">
        <v>943.78899999999999</v>
      </c>
      <c r="E11" s="532"/>
      <c r="F11" s="529">
        <v>15932</v>
      </c>
      <c r="G11" s="529">
        <v>7498</v>
      </c>
      <c r="H11" s="527" t="s">
        <v>84</v>
      </c>
      <c r="I11" s="530"/>
      <c r="J11" s="530" t="s">
        <v>84</v>
      </c>
      <c r="K11" s="444"/>
      <c r="L11" s="444">
        <v>12650</v>
      </c>
      <c r="M11" s="444"/>
      <c r="N11" s="486">
        <v>6867.0139999999992</v>
      </c>
      <c r="O11" s="486">
        <v>3366.9859999999994</v>
      </c>
      <c r="P11" s="486"/>
      <c r="Q11" s="486">
        <v>691</v>
      </c>
      <c r="R11" s="486"/>
      <c r="S11" s="527" t="s">
        <v>84</v>
      </c>
      <c r="T11" s="444"/>
      <c r="U11" s="531"/>
      <c r="V11" s="531">
        <f t="shared" si="0"/>
        <v>19517.013999999999</v>
      </c>
    </row>
    <row r="12" spans="1:22" ht="12" customHeight="1" x14ac:dyDescent="0.2">
      <c r="A12" s="443">
        <v>1976</v>
      </c>
      <c r="B12" s="486">
        <v>9862.9599999999991</v>
      </c>
      <c r="C12" s="532"/>
      <c r="D12" s="486">
        <v>6045.04</v>
      </c>
      <c r="E12" s="532"/>
      <c r="F12" s="529">
        <v>26462</v>
      </c>
      <c r="G12" s="529">
        <v>8634</v>
      </c>
      <c r="H12" s="527" t="s">
        <v>84</v>
      </c>
      <c r="I12" s="530"/>
      <c r="J12" s="530" t="s">
        <v>84</v>
      </c>
      <c r="K12" s="444"/>
      <c r="L12" s="444">
        <v>46</v>
      </c>
      <c r="M12" s="444"/>
      <c r="N12" s="486">
        <v>21180.18</v>
      </c>
      <c r="O12" s="486">
        <v>3914.82</v>
      </c>
      <c r="P12" s="486"/>
      <c r="Q12" s="486">
        <v>699</v>
      </c>
      <c r="R12" s="486"/>
      <c r="S12" s="527" t="s">
        <v>84</v>
      </c>
      <c r="T12" s="444"/>
      <c r="U12" s="531"/>
      <c r="V12" s="531">
        <f t="shared" si="0"/>
        <v>21226.18</v>
      </c>
    </row>
    <row r="13" spans="1:22" ht="12" customHeight="1" x14ac:dyDescent="0.2">
      <c r="A13" s="443">
        <v>1977</v>
      </c>
      <c r="B13" s="486">
        <v>8655.94</v>
      </c>
      <c r="C13" s="532"/>
      <c r="D13" s="486">
        <v>884.16</v>
      </c>
      <c r="E13" s="532"/>
      <c r="F13" s="529">
        <v>15028</v>
      </c>
      <c r="G13" s="529">
        <v>2186</v>
      </c>
      <c r="H13" s="527" t="s">
        <v>84</v>
      </c>
      <c r="I13" s="530"/>
      <c r="J13" s="530" t="s">
        <v>84</v>
      </c>
      <c r="K13" s="444"/>
      <c r="L13" s="444">
        <v>1000</v>
      </c>
      <c r="M13" s="444"/>
      <c r="N13" s="486">
        <v>7019.36</v>
      </c>
      <c r="O13" s="486">
        <v>4525.6400000000003</v>
      </c>
      <c r="P13" s="486"/>
      <c r="Q13" s="486">
        <v>185</v>
      </c>
      <c r="R13" s="486"/>
      <c r="S13" s="527" t="s">
        <v>84</v>
      </c>
      <c r="T13" s="444"/>
      <c r="U13" s="531"/>
      <c r="V13" s="531">
        <f t="shared" si="0"/>
        <v>8019.36</v>
      </c>
    </row>
    <row r="14" spans="1:22" ht="12" customHeight="1" x14ac:dyDescent="0.2">
      <c r="A14" s="443">
        <v>1978</v>
      </c>
      <c r="B14" s="486">
        <v>11131.268</v>
      </c>
      <c r="C14" s="532"/>
      <c r="D14" s="486">
        <v>1347.7320000000002</v>
      </c>
      <c r="E14" s="532"/>
      <c r="F14" s="529">
        <v>23669</v>
      </c>
      <c r="G14" s="529">
        <v>1193</v>
      </c>
      <c r="H14" s="527" t="s">
        <v>84</v>
      </c>
      <c r="I14" s="530"/>
      <c r="J14" s="530" t="s">
        <v>84</v>
      </c>
      <c r="K14" s="444"/>
      <c r="L14" s="444">
        <v>2255</v>
      </c>
      <c r="M14" s="444"/>
      <c r="N14" s="486">
        <v>4909.3540000000003</v>
      </c>
      <c r="O14" s="486">
        <v>759.64600000000007</v>
      </c>
      <c r="P14" s="486"/>
      <c r="Q14" s="486">
        <v>204</v>
      </c>
      <c r="R14" s="486"/>
      <c r="S14" s="527" t="s">
        <v>84</v>
      </c>
      <c r="T14" s="444"/>
      <c r="U14" s="531"/>
      <c r="V14" s="531">
        <f t="shared" si="0"/>
        <v>7164.3540000000003</v>
      </c>
    </row>
    <row r="15" spans="1:22" ht="12" customHeight="1" x14ac:dyDescent="0.2">
      <c r="A15" s="443">
        <v>1979</v>
      </c>
      <c r="B15" s="486">
        <v>10232.58</v>
      </c>
      <c r="C15" s="532"/>
      <c r="D15" s="486">
        <v>51.42</v>
      </c>
      <c r="E15" s="532"/>
      <c r="F15" s="529">
        <v>2251</v>
      </c>
      <c r="G15" s="529">
        <v>113</v>
      </c>
      <c r="H15" s="527" t="s">
        <v>84</v>
      </c>
      <c r="I15" s="530"/>
      <c r="J15" s="530" t="s">
        <v>84</v>
      </c>
      <c r="K15" s="444"/>
      <c r="L15" s="444">
        <v>10</v>
      </c>
      <c r="M15" s="444"/>
      <c r="N15" s="486">
        <v>2161.9920000000002</v>
      </c>
      <c r="O15" s="486">
        <v>694.00800000000004</v>
      </c>
      <c r="P15" s="486"/>
      <c r="Q15" s="486">
        <v>250</v>
      </c>
      <c r="R15" s="486"/>
      <c r="S15" s="527" t="s">
        <v>84</v>
      </c>
      <c r="T15" s="444"/>
      <c r="U15" s="531"/>
      <c r="V15" s="531">
        <f t="shared" si="0"/>
        <v>2171.9920000000002</v>
      </c>
    </row>
    <row r="16" spans="1:22" ht="12" customHeight="1" x14ac:dyDescent="0.2">
      <c r="A16" s="443">
        <v>1980</v>
      </c>
      <c r="B16" s="486">
        <v>8429.2110000000011</v>
      </c>
      <c r="C16" s="532"/>
      <c r="D16" s="486">
        <v>663.78899999999999</v>
      </c>
      <c r="E16" s="532"/>
      <c r="F16" s="529">
        <v>84</v>
      </c>
      <c r="G16" s="529">
        <v>1072</v>
      </c>
      <c r="H16" s="527" t="s">
        <v>84</v>
      </c>
      <c r="I16" s="530"/>
      <c r="J16" s="530" t="s">
        <v>84</v>
      </c>
      <c r="K16" s="444"/>
      <c r="L16" s="444">
        <v>2695</v>
      </c>
      <c r="M16" s="444"/>
      <c r="N16" s="486">
        <v>6404.2920000000004</v>
      </c>
      <c r="O16" s="486">
        <v>2958.7080000000001</v>
      </c>
      <c r="P16" s="486"/>
      <c r="Q16" s="486">
        <v>538</v>
      </c>
      <c r="R16" s="486"/>
      <c r="S16" s="527" t="s">
        <v>84</v>
      </c>
      <c r="T16" s="444"/>
      <c r="U16" s="531"/>
      <c r="V16" s="531">
        <f t="shared" si="0"/>
        <v>9099.2920000000013</v>
      </c>
    </row>
    <row r="17" spans="1:22" ht="12" customHeight="1" x14ac:dyDescent="0.2">
      <c r="A17" s="443">
        <v>1981</v>
      </c>
      <c r="B17" s="486">
        <v>6028.0450000000001</v>
      </c>
      <c r="C17" s="532"/>
      <c r="D17" s="486">
        <v>689.95500000000004</v>
      </c>
      <c r="E17" s="532"/>
      <c r="F17" s="529">
        <v>18297</v>
      </c>
      <c r="G17" s="529">
        <v>1744</v>
      </c>
      <c r="H17" s="527" t="s">
        <v>84</v>
      </c>
      <c r="I17" s="530"/>
      <c r="J17" s="530" t="s">
        <v>84</v>
      </c>
      <c r="K17" s="444"/>
      <c r="L17" s="444">
        <v>981</v>
      </c>
      <c r="M17" s="444"/>
      <c r="N17" s="486">
        <v>12682.17</v>
      </c>
      <c r="O17" s="486">
        <v>7972.83</v>
      </c>
      <c r="P17" s="486"/>
      <c r="Q17" s="486">
        <v>886.971</v>
      </c>
      <c r="R17" s="486"/>
      <c r="S17" s="486">
        <v>113.029</v>
      </c>
      <c r="T17" s="444"/>
      <c r="U17" s="531"/>
      <c r="V17" s="531">
        <f t="shared" si="0"/>
        <v>13663.17</v>
      </c>
    </row>
    <row r="18" spans="1:22" ht="12" customHeight="1" x14ac:dyDescent="0.2">
      <c r="A18" s="443">
        <v>1982</v>
      </c>
      <c r="B18" s="486">
        <v>6250.0969999999998</v>
      </c>
      <c r="C18" s="532"/>
      <c r="D18" s="486">
        <v>648.90300000000002</v>
      </c>
      <c r="E18" s="532"/>
      <c r="F18" s="529">
        <v>972</v>
      </c>
      <c r="G18" s="529">
        <v>270</v>
      </c>
      <c r="H18" s="527" t="s">
        <v>84</v>
      </c>
      <c r="I18" s="530"/>
      <c r="J18" s="530" t="s">
        <v>84</v>
      </c>
      <c r="K18" s="444"/>
      <c r="L18" s="444">
        <v>2824</v>
      </c>
      <c r="M18" s="444"/>
      <c r="N18" s="486">
        <v>19150.011999999999</v>
      </c>
      <c r="O18" s="486">
        <v>4005.9879999999998</v>
      </c>
      <c r="P18" s="486"/>
      <c r="Q18" s="486">
        <v>1809</v>
      </c>
      <c r="R18" s="486"/>
      <c r="S18" s="486">
        <v>191</v>
      </c>
      <c r="T18" s="444"/>
      <c r="U18" s="531"/>
      <c r="V18" s="531">
        <f t="shared" si="0"/>
        <v>21974.011999999999</v>
      </c>
    </row>
    <row r="19" spans="1:22" ht="12" customHeight="1" x14ac:dyDescent="0.2">
      <c r="A19" s="443">
        <v>1983</v>
      </c>
      <c r="B19" s="486">
        <v>13710.471999999998</v>
      </c>
      <c r="C19" s="532"/>
      <c r="D19" s="486">
        <v>1378.528</v>
      </c>
      <c r="E19" s="532"/>
      <c r="F19" s="529">
        <v>1439</v>
      </c>
      <c r="G19" s="529">
        <v>392</v>
      </c>
      <c r="H19" s="527" t="s">
        <v>84</v>
      </c>
      <c r="I19" s="530"/>
      <c r="J19" s="530" t="s">
        <v>84</v>
      </c>
      <c r="K19" s="444"/>
      <c r="L19" s="444">
        <v>609</v>
      </c>
      <c r="M19" s="444"/>
      <c r="N19" s="486">
        <v>4799.95</v>
      </c>
      <c r="O19" s="486">
        <v>847.05</v>
      </c>
      <c r="P19" s="486"/>
      <c r="Q19" s="486">
        <v>1630.5160000000001</v>
      </c>
      <c r="R19" s="486"/>
      <c r="S19" s="486">
        <v>71.483999999999995</v>
      </c>
      <c r="T19" s="444"/>
      <c r="U19" s="531"/>
      <c r="V19" s="531">
        <f t="shared" si="0"/>
        <v>5408.95</v>
      </c>
    </row>
    <row r="20" spans="1:22" ht="12" customHeight="1" x14ac:dyDescent="0.2">
      <c r="A20" s="443">
        <v>1984</v>
      </c>
      <c r="B20" s="486">
        <v>6520.8019999999997</v>
      </c>
      <c r="C20" s="532"/>
      <c r="D20" s="486">
        <v>3831.1979999999999</v>
      </c>
      <c r="E20" s="532"/>
      <c r="F20" s="529">
        <v>794</v>
      </c>
      <c r="G20" s="529">
        <v>1868.7239999999999</v>
      </c>
      <c r="H20" s="527" t="s">
        <v>84</v>
      </c>
      <c r="I20" s="530"/>
      <c r="J20" s="530" t="s">
        <v>84</v>
      </c>
      <c r="K20" s="444"/>
      <c r="L20" s="444">
        <v>214</v>
      </c>
      <c r="M20" s="444"/>
      <c r="N20" s="486">
        <v>3731.5709999999999</v>
      </c>
      <c r="O20" s="486">
        <v>4091.4290000000001</v>
      </c>
      <c r="P20" s="486"/>
      <c r="Q20" s="486">
        <v>1311</v>
      </c>
      <c r="R20" s="486"/>
      <c r="S20" s="486">
        <v>251</v>
      </c>
      <c r="T20" s="444"/>
      <c r="U20" s="531"/>
      <c r="V20" s="531">
        <f t="shared" si="0"/>
        <v>3945.5709999999999</v>
      </c>
    </row>
    <row r="21" spans="1:22" ht="12" customHeight="1" x14ac:dyDescent="0.2">
      <c r="A21" s="443">
        <v>1985</v>
      </c>
      <c r="B21" s="486">
        <v>8000.2179999999998</v>
      </c>
      <c r="C21" s="532"/>
      <c r="D21" s="486">
        <v>2179.7820000000002</v>
      </c>
      <c r="E21" s="532"/>
      <c r="F21" s="529">
        <v>3633</v>
      </c>
      <c r="G21" s="529">
        <v>329</v>
      </c>
      <c r="H21" s="527" t="s">
        <v>84</v>
      </c>
      <c r="I21" s="530"/>
      <c r="J21" s="530" t="s">
        <v>84</v>
      </c>
      <c r="K21" s="444"/>
      <c r="L21" s="444">
        <v>676</v>
      </c>
      <c r="M21" s="444"/>
      <c r="N21" s="486">
        <v>8625.884</v>
      </c>
      <c r="O21" s="486">
        <v>4287.116</v>
      </c>
      <c r="P21" s="486"/>
      <c r="Q21" s="486">
        <v>1592</v>
      </c>
      <c r="R21" s="486"/>
      <c r="S21" s="486">
        <v>38</v>
      </c>
      <c r="T21" s="444"/>
      <c r="U21" s="531"/>
      <c r="V21" s="531">
        <f t="shared" si="0"/>
        <v>9301.884</v>
      </c>
    </row>
    <row r="22" spans="1:22" ht="12" customHeight="1" x14ac:dyDescent="0.2">
      <c r="A22" s="443">
        <v>1986</v>
      </c>
      <c r="B22" s="486">
        <v>7709.4080000000004</v>
      </c>
      <c r="C22" s="532"/>
      <c r="D22" s="486">
        <v>591.59199999999998</v>
      </c>
      <c r="E22" s="532"/>
      <c r="F22" s="529">
        <v>2101</v>
      </c>
      <c r="G22" s="529">
        <v>496</v>
      </c>
      <c r="H22" s="527" t="s">
        <v>84</v>
      </c>
      <c r="I22" s="530"/>
      <c r="J22" s="530" t="s">
        <v>84</v>
      </c>
      <c r="K22" s="444"/>
      <c r="L22" s="444">
        <v>2205</v>
      </c>
      <c r="M22" s="444"/>
      <c r="N22" s="486">
        <v>20183.07</v>
      </c>
      <c r="O22" s="486">
        <v>1874.93</v>
      </c>
      <c r="P22" s="486"/>
      <c r="Q22" s="486">
        <v>1242.4110000000001</v>
      </c>
      <c r="R22" s="486"/>
      <c r="S22" s="486">
        <v>190.589</v>
      </c>
      <c r="T22" s="444"/>
      <c r="U22" s="531"/>
      <c r="V22" s="531">
        <f t="shared" si="0"/>
        <v>22388.07</v>
      </c>
    </row>
    <row r="23" spans="1:22" ht="12" customHeight="1" x14ac:dyDescent="0.2">
      <c r="A23" s="443">
        <v>1987</v>
      </c>
      <c r="B23" s="486">
        <v>15711.234</v>
      </c>
      <c r="C23" s="532"/>
      <c r="D23" s="486">
        <v>859.76599999999996</v>
      </c>
      <c r="E23" s="532"/>
      <c r="F23" s="529">
        <v>1909</v>
      </c>
      <c r="G23" s="529">
        <v>277</v>
      </c>
      <c r="H23" s="527" t="s">
        <v>84</v>
      </c>
      <c r="I23" s="530"/>
      <c r="J23" s="530" t="s">
        <v>84</v>
      </c>
      <c r="K23" s="444"/>
      <c r="L23" s="444">
        <v>304</v>
      </c>
      <c r="M23" s="444"/>
      <c r="N23" s="486">
        <v>7880.3270000000002</v>
      </c>
      <c r="O23" s="486">
        <v>4490.6729999999998</v>
      </c>
      <c r="P23" s="486"/>
      <c r="Q23" s="486">
        <v>925.51900000000001</v>
      </c>
      <c r="R23" s="486"/>
      <c r="S23" s="486">
        <v>287.48099999999999</v>
      </c>
      <c r="T23" s="444"/>
      <c r="U23" s="531"/>
      <c r="V23" s="531">
        <f t="shared" si="0"/>
        <v>8184.3270000000002</v>
      </c>
    </row>
    <row r="24" spans="1:22" ht="12" customHeight="1" x14ac:dyDescent="0.2">
      <c r="A24" s="443">
        <v>1988</v>
      </c>
      <c r="B24" s="486">
        <v>10637.66</v>
      </c>
      <c r="C24" s="532"/>
      <c r="D24" s="486">
        <v>2580.34</v>
      </c>
      <c r="E24" s="532"/>
      <c r="F24" s="529">
        <v>1878</v>
      </c>
      <c r="G24" s="529">
        <v>1008</v>
      </c>
      <c r="H24" s="527" t="s">
        <v>84</v>
      </c>
      <c r="I24" s="530"/>
      <c r="J24" s="530" t="s">
        <v>84</v>
      </c>
      <c r="K24" s="444"/>
      <c r="L24" s="444">
        <v>2233</v>
      </c>
      <c r="M24" s="444"/>
      <c r="N24" s="486">
        <v>8061.3389999999999</v>
      </c>
      <c r="O24" s="486">
        <v>1805.6610000000001</v>
      </c>
      <c r="P24" s="486"/>
      <c r="Q24" s="486">
        <v>6559.68</v>
      </c>
      <c r="R24" s="486"/>
      <c r="S24" s="486">
        <v>273.32</v>
      </c>
      <c r="T24" s="444"/>
      <c r="U24" s="531"/>
      <c r="V24" s="531">
        <f t="shared" si="0"/>
        <v>10294.339</v>
      </c>
    </row>
    <row r="25" spans="1:22" ht="12" customHeight="1" x14ac:dyDescent="0.2">
      <c r="A25" s="443">
        <v>1989</v>
      </c>
      <c r="B25" s="486">
        <v>9209.1980000000003</v>
      </c>
      <c r="C25" s="532"/>
      <c r="D25" s="486">
        <v>3662.8020000000006</v>
      </c>
      <c r="E25" s="532"/>
      <c r="F25" s="529">
        <v>571</v>
      </c>
      <c r="G25" s="529">
        <v>125</v>
      </c>
      <c r="H25" s="527" t="s">
        <v>84</v>
      </c>
      <c r="I25" s="530"/>
      <c r="J25" s="530" t="s">
        <v>84</v>
      </c>
      <c r="K25" s="444"/>
      <c r="L25" s="444">
        <v>1954</v>
      </c>
      <c r="M25" s="444"/>
      <c r="N25" s="486">
        <v>4330.5640000000003</v>
      </c>
      <c r="O25" s="486">
        <v>800.43600000000004</v>
      </c>
      <c r="P25" s="486"/>
      <c r="Q25" s="486">
        <v>4387.3919999999998</v>
      </c>
      <c r="R25" s="486"/>
      <c r="S25" s="486">
        <v>690.60799999999995</v>
      </c>
      <c r="T25" s="444"/>
      <c r="U25" s="531"/>
      <c r="V25" s="531">
        <f t="shared" si="0"/>
        <v>6284.5640000000003</v>
      </c>
    </row>
    <row r="26" spans="1:22" ht="12" customHeight="1" x14ac:dyDescent="0.2">
      <c r="A26" s="443">
        <v>1990</v>
      </c>
      <c r="B26" s="533">
        <v>6967.9459999999999</v>
      </c>
      <c r="C26" s="532"/>
      <c r="D26" s="533">
        <v>1110.0540000000001</v>
      </c>
      <c r="E26" s="532"/>
      <c r="F26" s="534">
        <v>387</v>
      </c>
      <c r="G26" s="534">
        <v>43</v>
      </c>
      <c r="H26" s="527" t="s">
        <v>84</v>
      </c>
      <c r="I26" s="530"/>
      <c r="J26" s="530" t="s">
        <v>84</v>
      </c>
      <c r="K26" s="535"/>
      <c r="L26" s="536">
        <v>1592</v>
      </c>
      <c r="M26" s="537"/>
      <c r="N26" s="538">
        <v>3517.924</v>
      </c>
      <c r="O26" s="538">
        <v>680.07600000000002</v>
      </c>
      <c r="P26" s="539"/>
      <c r="Q26" s="538">
        <v>1306.17</v>
      </c>
      <c r="R26" s="538"/>
      <c r="S26" s="538">
        <v>586.83000000000004</v>
      </c>
      <c r="T26" s="535"/>
      <c r="U26" s="531"/>
      <c r="V26" s="531">
        <f t="shared" si="0"/>
        <v>5109.924</v>
      </c>
    </row>
    <row r="27" spans="1:22" ht="12" customHeight="1" x14ac:dyDescent="0.2">
      <c r="A27" s="483">
        <v>1991</v>
      </c>
      <c r="B27" s="536">
        <v>7404</v>
      </c>
      <c r="C27" s="540" t="s">
        <v>19</v>
      </c>
      <c r="D27" s="536">
        <v>859</v>
      </c>
      <c r="E27" s="540" t="s">
        <v>19</v>
      </c>
      <c r="F27" s="541">
        <v>192</v>
      </c>
      <c r="G27" s="541">
        <v>19</v>
      </c>
      <c r="H27" s="527" t="s">
        <v>84</v>
      </c>
      <c r="I27" s="530"/>
      <c r="J27" s="530" t="s">
        <v>84</v>
      </c>
      <c r="K27" s="542"/>
      <c r="L27" s="536">
        <v>798</v>
      </c>
      <c r="M27" s="543"/>
      <c r="N27" s="536">
        <v>607.20000000000005</v>
      </c>
      <c r="O27" s="536">
        <v>217.8</v>
      </c>
      <c r="P27" s="543"/>
      <c r="Q27" s="536">
        <v>4148.0919999999996</v>
      </c>
      <c r="R27" s="536"/>
      <c r="S27" s="536">
        <v>154.90799999999999</v>
      </c>
      <c r="T27" s="542"/>
      <c r="U27" s="531"/>
      <c r="V27" s="531">
        <f t="shared" si="0"/>
        <v>1405.2</v>
      </c>
    </row>
    <row r="28" spans="1:22" ht="12" customHeight="1" x14ac:dyDescent="0.2">
      <c r="A28" s="483">
        <v>1992</v>
      </c>
      <c r="B28" s="536">
        <v>9664.6504755623737</v>
      </c>
      <c r="C28" s="540" t="s">
        <v>19</v>
      </c>
      <c r="D28" s="536">
        <v>727.44680998856575</v>
      </c>
      <c r="E28" s="540" t="s">
        <v>19</v>
      </c>
      <c r="F28" s="541">
        <v>1160</v>
      </c>
      <c r="G28" s="541">
        <v>80</v>
      </c>
      <c r="H28" s="527" t="s">
        <v>84</v>
      </c>
      <c r="I28" s="530"/>
      <c r="J28" s="530" t="s">
        <v>84</v>
      </c>
      <c r="K28" s="542"/>
      <c r="L28" s="536">
        <v>1176</v>
      </c>
      <c r="M28" s="543"/>
      <c r="N28" s="536">
        <v>320.173</v>
      </c>
      <c r="O28" s="536">
        <v>50.826999999999998</v>
      </c>
      <c r="P28" s="543"/>
      <c r="Q28" s="536">
        <v>1323.348</v>
      </c>
      <c r="R28" s="536"/>
      <c r="S28" s="536">
        <v>173.65199999999999</v>
      </c>
      <c r="T28" s="542"/>
      <c r="U28" s="531"/>
      <c r="V28" s="531">
        <f t="shared" si="0"/>
        <v>1496.173</v>
      </c>
    </row>
    <row r="29" spans="1:22" ht="12" customHeight="1" x14ac:dyDescent="0.2">
      <c r="A29" s="483">
        <v>1993</v>
      </c>
      <c r="B29" s="536">
        <v>1093</v>
      </c>
      <c r="C29" s="540" t="s">
        <v>19</v>
      </c>
      <c r="D29" s="536">
        <v>174.24</v>
      </c>
      <c r="E29" s="540" t="s">
        <v>19</v>
      </c>
      <c r="F29" s="541">
        <v>250</v>
      </c>
      <c r="G29" s="541">
        <v>137</v>
      </c>
      <c r="H29" s="527" t="s">
        <v>84</v>
      </c>
      <c r="I29" s="530"/>
      <c r="J29" s="530" t="s">
        <v>84</v>
      </c>
      <c r="K29" s="542"/>
      <c r="L29" s="536">
        <v>1007.12</v>
      </c>
      <c r="M29" s="543"/>
      <c r="N29" s="536">
        <v>275</v>
      </c>
      <c r="O29" s="536">
        <v>116</v>
      </c>
      <c r="P29" s="543"/>
      <c r="Q29" s="536">
        <v>3943.1680000000001</v>
      </c>
      <c r="R29" s="536"/>
      <c r="S29" s="536">
        <v>728.83199999999999</v>
      </c>
      <c r="T29" s="542"/>
      <c r="U29" s="531"/>
      <c r="V29" s="531">
        <f t="shared" si="0"/>
        <v>1282.1199999999999</v>
      </c>
    </row>
    <row r="30" spans="1:22" ht="12" customHeight="1" x14ac:dyDescent="0.2">
      <c r="A30" s="483">
        <v>1994</v>
      </c>
      <c r="B30" s="536">
        <v>751</v>
      </c>
      <c r="C30" s="540" t="s">
        <v>19</v>
      </c>
      <c r="D30" s="536">
        <v>137.54</v>
      </c>
      <c r="E30" s="540" t="s">
        <v>19</v>
      </c>
      <c r="F30" s="541">
        <v>62</v>
      </c>
      <c r="G30" s="541">
        <v>124</v>
      </c>
      <c r="H30" s="527" t="s">
        <v>84</v>
      </c>
      <c r="I30" s="530"/>
      <c r="J30" s="530" t="s">
        <v>84</v>
      </c>
      <c r="K30" s="542"/>
      <c r="L30" s="536">
        <v>1684</v>
      </c>
      <c r="M30" s="543"/>
      <c r="N30" s="536">
        <v>508.58</v>
      </c>
      <c r="O30" s="536">
        <v>353.42</v>
      </c>
      <c r="P30" s="543"/>
      <c r="Q30" s="536">
        <v>2785.3649999999998</v>
      </c>
      <c r="R30" s="536"/>
      <c r="S30" s="536">
        <v>855.63499999999999</v>
      </c>
      <c r="T30" s="542"/>
      <c r="U30" s="531"/>
      <c r="V30" s="531">
        <f t="shared" si="0"/>
        <v>2192.58</v>
      </c>
    </row>
    <row r="31" spans="1:22" ht="12" customHeight="1" x14ac:dyDescent="0.2">
      <c r="A31" s="483">
        <v>1995</v>
      </c>
      <c r="B31" s="536">
        <v>306.85000000000002</v>
      </c>
      <c r="C31" s="540" t="s">
        <v>19</v>
      </c>
      <c r="D31" s="536">
        <v>16.149999999999999</v>
      </c>
      <c r="E31" s="540" t="s">
        <v>19</v>
      </c>
      <c r="F31" s="541">
        <v>1267</v>
      </c>
      <c r="G31" s="541">
        <v>30</v>
      </c>
      <c r="H31" s="527" t="s">
        <v>84</v>
      </c>
      <c r="I31" s="530"/>
      <c r="J31" s="530" t="s">
        <v>84</v>
      </c>
      <c r="K31" s="540"/>
      <c r="L31" s="536">
        <v>9398</v>
      </c>
      <c r="M31" s="543"/>
      <c r="N31" s="536">
        <v>340.8</v>
      </c>
      <c r="O31" s="536">
        <v>85.2</v>
      </c>
      <c r="P31" s="543"/>
      <c r="Q31" s="536">
        <v>5002.5360000000001</v>
      </c>
      <c r="R31" s="536"/>
      <c r="S31" s="536">
        <v>411.464</v>
      </c>
      <c r="T31" s="542"/>
      <c r="U31" s="531"/>
      <c r="V31" s="531">
        <f t="shared" si="0"/>
        <v>9738.7999999999993</v>
      </c>
    </row>
    <row r="32" spans="1:22" ht="12" customHeight="1" x14ac:dyDescent="0.2">
      <c r="A32" s="483">
        <v>1996</v>
      </c>
      <c r="B32" s="536">
        <v>1003</v>
      </c>
      <c r="C32" s="540" t="s">
        <v>19</v>
      </c>
      <c r="D32" s="536">
        <v>382.38200000000001</v>
      </c>
      <c r="E32" s="540" t="s">
        <v>19</v>
      </c>
      <c r="F32" s="541">
        <v>708</v>
      </c>
      <c r="G32" s="541">
        <v>629</v>
      </c>
      <c r="H32" s="527" t="s">
        <v>84</v>
      </c>
      <c r="I32" s="530"/>
      <c r="J32" s="530" t="s">
        <v>84</v>
      </c>
      <c r="K32" s="543"/>
      <c r="L32" s="536">
        <v>2322</v>
      </c>
      <c r="M32" s="543"/>
      <c r="N32" s="536">
        <v>314</v>
      </c>
      <c r="O32" s="536">
        <v>64</v>
      </c>
      <c r="P32" s="543"/>
      <c r="Q32" s="536">
        <v>5570.6130000000003</v>
      </c>
      <c r="R32" s="536"/>
      <c r="S32" s="536">
        <v>810.38699999999994</v>
      </c>
      <c r="T32" s="543"/>
      <c r="U32" s="531"/>
      <c r="V32" s="531">
        <f t="shared" si="0"/>
        <v>2636</v>
      </c>
    </row>
    <row r="33" spans="1:22" ht="12" customHeight="1" x14ac:dyDescent="0.2">
      <c r="A33" s="483">
        <v>1997</v>
      </c>
      <c r="B33" s="536">
        <v>4165.9799999999996</v>
      </c>
      <c r="C33" s="540" t="s">
        <v>19</v>
      </c>
      <c r="D33" s="536">
        <v>412.02</v>
      </c>
      <c r="E33" s="540" t="s">
        <v>19</v>
      </c>
      <c r="F33" s="541">
        <v>528</v>
      </c>
      <c r="G33" s="541">
        <v>352</v>
      </c>
      <c r="H33" s="527" t="s">
        <v>84</v>
      </c>
      <c r="I33" s="530"/>
      <c r="J33" s="530" t="s">
        <v>84</v>
      </c>
      <c r="K33" s="543"/>
      <c r="L33" s="536">
        <v>1303</v>
      </c>
      <c r="M33" s="543"/>
      <c r="N33" s="536">
        <v>36</v>
      </c>
      <c r="O33" s="536">
        <v>90</v>
      </c>
      <c r="P33" s="543"/>
      <c r="Q33" s="536">
        <v>2969.8890000000001</v>
      </c>
      <c r="R33" s="536"/>
      <c r="S33" s="536">
        <v>683.11099999999999</v>
      </c>
      <c r="T33" s="543"/>
      <c r="U33" s="531"/>
      <c r="V33" s="531">
        <f t="shared" si="0"/>
        <v>1339</v>
      </c>
    </row>
    <row r="34" spans="1:22" ht="12" customHeight="1" x14ac:dyDescent="0.2">
      <c r="A34" s="483">
        <v>1998</v>
      </c>
      <c r="B34" s="536">
        <v>40185.251396648047</v>
      </c>
      <c r="C34" s="540"/>
      <c r="D34" s="536">
        <v>5054.7486033519554</v>
      </c>
      <c r="E34" s="540"/>
      <c r="F34" s="541">
        <v>2079</v>
      </c>
      <c r="G34" s="541">
        <v>923</v>
      </c>
      <c r="H34" s="527" t="s">
        <v>84</v>
      </c>
      <c r="I34" s="530"/>
      <c r="J34" s="530" t="s">
        <v>84</v>
      </c>
      <c r="K34" s="543"/>
      <c r="L34" s="536">
        <v>23609</v>
      </c>
      <c r="M34" s="543"/>
      <c r="N34" s="536">
        <v>624.4</v>
      </c>
      <c r="O34" s="536">
        <v>490.6</v>
      </c>
      <c r="P34" s="543"/>
      <c r="Q34" s="536">
        <v>6240.05</v>
      </c>
      <c r="R34" s="536"/>
      <c r="S34" s="536">
        <v>505.95</v>
      </c>
      <c r="T34" s="543"/>
      <c r="U34" s="531"/>
      <c r="V34" s="531">
        <f t="shared" si="0"/>
        <v>24233.4</v>
      </c>
    </row>
    <row r="35" spans="1:22" ht="12" customHeight="1" x14ac:dyDescent="0.2">
      <c r="A35" s="483">
        <v>1999</v>
      </c>
      <c r="B35" s="536">
        <v>24475.21444201313</v>
      </c>
      <c r="C35" s="540"/>
      <c r="D35" s="536">
        <v>3985.7855579868706</v>
      </c>
      <c r="E35" s="540"/>
      <c r="F35" s="541">
        <v>822</v>
      </c>
      <c r="G35" s="541">
        <v>2466</v>
      </c>
      <c r="H35" s="527" t="s">
        <v>84</v>
      </c>
      <c r="I35" s="530"/>
      <c r="J35" s="530" t="s">
        <v>84</v>
      </c>
      <c r="K35" s="543"/>
      <c r="L35" s="536">
        <v>6104</v>
      </c>
      <c r="M35" s="543"/>
      <c r="N35" s="536">
        <v>142.44999999999999</v>
      </c>
      <c r="O35" s="536">
        <v>116.55</v>
      </c>
      <c r="P35" s="543"/>
      <c r="Q35" s="536">
        <v>3529.5259999999998</v>
      </c>
      <c r="R35" s="536"/>
      <c r="S35" s="536">
        <v>201.47400000000002</v>
      </c>
      <c r="T35" s="543"/>
      <c r="U35" s="531"/>
      <c r="V35" s="531">
        <f t="shared" si="0"/>
        <v>6246.45</v>
      </c>
    </row>
    <row r="36" spans="1:22" ht="12" customHeight="1" x14ac:dyDescent="0.2">
      <c r="A36" s="483">
        <v>2000</v>
      </c>
      <c r="B36" s="536">
        <v>10478</v>
      </c>
      <c r="C36" s="540"/>
      <c r="D36" s="536">
        <v>2554</v>
      </c>
      <c r="E36" s="540"/>
      <c r="F36" s="541">
        <v>563</v>
      </c>
      <c r="G36" s="541">
        <v>789</v>
      </c>
      <c r="H36" s="527" t="s">
        <v>84</v>
      </c>
      <c r="I36" s="530"/>
      <c r="J36" s="530" t="s">
        <v>84</v>
      </c>
      <c r="K36" s="543"/>
      <c r="L36" s="536">
        <v>5504</v>
      </c>
      <c r="M36" s="543"/>
      <c r="N36" s="536">
        <v>94</v>
      </c>
      <c r="O36" s="536">
        <v>38</v>
      </c>
      <c r="P36" s="543"/>
      <c r="Q36" s="536">
        <v>3657</v>
      </c>
      <c r="R36" s="536"/>
      <c r="S36" s="536">
        <v>315</v>
      </c>
      <c r="T36" s="543"/>
      <c r="U36" s="531"/>
      <c r="V36" s="531">
        <f t="shared" si="0"/>
        <v>5598</v>
      </c>
    </row>
    <row r="37" spans="1:22" ht="12" customHeight="1" x14ac:dyDescent="0.2">
      <c r="A37" s="483">
        <v>2001</v>
      </c>
      <c r="B37" s="536">
        <v>20614</v>
      </c>
      <c r="C37" s="540"/>
      <c r="D37" s="536">
        <v>1199</v>
      </c>
      <c r="E37" s="540"/>
      <c r="F37" s="541">
        <v>1696</v>
      </c>
      <c r="G37" s="541">
        <v>3827</v>
      </c>
      <c r="H37" s="544">
        <v>7443</v>
      </c>
      <c r="I37" s="530"/>
      <c r="J37" s="541">
        <v>781</v>
      </c>
      <c r="K37" s="537"/>
      <c r="L37" s="545">
        <v>21623</v>
      </c>
      <c r="M37" s="540" t="s">
        <v>21</v>
      </c>
      <c r="N37" s="536">
        <v>981</v>
      </c>
      <c r="O37" s="536">
        <v>0</v>
      </c>
      <c r="P37" s="546" t="s">
        <v>18</v>
      </c>
      <c r="Q37" s="545">
        <v>4052.3</v>
      </c>
      <c r="R37" s="545"/>
      <c r="S37" s="545">
        <v>82.7</v>
      </c>
      <c r="T37" s="543"/>
      <c r="U37" s="531"/>
      <c r="V37" s="531">
        <f t="shared" si="0"/>
        <v>22604</v>
      </c>
    </row>
    <row r="38" spans="1:22" ht="12" customHeight="1" x14ac:dyDescent="0.2">
      <c r="A38" s="483">
        <v>2002</v>
      </c>
      <c r="B38" s="536">
        <v>39818</v>
      </c>
      <c r="C38" s="540"/>
      <c r="D38" s="536">
        <v>765</v>
      </c>
      <c r="E38" s="540"/>
      <c r="F38" s="541">
        <v>7614</v>
      </c>
      <c r="G38" s="541">
        <v>1555</v>
      </c>
      <c r="H38" s="544">
        <v>7047</v>
      </c>
      <c r="I38" s="530"/>
      <c r="J38" s="541">
        <v>417</v>
      </c>
      <c r="K38" s="537"/>
      <c r="L38" s="536">
        <v>20198</v>
      </c>
      <c r="M38" s="540" t="s">
        <v>21</v>
      </c>
      <c r="N38" s="536">
        <v>429.87</v>
      </c>
      <c r="O38" s="536">
        <v>53</v>
      </c>
      <c r="P38" s="543"/>
      <c r="Q38" s="536">
        <v>3982</v>
      </c>
      <c r="R38" s="536"/>
      <c r="S38" s="536">
        <v>207</v>
      </c>
      <c r="T38" s="543"/>
      <c r="U38" s="531"/>
      <c r="V38" s="531">
        <f t="shared" si="0"/>
        <v>20627.87</v>
      </c>
    </row>
    <row r="39" spans="1:22" ht="12" customHeight="1" x14ac:dyDescent="0.2">
      <c r="A39" s="483">
        <v>2003</v>
      </c>
      <c r="B39" s="536">
        <v>8122</v>
      </c>
      <c r="C39" s="540"/>
      <c r="D39" s="536">
        <v>613</v>
      </c>
      <c r="E39" s="540"/>
      <c r="F39" s="541">
        <v>6172</v>
      </c>
      <c r="G39" s="541">
        <v>3585</v>
      </c>
      <c r="H39" s="545">
        <v>7675</v>
      </c>
      <c r="I39" s="541"/>
      <c r="J39" s="541">
        <v>543</v>
      </c>
      <c r="K39" s="537"/>
      <c r="L39" s="545">
        <v>21798</v>
      </c>
      <c r="M39" s="540" t="s">
        <v>21</v>
      </c>
      <c r="N39" s="536">
        <v>0</v>
      </c>
      <c r="O39" s="536">
        <v>0</v>
      </c>
      <c r="P39" s="543"/>
      <c r="Q39" s="545">
        <v>8373</v>
      </c>
      <c r="R39" s="545"/>
      <c r="S39" s="545">
        <v>389</v>
      </c>
      <c r="T39" s="543"/>
      <c r="U39" s="531"/>
      <c r="V39" s="531">
        <f t="shared" si="0"/>
        <v>21798</v>
      </c>
    </row>
    <row r="40" spans="1:22" ht="12" customHeight="1" x14ac:dyDescent="0.2">
      <c r="A40" s="483">
        <v>2004</v>
      </c>
      <c r="B40" s="537">
        <v>12458</v>
      </c>
      <c r="C40" s="540"/>
      <c r="D40" s="537">
        <v>1574</v>
      </c>
      <c r="E40" s="540"/>
      <c r="F40" s="547">
        <v>2588</v>
      </c>
      <c r="G40" s="547">
        <v>4604</v>
      </c>
      <c r="H40" s="548">
        <v>5786</v>
      </c>
      <c r="I40" s="547"/>
      <c r="J40" s="541">
        <v>2083</v>
      </c>
      <c r="K40" s="537"/>
      <c r="L40" s="537">
        <v>12556</v>
      </c>
      <c r="M40" s="540" t="s">
        <v>21</v>
      </c>
      <c r="N40" s="536">
        <v>763</v>
      </c>
      <c r="O40" s="536">
        <v>326</v>
      </c>
      <c r="P40" s="537"/>
      <c r="Q40" s="537">
        <v>3630</v>
      </c>
      <c r="R40" s="537"/>
      <c r="S40" s="537">
        <v>572</v>
      </c>
      <c r="T40" s="537"/>
      <c r="U40" s="531"/>
      <c r="V40" s="531">
        <f t="shared" si="0"/>
        <v>13319</v>
      </c>
    </row>
    <row r="41" spans="1:22" ht="12" customHeight="1" x14ac:dyDescent="0.2">
      <c r="A41" s="483">
        <v>2005</v>
      </c>
      <c r="B41" s="537">
        <v>14047</v>
      </c>
      <c r="C41" s="540"/>
      <c r="D41" s="537">
        <v>2141</v>
      </c>
      <c r="E41" s="540"/>
      <c r="F41" s="547">
        <v>3521</v>
      </c>
      <c r="G41" s="547">
        <v>1778</v>
      </c>
      <c r="H41" s="548">
        <v>14684</v>
      </c>
      <c r="I41" s="547"/>
      <c r="J41" s="541">
        <v>1155</v>
      </c>
      <c r="K41" s="537"/>
      <c r="L41" s="537">
        <v>21319</v>
      </c>
      <c r="M41" s="540" t="s">
        <v>21</v>
      </c>
      <c r="N41" s="536">
        <v>21</v>
      </c>
      <c r="O41" s="536">
        <v>9</v>
      </c>
      <c r="P41" s="537"/>
      <c r="Q41" s="537">
        <v>1811</v>
      </c>
      <c r="R41" s="540" t="s">
        <v>85</v>
      </c>
      <c r="S41" s="537">
        <v>24</v>
      </c>
      <c r="T41" s="540" t="s">
        <v>85</v>
      </c>
      <c r="U41" s="531"/>
      <c r="V41" s="531">
        <f t="shared" si="0"/>
        <v>21340</v>
      </c>
    </row>
    <row r="42" spans="1:22" ht="12" customHeight="1" x14ac:dyDescent="0.2">
      <c r="A42" s="483">
        <v>2006</v>
      </c>
      <c r="B42" s="537">
        <v>14708.864133263925</v>
      </c>
      <c r="C42" s="540"/>
      <c r="D42" s="537">
        <v>351.13586673607495</v>
      </c>
      <c r="E42" s="540"/>
      <c r="F42" s="547">
        <v>4792</v>
      </c>
      <c r="G42" s="547">
        <v>2623</v>
      </c>
      <c r="H42" s="548">
        <v>16911</v>
      </c>
      <c r="I42" s="547"/>
      <c r="J42" s="541">
        <v>379</v>
      </c>
      <c r="K42" s="537"/>
      <c r="L42" s="537">
        <v>10669</v>
      </c>
      <c r="M42" s="540" t="s">
        <v>21</v>
      </c>
      <c r="N42" s="536">
        <v>0</v>
      </c>
      <c r="O42" s="536">
        <v>0</v>
      </c>
      <c r="P42" s="537"/>
      <c r="Q42" s="537">
        <v>2052</v>
      </c>
      <c r="R42" s="540" t="s">
        <v>85</v>
      </c>
      <c r="S42" s="537">
        <v>9</v>
      </c>
      <c r="T42" s="540" t="s">
        <v>85</v>
      </c>
      <c r="U42" s="531"/>
      <c r="V42" s="531">
        <f t="shared" si="0"/>
        <v>10669</v>
      </c>
    </row>
    <row r="43" spans="1:22" ht="12" customHeight="1" x14ac:dyDescent="0.2">
      <c r="A43" s="483">
        <v>2007</v>
      </c>
      <c r="B43" s="537">
        <v>11954.272071552221</v>
      </c>
      <c r="C43" s="540"/>
      <c r="D43" s="537">
        <v>713.72792844777837</v>
      </c>
      <c r="E43" s="540"/>
      <c r="F43" s="547">
        <v>3004</v>
      </c>
      <c r="G43" s="547">
        <v>3140</v>
      </c>
      <c r="H43" s="548">
        <v>2402</v>
      </c>
      <c r="I43" s="547"/>
      <c r="J43" s="541">
        <v>139</v>
      </c>
      <c r="K43" s="537"/>
      <c r="L43" s="537">
        <v>8951</v>
      </c>
      <c r="M43" s="540" t="s">
        <v>21</v>
      </c>
      <c r="N43" s="536">
        <v>226</v>
      </c>
      <c r="O43" s="536">
        <v>22</v>
      </c>
      <c r="P43" s="537"/>
      <c r="Q43" s="537">
        <v>2669</v>
      </c>
      <c r="R43" s="540" t="s">
        <v>85</v>
      </c>
      <c r="S43" s="537">
        <v>5</v>
      </c>
      <c r="T43" s="540" t="s">
        <v>85</v>
      </c>
      <c r="U43" s="531"/>
      <c r="V43" s="531">
        <f t="shared" si="0"/>
        <v>9177</v>
      </c>
    </row>
    <row r="44" spans="1:22" ht="12" customHeight="1" x14ac:dyDescent="0.2">
      <c r="A44" s="483">
        <v>2008</v>
      </c>
      <c r="B44" s="537">
        <v>9946</v>
      </c>
      <c r="C44" s="540"/>
      <c r="D44" s="537">
        <v>381</v>
      </c>
      <c r="E44" s="540"/>
      <c r="F44" s="547">
        <v>1504</v>
      </c>
      <c r="G44" s="547">
        <v>2131</v>
      </c>
      <c r="H44" s="548">
        <v>2623</v>
      </c>
      <c r="I44" s="547"/>
      <c r="J44" s="541">
        <v>207</v>
      </c>
      <c r="K44" s="537"/>
      <c r="L44" s="537">
        <v>11943</v>
      </c>
      <c r="M44" s="540" t="s">
        <v>21</v>
      </c>
      <c r="N44" s="536">
        <v>0</v>
      </c>
      <c r="O44" s="536">
        <v>0</v>
      </c>
      <c r="P44" s="537"/>
      <c r="Q44" s="537">
        <v>1056</v>
      </c>
      <c r="R44" s="540" t="s">
        <v>85</v>
      </c>
      <c r="S44" s="537">
        <v>10</v>
      </c>
      <c r="T44" s="540" t="s">
        <v>85</v>
      </c>
      <c r="U44" s="531"/>
      <c r="V44" s="531">
        <f t="shared" si="0"/>
        <v>11943</v>
      </c>
    </row>
    <row r="45" spans="1:22" ht="12" customHeight="1" x14ac:dyDescent="0.2">
      <c r="A45" s="483">
        <v>2009</v>
      </c>
      <c r="B45" s="537">
        <v>9515</v>
      </c>
      <c r="C45" s="540"/>
      <c r="D45" s="537">
        <v>460</v>
      </c>
      <c r="E45" s="540"/>
      <c r="F45" s="547" t="s">
        <v>86</v>
      </c>
      <c r="G45" s="547" t="s">
        <v>86</v>
      </c>
      <c r="H45" s="548">
        <v>4483</v>
      </c>
      <c r="I45" s="547"/>
      <c r="J45" s="541">
        <v>54</v>
      </c>
      <c r="K45" s="537"/>
      <c r="L45" s="537">
        <v>3517</v>
      </c>
      <c r="M45" s="540" t="s">
        <v>21</v>
      </c>
      <c r="N45" s="537" t="s">
        <v>86</v>
      </c>
      <c r="O45" s="537" t="s">
        <v>86</v>
      </c>
      <c r="P45" s="537"/>
      <c r="Q45" s="537">
        <v>867</v>
      </c>
      <c r="R45" s="540" t="s">
        <v>85</v>
      </c>
      <c r="S45" s="537">
        <v>122</v>
      </c>
      <c r="T45" s="540" t="s">
        <v>85</v>
      </c>
      <c r="U45" s="531"/>
      <c r="V45" s="531">
        <f>L45</f>
        <v>3517</v>
      </c>
    </row>
    <row r="46" spans="1:22" ht="12" customHeight="1" x14ac:dyDescent="0.2">
      <c r="A46" s="549">
        <v>2010</v>
      </c>
      <c r="B46" s="550">
        <v>8894</v>
      </c>
      <c r="C46" s="551"/>
      <c r="D46" s="550">
        <v>1001</v>
      </c>
      <c r="E46" s="551"/>
      <c r="F46" s="547" t="s">
        <v>86</v>
      </c>
      <c r="G46" s="547" t="s">
        <v>86</v>
      </c>
      <c r="H46" s="552">
        <v>1554</v>
      </c>
      <c r="I46" s="553"/>
      <c r="J46" s="554">
        <v>42</v>
      </c>
      <c r="K46" s="550"/>
      <c r="L46" s="550">
        <v>2951</v>
      </c>
      <c r="M46" s="551" t="s">
        <v>21</v>
      </c>
      <c r="N46" s="537" t="s">
        <v>86</v>
      </c>
      <c r="O46" s="537" t="s">
        <v>86</v>
      </c>
      <c r="P46" s="550"/>
      <c r="Q46" s="550">
        <v>1655</v>
      </c>
      <c r="R46" s="551" t="s">
        <v>85</v>
      </c>
      <c r="S46" s="550">
        <v>6</v>
      </c>
      <c r="T46" s="540" t="s">
        <v>85</v>
      </c>
      <c r="U46" s="531"/>
      <c r="V46" s="531">
        <f t="shared" ref="V46:V59" si="1">L46</f>
        <v>2951</v>
      </c>
    </row>
    <row r="47" spans="1:22" ht="12" customHeight="1" x14ac:dyDescent="0.2">
      <c r="A47" s="549">
        <v>2011</v>
      </c>
      <c r="B47" s="550">
        <v>7129</v>
      </c>
      <c r="C47" s="551"/>
      <c r="D47" s="550">
        <v>1161</v>
      </c>
      <c r="E47" s="551"/>
      <c r="F47" s="547" t="s">
        <v>86</v>
      </c>
      <c r="G47" s="547" t="s">
        <v>86</v>
      </c>
      <c r="H47" s="552">
        <v>637</v>
      </c>
      <c r="I47" s="553"/>
      <c r="J47" s="554">
        <v>187</v>
      </c>
      <c r="K47" s="550"/>
      <c r="L47" s="550">
        <v>5547</v>
      </c>
      <c r="M47" s="551" t="s">
        <v>21</v>
      </c>
      <c r="N47" s="537" t="s">
        <v>86</v>
      </c>
      <c r="O47" s="537" t="s">
        <v>86</v>
      </c>
      <c r="P47" s="550"/>
      <c r="Q47" s="550">
        <v>1831</v>
      </c>
      <c r="R47" s="551" t="s">
        <v>85</v>
      </c>
      <c r="S47" s="550">
        <v>138</v>
      </c>
      <c r="T47" s="540" t="s">
        <v>85</v>
      </c>
      <c r="U47" s="531"/>
      <c r="V47" s="531">
        <f t="shared" si="1"/>
        <v>5547</v>
      </c>
    </row>
    <row r="48" spans="1:22" ht="12" customHeight="1" x14ac:dyDescent="0.2">
      <c r="A48" s="549">
        <v>2012</v>
      </c>
      <c r="B48" s="527">
        <v>5153</v>
      </c>
      <c r="C48" s="551"/>
      <c r="D48" s="550">
        <v>909</v>
      </c>
      <c r="E48" s="551"/>
      <c r="F48" s="555" t="s">
        <v>87</v>
      </c>
      <c r="G48" s="555" t="s">
        <v>87</v>
      </c>
      <c r="H48" s="552">
        <v>2527</v>
      </c>
      <c r="I48" s="553"/>
      <c r="J48" s="554">
        <v>144</v>
      </c>
      <c r="K48" s="550"/>
      <c r="L48" s="556">
        <v>18694</v>
      </c>
      <c r="M48" s="551" t="s">
        <v>21</v>
      </c>
      <c r="N48" s="557" t="s">
        <v>87</v>
      </c>
      <c r="O48" s="557" t="s">
        <v>87</v>
      </c>
      <c r="P48" s="550"/>
      <c r="Q48" s="550">
        <v>3510</v>
      </c>
      <c r="R48" s="551" t="s">
        <v>85</v>
      </c>
      <c r="S48" s="550">
        <v>228</v>
      </c>
      <c r="T48" s="551" t="s">
        <v>85</v>
      </c>
      <c r="U48" s="531"/>
      <c r="V48" s="531">
        <f t="shared" si="1"/>
        <v>18694</v>
      </c>
    </row>
    <row r="49" spans="1:22" ht="12" customHeight="1" x14ac:dyDescent="0.2">
      <c r="A49" s="549">
        <v>2013</v>
      </c>
      <c r="B49" s="527">
        <v>8365</v>
      </c>
      <c r="C49" s="551"/>
      <c r="D49" s="550">
        <v>644</v>
      </c>
      <c r="E49" s="551"/>
      <c r="F49" s="555" t="s">
        <v>87</v>
      </c>
      <c r="G49" s="555" t="s">
        <v>87</v>
      </c>
      <c r="H49" s="552">
        <v>5622</v>
      </c>
      <c r="I49" s="551" t="s">
        <v>88</v>
      </c>
      <c r="J49" s="554">
        <v>462</v>
      </c>
      <c r="K49" s="550"/>
      <c r="L49" s="556">
        <v>18507</v>
      </c>
      <c r="M49" s="551" t="s">
        <v>21</v>
      </c>
      <c r="N49" s="557" t="s">
        <v>87</v>
      </c>
      <c r="O49" s="557" t="s">
        <v>87</v>
      </c>
      <c r="P49" s="550"/>
      <c r="Q49" s="550">
        <v>4247</v>
      </c>
      <c r="R49" s="551" t="s">
        <v>85</v>
      </c>
      <c r="S49" s="550">
        <v>44</v>
      </c>
      <c r="T49" s="551" t="s">
        <v>85</v>
      </c>
      <c r="U49" s="531"/>
      <c r="V49" s="531">
        <f t="shared" si="1"/>
        <v>18507</v>
      </c>
    </row>
    <row r="50" spans="1:22" ht="12" customHeight="1" x14ac:dyDescent="0.2">
      <c r="A50" s="549">
        <v>2014</v>
      </c>
      <c r="B50" s="527">
        <v>11792</v>
      </c>
      <c r="C50" s="551"/>
      <c r="D50" s="550">
        <v>1453</v>
      </c>
      <c r="E50" s="551"/>
      <c r="F50" s="555" t="s">
        <v>87</v>
      </c>
      <c r="G50" s="555" t="s">
        <v>87</v>
      </c>
      <c r="H50" s="552">
        <v>2688</v>
      </c>
      <c r="I50" s="551"/>
      <c r="J50" s="554">
        <v>327</v>
      </c>
      <c r="K50" s="550"/>
      <c r="L50" s="556">
        <v>7127</v>
      </c>
      <c r="M50" s="551" t="s">
        <v>21</v>
      </c>
      <c r="N50" s="557" t="s">
        <v>87</v>
      </c>
      <c r="O50" s="557" t="s">
        <v>87</v>
      </c>
      <c r="P50" s="550"/>
      <c r="Q50" s="550">
        <v>2599</v>
      </c>
      <c r="R50" s="551" t="s">
        <v>85</v>
      </c>
      <c r="S50" s="550">
        <v>177</v>
      </c>
      <c r="T50" s="551" t="s">
        <v>85</v>
      </c>
      <c r="U50" s="531"/>
      <c r="V50" s="531">
        <f t="shared" si="1"/>
        <v>7127</v>
      </c>
    </row>
    <row r="51" spans="1:22" ht="12" customHeight="1" x14ac:dyDescent="0.2">
      <c r="A51" s="549">
        <v>2015</v>
      </c>
      <c r="B51" s="527">
        <v>9306</v>
      </c>
      <c r="C51" s="551"/>
      <c r="D51" s="550">
        <v>134</v>
      </c>
      <c r="E51" s="551"/>
      <c r="F51" s="558" t="s">
        <v>87</v>
      </c>
      <c r="G51" s="558" t="s">
        <v>87</v>
      </c>
      <c r="H51" s="552">
        <v>3382</v>
      </c>
      <c r="I51" s="551"/>
      <c r="J51" s="554">
        <v>57</v>
      </c>
      <c r="K51" s="550"/>
      <c r="L51" s="559">
        <v>1039</v>
      </c>
      <c r="M51" s="551" t="s">
        <v>21</v>
      </c>
      <c r="N51" s="560" t="s">
        <v>87</v>
      </c>
      <c r="O51" s="560" t="s">
        <v>87</v>
      </c>
      <c r="P51" s="550"/>
      <c r="Q51" s="550">
        <v>3333</v>
      </c>
      <c r="R51" s="551" t="s">
        <v>85</v>
      </c>
      <c r="S51" s="550">
        <v>53</v>
      </c>
      <c r="T51" s="551" t="s">
        <v>85</v>
      </c>
      <c r="U51" s="531"/>
      <c r="V51" s="531">
        <f t="shared" si="1"/>
        <v>1039</v>
      </c>
    </row>
    <row r="52" spans="1:22" ht="12" customHeight="1" x14ac:dyDescent="0.2">
      <c r="A52" s="549">
        <v>2016</v>
      </c>
      <c r="B52" s="527">
        <v>4708</v>
      </c>
      <c r="C52" s="551"/>
      <c r="D52" s="550">
        <v>949</v>
      </c>
      <c r="E52" s="551"/>
      <c r="F52" s="558" t="s">
        <v>87</v>
      </c>
      <c r="G52" s="558" t="s">
        <v>87</v>
      </c>
      <c r="H52" s="552">
        <v>924</v>
      </c>
      <c r="I52" s="551"/>
      <c r="J52" s="554">
        <v>622</v>
      </c>
      <c r="K52" s="550"/>
      <c r="L52" s="559">
        <v>6458</v>
      </c>
      <c r="M52" s="551" t="s">
        <v>21</v>
      </c>
      <c r="N52" s="560" t="s">
        <v>87</v>
      </c>
      <c r="O52" s="560" t="s">
        <v>87</v>
      </c>
      <c r="P52" s="550"/>
      <c r="Q52" s="550">
        <v>1595</v>
      </c>
      <c r="R52" s="551" t="s">
        <v>85</v>
      </c>
      <c r="S52" s="550">
        <v>55</v>
      </c>
      <c r="T52" s="551" t="s">
        <v>85</v>
      </c>
      <c r="U52" s="531"/>
      <c r="V52" s="531">
        <f t="shared" si="1"/>
        <v>6458</v>
      </c>
    </row>
    <row r="53" spans="1:22" ht="12" customHeight="1" x14ac:dyDescent="0.2">
      <c r="A53" s="549">
        <v>2017</v>
      </c>
      <c r="B53" s="527">
        <v>4466</v>
      </c>
      <c r="C53" s="551"/>
      <c r="D53" s="550">
        <v>389</v>
      </c>
      <c r="E53" s="551"/>
      <c r="F53" s="558" t="s">
        <v>87</v>
      </c>
      <c r="G53" s="558" t="s">
        <v>87</v>
      </c>
      <c r="H53" s="552">
        <v>490</v>
      </c>
      <c r="I53" s="551"/>
      <c r="J53" s="554">
        <v>485</v>
      </c>
      <c r="K53" s="550"/>
      <c r="L53" s="559">
        <v>1055</v>
      </c>
      <c r="M53" s="551" t="s">
        <v>21</v>
      </c>
      <c r="N53" s="560" t="s">
        <v>87</v>
      </c>
      <c r="O53" s="560" t="s">
        <v>87</v>
      </c>
      <c r="P53" s="550"/>
      <c r="Q53" s="550">
        <v>266</v>
      </c>
      <c r="R53" s="551" t="s">
        <v>85</v>
      </c>
      <c r="S53" s="550">
        <v>314</v>
      </c>
      <c r="T53" s="551" t="s">
        <v>85</v>
      </c>
      <c r="U53" s="531"/>
      <c r="V53" s="531">
        <f t="shared" si="1"/>
        <v>1055</v>
      </c>
    </row>
    <row r="54" spans="1:22" ht="12" customHeight="1" x14ac:dyDescent="0.2">
      <c r="A54" s="549">
        <v>2018</v>
      </c>
      <c r="B54" s="758">
        <v>2023</v>
      </c>
      <c r="C54" s="551"/>
      <c r="D54" s="550">
        <v>3189</v>
      </c>
      <c r="E54" s="551"/>
      <c r="F54" s="558" t="s">
        <v>87</v>
      </c>
      <c r="G54" s="558" t="s">
        <v>87</v>
      </c>
      <c r="H54" s="552">
        <v>1884</v>
      </c>
      <c r="I54" s="551"/>
      <c r="J54" s="554">
        <v>754</v>
      </c>
      <c r="K54" s="550"/>
      <c r="L54" s="559">
        <v>2806</v>
      </c>
      <c r="M54" s="551" t="s">
        <v>21</v>
      </c>
      <c r="N54" s="560" t="s">
        <v>87</v>
      </c>
      <c r="O54" s="560" t="s">
        <v>87</v>
      </c>
      <c r="P54" s="550"/>
      <c r="Q54" s="550">
        <v>1870</v>
      </c>
      <c r="R54" s="551" t="s">
        <v>85</v>
      </c>
      <c r="S54" s="550">
        <v>240</v>
      </c>
      <c r="T54" s="551" t="s">
        <v>85</v>
      </c>
      <c r="U54" s="531"/>
      <c r="V54" s="531">
        <f t="shared" si="1"/>
        <v>2806</v>
      </c>
    </row>
    <row r="55" spans="1:22" ht="12" customHeight="1" x14ac:dyDescent="0.2">
      <c r="A55" s="549">
        <v>2019</v>
      </c>
      <c r="B55" s="758">
        <v>9965</v>
      </c>
      <c r="C55" s="551"/>
      <c r="D55" s="550">
        <v>1550</v>
      </c>
      <c r="E55" s="551"/>
      <c r="F55" s="558" t="s">
        <v>87</v>
      </c>
      <c r="G55" s="558" t="s">
        <v>87</v>
      </c>
      <c r="H55" s="552">
        <v>7570</v>
      </c>
      <c r="I55" s="551"/>
      <c r="J55" s="554">
        <v>559</v>
      </c>
      <c r="K55" s="759"/>
      <c r="L55" s="559">
        <v>16145</v>
      </c>
      <c r="M55" s="551" t="s">
        <v>21</v>
      </c>
      <c r="N55" s="560" t="s">
        <v>87</v>
      </c>
      <c r="O55" s="560" t="s">
        <v>87</v>
      </c>
      <c r="P55" s="550"/>
      <c r="Q55" s="550">
        <v>3554</v>
      </c>
      <c r="R55" s="551" t="s">
        <v>85</v>
      </c>
      <c r="S55" s="550">
        <v>313</v>
      </c>
      <c r="T55" s="551" t="s">
        <v>85</v>
      </c>
      <c r="U55" s="531"/>
      <c r="V55" s="531">
        <f t="shared" si="1"/>
        <v>16145</v>
      </c>
    </row>
    <row r="56" spans="1:22" ht="12" customHeight="1" x14ac:dyDescent="0.2">
      <c r="A56" s="549">
        <v>2020</v>
      </c>
      <c r="B56" s="758">
        <v>5109</v>
      </c>
      <c r="C56" s="551"/>
      <c r="D56" s="550">
        <v>113</v>
      </c>
      <c r="E56" s="551"/>
      <c r="F56" s="558" t="s">
        <v>87</v>
      </c>
      <c r="G56" s="558" t="s">
        <v>87</v>
      </c>
      <c r="H56" s="552">
        <v>6743</v>
      </c>
      <c r="I56" s="551"/>
      <c r="J56" s="554">
        <v>686</v>
      </c>
      <c r="K56" s="759"/>
      <c r="L56" s="559">
        <v>1675</v>
      </c>
      <c r="M56" s="551" t="s">
        <v>21</v>
      </c>
      <c r="N56" s="560" t="s">
        <v>87</v>
      </c>
      <c r="O56" s="560" t="s">
        <v>87</v>
      </c>
      <c r="P56" s="550"/>
      <c r="Q56" s="550">
        <v>1444</v>
      </c>
      <c r="R56" s="551" t="s">
        <v>85</v>
      </c>
      <c r="S56" s="550">
        <v>110</v>
      </c>
      <c r="T56" s="551" t="s">
        <v>85</v>
      </c>
      <c r="U56" s="531"/>
      <c r="V56" s="531">
        <f t="shared" si="1"/>
        <v>1675</v>
      </c>
    </row>
    <row r="57" spans="1:22" ht="12" customHeight="1" x14ac:dyDescent="0.2">
      <c r="A57" s="549">
        <v>2021</v>
      </c>
      <c r="B57" s="758">
        <v>3626</v>
      </c>
      <c r="C57" s="551"/>
      <c r="D57" s="550">
        <v>267</v>
      </c>
      <c r="E57" s="551"/>
      <c r="F57" s="558" t="s">
        <v>87</v>
      </c>
      <c r="G57" s="558" t="s">
        <v>87</v>
      </c>
      <c r="H57" s="552">
        <v>10239</v>
      </c>
      <c r="I57" s="551"/>
      <c r="J57" s="554">
        <v>277</v>
      </c>
      <c r="K57" s="759"/>
      <c r="L57" s="559">
        <v>5210</v>
      </c>
      <c r="M57" s="551" t="s">
        <v>21</v>
      </c>
      <c r="N57" s="560" t="s">
        <v>87</v>
      </c>
      <c r="O57" s="560" t="s">
        <v>87</v>
      </c>
      <c r="P57" s="550"/>
      <c r="Q57" s="550">
        <v>2596</v>
      </c>
      <c r="R57" s="551" t="s">
        <v>85</v>
      </c>
      <c r="S57" s="550">
        <v>47</v>
      </c>
      <c r="T57" s="551" t="s">
        <v>85</v>
      </c>
      <c r="U57" s="531"/>
      <c r="V57" s="531">
        <f t="shared" si="1"/>
        <v>5210</v>
      </c>
    </row>
    <row r="58" spans="1:22" ht="12" customHeight="1" x14ac:dyDescent="0.2">
      <c r="A58" s="549">
        <v>2022</v>
      </c>
      <c r="B58" s="758">
        <v>7035</v>
      </c>
      <c r="C58" s="551"/>
      <c r="D58" s="550">
        <v>228</v>
      </c>
      <c r="E58" s="551"/>
      <c r="F58" s="558" t="s">
        <v>87</v>
      </c>
      <c r="G58" s="558" t="s">
        <v>87</v>
      </c>
      <c r="H58" s="552">
        <v>5561</v>
      </c>
      <c r="I58" s="551"/>
      <c r="J58" s="554">
        <v>477</v>
      </c>
      <c r="K58" s="759"/>
      <c r="L58" s="559">
        <v>5263</v>
      </c>
      <c r="M58" s="551" t="s">
        <v>21</v>
      </c>
      <c r="N58" s="560" t="s">
        <v>87</v>
      </c>
      <c r="O58" s="560" t="s">
        <v>87</v>
      </c>
      <c r="P58" s="550"/>
      <c r="Q58" s="550">
        <v>1761</v>
      </c>
      <c r="R58" s="551" t="s">
        <v>85</v>
      </c>
      <c r="S58" s="550">
        <v>11</v>
      </c>
      <c r="T58" s="551" t="s">
        <v>85</v>
      </c>
      <c r="U58" s="531"/>
      <c r="V58" s="531">
        <f t="shared" si="1"/>
        <v>5263</v>
      </c>
    </row>
    <row r="59" spans="1:22" ht="12" customHeight="1" x14ac:dyDescent="0.2">
      <c r="A59" s="561" t="s">
        <v>89</v>
      </c>
      <c r="B59" s="760">
        <v>2972</v>
      </c>
      <c r="C59" s="562"/>
      <c r="D59" s="799">
        <v>284</v>
      </c>
      <c r="E59" s="562"/>
      <c r="F59" s="558" t="s">
        <v>87</v>
      </c>
      <c r="G59" s="558" t="s">
        <v>87</v>
      </c>
      <c r="H59" s="800">
        <v>2447</v>
      </c>
      <c r="I59" s="562"/>
      <c r="J59" s="801">
        <v>54</v>
      </c>
      <c r="K59" s="802"/>
      <c r="L59" s="803">
        <v>106</v>
      </c>
      <c r="M59" s="551" t="s">
        <v>21</v>
      </c>
      <c r="N59" s="560" t="s">
        <v>87</v>
      </c>
      <c r="O59" s="560" t="s">
        <v>87</v>
      </c>
      <c r="P59" s="799"/>
      <c r="Q59" s="799">
        <v>1312</v>
      </c>
      <c r="R59" s="551" t="s">
        <v>85</v>
      </c>
      <c r="S59" s="799">
        <v>79</v>
      </c>
      <c r="T59" s="551" t="s">
        <v>85</v>
      </c>
      <c r="U59" s="531"/>
      <c r="V59" s="531">
        <f t="shared" si="1"/>
        <v>106</v>
      </c>
    </row>
    <row r="60" spans="1:22" ht="36.75" customHeight="1" x14ac:dyDescent="0.2">
      <c r="A60" s="900" t="s">
        <v>90</v>
      </c>
      <c r="B60" s="901"/>
      <c r="C60" s="901"/>
      <c r="D60" s="901"/>
      <c r="E60" s="901"/>
      <c r="F60" s="901"/>
      <c r="G60" s="901"/>
      <c r="H60" s="901"/>
      <c r="I60" s="901"/>
      <c r="J60" s="901"/>
      <c r="K60" s="901"/>
      <c r="L60" s="901"/>
      <c r="M60" s="901"/>
      <c r="N60" s="901"/>
      <c r="O60" s="901"/>
      <c r="P60" s="901"/>
      <c r="Q60" s="901"/>
      <c r="R60" s="901"/>
      <c r="S60" s="901"/>
      <c r="T60" s="901"/>
      <c r="U60" s="563"/>
      <c r="V60" s="563"/>
    </row>
    <row r="61" spans="1:22" ht="11.5" customHeight="1" x14ac:dyDescent="0.2">
      <c r="A61" s="899" t="s">
        <v>91</v>
      </c>
      <c r="B61" s="899"/>
      <c r="C61" s="899"/>
      <c r="D61" s="899"/>
      <c r="E61" s="899"/>
      <c r="F61" s="899"/>
      <c r="G61" s="899"/>
      <c r="H61" s="899"/>
      <c r="I61" s="899"/>
      <c r="J61" s="899"/>
      <c r="K61" s="899"/>
      <c r="L61" s="899"/>
      <c r="M61" s="899"/>
      <c r="N61" s="899"/>
      <c r="O61" s="899"/>
      <c r="P61" s="899"/>
      <c r="Q61" s="899"/>
      <c r="R61" s="899"/>
      <c r="S61" s="899"/>
      <c r="T61" s="899"/>
      <c r="U61" s="899"/>
      <c r="V61" s="899"/>
    </row>
    <row r="62" spans="1:22" ht="10" x14ac:dyDescent="0.2">
      <c r="A62" s="907" t="s">
        <v>92</v>
      </c>
      <c r="B62" s="907"/>
      <c r="C62" s="907"/>
      <c r="D62" s="907"/>
      <c r="E62" s="907"/>
      <c r="F62" s="907"/>
      <c r="G62" s="907"/>
      <c r="H62" s="907"/>
      <c r="I62" s="907"/>
      <c r="J62" s="907"/>
      <c r="K62" s="907"/>
      <c r="L62" s="907"/>
      <c r="M62" s="907"/>
      <c r="N62" s="907"/>
      <c r="O62" s="907"/>
      <c r="P62" s="907"/>
      <c r="Q62" s="907"/>
      <c r="R62" s="907"/>
      <c r="S62" s="907"/>
      <c r="T62" s="907"/>
      <c r="U62" s="907"/>
      <c r="V62" s="907"/>
    </row>
    <row r="63" spans="1:22" ht="12" customHeight="1" x14ac:dyDescent="0.2">
      <c r="A63" s="907" t="s">
        <v>93</v>
      </c>
      <c r="B63" s="907"/>
      <c r="C63" s="907"/>
      <c r="D63" s="907"/>
      <c r="E63" s="907"/>
      <c r="F63" s="907"/>
      <c r="G63" s="907"/>
      <c r="H63" s="907"/>
      <c r="I63" s="907"/>
      <c r="J63" s="907"/>
      <c r="K63" s="907"/>
      <c r="L63" s="907"/>
      <c r="M63" s="907"/>
      <c r="N63" s="907"/>
      <c r="O63" s="907"/>
      <c r="P63" s="907"/>
      <c r="Q63" s="907"/>
      <c r="R63" s="907"/>
      <c r="S63" s="907"/>
      <c r="T63" s="907"/>
      <c r="U63" s="564"/>
      <c r="V63" s="564"/>
    </row>
    <row r="64" spans="1:22" ht="12" customHeight="1" x14ac:dyDescent="0.2">
      <c r="A64" s="908" t="s">
        <v>94</v>
      </c>
      <c r="B64" s="908"/>
      <c r="C64" s="908"/>
      <c r="D64" s="908"/>
      <c r="E64" s="908"/>
      <c r="F64" s="908"/>
      <c r="G64" s="908"/>
      <c r="H64" s="908"/>
      <c r="I64" s="908"/>
      <c r="J64" s="908"/>
      <c r="K64" s="908"/>
      <c r="L64" s="908"/>
      <c r="M64" s="908"/>
      <c r="N64" s="908"/>
      <c r="O64" s="908"/>
      <c r="P64" s="908"/>
      <c r="Q64" s="908"/>
      <c r="R64" s="908"/>
      <c r="S64" s="908"/>
      <c r="T64" s="908"/>
      <c r="U64" s="520"/>
      <c r="V64" s="520"/>
    </row>
    <row r="65" spans="1:22" ht="12" customHeight="1" x14ac:dyDescent="0.2">
      <c r="A65" s="899" t="s">
        <v>95</v>
      </c>
      <c r="B65" s="899"/>
      <c r="C65" s="899"/>
      <c r="D65" s="899"/>
      <c r="E65" s="899"/>
      <c r="F65" s="899"/>
      <c r="G65" s="899"/>
      <c r="H65" s="899"/>
      <c r="I65" s="899"/>
      <c r="J65" s="899"/>
      <c r="K65" s="899"/>
      <c r="L65" s="899"/>
      <c r="M65" s="899"/>
      <c r="N65" s="899"/>
      <c r="O65" s="899"/>
      <c r="P65" s="899"/>
      <c r="Q65" s="899"/>
      <c r="R65" s="899"/>
      <c r="S65" s="899"/>
      <c r="T65" s="899"/>
      <c r="U65" s="563"/>
      <c r="V65" s="563"/>
    </row>
    <row r="66" spans="1:22" ht="12" customHeight="1" x14ac:dyDescent="0.2">
      <c r="A66" s="899"/>
      <c r="B66" s="899"/>
      <c r="C66" s="899"/>
      <c r="D66" s="899"/>
      <c r="E66" s="899"/>
      <c r="F66" s="899"/>
      <c r="G66" s="899"/>
      <c r="H66" s="899"/>
      <c r="I66" s="899"/>
      <c r="J66" s="899"/>
      <c r="K66" s="899"/>
      <c r="L66" s="899"/>
      <c r="M66" s="899"/>
      <c r="N66" s="899"/>
      <c r="O66" s="899"/>
      <c r="P66" s="899"/>
      <c r="Q66" s="899"/>
      <c r="R66" s="899"/>
      <c r="S66" s="899"/>
      <c r="T66" s="899"/>
      <c r="U66" s="563"/>
      <c r="V66" s="563"/>
    </row>
    <row r="67" spans="1:22" ht="10.9" customHeight="1" x14ac:dyDescent="0.2">
      <c r="A67" s="899" t="s">
        <v>96</v>
      </c>
      <c r="B67" s="899"/>
      <c r="C67" s="899"/>
      <c r="D67" s="899"/>
      <c r="E67" s="899"/>
      <c r="F67" s="899"/>
      <c r="G67" s="899"/>
      <c r="H67" s="899"/>
      <c r="I67" s="899"/>
      <c r="J67" s="899"/>
      <c r="K67" s="899"/>
      <c r="L67" s="899"/>
      <c r="M67" s="899"/>
      <c r="N67" s="899"/>
      <c r="O67" s="899"/>
      <c r="P67" s="899"/>
      <c r="Q67" s="899"/>
      <c r="R67" s="899"/>
      <c r="S67" s="899"/>
      <c r="T67" s="899"/>
    </row>
    <row r="68" spans="1:22" ht="12" customHeight="1" x14ac:dyDescent="0.2">
      <c r="A68" s="899"/>
      <c r="B68" s="899"/>
      <c r="C68" s="899"/>
      <c r="D68" s="899"/>
      <c r="E68" s="899"/>
      <c r="F68" s="899"/>
      <c r="G68" s="899"/>
      <c r="H68" s="899"/>
      <c r="I68" s="899"/>
      <c r="J68" s="899"/>
      <c r="K68" s="899"/>
      <c r="L68" s="899"/>
      <c r="M68" s="899"/>
      <c r="N68" s="899"/>
      <c r="O68" s="899"/>
      <c r="P68" s="899"/>
      <c r="Q68" s="899"/>
      <c r="R68" s="899"/>
      <c r="S68" s="899"/>
      <c r="T68" s="899"/>
    </row>
    <row r="69" spans="1:22" ht="12" customHeight="1" x14ac:dyDescent="0.2">
      <c r="A69" s="907" t="s">
        <v>97</v>
      </c>
      <c r="B69" s="907"/>
      <c r="C69" s="907"/>
      <c r="D69" s="907"/>
      <c r="E69" s="907"/>
      <c r="F69" s="907"/>
      <c r="G69" s="907"/>
      <c r="H69" s="907"/>
      <c r="I69" s="907"/>
      <c r="J69" s="907"/>
      <c r="K69" s="907"/>
      <c r="L69" s="907"/>
      <c r="M69" s="907"/>
      <c r="N69" s="907"/>
      <c r="O69" s="907"/>
      <c r="P69" s="907"/>
      <c r="Q69" s="907"/>
      <c r="R69" s="907"/>
      <c r="S69" s="907"/>
      <c r="T69" s="907"/>
    </row>
    <row r="70" spans="1:22" ht="24" customHeight="1" x14ac:dyDescent="0.2">
      <c r="A70" s="907" t="s">
        <v>98</v>
      </c>
      <c r="B70" s="907"/>
      <c r="C70" s="907"/>
      <c r="D70" s="907"/>
      <c r="E70" s="907"/>
      <c r="F70" s="907"/>
      <c r="G70" s="907"/>
      <c r="H70" s="907"/>
      <c r="I70" s="907"/>
      <c r="J70" s="907"/>
      <c r="K70" s="907"/>
      <c r="L70" s="907"/>
      <c r="M70" s="907"/>
      <c r="N70" s="907"/>
      <c r="O70" s="907"/>
      <c r="P70" s="907"/>
      <c r="Q70" s="907"/>
      <c r="R70" s="907"/>
      <c r="S70" s="907"/>
      <c r="T70" s="907"/>
      <c r="U70" s="565"/>
      <c r="V70" s="565"/>
    </row>
    <row r="71" spans="1:22" ht="12" customHeight="1" x14ac:dyDescent="0.2">
      <c r="A71" s="907" t="s">
        <v>99</v>
      </c>
      <c r="B71" s="907"/>
      <c r="C71" s="907"/>
      <c r="D71" s="907"/>
      <c r="E71" s="907"/>
      <c r="F71" s="907"/>
      <c r="G71" s="907"/>
      <c r="H71" s="907"/>
      <c r="I71" s="907"/>
      <c r="J71" s="907"/>
      <c r="K71" s="907"/>
      <c r="L71" s="907"/>
      <c r="M71" s="907"/>
      <c r="N71" s="907"/>
      <c r="O71" s="907"/>
      <c r="P71" s="907"/>
      <c r="Q71" s="907"/>
      <c r="R71" s="907"/>
      <c r="S71" s="907"/>
      <c r="T71" s="907"/>
      <c r="U71" s="515"/>
      <c r="V71" s="515"/>
    </row>
    <row r="72" spans="1:22" ht="36" customHeight="1" x14ac:dyDescent="0.2">
      <c r="A72" s="899" t="s">
        <v>100</v>
      </c>
      <c r="B72" s="899"/>
      <c r="C72" s="899"/>
      <c r="D72" s="899"/>
      <c r="E72" s="899"/>
      <c r="F72" s="899"/>
      <c r="G72" s="899"/>
      <c r="H72" s="899"/>
      <c r="I72" s="899"/>
      <c r="J72" s="899"/>
      <c r="K72" s="899"/>
      <c r="L72" s="899"/>
      <c r="M72" s="899"/>
      <c r="N72" s="899"/>
      <c r="O72" s="899"/>
      <c r="P72" s="899"/>
      <c r="Q72" s="899"/>
      <c r="R72" s="899"/>
      <c r="S72" s="899"/>
      <c r="T72" s="899"/>
      <c r="U72" s="563"/>
      <c r="V72" s="563"/>
    </row>
    <row r="73" spans="1:22" s="569" customFormat="1" ht="12" customHeight="1" x14ac:dyDescent="0.2">
      <c r="A73" s="566" t="s">
        <v>101</v>
      </c>
      <c r="B73" s="567"/>
      <c r="C73" s="567"/>
      <c r="D73" s="567"/>
      <c r="E73" s="567"/>
      <c r="F73" s="567"/>
      <c r="G73" s="567"/>
      <c r="H73" s="567"/>
      <c r="I73" s="567"/>
      <c r="J73" s="567"/>
      <c r="K73" s="567"/>
      <c r="L73" s="567"/>
      <c r="M73" s="567"/>
      <c r="N73" s="567"/>
      <c r="O73" s="567"/>
      <c r="P73" s="567"/>
      <c r="Q73" s="567"/>
      <c r="R73" s="567"/>
      <c r="S73" s="567"/>
      <c r="T73" s="567"/>
      <c r="U73" s="568"/>
      <c r="V73" s="568"/>
    </row>
    <row r="74" spans="1:22" s="569" customFormat="1" ht="12" customHeight="1" x14ac:dyDescent="0.2">
      <c r="A74" s="566" t="s">
        <v>102</v>
      </c>
      <c r="B74" s="567"/>
      <c r="C74" s="567"/>
      <c r="D74" s="567"/>
      <c r="E74" s="567"/>
      <c r="F74" s="567"/>
      <c r="G74" s="567"/>
      <c r="H74" s="567"/>
      <c r="I74" s="567"/>
      <c r="J74" s="567"/>
      <c r="K74" s="567"/>
      <c r="L74" s="567"/>
      <c r="M74" s="567"/>
      <c r="N74" s="567"/>
      <c r="O74" s="567"/>
      <c r="P74" s="567"/>
      <c r="Q74" s="567"/>
      <c r="R74" s="567"/>
      <c r="S74" s="567"/>
      <c r="T74" s="567"/>
      <c r="U74" s="568"/>
      <c r="V74" s="568"/>
    </row>
    <row r="75" spans="1:22" s="569" customFormat="1" ht="10" x14ac:dyDescent="0.2">
      <c r="A75" s="570" t="s">
        <v>103</v>
      </c>
      <c r="B75" s="568"/>
      <c r="C75" s="568"/>
      <c r="D75" s="568"/>
      <c r="E75" s="568"/>
      <c r="F75" s="571"/>
      <c r="G75" s="571"/>
      <c r="H75" s="571"/>
      <c r="I75" s="571"/>
      <c r="J75" s="571"/>
      <c r="K75" s="568"/>
      <c r="L75" s="568"/>
      <c r="M75" s="568"/>
      <c r="N75" s="568"/>
      <c r="O75" s="568"/>
      <c r="P75" s="568"/>
      <c r="Q75" s="568"/>
      <c r="R75" s="568"/>
      <c r="S75" s="568"/>
      <c r="T75" s="568"/>
      <c r="U75" s="568"/>
      <c r="V75" s="568"/>
    </row>
    <row r="76" spans="1:22" s="569" customFormat="1" ht="11.25" customHeight="1" x14ac:dyDescent="0.2">
      <c r="A76" s="566" t="s">
        <v>104</v>
      </c>
      <c r="B76" s="568"/>
      <c r="C76" s="568"/>
      <c r="D76" s="568"/>
      <c r="E76" s="568"/>
      <c r="F76" s="571"/>
      <c r="G76" s="571"/>
      <c r="H76" s="571"/>
      <c r="I76" s="571"/>
      <c r="J76" s="568"/>
      <c r="K76" s="568"/>
      <c r="L76" s="568"/>
      <c r="M76" s="568"/>
      <c r="N76" s="568"/>
      <c r="O76" s="568"/>
      <c r="P76" s="568"/>
      <c r="Q76" s="568"/>
      <c r="R76" s="568"/>
      <c r="S76" s="568"/>
      <c r="T76" s="568"/>
      <c r="U76" s="568"/>
    </row>
    <row r="77" spans="1:22" ht="12" customHeight="1" x14ac:dyDescent="0.2">
      <c r="A77" s="804" t="s">
        <v>105</v>
      </c>
    </row>
    <row r="80" spans="1:22" s="575" customFormat="1" ht="12" customHeight="1" x14ac:dyDescent="0.2">
      <c r="A80" s="572"/>
      <c r="B80" s="573"/>
      <c r="C80" s="573"/>
      <c r="D80" s="573"/>
      <c r="E80" s="573"/>
      <c r="F80" s="574"/>
      <c r="G80" s="574"/>
      <c r="H80" s="574"/>
      <c r="I80" s="574"/>
      <c r="J80" s="574"/>
      <c r="K80" s="573"/>
      <c r="L80" s="573"/>
      <c r="M80" s="573"/>
      <c r="N80" s="573"/>
      <c r="O80" s="573"/>
      <c r="P80" s="573"/>
      <c r="Q80" s="573"/>
      <c r="R80" s="573"/>
      <c r="S80" s="573"/>
      <c r="T80" s="573"/>
      <c r="U80" s="573"/>
      <c r="V80" s="573"/>
    </row>
    <row r="89" spans="1:22" ht="12" customHeight="1" x14ac:dyDescent="0.2">
      <c r="A89" s="913" t="s">
        <v>72</v>
      </c>
      <c r="B89" s="913"/>
      <c r="C89" s="913"/>
      <c r="D89" s="913"/>
      <c r="E89" s="913"/>
      <c r="F89" s="913"/>
      <c r="G89" s="913"/>
      <c r="H89" s="913"/>
      <c r="I89" s="913"/>
      <c r="J89" s="913"/>
      <c r="K89" s="913"/>
      <c r="L89" s="913"/>
      <c r="M89" s="913"/>
      <c r="N89" s="913"/>
      <c r="O89" s="913"/>
      <c r="P89" s="913"/>
      <c r="Q89" s="913"/>
      <c r="R89" s="913"/>
      <c r="S89" s="913"/>
      <c r="T89" s="913"/>
      <c r="U89" s="576"/>
      <c r="V89" s="576"/>
    </row>
    <row r="90" spans="1:22" ht="10" x14ac:dyDescent="0.2">
      <c r="A90" s="810"/>
      <c r="B90" s="912" t="s">
        <v>73</v>
      </c>
      <c r="C90" s="912"/>
      <c r="D90" s="912"/>
      <c r="E90" s="912"/>
      <c r="F90" s="912"/>
      <c r="G90" s="912"/>
      <c r="H90" s="912"/>
      <c r="I90" s="912"/>
      <c r="J90" s="912"/>
      <c r="K90" s="912"/>
      <c r="L90" s="912"/>
      <c r="M90" s="912"/>
      <c r="N90" s="912"/>
      <c r="O90" s="912"/>
      <c r="P90" s="811"/>
      <c r="Q90" s="811"/>
      <c r="R90" s="811"/>
      <c r="S90" s="812"/>
      <c r="T90" s="813"/>
      <c r="U90" s="519"/>
    </row>
    <row r="91" spans="1:22" x14ac:dyDescent="0.2">
      <c r="B91" s="905" t="s">
        <v>106</v>
      </c>
      <c r="C91" s="905"/>
      <c r="D91" s="905"/>
      <c r="F91" s="905" t="s">
        <v>75</v>
      </c>
      <c r="G91" s="905"/>
      <c r="H91" s="905"/>
      <c r="I91" s="905"/>
      <c r="J91" s="905"/>
      <c r="L91" s="904" t="s">
        <v>76</v>
      </c>
      <c r="M91" s="904"/>
      <c r="N91" s="904"/>
      <c r="O91" s="904"/>
      <c r="P91" s="904"/>
      <c r="Q91" s="904"/>
      <c r="R91" s="904"/>
      <c r="S91" s="904"/>
      <c r="U91" s="909"/>
      <c r="V91" s="909"/>
    </row>
    <row r="92" spans="1:22" x14ac:dyDescent="0.2">
      <c r="A92" s="899" t="s">
        <v>77</v>
      </c>
      <c r="B92" s="521"/>
      <c r="C92" s="521"/>
      <c r="D92" s="521"/>
      <c r="E92" s="521"/>
      <c r="F92" s="910" t="s">
        <v>78</v>
      </c>
      <c r="G92" s="910"/>
      <c r="H92" s="910" t="s">
        <v>79</v>
      </c>
      <c r="I92" s="910"/>
      <c r="J92" s="910"/>
      <c r="K92" s="521"/>
      <c r="L92" s="525" t="s">
        <v>80</v>
      </c>
      <c r="M92" s="773"/>
      <c r="N92" s="904" t="s">
        <v>81</v>
      </c>
      <c r="O92" s="904"/>
      <c r="P92" s="522"/>
      <c r="Q92" s="904" t="s">
        <v>82</v>
      </c>
      <c r="R92" s="904"/>
      <c r="S92" s="904"/>
      <c r="T92" s="523"/>
      <c r="U92" s="523"/>
      <c r="V92" s="523"/>
    </row>
    <row r="93" spans="1:22" ht="21" customHeight="1" x14ac:dyDescent="0.2">
      <c r="A93" s="903"/>
      <c r="B93" s="524" t="s">
        <v>15</v>
      </c>
      <c r="C93" s="525"/>
      <c r="D93" s="524" t="s">
        <v>16</v>
      </c>
      <c r="E93" s="524"/>
      <c r="F93" s="525" t="s">
        <v>15</v>
      </c>
      <c r="G93" s="525" t="s">
        <v>16</v>
      </c>
      <c r="H93" s="525" t="s">
        <v>15</v>
      </c>
      <c r="I93" s="525"/>
      <c r="J93" s="525" t="s">
        <v>16</v>
      </c>
      <c r="K93" s="524"/>
      <c r="L93" s="641" t="s">
        <v>83</v>
      </c>
      <c r="M93" s="772"/>
      <c r="N93" s="524" t="s">
        <v>15</v>
      </c>
      <c r="O93" s="524" t="s">
        <v>16</v>
      </c>
      <c r="P93" s="524"/>
      <c r="Q93" s="524" t="s">
        <v>15</v>
      </c>
      <c r="R93" s="524"/>
      <c r="S93" s="524" t="s">
        <v>16</v>
      </c>
      <c r="T93" s="526"/>
      <c r="U93" s="518"/>
      <c r="V93" s="518"/>
    </row>
    <row r="94" spans="1:22" ht="12" customHeight="1" x14ac:dyDescent="0.2">
      <c r="A94" s="515" t="s">
        <v>44</v>
      </c>
      <c r="B94" s="557">
        <f>AVERAGE(B17:B21)</f>
        <v>8101.9267999999993</v>
      </c>
      <c r="C94" s="577"/>
      <c r="D94" s="557">
        <f>AVERAGE(D17:D21)</f>
        <v>1745.6732000000004</v>
      </c>
      <c r="E94" s="577"/>
      <c r="F94" s="555">
        <f>AVERAGE(F17:F21)</f>
        <v>5027</v>
      </c>
      <c r="G94" s="555">
        <f>AVERAGE(G17:G21)</f>
        <v>920.74480000000005</v>
      </c>
      <c r="H94" s="578" t="s">
        <v>84</v>
      </c>
      <c r="I94" s="579"/>
      <c r="J94" s="578" t="s">
        <v>84</v>
      </c>
      <c r="K94" s="580"/>
      <c r="L94" s="557">
        <f>AVERAGE(L17:L21)</f>
        <v>1060.8</v>
      </c>
      <c r="M94" s="557"/>
      <c r="N94" s="557">
        <f>AVERAGE(N17:N21)</f>
        <v>9797.9173999999985</v>
      </c>
      <c r="O94" s="557">
        <f>AVERAGE(O17:O21)</f>
        <v>4240.8825999999999</v>
      </c>
      <c r="P94" s="557"/>
      <c r="Q94" s="557">
        <f>AVERAGE(Q17:Q21)</f>
        <v>1445.8974000000001</v>
      </c>
      <c r="R94" s="557"/>
      <c r="S94" s="557">
        <f>AVERAGE(S17:S21)</f>
        <v>132.90259999999998</v>
      </c>
      <c r="T94" s="580"/>
      <c r="U94" s="557"/>
      <c r="V94" s="557"/>
    </row>
    <row r="95" spans="1:22" ht="12" customHeight="1" x14ac:dyDescent="0.2">
      <c r="A95" s="515" t="s">
        <v>45</v>
      </c>
      <c r="B95" s="557">
        <f>AVERAGE(B22:B26)</f>
        <v>10047.089199999999</v>
      </c>
      <c r="C95" s="577"/>
      <c r="D95" s="557">
        <f>AVERAGE(D22:D26)</f>
        <v>1760.9108000000001</v>
      </c>
      <c r="E95" s="577"/>
      <c r="F95" s="555">
        <f>AVERAGE(F22:F26)</f>
        <v>1369.2</v>
      </c>
      <c r="G95" s="555">
        <f>AVERAGE(G22:G26)</f>
        <v>389.8</v>
      </c>
      <c r="H95" s="578" t="s">
        <v>84</v>
      </c>
      <c r="I95" s="579"/>
      <c r="J95" s="578" t="s">
        <v>84</v>
      </c>
      <c r="K95" s="580"/>
      <c r="L95" s="557">
        <f>AVERAGE(L22:L26)</f>
        <v>1657.6</v>
      </c>
      <c r="M95" s="557"/>
      <c r="N95" s="557">
        <f>AVERAGE(N22:N26)</f>
        <v>8794.6448</v>
      </c>
      <c r="O95" s="557">
        <f>AVERAGE(O22:O26)</f>
        <v>1930.3552000000004</v>
      </c>
      <c r="P95" s="557"/>
      <c r="Q95" s="557">
        <f>AVERAGE(Q22:Q26)</f>
        <v>2884.2344000000003</v>
      </c>
      <c r="R95" s="557"/>
      <c r="S95" s="557">
        <f>AVERAGE(S22:S26)</f>
        <v>405.76560000000001</v>
      </c>
      <c r="T95" s="580"/>
      <c r="U95" s="557"/>
      <c r="V95" s="557"/>
    </row>
    <row r="96" spans="1:22" ht="12" customHeight="1" x14ac:dyDescent="0.2">
      <c r="A96" s="515" t="s">
        <v>46</v>
      </c>
      <c r="B96" s="557">
        <f>AVERAGE(B27:B31)</f>
        <v>3843.9000951124749</v>
      </c>
      <c r="C96" s="577" t="str">
        <f>C31</f>
        <v>i/</v>
      </c>
      <c r="D96" s="557">
        <f>AVERAGE(D27:D31)</f>
        <v>382.87536199771318</v>
      </c>
      <c r="E96" s="577" t="str">
        <f>E31</f>
        <v>i/</v>
      </c>
      <c r="F96" s="555">
        <f>AVERAGE(F27:F31)</f>
        <v>586.20000000000005</v>
      </c>
      <c r="G96" s="555">
        <f>AVERAGE(G27:G31)</f>
        <v>78</v>
      </c>
      <c r="H96" s="578" t="s">
        <v>84</v>
      </c>
      <c r="I96" s="579"/>
      <c r="J96" s="578" t="s">
        <v>84</v>
      </c>
      <c r="K96" s="580"/>
      <c r="L96" s="557">
        <f>AVERAGE(L27:L31)</f>
        <v>2812.6239999999998</v>
      </c>
      <c r="M96" s="557"/>
      <c r="N96" s="557">
        <f>AVERAGE(N27:N31)</f>
        <v>410.35060000000004</v>
      </c>
      <c r="O96" s="557">
        <f>AVERAGE(O27:O31)</f>
        <v>164.64940000000001</v>
      </c>
      <c r="P96" s="557"/>
      <c r="Q96" s="557">
        <f>AVERAGE(Q27:Q31)</f>
        <v>3440.5017999999995</v>
      </c>
      <c r="R96" s="557"/>
      <c r="S96" s="557">
        <f>AVERAGE(S27:S31)</f>
        <v>464.89819999999997</v>
      </c>
      <c r="T96" s="580"/>
      <c r="U96" s="557"/>
      <c r="V96" s="557"/>
    </row>
    <row r="97" spans="1:22" ht="12" customHeight="1" x14ac:dyDescent="0.2">
      <c r="A97" s="515" t="s">
        <v>47</v>
      </c>
      <c r="B97" s="557">
        <f>AVERAGE(B32:B36)</f>
        <v>16061.489167732234</v>
      </c>
      <c r="C97" s="577" t="str">
        <f>C32</f>
        <v>i/</v>
      </c>
      <c r="D97" s="557">
        <f>AVERAGE(D32:D36)</f>
        <v>2477.7872322677654</v>
      </c>
      <c r="E97" s="577" t="str">
        <f>E32</f>
        <v>i/</v>
      </c>
      <c r="F97" s="555">
        <f>AVERAGE(F32:F36)</f>
        <v>940</v>
      </c>
      <c r="G97" s="555">
        <f>AVERAGE(G32:G36)</f>
        <v>1031.8</v>
      </c>
      <c r="H97" s="578" t="s">
        <v>84</v>
      </c>
      <c r="I97" s="579"/>
      <c r="J97" s="578" t="s">
        <v>84</v>
      </c>
      <c r="K97" s="580"/>
      <c r="L97" s="557">
        <f>AVERAGE(L32:L36)</f>
        <v>7768.4</v>
      </c>
      <c r="M97" s="557"/>
      <c r="N97" s="557">
        <f>AVERAGE(N32:N36)</f>
        <v>242.17</v>
      </c>
      <c r="O97" s="557">
        <f>AVERAGE(O32:O36)</f>
        <v>159.82999999999998</v>
      </c>
      <c r="P97" s="557"/>
      <c r="Q97" s="557">
        <f>AVERAGE(Q32:Q36)</f>
        <v>4393.4156000000003</v>
      </c>
      <c r="R97" s="557"/>
      <c r="S97" s="557">
        <f>AVERAGE(S32:S36)</f>
        <v>503.18439999999998</v>
      </c>
      <c r="T97" s="580"/>
      <c r="U97" s="557"/>
      <c r="V97" s="557"/>
    </row>
    <row r="98" spans="1:22" ht="12" customHeight="1" x14ac:dyDescent="0.2">
      <c r="A98" s="515" t="s">
        <v>48</v>
      </c>
      <c r="B98" s="557">
        <f>AVERAGE(B37:B41)</f>
        <v>19011.8</v>
      </c>
      <c r="C98" s="577"/>
      <c r="D98" s="557">
        <f>AVERAGE(D37:D41)</f>
        <v>1258.4000000000001</v>
      </c>
      <c r="E98" s="577"/>
      <c r="F98" s="557">
        <f t="shared" ref="F98:S98" si="2">AVERAGE(F37:F41)</f>
        <v>4318.2</v>
      </c>
      <c r="G98" s="557">
        <f t="shared" si="2"/>
        <v>3069.8</v>
      </c>
      <c r="H98" s="557">
        <f t="shared" si="2"/>
        <v>8527</v>
      </c>
      <c r="I98" s="557"/>
      <c r="J98" s="557">
        <f t="shared" si="2"/>
        <v>995.8</v>
      </c>
      <c r="K98" s="580"/>
      <c r="L98" s="557">
        <f t="shared" si="2"/>
        <v>19498.8</v>
      </c>
      <c r="M98" s="577" t="str">
        <f>M37</f>
        <v>j/</v>
      </c>
      <c r="N98" s="557">
        <f t="shared" si="2"/>
        <v>438.97399999999999</v>
      </c>
      <c r="O98" s="557">
        <f t="shared" si="2"/>
        <v>77.599999999999994</v>
      </c>
      <c r="P98" s="577" t="str">
        <f>P37</f>
        <v>h/</v>
      </c>
      <c r="Q98" s="557">
        <f t="shared" si="2"/>
        <v>4369.66</v>
      </c>
      <c r="R98" s="577" t="str">
        <f>R41</f>
        <v>k/</v>
      </c>
      <c r="S98" s="557">
        <f t="shared" si="2"/>
        <v>254.94</v>
      </c>
      <c r="T98" s="577" t="str">
        <f>T41</f>
        <v>k/</v>
      </c>
      <c r="U98" s="557"/>
      <c r="V98" s="557"/>
    </row>
    <row r="99" spans="1:22" ht="12" customHeight="1" x14ac:dyDescent="0.2">
      <c r="A99" s="515" t="s">
        <v>49</v>
      </c>
      <c r="B99" s="557">
        <f>AVERAGE(B42:B46)</f>
        <v>11003.627240963229</v>
      </c>
      <c r="C99" s="577"/>
      <c r="D99" s="557">
        <f>AVERAGE(D42:D46)</f>
        <v>581.37275903677062</v>
      </c>
      <c r="E99" s="577"/>
      <c r="F99" s="557">
        <f t="shared" ref="F99:H99" si="3">AVERAGE(F42:F46)</f>
        <v>3100</v>
      </c>
      <c r="G99" s="557">
        <f t="shared" si="3"/>
        <v>2631.3333333333335</v>
      </c>
      <c r="H99" s="557">
        <f t="shared" si="3"/>
        <v>5594.6</v>
      </c>
      <c r="I99" s="579"/>
      <c r="J99" s="557">
        <f>AVERAGE(J42:J46)</f>
        <v>164.2</v>
      </c>
      <c r="K99" s="580"/>
      <c r="L99" s="557">
        <f>AVERAGE(L42:L46)</f>
        <v>7606.2</v>
      </c>
      <c r="M99" s="577" t="str">
        <f>M38</f>
        <v>j/</v>
      </c>
      <c r="N99" s="557">
        <f t="shared" ref="N99:O99" si="4">AVERAGE(N42:N46)</f>
        <v>75.333333333333329</v>
      </c>
      <c r="O99" s="557">
        <f t="shared" si="4"/>
        <v>7.333333333333333</v>
      </c>
      <c r="P99" s="557"/>
      <c r="Q99" s="557">
        <f t="shared" ref="Q99:S99" si="5">AVERAGE(Q42:Q46)</f>
        <v>1659.8</v>
      </c>
      <c r="R99" s="577" t="str">
        <f>R42</f>
        <v>k/</v>
      </c>
      <c r="S99" s="557">
        <f t="shared" si="5"/>
        <v>30.4</v>
      </c>
      <c r="T99" s="577" t="str">
        <f>T42</f>
        <v>k/</v>
      </c>
      <c r="U99" s="557"/>
      <c r="V99" s="557"/>
    </row>
    <row r="100" spans="1:22" ht="12" customHeight="1" x14ac:dyDescent="0.2">
      <c r="A100" s="515">
        <v>2011</v>
      </c>
      <c r="B100" s="557">
        <f t="shared" ref="B100:B110" si="6">B47</f>
        <v>7129</v>
      </c>
      <c r="C100" s="577"/>
      <c r="D100" s="557">
        <f t="shared" ref="D100:D110" si="7">D47</f>
        <v>1161</v>
      </c>
      <c r="E100" s="577"/>
      <c r="F100" s="555" t="str">
        <f t="shared" ref="F100:H110" si="8">F47</f>
        <v>l/</v>
      </c>
      <c r="G100" s="555" t="str">
        <f t="shared" si="8"/>
        <v>l/</v>
      </c>
      <c r="H100" s="581">
        <f t="shared" si="8"/>
        <v>637</v>
      </c>
      <c r="I100" s="555"/>
      <c r="J100" s="557">
        <f t="shared" ref="J100:J110" si="9">J47</f>
        <v>187</v>
      </c>
      <c r="K100" s="557"/>
      <c r="L100" s="557">
        <f t="shared" ref="L100:O110" si="10">L47</f>
        <v>5547</v>
      </c>
      <c r="M100" s="577" t="str">
        <f t="shared" si="10"/>
        <v>j/</v>
      </c>
      <c r="N100" s="557" t="str">
        <f t="shared" si="10"/>
        <v>l/</v>
      </c>
      <c r="O100" s="557" t="str">
        <f t="shared" si="10"/>
        <v>l/</v>
      </c>
      <c r="P100" s="557"/>
      <c r="Q100" s="557">
        <f t="shared" ref="Q100:T110" si="11">Q47</f>
        <v>1831</v>
      </c>
      <c r="R100" s="577" t="str">
        <f t="shared" si="11"/>
        <v>k/</v>
      </c>
      <c r="S100" s="557">
        <f t="shared" si="11"/>
        <v>138</v>
      </c>
      <c r="T100" s="577" t="str">
        <f t="shared" si="11"/>
        <v>k/</v>
      </c>
      <c r="U100" s="557"/>
      <c r="V100" s="557"/>
    </row>
    <row r="101" spans="1:22" ht="12" customHeight="1" x14ac:dyDescent="0.2">
      <c r="A101" s="515">
        <v>2012</v>
      </c>
      <c r="B101" s="557">
        <f t="shared" si="6"/>
        <v>5153</v>
      </c>
      <c r="C101" s="577"/>
      <c r="D101" s="557">
        <f t="shared" si="7"/>
        <v>909</v>
      </c>
      <c r="E101" s="577"/>
      <c r="F101" s="555" t="str">
        <f t="shared" si="8"/>
        <v>m/</v>
      </c>
      <c r="G101" s="555" t="str">
        <f t="shared" si="8"/>
        <v>m/</v>
      </c>
      <c r="H101" s="581">
        <f t="shared" si="8"/>
        <v>2527</v>
      </c>
      <c r="I101" s="555"/>
      <c r="J101" s="557">
        <f t="shared" si="9"/>
        <v>144</v>
      </c>
      <c r="K101" s="557"/>
      <c r="L101" s="557">
        <f t="shared" si="10"/>
        <v>18694</v>
      </c>
      <c r="M101" s="577" t="str">
        <f t="shared" si="10"/>
        <v>j/</v>
      </c>
      <c r="N101" s="557" t="str">
        <f t="shared" si="10"/>
        <v>m/</v>
      </c>
      <c r="O101" s="557" t="str">
        <f t="shared" si="10"/>
        <v>m/</v>
      </c>
      <c r="P101" s="557"/>
      <c r="Q101" s="557">
        <f t="shared" si="11"/>
        <v>3510</v>
      </c>
      <c r="R101" s="577" t="str">
        <f t="shared" si="11"/>
        <v>k/</v>
      </c>
      <c r="S101" s="557">
        <f t="shared" si="11"/>
        <v>228</v>
      </c>
      <c r="T101" s="577" t="str">
        <f t="shared" si="11"/>
        <v>k/</v>
      </c>
      <c r="U101" s="557"/>
      <c r="V101" s="557"/>
    </row>
    <row r="102" spans="1:22" ht="12" customHeight="1" x14ac:dyDescent="0.2">
      <c r="A102" s="549">
        <v>2013</v>
      </c>
      <c r="B102" s="557">
        <f t="shared" si="6"/>
        <v>8365</v>
      </c>
      <c r="C102" s="577"/>
      <c r="D102" s="557">
        <f t="shared" si="7"/>
        <v>644</v>
      </c>
      <c r="E102" s="577"/>
      <c r="F102" s="555" t="str">
        <f t="shared" si="8"/>
        <v>m/</v>
      </c>
      <c r="G102" s="555" t="str">
        <f t="shared" si="8"/>
        <v>m/</v>
      </c>
      <c r="H102" s="581">
        <f t="shared" si="8"/>
        <v>5622</v>
      </c>
      <c r="I102" s="551" t="str">
        <f>I49</f>
        <v>n/</v>
      </c>
      <c r="J102" s="557">
        <f t="shared" si="9"/>
        <v>462</v>
      </c>
      <c r="K102" s="557"/>
      <c r="L102" s="557">
        <f t="shared" si="10"/>
        <v>18507</v>
      </c>
      <c r="M102" s="577" t="str">
        <f t="shared" si="10"/>
        <v>j/</v>
      </c>
      <c r="N102" s="557" t="str">
        <f t="shared" si="10"/>
        <v>m/</v>
      </c>
      <c r="O102" s="557" t="str">
        <f t="shared" si="10"/>
        <v>m/</v>
      </c>
      <c r="P102" s="557"/>
      <c r="Q102" s="557">
        <f t="shared" si="11"/>
        <v>4247</v>
      </c>
      <c r="R102" s="577" t="str">
        <f t="shared" si="11"/>
        <v>k/</v>
      </c>
      <c r="S102" s="557">
        <f t="shared" si="11"/>
        <v>44</v>
      </c>
      <c r="T102" s="577" t="str">
        <f t="shared" si="11"/>
        <v>k/</v>
      </c>
      <c r="U102" s="557"/>
      <c r="V102" s="557"/>
    </row>
    <row r="103" spans="1:22" ht="12" customHeight="1" x14ac:dyDescent="0.2">
      <c r="A103" s="549">
        <v>2014</v>
      </c>
      <c r="B103" s="557">
        <f t="shared" si="6"/>
        <v>11792</v>
      </c>
      <c r="C103" s="577"/>
      <c r="D103" s="557">
        <f t="shared" si="7"/>
        <v>1453</v>
      </c>
      <c r="E103" s="577"/>
      <c r="F103" s="555" t="str">
        <f t="shared" si="8"/>
        <v>m/</v>
      </c>
      <c r="G103" s="555" t="str">
        <f t="shared" si="8"/>
        <v>m/</v>
      </c>
      <c r="H103" s="581">
        <f t="shared" si="8"/>
        <v>2688</v>
      </c>
      <c r="I103" s="551"/>
      <c r="J103" s="557">
        <f t="shared" si="9"/>
        <v>327</v>
      </c>
      <c r="K103" s="557"/>
      <c r="L103" s="557">
        <f t="shared" si="10"/>
        <v>7127</v>
      </c>
      <c r="M103" s="577" t="str">
        <f t="shared" si="10"/>
        <v>j/</v>
      </c>
      <c r="N103" s="557" t="str">
        <f t="shared" si="10"/>
        <v>m/</v>
      </c>
      <c r="O103" s="557" t="str">
        <f t="shared" si="10"/>
        <v>m/</v>
      </c>
      <c r="P103" s="557"/>
      <c r="Q103" s="557">
        <f t="shared" si="11"/>
        <v>2599</v>
      </c>
      <c r="R103" s="577" t="str">
        <f t="shared" si="11"/>
        <v>k/</v>
      </c>
      <c r="S103" s="557">
        <f t="shared" si="11"/>
        <v>177</v>
      </c>
      <c r="T103" s="577" t="str">
        <f t="shared" si="11"/>
        <v>k/</v>
      </c>
      <c r="U103" s="557"/>
      <c r="V103" s="557"/>
    </row>
    <row r="104" spans="1:22" ht="12" customHeight="1" x14ac:dyDescent="0.2">
      <c r="A104" s="549">
        <v>2015</v>
      </c>
      <c r="B104" s="557">
        <f t="shared" si="6"/>
        <v>9306</v>
      </c>
      <c r="C104" s="577"/>
      <c r="D104" s="557">
        <f t="shared" si="7"/>
        <v>134</v>
      </c>
      <c r="E104" s="577"/>
      <c r="F104" s="555" t="str">
        <f t="shared" si="8"/>
        <v>m/</v>
      </c>
      <c r="G104" s="555" t="str">
        <f t="shared" si="8"/>
        <v>m/</v>
      </c>
      <c r="H104" s="581">
        <f t="shared" si="8"/>
        <v>3382</v>
      </c>
      <c r="I104" s="551"/>
      <c r="J104" s="557">
        <f t="shared" si="9"/>
        <v>57</v>
      </c>
      <c r="K104" s="557"/>
      <c r="L104" s="557">
        <f t="shared" si="10"/>
        <v>1039</v>
      </c>
      <c r="M104" s="577" t="str">
        <f t="shared" si="10"/>
        <v>j/</v>
      </c>
      <c r="N104" s="557" t="str">
        <f t="shared" si="10"/>
        <v>m/</v>
      </c>
      <c r="O104" s="557" t="str">
        <f t="shared" si="10"/>
        <v>m/</v>
      </c>
      <c r="P104" s="557"/>
      <c r="Q104" s="557">
        <f t="shared" si="11"/>
        <v>3333</v>
      </c>
      <c r="R104" s="577" t="str">
        <f t="shared" si="11"/>
        <v>k/</v>
      </c>
      <c r="S104" s="557">
        <f t="shared" si="11"/>
        <v>53</v>
      </c>
      <c r="T104" s="577" t="str">
        <f t="shared" si="11"/>
        <v>k/</v>
      </c>
      <c r="U104" s="557"/>
      <c r="V104" s="557"/>
    </row>
    <row r="105" spans="1:22" ht="12" customHeight="1" x14ac:dyDescent="0.2">
      <c r="A105" s="549">
        <v>2016</v>
      </c>
      <c r="B105" s="557">
        <f t="shared" si="6"/>
        <v>4708</v>
      </c>
      <c r="C105" s="577"/>
      <c r="D105" s="557">
        <f t="shared" si="7"/>
        <v>949</v>
      </c>
      <c r="E105" s="577"/>
      <c r="F105" s="555" t="str">
        <f t="shared" si="8"/>
        <v>m/</v>
      </c>
      <c r="G105" s="555" t="str">
        <f t="shared" si="8"/>
        <v>m/</v>
      </c>
      <c r="H105" s="581">
        <f t="shared" si="8"/>
        <v>924</v>
      </c>
      <c r="I105" s="551"/>
      <c r="J105" s="557">
        <f t="shared" si="9"/>
        <v>622</v>
      </c>
      <c r="K105" s="557"/>
      <c r="L105" s="557">
        <f t="shared" si="10"/>
        <v>6458</v>
      </c>
      <c r="M105" s="577" t="str">
        <f t="shared" si="10"/>
        <v>j/</v>
      </c>
      <c r="N105" s="557" t="str">
        <f t="shared" si="10"/>
        <v>m/</v>
      </c>
      <c r="O105" s="557" t="str">
        <f t="shared" si="10"/>
        <v>m/</v>
      </c>
      <c r="P105" s="557"/>
      <c r="Q105" s="557">
        <f t="shared" si="11"/>
        <v>1595</v>
      </c>
      <c r="R105" s="577" t="str">
        <f t="shared" si="11"/>
        <v>k/</v>
      </c>
      <c r="S105" s="557">
        <f t="shared" si="11"/>
        <v>55</v>
      </c>
      <c r="T105" s="577" t="str">
        <f t="shared" si="11"/>
        <v>k/</v>
      </c>
      <c r="U105" s="557"/>
      <c r="V105" s="557"/>
    </row>
    <row r="106" spans="1:22" ht="12" customHeight="1" x14ac:dyDescent="0.2">
      <c r="A106" s="549">
        <v>2017</v>
      </c>
      <c r="B106" s="557">
        <f t="shared" si="6"/>
        <v>4466</v>
      </c>
      <c r="C106" s="577"/>
      <c r="D106" s="557">
        <f t="shared" si="7"/>
        <v>389</v>
      </c>
      <c r="E106" s="577"/>
      <c r="F106" s="555" t="str">
        <f t="shared" si="8"/>
        <v>m/</v>
      </c>
      <c r="G106" s="555" t="str">
        <f t="shared" si="8"/>
        <v>m/</v>
      </c>
      <c r="H106" s="581">
        <f t="shared" si="8"/>
        <v>490</v>
      </c>
      <c r="I106" s="551"/>
      <c r="J106" s="557">
        <f t="shared" si="9"/>
        <v>485</v>
      </c>
      <c r="K106" s="557"/>
      <c r="L106" s="557">
        <f t="shared" si="10"/>
        <v>1055</v>
      </c>
      <c r="M106" s="577" t="str">
        <f t="shared" si="10"/>
        <v>j/</v>
      </c>
      <c r="N106" s="557" t="str">
        <f t="shared" si="10"/>
        <v>m/</v>
      </c>
      <c r="O106" s="557" t="str">
        <f t="shared" si="10"/>
        <v>m/</v>
      </c>
      <c r="P106" s="557"/>
      <c r="Q106" s="557">
        <f t="shared" si="11"/>
        <v>266</v>
      </c>
      <c r="R106" s="577" t="str">
        <f t="shared" si="11"/>
        <v>k/</v>
      </c>
      <c r="S106" s="557">
        <f t="shared" si="11"/>
        <v>314</v>
      </c>
      <c r="T106" s="577" t="str">
        <f t="shared" si="11"/>
        <v>k/</v>
      </c>
      <c r="U106" s="557"/>
      <c r="V106" s="557"/>
    </row>
    <row r="107" spans="1:22" ht="12" customHeight="1" x14ac:dyDescent="0.2">
      <c r="A107" s="549">
        <v>2018</v>
      </c>
      <c r="B107" s="557">
        <f t="shared" si="6"/>
        <v>2023</v>
      </c>
      <c r="C107" s="577"/>
      <c r="D107" s="557">
        <f t="shared" si="7"/>
        <v>3189</v>
      </c>
      <c r="E107" s="577"/>
      <c r="F107" s="555" t="str">
        <f t="shared" si="8"/>
        <v>m/</v>
      </c>
      <c r="G107" s="555" t="str">
        <f t="shared" si="8"/>
        <v>m/</v>
      </c>
      <c r="H107" s="581">
        <f t="shared" si="8"/>
        <v>1884</v>
      </c>
      <c r="I107" s="551"/>
      <c r="J107" s="557">
        <f t="shared" si="9"/>
        <v>754</v>
      </c>
      <c r="K107" s="557"/>
      <c r="L107" s="557">
        <f t="shared" si="10"/>
        <v>2806</v>
      </c>
      <c r="M107" s="577" t="str">
        <f t="shared" si="10"/>
        <v>j/</v>
      </c>
      <c r="N107" s="557" t="str">
        <f t="shared" si="10"/>
        <v>m/</v>
      </c>
      <c r="O107" s="557" t="str">
        <f t="shared" si="10"/>
        <v>m/</v>
      </c>
      <c r="P107" s="557"/>
      <c r="Q107" s="557">
        <f t="shared" si="11"/>
        <v>1870</v>
      </c>
      <c r="R107" s="577" t="str">
        <f t="shared" si="11"/>
        <v>k/</v>
      </c>
      <c r="S107" s="557">
        <f t="shared" si="11"/>
        <v>240</v>
      </c>
      <c r="T107" s="577" t="str">
        <f t="shared" si="11"/>
        <v>k/</v>
      </c>
      <c r="U107" s="557"/>
      <c r="V107" s="557">
        <f>L107+Q107+S107</f>
        <v>4916</v>
      </c>
    </row>
    <row r="108" spans="1:22" ht="12" customHeight="1" x14ac:dyDescent="0.2">
      <c r="A108" s="549">
        <v>2019</v>
      </c>
      <c r="B108" s="557">
        <f t="shared" si="6"/>
        <v>9965</v>
      </c>
      <c r="C108" s="577"/>
      <c r="D108" s="557">
        <f t="shared" si="7"/>
        <v>1550</v>
      </c>
      <c r="E108" s="577"/>
      <c r="F108" s="555" t="str">
        <f t="shared" si="8"/>
        <v>m/</v>
      </c>
      <c r="G108" s="555" t="str">
        <f t="shared" si="8"/>
        <v>m/</v>
      </c>
      <c r="H108" s="581">
        <f t="shared" si="8"/>
        <v>7570</v>
      </c>
      <c r="I108" s="551"/>
      <c r="J108" s="557">
        <f t="shared" si="9"/>
        <v>559</v>
      </c>
      <c r="K108" s="577"/>
      <c r="L108" s="557">
        <f t="shared" si="10"/>
        <v>16145</v>
      </c>
      <c r="M108" s="577" t="str">
        <f t="shared" si="10"/>
        <v>j/</v>
      </c>
      <c r="N108" s="557" t="str">
        <f t="shared" si="10"/>
        <v>m/</v>
      </c>
      <c r="O108" s="557" t="str">
        <f t="shared" si="10"/>
        <v>m/</v>
      </c>
      <c r="P108" s="557"/>
      <c r="Q108" s="557">
        <f t="shared" si="11"/>
        <v>3554</v>
      </c>
      <c r="R108" s="577" t="str">
        <f t="shared" si="11"/>
        <v>k/</v>
      </c>
      <c r="S108" s="557">
        <f t="shared" si="11"/>
        <v>313</v>
      </c>
      <c r="T108" s="577" t="str">
        <f t="shared" si="11"/>
        <v>k/</v>
      </c>
      <c r="U108" s="557"/>
      <c r="V108" s="557">
        <f t="shared" ref="V108:V112" si="12">L108+Q108+S108</f>
        <v>20012</v>
      </c>
    </row>
    <row r="109" spans="1:22" ht="12" customHeight="1" x14ac:dyDescent="0.2">
      <c r="A109" s="549">
        <v>2020</v>
      </c>
      <c r="B109" s="557">
        <f t="shared" si="6"/>
        <v>5109</v>
      </c>
      <c r="C109" s="577"/>
      <c r="D109" s="557">
        <f t="shared" si="7"/>
        <v>113</v>
      </c>
      <c r="E109" s="577"/>
      <c r="F109" s="555" t="str">
        <f t="shared" si="8"/>
        <v>m/</v>
      </c>
      <c r="G109" s="555" t="str">
        <f t="shared" si="8"/>
        <v>m/</v>
      </c>
      <c r="H109" s="581">
        <f t="shared" si="8"/>
        <v>6743</v>
      </c>
      <c r="I109" s="551"/>
      <c r="J109" s="557">
        <f t="shared" si="9"/>
        <v>686</v>
      </c>
      <c r="K109" s="577"/>
      <c r="L109" s="557">
        <f t="shared" si="10"/>
        <v>1675</v>
      </c>
      <c r="M109" s="577" t="str">
        <f t="shared" si="10"/>
        <v>j/</v>
      </c>
      <c r="N109" s="557" t="str">
        <f t="shared" si="10"/>
        <v>m/</v>
      </c>
      <c r="O109" s="557" t="str">
        <f t="shared" si="10"/>
        <v>m/</v>
      </c>
      <c r="P109" s="557"/>
      <c r="Q109" s="557">
        <f t="shared" si="11"/>
        <v>1444</v>
      </c>
      <c r="R109" s="577" t="str">
        <f t="shared" si="11"/>
        <v>k/</v>
      </c>
      <c r="S109" s="557">
        <f t="shared" si="11"/>
        <v>110</v>
      </c>
      <c r="T109" s="577" t="str">
        <f t="shared" si="11"/>
        <v>k/</v>
      </c>
      <c r="U109" s="557"/>
      <c r="V109" s="557">
        <f t="shared" si="12"/>
        <v>3229</v>
      </c>
    </row>
    <row r="110" spans="1:22" ht="12" customHeight="1" x14ac:dyDescent="0.2">
      <c r="A110" s="549">
        <v>2021</v>
      </c>
      <c r="B110" s="557">
        <f t="shared" si="6"/>
        <v>3626</v>
      </c>
      <c r="C110" s="577"/>
      <c r="D110" s="557">
        <f t="shared" si="7"/>
        <v>267</v>
      </c>
      <c r="E110" s="577"/>
      <c r="F110" s="555" t="str">
        <f t="shared" si="8"/>
        <v>m/</v>
      </c>
      <c r="G110" s="555" t="str">
        <f t="shared" si="8"/>
        <v>m/</v>
      </c>
      <c r="H110" s="581">
        <f t="shared" si="8"/>
        <v>10239</v>
      </c>
      <c r="I110" s="551"/>
      <c r="J110" s="557">
        <f t="shared" si="9"/>
        <v>277</v>
      </c>
      <c r="K110" s="577"/>
      <c r="L110" s="557">
        <f t="shared" si="10"/>
        <v>5210</v>
      </c>
      <c r="M110" s="577" t="str">
        <f t="shared" si="10"/>
        <v>j/</v>
      </c>
      <c r="N110" s="557" t="str">
        <f t="shared" si="10"/>
        <v>m/</v>
      </c>
      <c r="O110" s="557" t="str">
        <f t="shared" si="10"/>
        <v>m/</v>
      </c>
      <c r="P110" s="557"/>
      <c r="Q110" s="557">
        <f t="shared" si="11"/>
        <v>2596</v>
      </c>
      <c r="R110" s="577" t="str">
        <f t="shared" si="11"/>
        <v>k/</v>
      </c>
      <c r="S110" s="557">
        <f t="shared" si="11"/>
        <v>47</v>
      </c>
      <c r="T110" s="577" t="str">
        <f t="shared" si="11"/>
        <v>k/</v>
      </c>
      <c r="U110" s="557"/>
      <c r="V110" s="557">
        <f t="shared" si="12"/>
        <v>7853</v>
      </c>
    </row>
    <row r="111" spans="1:22" ht="12" customHeight="1" x14ac:dyDescent="0.2">
      <c r="A111" s="549">
        <v>2022</v>
      </c>
      <c r="B111" s="557">
        <f t="shared" ref="B111:B112" si="13">B58</f>
        <v>7035</v>
      </c>
      <c r="C111" s="577"/>
      <c r="D111" s="557">
        <f t="shared" ref="D111:D112" si="14">D58</f>
        <v>228</v>
      </c>
      <c r="E111" s="577"/>
      <c r="F111" s="555" t="str">
        <f t="shared" ref="F111:H112" si="15">F58</f>
        <v>m/</v>
      </c>
      <c r="G111" s="555" t="str">
        <f t="shared" si="15"/>
        <v>m/</v>
      </c>
      <c r="H111" s="581">
        <f t="shared" si="15"/>
        <v>5561</v>
      </c>
      <c r="I111" s="551"/>
      <c r="J111" s="557">
        <f t="shared" ref="J111:J112" si="16">J58</f>
        <v>477</v>
      </c>
      <c r="K111" s="577"/>
      <c r="L111" s="557">
        <f t="shared" ref="L111:O112" si="17">L58</f>
        <v>5263</v>
      </c>
      <c r="M111" s="577" t="str">
        <f t="shared" si="17"/>
        <v>j/</v>
      </c>
      <c r="N111" s="557" t="str">
        <f t="shared" si="17"/>
        <v>m/</v>
      </c>
      <c r="O111" s="557" t="str">
        <f t="shared" si="17"/>
        <v>m/</v>
      </c>
      <c r="P111" s="557"/>
      <c r="Q111" s="557">
        <f t="shared" ref="Q111:T112" si="18">Q58</f>
        <v>1761</v>
      </c>
      <c r="R111" s="577" t="str">
        <f t="shared" si="18"/>
        <v>k/</v>
      </c>
      <c r="S111" s="557">
        <f t="shared" si="18"/>
        <v>11</v>
      </c>
      <c r="T111" s="577" t="str">
        <f t="shared" si="18"/>
        <v>k/</v>
      </c>
      <c r="U111" s="557"/>
      <c r="V111" s="557">
        <f t="shared" ref="V111" si="19">L111+Q111+S111</f>
        <v>7035</v>
      </c>
    </row>
    <row r="112" spans="1:22" ht="12" customHeight="1" x14ac:dyDescent="0.2">
      <c r="A112" s="561" t="s">
        <v>89</v>
      </c>
      <c r="B112" s="582">
        <f t="shared" si="13"/>
        <v>2972</v>
      </c>
      <c r="C112" s="583"/>
      <c r="D112" s="582">
        <f t="shared" si="14"/>
        <v>284</v>
      </c>
      <c r="E112" s="583"/>
      <c r="F112" s="584" t="str">
        <f t="shared" si="15"/>
        <v>m/</v>
      </c>
      <c r="G112" s="584" t="str">
        <f t="shared" si="15"/>
        <v>m/</v>
      </c>
      <c r="H112" s="585">
        <f t="shared" si="15"/>
        <v>2447</v>
      </c>
      <c r="I112" s="562"/>
      <c r="J112" s="582">
        <f t="shared" si="16"/>
        <v>54</v>
      </c>
      <c r="K112" s="583"/>
      <c r="L112" s="582">
        <f t="shared" si="17"/>
        <v>106</v>
      </c>
      <c r="M112" s="583" t="str">
        <f t="shared" si="17"/>
        <v>j/</v>
      </c>
      <c r="N112" s="582" t="str">
        <f t="shared" si="17"/>
        <v>m/</v>
      </c>
      <c r="O112" s="582" t="str">
        <f t="shared" si="17"/>
        <v>m/</v>
      </c>
      <c r="P112" s="582"/>
      <c r="Q112" s="582">
        <f t="shared" si="18"/>
        <v>1312</v>
      </c>
      <c r="R112" s="583" t="str">
        <f t="shared" si="18"/>
        <v>k/</v>
      </c>
      <c r="S112" s="582">
        <f t="shared" si="18"/>
        <v>79</v>
      </c>
      <c r="T112" s="583" t="str">
        <f t="shared" si="18"/>
        <v>k/</v>
      </c>
      <c r="U112" s="557"/>
      <c r="V112" s="557">
        <f t="shared" si="12"/>
        <v>1497</v>
      </c>
    </row>
    <row r="113" spans="1:22" ht="35.25" customHeight="1" x14ac:dyDescent="0.2">
      <c r="A113" s="914" t="str">
        <f t="shared" ref="A113:A118" si="20">A60</f>
        <v>a/ Jacks and adults based on sampling at Red Bluff Diversion Dam (RBDD) from unpublished CDFW data.  Beginning in 1987 for late-fall and winter run, estimates based on historical run patterns and partial counts at RBDD due to raising of dam gates during the last part of the late-fall run and first part of the winter run.</v>
      </c>
      <c r="B113" s="914"/>
      <c r="C113" s="914"/>
      <c r="D113" s="914"/>
      <c r="E113" s="914"/>
      <c r="F113" s="914"/>
      <c r="G113" s="914"/>
      <c r="H113" s="914"/>
      <c r="I113" s="914"/>
      <c r="J113" s="914"/>
      <c r="K113" s="914"/>
      <c r="L113" s="914"/>
      <c r="M113" s="914"/>
      <c r="N113" s="914"/>
      <c r="O113" s="914"/>
      <c r="P113" s="914"/>
      <c r="Q113" s="914"/>
      <c r="R113" s="914"/>
      <c r="S113" s="914"/>
      <c r="T113" s="914"/>
      <c r="U113" s="557"/>
      <c r="V113" s="557"/>
    </row>
    <row r="114" spans="1:22" ht="24" customHeight="1" x14ac:dyDescent="0.3">
      <c r="A114" s="914" t="str">
        <f t="shared" si="20"/>
        <v>b/  Since 1998, late-fall adult and jack estimates are based on carcass counts of natural spawners plus fish spawned at Coleman National Fish Hatchery.</v>
      </c>
      <c r="B114" s="914"/>
      <c r="C114" s="914"/>
      <c r="D114" s="914"/>
      <c r="E114" s="914"/>
      <c r="F114" s="914"/>
      <c r="G114" s="914"/>
      <c r="H114" s="914"/>
      <c r="I114" s="914"/>
      <c r="J114" s="914"/>
      <c r="K114" s="914"/>
      <c r="L114" s="914"/>
      <c r="M114" s="914"/>
      <c r="N114" s="914"/>
      <c r="O114" s="914"/>
      <c r="P114" s="914"/>
      <c r="Q114" s="914"/>
      <c r="R114" s="914"/>
      <c r="S114" s="914"/>
      <c r="T114" s="914"/>
      <c r="U114" s="586"/>
      <c r="V114" s="586"/>
    </row>
    <row r="115" spans="1:22" ht="35.25" customHeight="1" x14ac:dyDescent="0.2">
      <c r="A115" s="914" t="str">
        <f t="shared" si="20"/>
        <v>c/   Estimates of late-fall and winter run include Chinook trapped at Keswick Dam for use as broodstock at Coleman or Livingston Stone National Fish hatcheries. Beginning in 2019, winter run estimates also include Chinook that returned to Battle Creek as part of the Coleman National Fish Hatchery captive broodstock "jumpstart" reintroduction effort.</v>
      </c>
      <c r="B115" s="914"/>
      <c r="C115" s="914"/>
      <c r="D115" s="914"/>
      <c r="E115" s="914"/>
      <c r="F115" s="914"/>
      <c r="G115" s="914"/>
      <c r="H115" s="914"/>
      <c r="I115" s="914"/>
      <c r="J115" s="914"/>
      <c r="K115" s="914"/>
      <c r="L115" s="914"/>
      <c r="M115" s="914"/>
      <c r="N115" s="914"/>
      <c r="O115" s="914"/>
      <c r="P115" s="914"/>
      <c r="Q115" s="914"/>
      <c r="R115" s="914"/>
      <c r="S115" s="914"/>
      <c r="T115" s="914"/>
      <c r="U115" s="587"/>
      <c r="V115" s="587"/>
    </row>
    <row r="116" spans="1:22" ht="11.25" customHeight="1" x14ac:dyDescent="0.2">
      <c r="A116" s="899" t="str">
        <f t="shared" si="20"/>
        <v>d/  RBDD and carcass survey estimates represent alternative methods for determining winter run Chinook escapement.</v>
      </c>
      <c r="B116" s="899"/>
      <c r="C116" s="899"/>
      <c r="D116" s="899"/>
      <c r="E116" s="899"/>
      <c r="F116" s="899"/>
      <c r="G116" s="899"/>
      <c r="H116" s="899"/>
      <c r="I116" s="899"/>
      <c r="J116" s="899"/>
      <c r="K116" s="899"/>
      <c r="L116" s="899"/>
      <c r="M116" s="899"/>
      <c r="N116" s="899"/>
      <c r="O116" s="899"/>
      <c r="P116" s="899"/>
      <c r="Q116" s="899"/>
      <c r="R116" s="899"/>
      <c r="S116" s="899"/>
      <c r="T116" s="899"/>
      <c r="U116" s="520"/>
      <c r="V116" s="520"/>
    </row>
    <row r="117" spans="1:22" ht="11.25" customHeight="1" x14ac:dyDescent="0.2">
      <c r="A117" s="899" t="str">
        <f t="shared" si="20"/>
        <v>e/  Natural spawning spring run which are isolated from fall run; primarily Mill Creek, Deer Creek, and Butte Creek escapement.</v>
      </c>
      <c r="B117" s="899"/>
      <c r="C117" s="899"/>
      <c r="D117" s="899"/>
      <c r="E117" s="899"/>
      <c r="F117" s="899"/>
      <c r="G117" s="899"/>
      <c r="H117" s="899"/>
      <c r="I117" s="899"/>
      <c r="J117" s="899"/>
      <c r="K117" s="899"/>
      <c r="L117" s="899"/>
      <c r="M117" s="899"/>
      <c r="N117" s="899"/>
      <c r="O117" s="899"/>
      <c r="P117" s="899"/>
      <c r="Q117" s="899"/>
      <c r="R117" s="899"/>
      <c r="S117" s="899"/>
      <c r="T117" s="899"/>
      <c r="U117" s="563"/>
      <c r="V117" s="563"/>
    </row>
    <row r="118" spans="1:22" ht="11.25" customHeight="1" x14ac:dyDescent="0.2">
      <c r="A118" s="899" t="str">
        <f t="shared" si="20"/>
        <v>f/   Sacramento River spring run estimates are the total RBDD counts minus the spring run numbers in the upper Sacramento tributaries.  If this number is less than or equal to zero, the upper Sacramento River spring run estimates are zero.</v>
      </c>
      <c r="B118" s="899"/>
      <c r="C118" s="899"/>
      <c r="D118" s="899"/>
      <c r="E118" s="899"/>
      <c r="F118" s="899"/>
      <c r="G118" s="899"/>
      <c r="H118" s="899"/>
      <c r="I118" s="899"/>
      <c r="J118" s="899"/>
      <c r="K118" s="899"/>
      <c r="L118" s="899"/>
      <c r="M118" s="899"/>
      <c r="N118" s="899"/>
      <c r="O118" s="899"/>
      <c r="P118" s="899"/>
      <c r="Q118" s="899"/>
      <c r="R118" s="899"/>
      <c r="S118" s="899"/>
      <c r="T118" s="899"/>
      <c r="U118" s="563"/>
      <c r="V118" s="563"/>
    </row>
    <row r="119" spans="1:22" ht="11.25" customHeight="1" x14ac:dyDescent="0.2">
      <c r="A119" s="899"/>
      <c r="B119" s="899"/>
      <c r="C119" s="899"/>
      <c r="D119" s="899"/>
      <c r="E119" s="899"/>
      <c r="F119" s="899"/>
      <c r="G119" s="899"/>
      <c r="H119" s="899"/>
      <c r="I119" s="899"/>
      <c r="J119" s="899"/>
      <c r="K119" s="899"/>
      <c r="L119" s="899"/>
      <c r="M119" s="899"/>
      <c r="N119" s="899"/>
      <c r="O119" s="899"/>
      <c r="P119" s="899"/>
      <c r="Q119" s="899"/>
      <c r="R119" s="899"/>
      <c r="S119" s="899"/>
      <c r="T119" s="899"/>
    </row>
    <row r="120" spans="1:22" ht="11.25" customHeight="1" x14ac:dyDescent="0.2">
      <c r="A120" s="899" t="str">
        <f>A67</f>
        <v>g/  Feather River spring run estimates are primarily fish returning to Feather River Hatchery. Spring run are not distinguished from fall run in the natural spawning surveys and are reported in the fall run natural escapement numbers.</v>
      </c>
      <c r="B120" s="899"/>
      <c r="C120" s="899"/>
      <c r="D120" s="899"/>
      <c r="E120" s="899"/>
      <c r="F120" s="899"/>
      <c r="G120" s="899"/>
      <c r="H120" s="899"/>
      <c r="I120" s="899"/>
      <c r="J120" s="899"/>
      <c r="K120" s="899"/>
      <c r="L120" s="899"/>
      <c r="M120" s="899"/>
      <c r="N120" s="899"/>
      <c r="O120" s="899"/>
      <c r="P120" s="899"/>
      <c r="Q120" s="899"/>
      <c r="R120" s="899"/>
      <c r="S120" s="899"/>
      <c r="T120" s="899"/>
    </row>
    <row r="121" spans="1:22" ht="11.25" customHeight="1" x14ac:dyDescent="0.2">
      <c r="A121" s="899"/>
      <c r="B121" s="899"/>
      <c r="C121" s="899"/>
      <c r="D121" s="899"/>
      <c r="E121" s="899"/>
      <c r="F121" s="899"/>
      <c r="G121" s="899"/>
      <c r="H121" s="899"/>
      <c r="I121" s="899"/>
      <c r="J121" s="899"/>
      <c r="K121" s="899"/>
      <c r="L121" s="899"/>
      <c r="M121" s="899"/>
      <c r="N121" s="899"/>
      <c r="O121" s="899"/>
      <c r="P121" s="899"/>
      <c r="Q121" s="899"/>
      <c r="R121" s="899"/>
      <c r="S121" s="899"/>
      <c r="T121" s="899"/>
      <c r="U121" s="563"/>
      <c r="V121" s="563"/>
    </row>
    <row r="122" spans="1:22" ht="11.25" customHeight="1" x14ac:dyDescent="0.2">
      <c r="A122" s="899" t="str">
        <f t="shared" ref="A122:A130" si="21">A69</f>
        <v>h/  Jack proportion could not be determined in 2001.</v>
      </c>
      <c r="B122" s="899"/>
      <c r="C122" s="899"/>
      <c r="D122" s="899"/>
      <c r="E122" s="899"/>
      <c r="F122" s="899"/>
      <c r="G122" s="899"/>
      <c r="H122" s="899"/>
      <c r="I122" s="899"/>
      <c r="J122" s="899"/>
      <c r="K122" s="899"/>
      <c r="L122" s="899"/>
      <c r="M122" s="899"/>
      <c r="N122" s="899"/>
      <c r="O122" s="899"/>
      <c r="P122" s="899"/>
      <c r="Q122" s="899"/>
      <c r="R122" s="899"/>
      <c r="S122" s="899"/>
      <c r="T122" s="899"/>
      <c r="U122" s="588"/>
      <c r="V122" s="588"/>
    </row>
    <row r="123" spans="1:22" ht="21.75" customHeight="1" x14ac:dyDescent="0.2">
      <c r="A123" s="899" t="str">
        <f t="shared" si="21"/>
        <v>i/   Primarily number of spawners at Coleman National Fish Hatchery 1991-97.  No data available for natural spawners, RBDD gates were raised during time coinciding with the late-fall run.</v>
      </c>
      <c r="B123" s="899"/>
      <c r="C123" s="899"/>
      <c r="D123" s="899"/>
      <c r="E123" s="899"/>
      <c r="F123" s="899"/>
      <c r="G123" s="899"/>
      <c r="H123" s="899"/>
      <c r="I123" s="899"/>
      <c r="J123" s="899"/>
      <c r="K123" s="899"/>
      <c r="L123" s="899"/>
      <c r="M123" s="899"/>
      <c r="N123" s="899"/>
      <c r="O123" s="899"/>
      <c r="P123" s="899"/>
      <c r="Q123" s="899"/>
      <c r="R123" s="899"/>
      <c r="S123" s="899"/>
      <c r="T123" s="899"/>
      <c r="U123" s="588"/>
      <c r="V123" s="588"/>
    </row>
    <row r="124" spans="1:22" ht="11.25" customHeight="1" x14ac:dyDescent="0.2">
      <c r="A124" s="899" t="str">
        <f t="shared" si="21"/>
        <v>j/   Methodology change from using snorkel survey to carcass survey for Butte Creek spring run estimates.</v>
      </c>
      <c r="B124" s="899"/>
      <c r="C124" s="899"/>
      <c r="D124" s="899"/>
      <c r="E124" s="899"/>
      <c r="F124" s="899"/>
      <c r="G124" s="899"/>
      <c r="H124" s="899"/>
      <c r="I124" s="899"/>
      <c r="J124" s="899"/>
      <c r="K124" s="899"/>
      <c r="L124" s="899"/>
      <c r="M124" s="899"/>
      <c r="N124" s="899"/>
      <c r="O124" s="899"/>
      <c r="P124" s="899"/>
      <c r="Q124" s="899"/>
      <c r="R124" s="899"/>
      <c r="S124" s="899"/>
      <c r="T124" s="899"/>
      <c r="U124" s="515"/>
      <c r="V124" s="515"/>
    </row>
    <row r="125" spans="1:22" ht="33" customHeight="1" x14ac:dyDescent="0.3">
      <c r="A125" s="899" t="str">
        <f t="shared" si="21"/>
        <v>k/  Methodology change for distinguishing spring run Chinook at Feather River Hatchery in 2005. Fish arriving prior to the spring Chinook spawning period were tagged and returned to the river. Spring Chinook escapement estimate is the number of these tagged fish that subsequently returned during the spring Chinook spawning period.</v>
      </c>
      <c r="B125" s="899"/>
      <c r="C125" s="899"/>
      <c r="D125" s="899"/>
      <c r="E125" s="899"/>
      <c r="F125" s="899"/>
      <c r="G125" s="899"/>
      <c r="H125" s="899"/>
      <c r="I125" s="899"/>
      <c r="J125" s="899"/>
      <c r="K125" s="899"/>
      <c r="L125" s="899"/>
      <c r="M125" s="899"/>
      <c r="N125" s="899"/>
      <c r="O125" s="899"/>
      <c r="P125" s="899"/>
      <c r="Q125" s="899"/>
      <c r="R125" s="899"/>
      <c r="S125" s="899"/>
      <c r="T125" s="899"/>
      <c r="U125" s="513"/>
      <c r="V125" s="513"/>
    </row>
    <row r="126" spans="1:22" ht="11.25" customHeight="1" x14ac:dyDescent="0.3">
      <c r="A126" s="899" t="str">
        <f t="shared" si="21"/>
        <v>l/  RBDD did not go into operation until June 15, a month later than normal; thus RBDD winter and spring run estimates are unavailable.</v>
      </c>
      <c r="B126" s="899"/>
      <c r="C126" s="899"/>
      <c r="D126" s="899"/>
      <c r="E126" s="899"/>
      <c r="F126" s="899"/>
      <c r="G126" s="899"/>
      <c r="H126" s="899"/>
      <c r="I126" s="899"/>
      <c r="J126" s="899"/>
      <c r="K126" s="899"/>
      <c r="L126" s="899"/>
      <c r="M126" s="899"/>
      <c r="N126" s="899"/>
      <c r="O126" s="899"/>
      <c r="P126" s="899"/>
      <c r="Q126" s="899"/>
      <c r="R126" s="899"/>
      <c r="S126" s="899"/>
      <c r="T126" s="899"/>
      <c r="U126" s="513"/>
      <c r="V126" s="513"/>
    </row>
    <row r="127" spans="1:22" ht="11.25" customHeight="1" x14ac:dyDescent="0.3">
      <c r="A127" s="899" t="str">
        <f t="shared" si="21"/>
        <v>m/  RBDD gates were permanently removed on September 1, 2012; thus RBDD winter and spring run estimates are no longer available.</v>
      </c>
      <c r="B127" s="899"/>
      <c r="C127" s="899"/>
      <c r="D127" s="899"/>
      <c r="E127" s="899"/>
      <c r="F127" s="899"/>
      <c r="G127" s="899"/>
      <c r="H127" s="899"/>
      <c r="I127" s="899"/>
      <c r="J127" s="899"/>
      <c r="K127" s="899"/>
      <c r="L127" s="899"/>
      <c r="M127" s="899"/>
      <c r="N127" s="899"/>
      <c r="O127" s="899"/>
      <c r="P127" s="899"/>
      <c r="Q127" s="899"/>
      <c r="R127" s="899"/>
      <c r="S127" s="899"/>
      <c r="T127" s="899"/>
      <c r="U127" s="589"/>
      <c r="V127" s="589"/>
    </row>
    <row r="128" spans="1:22" ht="11.25" customHeight="1" x14ac:dyDescent="0.3">
      <c r="A128" s="899" t="str">
        <f t="shared" si="21"/>
        <v xml:space="preserve">n/  Includes 47 adults that were transferred from the Colusa Basin Drain to Livingston Stone National Fish Hatchery for use as broodstock. </v>
      </c>
      <c r="B128" s="899"/>
      <c r="C128" s="899"/>
      <c r="D128" s="899"/>
      <c r="E128" s="899"/>
      <c r="F128" s="899"/>
      <c r="G128" s="899"/>
      <c r="H128" s="899"/>
      <c r="I128" s="899"/>
      <c r="J128" s="899"/>
      <c r="K128" s="899"/>
      <c r="L128" s="899"/>
      <c r="M128" s="899"/>
      <c r="N128" s="899"/>
      <c r="O128" s="899"/>
      <c r="P128" s="899"/>
      <c r="Q128" s="899"/>
      <c r="R128" s="899"/>
      <c r="S128" s="899"/>
      <c r="T128" s="899"/>
      <c r="U128" s="589"/>
      <c r="V128" s="589"/>
    </row>
    <row r="129" spans="1:22" ht="11.25" customHeight="1" x14ac:dyDescent="0.3">
      <c r="A129" s="899" t="str">
        <f t="shared" si="21"/>
        <v>o/  Preliminary.</v>
      </c>
      <c r="B129" s="899"/>
      <c r="C129" s="899"/>
      <c r="D129" s="899"/>
      <c r="E129" s="899"/>
      <c r="F129" s="899"/>
      <c r="G129" s="899"/>
      <c r="H129" s="899"/>
      <c r="I129" s="899"/>
      <c r="J129" s="899"/>
      <c r="K129" s="899"/>
      <c r="L129" s="899"/>
      <c r="M129" s="899"/>
      <c r="N129" s="899"/>
      <c r="O129" s="899"/>
      <c r="P129" s="899"/>
      <c r="Q129" s="899"/>
      <c r="R129" s="899"/>
      <c r="S129" s="899"/>
      <c r="T129" s="899"/>
      <c r="U129" s="589"/>
      <c r="V129" s="589"/>
    </row>
    <row r="130" spans="1:22" ht="14.65" customHeight="1" x14ac:dyDescent="0.2">
      <c r="A130" s="899" t="str">
        <f t="shared" si="21"/>
        <v>p/  Estimates from Butte Creek and Big Chico Creek were unavailable at time of printing.</v>
      </c>
      <c r="B130" s="899"/>
      <c r="C130" s="899"/>
      <c r="D130" s="899"/>
      <c r="E130" s="899"/>
      <c r="F130" s="899"/>
      <c r="G130" s="899"/>
      <c r="H130" s="899"/>
      <c r="I130" s="899"/>
      <c r="J130" s="899"/>
      <c r="K130" s="899"/>
      <c r="L130" s="899"/>
      <c r="M130" s="899"/>
      <c r="N130" s="899"/>
      <c r="O130" s="899"/>
      <c r="P130" s="899"/>
      <c r="Q130" s="899"/>
      <c r="R130" s="899"/>
      <c r="S130" s="899"/>
      <c r="T130" s="899"/>
      <c r="U130" s="587"/>
      <c r="V130" s="587"/>
    </row>
  </sheetData>
  <customSheetViews>
    <customSheetView guid="{EF5D9E67-CDBC-4DA7-AF4B-457CDBE1825C}" showGridLines="0">
      <pane ySplit="5" topLeftCell="A6" activePane="bottomLeft" state="frozen"/>
      <selection pane="bottomLeft" activeCell="A6" sqref="A6"/>
      <pageMargins left="0" right="0" top="0" bottom="0" header="0" footer="0"/>
      <pageSetup scale="98" orientation="landscape" horizontalDpi="4294967292" r:id="rId1"/>
      <headerFooter alignWithMargins="0"/>
    </customSheetView>
    <customSheetView guid="{803B97A9-0AF5-4FA4-9F0C-810C2BEAFCD3}" showPageBreaks="1" showGridLines="0" showRuler="0">
      <pane ySplit="5" topLeftCell="A6" activePane="bottomLeft" state="frozen"/>
      <selection pane="bottomLeft" activeCell="K17" sqref="K17"/>
      <pageMargins left="0" right="0" top="0" bottom="0" header="0" footer="0"/>
      <pageSetup scale="95" orientation="landscape" horizontalDpi="4294967292" r:id="rId2"/>
      <headerFooter alignWithMargins="0"/>
    </customSheetView>
    <customSheetView guid="{5AE94949-FC73-44C2-96F8-94154186EF22}" showPageBreaks="1" showGridLines="0" showRuler="0">
      <pane ySplit="5" topLeftCell="A6" activePane="bottomLeft" state="frozen"/>
      <selection pane="bottomLeft" sqref="A1:IV65536"/>
      <pageMargins left="0" right="0" top="0" bottom="0" header="0" footer="0"/>
      <pageSetup orientation="landscape" horizontalDpi="4294967292" r:id="rId3"/>
      <headerFooter alignWithMargins="0"/>
    </customSheetView>
    <customSheetView guid="{CD5E8C7E-750A-46DA-942B-F5133C1E4099}" showPageBreaks="1" showGridLines="0" showRuler="0">
      <pane ySplit="5" topLeftCell="A6" activePane="bottomLeft" state="frozen"/>
      <selection pane="bottomLeft" sqref="A1:IV65536"/>
      <pageMargins left="0" right="0" top="0" bottom="0" header="0" footer="0"/>
      <pageSetup scale="95" orientation="landscape" horizontalDpi="4294967292" r:id="rId4"/>
      <headerFooter alignWithMargins="0"/>
    </customSheetView>
    <customSheetView guid="{BBF7E6D9-D6DC-4A8E-B6D8-078D86A9ABA9}" showPageBreaks="1" showGridLines="0" showRuler="0">
      <pane ySplit="5" topLeftCell="A6" activePane="bottomLeft" state="frozen"/>
      <selection pane="bottomLeft" sqref="A1:IV65536"/>
      <pageMargins left="0" right="0" top="0" bottom="0" header="0" footer="0"/>
      <pageSetup scale="95" orientation="landscape" horizontalDpi="4294967292" r:id="rId5"/>
      <headerFooter alignWithMargins="0"/>
    </customSheetView>
    <customSheetView guid="{622B48C2-7B56-4B1F-A7B4-4660CCA8C989}" showPageBreaks="1" showGridLines="0" printArea="1" showRuler="0">
      <pane ySplit="5" topLeftCell="A94" activePane="bottomLeft" state="frozen"/>
      <selection pane="bottomLeft" activeCell="A121" sqref="A121:R123"/>
      <pageMargins left="0" right="0" top="0" bottom="0" header="0" footer="0"/>
      <pageSetup orientation="landscape" horizontalDpi="4294967292" r:id="rId6"/>
      <headerFooter alignWithMargins="0"/>
    </customSheetView>
    <customSheetView guid="{1BB9C890-5E21-46C2-BAFE-D361E72979A8}" showPageBreaks="1" showGridLines="0" printArea="1" showRuler="0">
      <pane ySplit="5" topLeftCell="A110" activePane="bottomLeft" state="frozen"/>
      <selection pane="bottomLeft" sqref="A1:R1"/>
      <pageMargins left="0" right="0" top="0" bottom="0" header="0" footer="0"/>
      <pageSetup orientation="landscape" horizontalDpi="4294967292" r:id="rId7"/>
      <headerFooter alignWithMargins="0"/>
    </customSheetView>
    <customSheetView guid="{CBDD6A68-2B40-41C7-BE8F-235A878832D4}" showGridLines="0" printArea="1" showRuler="0">
      <pane ySplit="5" topLeftCell="A110" activePane="bottomLeft" state="frozen"/>
      <selection pane="bottomLeft" sqref="A1:R1"/>
      <pageMargins left="0" right="0" top="0" bottom="0" header="0" footer="0"/>
      <pageSetup orientation="landscape" horizontalDpi="4294967292" r:id="rId8"/>
      <headerFooter alignWithMargins="0"/>
    </customSheetView>
    <customSheetView guid="{4E64E44E-C413-40AC-A3E9-46A65E2E50C1}" showPageBreaks="1" showGridLines="0" printArea="1" showRuler="0">
      <pane ySplit="5" topLeftCell="A97" activePane="bottomLeft" state="frozen"/>
      <selection pane="bottomLeft" activeCell="A59" sqref="A59"/>
      <pageMargins left="0" right="0" top="0" bottom="0" header="0" footer="0"/>
      <pageSetup scale="95" orientation="landscape" horizontalDpi="4294967292" r:id="rId9"/>
      <headerFooter alignWithMargins="0"/>
    </customSheetView>
    <customSheetView guid="{5AF37BD3-DE11-4EB0-B468-40F0C613EAAC}" showPageBreaks="1" showGridLines="0" showRuler="0">
      <pane ySplit="5" topLeftCell="A114" activePane="bottomLeft" state="frozen"/>
      <selection pane="bottomLeft" activeCell="A124" sqref="A124:S126"/>
      <pageMargins left="0" right="0" top="0" bottom="0" header="0" footer="0"/>
      <pageSetup scale="95" orientation="landscape" horizontalDpi="4294967292" r:id="rId10"/>
      <headerFooter alignWithMargins="0"/>
    </customSheetView>
    <customSheetView guid="{8B1E0859-77EF-4DDB-A81F-104DBA348B31}" showPageBreaks="1" showGridLines="0" printArea="1">
      <pane ySplit="5" topLeftCell="A121" activePane="bottomLeft" state="frozen"/>
      <selection pane="bottomLeft" activeCell="A126" sqref="A126"/>
      <pageMargins left="0" right="0" top="0" bottom="0" header="0" footer="0"/>
      <pageSetup orientation="landscape" horizontalDpi="4294967292" r:id="rId11"/>
      <headerFooter alignWithMargins="0"/>
    </customSheetView>
    <customSheetView guid="{56968ECB-F4FE-477A-8A39-9E820F23F3B6}" showGridLines="0">
      <pane ySplit="5" topLeftCell="A6" activePane="bottomLeft" state="frozen"/>
      <selection pane="bottomLeft" activeCell="A6" sqref="A6"/>
      <pageMargins left="0" right="0" top="0" bottom="0" header="0" footer="0"/>
      <pageSetup orientation="landscape" horizontalDpi="4294967292" r:id="rId12"/>
      <headerFooter alignWithMargins="0"/>
    </customSheetView>
    <customSheetView guid="{951E20F6-66AF-4739-924D-9C0B166AA065}" showPageBreaks="1" showGridLines="0" showRuler="0">
      <pane ySplit="5" topLeftCell="A6" activePane="bottomLeft" state="frozen"/>
      <selection pane="bottomLeft" activeCell="K17" sqref="K17"/>
      <pageMargins left="0" right="0" top="0" bottom="0" header="0" footer="0"/>
      <pageSetup scale="95" orientation="landscape" horizontalDpi="4294967292" r:id="rId13"/>
      <headerFooter alignWithMargins="0"/>
    </customSheetView>
  </customSheetViews>
  <mergeCells count="51">
    <mergeCell ref="A129:T129"/>
    <mergeCell ref="A126:T126"/>
    <mergeCell ref="A118:T119"/>
    <mergeCell ref="A116:T116"/>
    <mergeCell ref="A117:T117"/>
    <mergeCell ref="A127:T127"/>
    <mergeCell ref="A122:T122"/>
    <mergeCell ref="A124:T124"/>
    <mergeCell ref="A125:T125"/>
    <mergeCell ref="A115:T115"/>
    <mergeCell ref="H92:J92"/>
    <mergeCell ref="A114:T114"/>
    <mergeCell ref="N92:O92"/>
    <mergeCell ref="Q92:S92"/>
    <mergeCell ref="A92:A93"/>
    <mergeCell ref="F92:G92"/>
    <mergeCell ref="A113:T113"/>
    <mergeCell ref="U91:V91"/>
    <mergeCell ref="A67:T68"/>
    <mergeCell ref="A71:T71"/>
    <mergeCell ref="A69:T69"/>
    <mergeCell ref="B90:O90"/>
    <mergeCell ref="B91:D91"/>
    <mergeCell ref="F91:J91"/>
    <mergeCell ref="L91:S91"/>
    <mergeCell ref="A70:T70"/>
    <mergeCell ref="A72:T72"/>
    <mergeCell ref="A89:T89"/>
    <mergeCell ref="U3:V3"/>
    <mergeCell ref="B3:D3"/>
    <mergeCell ref="N4:O4"/>
    <mergeCell ref="F4:G4"/>
    <mergeCell ref="H4:J4"/>
    <mergeCell ref="L4:M4"/>
    <mergeCell ref="Q4:S4"/>
    <mergeCell ref="A130:T130"/>
    <mergeCell ref="A60:T60"/>
    <mergeCell ref="A1:T1"/>
    <mergeCell ref="A128:T128"/>
    <mergeCell ref="A4:A5"/>
    <mergeCell ref="B2:O2"/>
    <mergeCell ref="F3:J3"/>
    <mergeCell ref="L3:S3"/>
    <mergeCell ref="L5:M5"/>
    <mergeCell ref="A63:T63"/>
    <mergeCell ref="A61:V61"/>
    <mergeCell ref="A62:V62"/>
    <mergeCell ref="A65:T66"/>
    <mergeCell ref="A64:T64"/>
    <mergeCell ref="A120:T121"/>
    <mergeCell ref="A123:T123"/>
  </mergeCells>
  <phoneticPr fontId="0" type="noConversion"/>
  <pageMargins left="0.7" right="0.7" top="0.75" bottom="0.6" header="0.3" footer="0.3"/>
  <pageSetup scale="90" orientation="portrait" r:id="rId14"/>
  <headerFooter alignWithMargins="0"/>
  <ignoredErrors>
    <ignoredError sqref="V6:V44 V45:V59" unlockedFormula="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32AB8-44A7-4ED1-B40A-CE9C1836CC75}">
  <dimension ref="A1:Z166"/>
  <sheetViews>
    <sheetView showGridLines="0" zoomScaleNormal="100" workbookViewId="0">
      <pane ySplit="4" topLeftCell="A68" activePane="bottomLeft" state="frozen"/>
      <selection activeCell="J81" sqref="J81"/>
      <selection pane="bottomLeft" activeCell="E69" sqref="E69"/>
    </sheetView>
  </sheetViews>
  <sheetFormatPr defaultColWidth="9.1796875" defaultRowHeight="12" customHeight="1" x14ac:dyDescent="0.2"/>
  <cols>
    <col min="1" max="1" width="9.26953125" style="689" customWidth="1"/>
    <col min="2" max="2" width="7.7265625" style="689" customWidth="1"/>
    <col min="3" max="3" width="7.1796875" style="710" customWidth="1"/>
    <col min="4" max="4" width="1.7265625" style="710" customWidth="1"/>
    <col min="5" max="5" width="7.1796875" style="710" customWidth="1"/>
    <col min="6" max="6" width="1.7265625" style="710" customWidth="1"/>
    <col min="7" max="7" width="7.1796875" style="710" customWidth="1"/>
    <col min="8" max="8" width="1.7265625" style="710" customWidth="1"/>
    <col min="9" max="9" width="7.1796875" style="710" customWidth="1"/>
    <col min="10" max="10" width="1.7265625" style="710" customWidth="1"/>
    <col min="11" max="11" width="9.453125" style="718" customWidth="1"/>
    <col min="12" max="14" width="7.1796875" style="710" customWidth="1"/>
    <col min="15" max="15" width="1.7265625" style="710" customWidth="1"/>
    <col min="16" max="18" width="7.1796875" style="710" customWidth="1"/>
    <col min="19" max="19" width="1.7265625" style="710" customWidth="1"/>
    <col min="20" max="20" width="7.7265625" style="710" customWidth="1"/>
    <col min="21" max="22" width="7.1796875" style="710" customWidth="1"/>
    <col min="23" max="16384" width="9.1796875" style="686"/>
  </cols>
  <sheetData>
    <row r="1" spans="1:26" ht="12" customHeight="1" x14ac:dyDescent="0.3">
      <c r="A1" s="918" t="s">
        <v>107</v>
      </c>
      <c r="B1" s="918"/>
      <c r="C1" s="918"/>
      <c r="D1" s="918"/>
      <c r="E1" s="918"/>
      <c r="F1" s="918"/>
      <c r="G1" s="918"/>
      <c r="H1" s="918"/>
      <c r="I1" s="918"/>
      <c r="J1" s="918"/>
      <c r="K1" s="918"/>
      <c r="L1" s="918"/>
      <c r="M1" s="918"/>
      <c r="N1" s="918"/>
      <c r="O1" s="918"/>
      <c r="P1" s="918"/>
      <c r="Q1" s="918"/>
      <c r="R1" s="918"/>
      <c r="S1" s="918"/>
      <c r="T1" s="918"/>
      <c r="U1" s="918"/>
      <c r="V1" s="918"/>
      <c r="X1" s="687" t="s">
        <v>108</v>
      </c>
      <c r="Y1" s="687"/>
      <c r="Z1" s="688"/>
    </row>
    <row r="2" spans="1:26" ht="12" customHeight="1" x14ac:dyDescent="0.2">
      <c r="A2" s="814"/>
      <c r="B2" s="814"/>
      <c r="C2" s="919" t="s">
        <v>109</v>
      </c>
      <c r="D2" s="919"/>
      <c r="E2" s="815"/>
      <c r="F2" s="815"/>
      <c r="G2" s="815"/>
      <c r="H2" s="815"/>
      <c r="I2" s="815"/>
      <c r="J2" s="816"/>
      <c r="K2" s="922" t="s">
        <v>110</v>
      </c>
      <c r="L2" s="925" t="s">
        <v>111</v>
      </c>
      <c r="M2" s="925"/>
      <c r="N2" s="925"/>
      <c r="O2" s="925"/>
      <c r="P2" s="925"/>
      <c r="Q2" s="925"/>
      <c r="R2" s="925"/>
      <c r="S2" s="925"/>
      <c r="T2" s="925"/>
      <c r="U2" s="925"/>
      <c r="V2" s="925"/>
    </row>
    <row r="3" spans="1:26" ht="12" customHeight="1" x14ac:dyDescent="0.2">
      <c r="A3" s="915" t="s">
        <v>8</v>
      </c>
      <c r="C3" s="920"/>
      <c r="D3" s="920"/>
      <c r="E3" s="927" t="s">
        <v>112</v>
      </c>
      <c r="F3" s="927"/>
      <c r="G3" s="927"/>
      <c r="H3" s="927"/>
      <c r="I3" s="927"/>
      <c r="J3" s="690"/>
      <c r="K3" s="923"/>
      <c r="L3" s="927" t="s">
        <v>113</v>
      </c>
      <c r="M3" s="927"/>
      <c r="N3" s="927"/>
      <c r="O3" s="691"/>
      <c r="P3" s="927" t="s">
        <v>114</v>
      </c>
      <c r="Q3" s="927"/>
      <c r="R3" s="927"/>
      <c r="S3" s="691"/>
      <c r="T3" s="927" t="s">
        <v>115</v>
      </c>
      <c r="U3" s="927"/>
      <c r="V3" s="927"/>
    </row>
    <row r="4" spans="1:26" ht="12" customHeight="1" x14ac:dyDescent="0.2">
      <c r="A4" s="926"/>
      <c r="B4" s="692" t="s">
        <v>116</v>
      </c>
      <c r="C4" s="921"/>
      <c r="D4" s="921"/>
      <c r="E4" s="693" t="s">
        <v>117</v>
      </c>
      <c r="F4" s="693"/>
      <c r="G4" s="693" t="s">
        <v>118</v>
      </c>
      <c r="H4" s="693"/>
      <c r="I4" s="693" t="s">
        <v>115</v>
      </c>
      <c r="J4" s="694"/>
      <c r="K4" s="924"/>
      <c r="L4" s="695" t="s">
        <v>119</v>
      </c>
      <c r="M4" s="695" t="s">
        <v>120</v>
      </c>
      <c r="N4" s="695" t="s">
        <v>115</v>
      </c>
      <c r="O4" s="695"/>
      <c r="P4" s="695" t="s">
        <v>119</v>
      </c>
      <c r="Q4" s="695" t="s">
        <v>120</v>
      </c>
      <c r="R4" s="695" t="s">
        <v>115</v>
      </c>
      <c r="S4" s="695"/>
      <c r="T4" s="695" t="s">
        <v>119</v>
      </c>
      <c r="U4" s="695" t="s">
        <v>120</v>
      </c>
      <c r="V4" s="695" t="s">
        <v>115</v>
      </c>
    </row>
    <row r="5" spans="1:26" ht="12" customHeight="1" x14ac:dyDescent="0.2">
      <c r="A5" s="696">
        <v>1978</v>
      </c>
      <c r="B5" s="696" t="s">
        <v>15</v>
      </c>
      <c r="C5" s="697">
        <v>92983</v>
      </c>
      <c r="D5" s="697"/>
      <c r="E5" s="698">
        <v>18200</v>
      </c>
      <c r="F5" s="699"/>
      <c r="G5" s="698">
        <v>1694</v>
      </c>
      <c r="H5" s="699"/>
      <c r="I5" s="698">
        <v>19894</v>
      </c>
      <c r="J5" s="699"/>
      <c r="K5" s="700">
        <v>1618</v>
      </c>
      <c r="L5" s="697">
        <v>6945</v>
      </c>
      <c r="M5" s="697">
        <v>27440</v>
      </c>
      <c r="N5" s="697">
        <v>34385</v>
      </c>
      <c r="O5" s="697"/>
      <c r="P5" s="697">
        <v>6034</v>
      </c>
      <c r="Q5" s="697">
        <v>31052</v>
      </c>
      <c r="R5" s="698">
        <v>37086</v>
      </c>
      <c r="S5" s="697"/>
      <c r="T5" s="697">
        <v>12979</v>
      </c>
      <c r="U5" s="697">
        <v>58492</v>
      </c>
      <c r="V5" s="697">
        <v>71471</v>
      </c>
    </row>
    <row r="6" spans="1:26" ht="12" customHeight="1" x14ac:dyDescent="0.2">
      <c r="A6" s="696"/>
      <c r="B6" s="696" t="s">
        <v>16</v>
      </c>
      <c r="C6" s="697">
        <v>22745</v>
      </c>
      <c r="D6" s="697"/>
      <c r="E6" s="698">
        <v>1800</v>
      </c>
      <c r="F6" s="699"/>
      <c r="G6" s="698">
        <v>2082</v>
      </c>
      <c r="H6" s="699"/>
      <c r="I6" s="698">
        <v>3882</v>
      </c>
      <c r="J6" s="699"/>
      <c r="K6" s="700">
        <v>199</v>
      </c>
      <c r="L6" s="697">
        <v>925</v>
      </c>
      <c r="M6" s="697">
        <v>11702</v>
      </c>
      <c r="N6" s="697">
        <v>12627</v>
      </c>
      <c r="O6" s="697"/>
      <c r="P6" s="697">
        <v>1325</v>
      </c>
      <c r="Q6" s="697">
        <v>4712</v>
      </c>
      <c r="R6" s="698">
        <v>6037</v>
      </c>
      <c r="S6" s="697"/>
      <c r="T6" s="697">
        <v>2250</v>
      </c>
      <c r="U6" s="697">
        <v>16414</v>
      </c>
      <c r="V6" s="697">
        <v>18664</v>
      </c>
    </row>
    <row r="7" spans="1:26" ht="12" customHeight="1" x14ac:dyDescent="0.2">
      <c r="A7" s="696">
        <v>1979</v>
      </c>
      <c r="B7" s="696" t="s">
        <v>15</v>
      </c>
      <c r="C7" s="697">
        <v>51295</v>
      </c>
      <c r="D7" s="697"/>
      <c r="E7" s="698">
        <v>13650</v>
      </c>
      <c r="F7" s="699"/>
      <c r="G7" s="698">
        <v>2141</v>
      </c>
      <c r="H7" s="699"/>
      <c r="I7" s="698">
        <v>15791</v>
      </c>
      <c r="J7" s="699"/>
      <c r="K7" s="700">
        <v>1231</v>
      </c>
      <c r="L7" s="697">
        <v>2301</v>
      </c>
      <c r="M7" s="697">
        <v>22609</v>
      </c>
      <c r="N7" s="697">
        <v>24910</v>
      </c>
      <c r="O7" s="697"/>
      <c r="P7" s="697">
        <v>1335</v>
      </c>
      <c r="Q7" s="697">
        <v>8028</v>
      </c>
      <c r="R7" s="698">
        <v>9363</v>
      </c>
      <c r="S7" s="697"/>
      <c r="T7" s="697">
        <v>3636</v>
      </c>
      <c r="U7" s="697">
        <v>30637</v>
      </c>
      <c r="V7" s="697">
        <v>34273</v>
      </c>
    </row>
    <row r="8" spans="1:26" ht="12" customHeight="1" x14ac:dyDescent="0.2">
      <c r="A8" s="696"/>
      <c r="B8" s="696" t="s">
        <v>16</v>
      </c>
      <c r="C8" s="697">
        <v>11675</v>
      </c>
      <c r="D8" s="697"/>
      <c r="E8" s="698">
        <v>1350</v>
      </c>
      <c r="F8" s="699"/>
      <c r="G8" s="698">
        <v>2181</v>
      </c>
      <c r="H8" s="699"/>
      <c r="I8" s="698">
        <v>3531</v>
      </c>
      <c r="J8" s="699"/>
      <c r="K8" s="700">
        <v>162</v>
      </c>
      <c r="L8" s="697">
        <v>257</v>
      </c>
      <c r="M8" s="697">
        <v>2825</v>
      </c>
      <c r="N8" s="697">
        <v>3082</v>
      </c>
      <c r="O8" s="697"/>
      <c r="P8" s="697">
        <v>964</v>
      </c>
      <c r="Q8" s="697">
        <v>3936</v>
      </c>
      <c r="R8" s="698">
        <v>4900</v>
      </c>
      <c r="S8" s="697"/>
      <c r="T8" s="697">
        <v>1221</v>
      </c>
      <c r="U8" s="697">
        <v>6761</v>
      </c>
      <c r="V8" s="697">
        <v>7982</v>
      </c>
    </row>
    <row r="9" spans="1:26" ht="12" customHeight="1" x14ac:dyDescent="0.2">
      <c r="A9" s="696">
        <v>1980</v>
      </c>
      <c r="B9" s="696" t="s">
        <v>15</v>
      </c>
      <c r="C9" s="697">
        <v>45640</v>
      </c>
      <c r="D9" s="697"/>
      <c r="E9" s="698">
        <v>12013</v>
      </c>
      <c r="F9" s="699"/>
      <c r="G9" s="698">
        <v>4496</v>
      </c>
      <c r="H9" s="699"/>
      <c r="I9" s="698">
        <v>16509</v>
      </c>
      <c r="J9" s="699"/>
      <c r="K9" s="700">
        <v>1137</v>
      </c>
      <c r="L9" s="697">
        <v>2412</v>
      </c>
      <c r="M9" s="697">
        <v>13783</v>
      </c>
      <c r="N9" s="697">
        <v>16195</v>
      </c>
      <c r="O9" s="697"/>
      <c r="P9" s="697">
        <v>4099</v>
      </c>
      <c r="Q9" s="697">
        <v>7700</v>
      </c>
      <c r="R9" s="698">
        <v>11799</v>
      </c>
      <c r="S9" s="697"/>
      <c r="T9" s="697">
        <v>6511</v>
      </c>
      <c r="U9" s="697">
        <v>21483</v>
      </c>
      <c r="V9" s="697">
        <v>27994</v>
      </c>
    </row>
    <row r="10" spans="1:26" ht="12" customHeight="1" x14ac:dyDescent="0.2">
      <c r="A10" s="696"/>
      <c r="B10" s="696" t="s">
        <v>16</v>
      </c>
      <c r="C10" s="697">
        <v>36773</v>
      </c>
      <c r="D10" s="697"/>
      <c r="E10" s="698">
        <v>987</v>
      </c>
      <c r="F10" s="699"/>
      <c r="G10" s="698">
        <v>5891</v>
      </c>
      <c r="H10" s="699"/>
      <c r="I10" s="698">
        <v>6878</v>
      </c>
      <c r="J10" s="699"/>
      <c r="K10" s="700">
        <v>206</v>
      </c>
      <c r="L10" s="697">
        <v>451</v>
      </c>
      <c r="M10" s="697">
        <v>10145</v>
      </c>
      <c r="N10" s="697">
        <v>10596</v>
      </c>
      <c r="O10" s="697"/>
      <c r="P10" s="697">
        <v>2256</v>
      </c>
      <c r="Q10" s="697">
        <v>16837</v>
      </c>
      <c r="R10" s="698">
        <v>19093</v>
      </c>
      <c r="S10" s="697"/>
      <c r="T10" s="697">
        <v>2707</v>
      </c>
      <c r="U10" s="697">
        <v>26982</v>
      </c>
      <c r="V10" s="697">
        <v>29689</v>
      </c>
    </row>
    <row r="11" spans="1:26" ht="12" customHeight="1" x14ac:dyDescent="0.2">
      <c r="A11" s="696">
        <v>1981</v>
      </c>
      <c r="B11" s="696" t="s">
        <v>15</v>
      </c>
      <c r="C11" s="697">
        <v>80292</v>
      </c>
      <c r="D11" s="697"/>
      <c r="E11" s="698">
        <v>33033</v>
      </c>
      <c r="F11" s="699"/>
      <c r="G11" s="698">
        <v>5983</v>
      </c>
      <c r="H11" s="699"/>
      <c r="I11" s="698">
        <v>39016</v>
      </c>
      <c r="J11" s="699"/>
      <c r="K11" s="700">
        <v>2994</v>
      </c>
      <c r="L11" s="697">
        <v>2055</v>
      </c>
      <c r="M11" s="697">
        <v>18517</v>
      </c>
      <c r="N11" s="697">
        <v>20572</v>
      </c>
      <c r="O11" s="697"/>
      <c r="P11" s="697">
        <v>2370</v>
      </c>
      <c r="Q11" s="697">
        <v>15340</v>
      </c>
      <c r="R11" s="698">
        <v>17710</v>
      </c>
      <c r="S11" s="697"/>
      <c r="T11" s="697">
        <v>4425</v>
      </c>
      <c r="U11" s="697">
        <v>33857</v>
      </c>
      <c r="V11" s="697">
        <v>38282</v>
      </c>
    </row>
    <row r="12" spans="1:26" ht="12" customHeight="1" x14ac:dyDescent="0.2">
      <c r="A12" s="696"/>
      <c r="B12" s="696" t="s">
        <v>16</v>
      </c>
      <c r="C12" s="697">
        <v>28130</v>
      </c>
      <c r="D12" s="697"/>
      <c r="E12" s="698">
        <v>2465</v>
      </c>
      <c r="F12" s="699"/>
      <c r="G12" s="698">
        <v>7252</v>
      </c>
      <c r="H12" s="699"/>
      <c r="I12" s="698">
        <v>9717</v>
      </c>
      <c r="J12" s="699"/>
      <c r="K12" s="700">
        <v>362</v>
      </c>
      <c r="L12" s="697">
        <v>540</v>
      </c>
      <c r="M12" s="697">
        <v>10601</v>
      </c>
      <c r="N12" s="697">
        <v>11141</v>
      </c>
      <c r="O12" s="697"/>
      <c r="P12" s="697">
        <v>1004</v>
      </c>
      <c r="Q12" s="697">
        <v>5906</v>
      </c>
      <c r="R12" s="698">
        <v>6910</v>
      </c>
      <c r="S12" s="697"/>
      <c r="T12" s="697">
        <v>1544</v>
      </c>
      <c r="U12" s="697">
        <v>16507</v>
      </c>
      <c r="V12" s="697">
        <v>18051</v>
      </c>
    </row>
    <row r="13" spans="1:26" ht="12" customHeight="1" x14ac:dyDescent="0.2">
      <c r="A13" s="696">
        <v>1982</v>
      </c>
      <c r="B13" s="696" t="s">
        <v>15</v>
      </c>
      <c r="C13" s="697">
        <v>66612</v>
      </c>
      <c r="D13" s="697"/>
      <c r="E13" s="698">
        <v>14482</v>
      </c>
      <c r="F13" s="699"/>
      <c r="G13" s="698">
        <v>8339</v>
      </c>
      <c r="H13" s="699"/>
      <c r="I13" s="698">
        <v>22821</v>
      </c>
      <c r="J13" s="699"/>
      <c r="K13" s="700">
        <v>1429</v>
      </c>
      <c r="L13" s="697">
        <v>8353</v>
      </c>
      <c r="M13" s="697">
        <v>22677</v>
      </c>
      <c r="N13" s="697">
        <v>31030</v>
      </c>
      <c r="O13" s="697"/>
      <c r="P13" s="697">
        <v>2058</v>
      </c>
      <c r="Q13" s="697">
        <v>9274</v>
      </c>
      <c r="R13" s="698">
        <v>11332</v>
      </c>
      <c r="S13" s="697"/>
      <c r="T13" s="697">
        <v>10411</v>
      </c>
      <c r="U13" s="697">
        <v>31951</v>
      </c>
      <c r="V13" s="697">
        <v>42362</v>
      </c>
    </row>
    <row r="14" spans="1:26" ht="12" customHeight="1" x14ac:dyDescent="0.2">
      <c r="A14" s="696"/>
      <c r="B14" s="696" t="s">
        <v>16</v>
      </c>
      <c r="C14" s="697">
        <v>39408</v>
      </c>
      <c r="D14" s="697"/>
      <c r="E14" s="698">
        <v>1799</v>
      </c>
      <c r="F14" s="699"/>
      <c r="G14" s="698">
        <v>12484</v>
      </c>
      <c r="H14" s="699"/>
      <c r="I14" s="698">
        <v>14283</v>
      </c>
      <c r="J14" s="699"/>
      <c r="K14" s="700">
        <v>411</v>
      </c>
      <c r="L14" s="697">
        <v>1833</v>
      </c>
      <c r="M14" s="697">
        <v>10497</v>
      </c>
      <c r="N14" s="697">
        <v>12330</v>
      </c>
      <c r="O14" s="697"/>
      <c r="P14" s="697">
        <v>4235</v>
      </c>
      <c r="Q14" s="697">
        <v>8149</v>
      </c>
      <c r="R14" s="698">
        <v>12384</v>
      </c>
      <c r="S14" s="697"/>
      <c r="T14" s="697">
        <v>6068</v>
      </c>
      <c r="U14" s="697">
        <v>18646</v>
      </c>
      <c r="V14" s="697">
        <v>24714</v>
      </c>
    </row>
    <row r="15" spans="1:26" ht="12" customHeight="1" x14ac:dyDescent="0.2">
      <c r="A15" s="696">
        <v>1983</v>
      </c>
      <c r="B15" s="696" t="s">
        <v>15</v>
      </c>
      <c r="C15" s="697">
        <v>57546</v>
      </c>
      <c r="D15" s="697"/>
      <c r="E15" s="698">
        <v>7890</v>
      </c>
      <c r="F15" s="699"/>
      <c r="G15" s="698">
        <v>4235</v>
      </c>
      <c r="H15" s="699"/>
      <c r="I15" s="698">
        <v>12125</v>
      </c>
      <c r="J15" s="699"/>
      <c r="K15" s="700">
        <v>772</v>
      </c>
      <c r="L15" s="697">
        <v>8371</v>
      </c>
      <c r="M15" s="697">
        <v>13500</v>
      </c>
      <c r="N15" s="697">
        <v>21871</v>
      </c>
      <c r="O15" s="697"/>
      <c r="P15" s="697">
        <v>5494</v>
      </c>
      <c r="Q15" s="697">
        <v>17284</v>
      </c>
      <c r="R15" s="698">
        <v>22778</v>
      </c>
      <c r="S15" s="697"/>
      <c r="T15" s="697">
        <v>13865</v>
      </c>
      <c r="U15" s="697">
        <v>30784</v>
      </c>
      <c r="V15" s="697">
        <v>44649</v>
      </c>
    </row>
    <row r="16" spans="1:26" ht="12" customHeight="1" x14ac:dyDescent="0.2">
      <c r="A16" s="696"/>
      <c r="B16" s="696" t="s">
        <v>16</v>
      </c>
      <c r="C16" s="697">
        <v>3846</v>
      </c>
      <c r="D16" s="697"/>
      <c r="E16" s="698">
        <v>163</v>
      </c>
      <c r="F16" s="699"/>
      <c r="G16" s="698">
        <v>351</v>
      </c>
      <c r="H16" s="699"/>
      <c r="I16" s="698">
        <v>514</v>
      </c>
      <c r="J16" s="699"/>
      <c r="K16" s="700">
        <v>21</v>
      </c>
      <c r="L16" s="697">
        <v>514</v>
      </c>
      <c r="M16" s="697">
        <v>1673</v>
      </c>
      <c r="N16" s="697">
        <v>2187</v>
      </c>
      <c r="O16" s="697"/>
      <c r="P16" s="697">
        <v>271</v>
      </c>
      <c r="Q16" s="697">
        <v>853</v>
      </c>
      <c r="R16" s="698">
        <v>1124</v>
      </c>
      <c r="S16" s="697"/>
      <c r="T16" s="697">
        <v>785</v>
      </c>
      <c r="U16" s="697">
        <v>2526</v>
      </c>
      <c r="V16" s="697">
        <v>3311</v>
      </c>
    </row>
    <row r="17" spans="1:22" ht="12" customHeight="1" x14ac:dyDescent="0.2">
      <c r="A17" s="696">
        <v>1984</v>
      </c>
      <c r="B17" s="696" t="s">
        <v>15</v>
      </c>
      <c r="C17" s="697">
        <v>47261</v>
      </c>
      <c r="D17" s="697"/>
      <c r="E17" s="698">
        <v>18670</v>
      </c>
      <c r="F17" s="699"/>
      <c r="G17" s="698">
        <v>3340</v>
      </c>
      <c r="H17" s="699"/>
      <c r="I17" s="698">
        <v>22010</v>
      </c>
      <c r="J17" s="699"/>
      <c r="K17" s="700">
        <v>1691</v>
      </c>
      <c r="L17" s="697">
        <v>5330</v>
      </c>
      <c r="M17" s="697">
        <v>10410</v>
      </c>
      <c r="N17" s="697">
        <v>15740</v>
      </c>
      <c r="O17" s="697"/>
      <c r="P17" s="697">
        <v>2166</v>
      </c>
      <c r="Q17" s="697">
        <v>5654</v>
      </c>
      <c r="R17" s="698">
        <v>7820</v>
      </c>
      <c r="S17" s="697"/>
      <c r="T17" s="697">
        <v>7496</v>
      </c>
      <c r="U17" s="697">
        <v>16064</v>
      </c>
      <c r="V17" s="697">
        <v>23560</v>
      </c>
    </row>
    <row r="18" spans="1:22" ht="12" customHeight="1" x14ac:dyDescent="0.2">
      <c r="A18" s="696"/>
      <c r="B18" s="696" t="s">
        <v>16</v>
      </c>
      <c r="C18" s="697">
        <v>8281</v>
      </c>
      <c r="D18" s="697"/>
      <c r="E18" s="698">
        <v>455</v>
      </c>
      <c r="F18" s="699"/>
      <c r="G18" s="698">
        <v>952</v>
      </c>
      <c r="H18" s="699"/>
      <c r="I18" s="698">
        <v>1407</v>
      </c>
      <c r="J18" s="699"/>
      <c r="K18" s="700">
        <v>59</v>
      </c>
      <c r="L18" s="697">
        <v>764</v>
      </c>
      <c r="M18" s="697">
        <v>1869</v>
      </c>
      <c r="N18" s="697">
        <v>2633</v>
      </c>
      <c r="O18" s="697"/>
      <c r="P18" s="697">
        <v>766</v>
      </c>
      <c r="Q18" s="697">
        <v>3416</v>
      </c>
      <c r="R18" s="698">
        <v>4182</v>
      </c>
      <c r="S18" s="697"/>
      <c r="T18" s="697">
        <v>1530</v>
      </c>
      <c r="U18" s="697">
        <v>5285</v>
      </c>
      <c r="V18" s="697">
        <v>6815</v>
      </c>
    </row>
    <row r="19" spans="1:22" ht="12" customHeight="1" x14ac:dyDescent="0.2">
      <c r="A19" s="696">
        <v>1985</v>
      </c>
      <c r="B19" s="696" t="s">
        <v>15</v>
      </c>
      <c r="C19" s="697">
        <v>64438</v>
      </c>
      <c r="D19" s="697"/>
      <c r="E19" s="698">
        <v>11566</v>
      </c>
      <c r="F19" s="699"/>
      <c r="G19" s="698">
        <v>3582</v>
      </c>
      <c r="H19" s="699"/>
      <c r="I19" s="698">
        <v>15148</v>
      </c>
      <c r="J19" s="699"/>
      <c r="K19" s="700">
        <v>1079</v>
      </c>
      <c r="L19" s="697">
        <v>19951</v>
      </c>
      <c r="M19" s="697">
        <v>16460</v>
      </c>
      <c r="N19" s="697">
        <v>36411</v>
      </c>
      <c r="O19" s="697"/>
      <c r="P19" s="697">
        <v>2583</v>
      </c>
      <c r="Q19" s="697">
        <v>9217</v>
      </c>
      <c r="R19" s="698">
        <v>11800</v>
      </c>
      <c r="S19" s="697"/>
      <c r="T19" s="697">
        <v>22534</v>
      </c>
      <c r="U19" s="697">
        <v>25677</v>
      </c>
      <c r="V19" s="697">
        <v>48211</v>
      </c>
    </row>
    <row r="20" spans="1:22" ht="12" customHeight="1" x14ac:dyDescent="0.2">
      <c r="A20" s="696"/>
      <c r="B20" s="696" t="s">
        <v>16</v>
      </c>
      <c r="C20" s="697">
        <v>69389</v>
      </c>
      <c r="D20" s="697"/>
      <c r="E20" s="698">
        <v>1555</v>
      </c>
      <c r="F20" s="699"/>
      <c r="G20" s="698">
        <v>11195</v>
      </c>
      <c r="H20" s="699"/>
      <c r="I20" s="698">
        <v>12750</v>
      </c>
      <c r="J20" s="699"/>
      <c r="K20" s="700">
        <v>363</v>
      </c>
      <c r="L20" s="697">
        <v>2159</v>
      </c>
      <c r="M20" s="697">
        <v>6497</v>
      </c>
      <c r="N20" s="697">
        <v>8656</v>
      </c>
      <c r="O20" s="697"/>
      <c r="P20" s="697">
        <v>18166</v>
      </c>
      <c r="Q20" s="697">
        <v>29454</v>
      </c>
      <c r="R20" s="698">
        <v>47620</v>
      </c>
      <c r="S20" s="697"/>
      <c r="T20" s="697">
        <v>20325</v>
      </c>
      <c r="U20" s="697">
        <v>35951</v>
      </c>
      <c r="V20" s="697">
        <v>56276</v>
      </c>
    </row>
    <row r="21" spans="1:22" ht="12" customHeight="1" x14ac:dyDescent="0.2">
      <c r="A21" s="696">
        <v>1986</v>
      </c>
      <c r="B21" s="696" t="s">
        <v>15</v>
      </c>
      <c r="C21" s="697">
        <v>195019</v>
      </c>
      <c r="D21" s="697"/>
      <c r="E21" s="698">
        <v>25127</v>
      </c>
      <c r="F21" s="699"/>
      <c r="G21" s="698">
        <v>21027</v>
      </c>
      <c r="H21" s="699"/>
      <c r="I21" s="698">
        <v>46154</v>
      </c>
      <c r="J21" s="699"/>
      <c r="K21" s="700">
        <v>2614</v>
      </c>
      <c r="L21" s="697">
        <v>17096</v>
      </c>
      <c r="M21" s="697">
        <v>20812</v>
      </c>
      <c r="N21" s="697">
        <v>37908</v>
      </c>
      <c r="O21" s="697"/>
      <c r="P21" s="697">
        <v>15795</v>
      </c>
      <c r="Q21" s="697">
        <v>92548</v>
      </c>
      <c r="R21" s="698">
        <v>108343</v>
      </c>
      <c r="S21" s="697"/>
      <c r="T21" s="697">
        <v>32891</v>
      </c>
      <c r="U21" s="697">
        <v>113360</v>
      </c>
      <c r="V21" s="697">
        <v>146251</v>
      </c>
    </row>
    <row r="22" spans="1:22" ht="12" customHeight="1" x14ac:dyDescent="0.2">
      <c r="A22" s="696"/>
      <c r="B22" s="696" t="s">
        <v>16</v>
      </c>
      <c r="C22" s="697">
        <v>44540</v>
      </c>
      <c r="D22" s="697"/>
      <c r="E22" s="698">
        <v>854</v>
      </c>
      <c r="F22" s="699"/>
      <c r="G22" s="698">
        <v>9408</v>
      </c>
      <c r="H22" s="699"/>
      <c r="I22" s="698">
        <v>10262</v>
      </c>
      <c r="J22" s="699"/>
      <c r="K22" s="700">
        <v>266</v>
      </c>
      <c r="L22" s="697">
        <v>1461</v>
      </c>
      <c r="M22" s="697">
        <v>8483</v>
      </c>
      <c r="N22" s="697">
        <v>9944</v>
      </c>
      <c r="O22" s="697"/>
      <c r="P22" s="697">
        <v>3609</v>
      </c>
      <c r="Q22" s="697">
        <v>20459</v>
      </c>
      <c r="R22" s="698">
        <v>24068</v>
      </c>
      <c r="S22" s="697"/>
      <c r="T22" s="697">
        <v>5070</v>
      </c>
      <c r="U22" s="697">
        <v>28942</v>
      </c>
      <c r="V22" s="697">
        <v>34012</v>
      </c>
    </row>
    <row r="23" spans="1:22" ht="12" customHeight="1" x14ac:dyDescent="0.2">
      <c r="A23" s="696">
        <v>1987</v>
      </c>
      <c r="B23" s="696" t="s">
        <v>15</v>
      </c>
      <c r="C23" s="697">
        <v>209134</v>
      </c>
      <c r="D23" s="697"/>
      <c r="E23" s="698">
        <v>53096</v>
      </c>
      <c r="F23" s="699"/>
      <c r="G23" s="698">
        <v>20169</v>
      </c>
      <c r="H23" s="699"/>
      <c r="I23" s="698">
        <v>73265</v>
      </c>
      <c r="J23" s="699"/>
      <c r="K23" s="700">
        <v>5029</v>
      </c>
      <c r="L23" s="697">
        <v>15189</v>
      </c>
      <c r="M23" s="697">
        <v>29797</v>
      </c>
      <c r="N23" s="697">
        <v>44986</v>
      </c>
      <c r="O23" s="697"/>
      <c r="P23" s="697">
        <v>13934</v>
      </c>
      <c r="Q23" s="697">
        <v>71920</v>
      </c>
      <c r="R23" s="698">
        <v>85854</v>
      </c>
      <c r="S23" s="697"/>
      <c r="T23" s="697">
        <v>29123</v>
      </c>
      <c r="U23" s="697">
        <v>101717</v>
      </c>
      <c r="V23" s="697">
        <v>130840</v>
      </c>
    </row>
    <row r="24" spans="1:22" ht="12" customHeight="1" x14ac:dyDescent="0.2">
      <c r="A24" s="696"/>
      <c r="B24" s="696" t="s">
        <v>16</v>
      </c>
      <c r="C24" s="697">
        <v>19048</v>
      </c>
      <c r="D24" s="697"/>
      <c r="E24" s="698">
        <v>415</v>
      </c>
      <c r="F24" s="699"/>
      <c r="G24" s="698">
        <v>5436</v>
      </c>
      <c r="H24" s="699"/>
      <c r="I24" s="698">
        <v>5851</v>
      </c>
      <c r="J24" s="699"/>
      <c r="K24" s="700">
        <v>147</v>
      </c>
      <c r="L24" s="697">
        <v>1825</v>
      </c>
      <c r="M24" s="697">
        <v>2823</v>
      </c>
      <c r="N24" s="697">
        <v>4648</v>
      </c>
      <c r="O24" s="697"/>
      <c r="P24" s="697">
        <v>2453</v>
      </c>
      <c r="Q24" s="697">
        <v>5949</v>
      </c>
      <c r="R24" s="698">
        <v>8402</v>
      </c>
      <c r="S24" s="697"/>
      <c r="T24" s="697">
        <v>4278</v>
      </c>
      <c r="U24" s="697">
        <v>8772</v>
      </c>
      <c r="V24" s="697">
        <v>13050</v>
      </c>
    </row>
    <row r="25" spans="1:22" ht="12" customHeight="1" x14ac:dyDescent="0.2">
      <c r="A25" s="696">
        <v>1988</v>
      </c>
      <c r="B25" s="696" t="s">
        <v>15</v>
      </c>
      <c r="C25" s="697">
        <v>191642</v>
      </c>
      <c r="D25" s="697"/>
      <c r="E25" s="698">
        <v>51651</v>
      </c>
      <c r="F25" s="699"/>
      <c r="G25" s="698">
        <v>22203</v>
      </c>
      <c r="H25" s="699"/>
      <c r="I25" s="698">
        <v>73854</v>
      </c>
      <c r="J25" s="699"/>
      <c r="K25" s="700">
        <v>4944</v>
      </c>
      <c r="L25" s="697">
        <v>16106</v>
      </c>
      <c r="M25" s="697">
        <v>34770</v>
      </c>
      <c r="N25" s="697">
        <v>50876</v>
      </c>
      <c r="O25" s="697"/>
      <c r="P25" s="697">
        <v>17352</v>
      </c>
      <c r="Q25" s="697">
        <v>44616</v>
      </c>
      <c r="R25" s="698">
        <v>61968</v>
      </c>
      <c r="S25" s="697"/>
      <c r="T25" s="697">
        <v>33458</v>
      </c>
      <c r="U25" s="697">
        <v>79386</v>
      </c>
      <c r="V25" s="697">
        <v>112844</v>
      </c>
    </row>
    <row r="26" spans="1:22" ht="12" customHeight="1" x14ac:dyDescent="0.2">
      <c r="A26" s="696"/>
      <c r="B26" s="696" t="s">
        <v>16</v>
      </c>
      <c r="C26" s="697">
        <v>24054</v>
      </c>
      <c r="D26" s="697"/>
      <c r="E26" s="698">
        <v>578</v>
      </c>
      <c r="F26" s="699"/>
      <c r="G26" s="698">
        <v>5411</v>
      </c>
      <c r="H26" s="699"/>
      <c r="I26" s="698">
        <v>5989</v>
      </c>
      <c r="J26" s="699"/>
      <c r="K26" s="700">
        <v>160</v>
      </c>
      <c r="L26" s="697">
        <v>609</v>
      </c>
      <c r="M26" s="697">
        <v>1918</v>
      </c>
      <c r="N26" s="697">
        <v>2527</v>
      </c>
      <c r="O26" s="697"/>
      <c r="P26" s="697">
        <v>4752</v>
      </c>
      <c r="Q26" s="697">
        <v>10626</v>
      </c>
      <c r="R26" s="698">
        <v>15378</v>
      </c>
      <c r="S26" s="697"/>
      <c r="T26" s="697">
        <v>5361</v>
      </c>
      <c r="U26" s="697">
        <v>12544</v>
      </c>
      <c r="V26" s="697">
        <v>17905</v>
      </c>
    </row>
    <row r="27" spans="1:22" ht="12" customHeight="1" x14ac:dyDescent="0.2">
      <c r="A27" s="696">
        <v>1989</v>
      </c>
      <c r="B27" s="696" t="s">
        <v>15</v>
      </c>
      <c r="C27" s="697">
        <v>124340</v>
      </c>
      <c r="D27" s="697"/>
      <c r="E27" s="698">
        <v>45565</v>
      </c>
      <c r="F27" s="699"/>
      <c r="G27" s="698">
        <v>8775</v>
      </c>
      <c r="H27" s="699"/>
      <c r="I27" s="698">
        <v>54340</v>
      </c>
      <c r="J27" s="699"/>
      <c r="K27" s="700">
        <v>4141</v>
      </c>
      <c r="L27" s="697">
        <v>10859</v>
      </c>
      <c r="M27" s="697">
        <v>14423</v>
      </c>
      <c r="N27" s="697">
        <v>25282</v>
      </c>
      <c r="O27" s="697"/>
      <c r="P27" s="697">
        <v>11132</v>
      </c>
      <c r="Q27" s="697">
        <v>29445</v>
      </c>
      <c r="R27" s="698">
        <v>40577</v>
      </c>
      <c r="S27" s="697"/>
      <c r="T27" s="697">
        <v>21991</v>
      </c>
      <c r="U27" s="697">
        <v>43868</v>
      </c>
      <c r="V27" s="697">
        <v>65859</v>
      </c>
    </row>
    <row r="28" spans="1:22" ht="12" customHeight="1" x14ac:dyDescent="0.2">
      <c r="A28" s="696"/>
      <c r="B28" s="696" t="s">
        <v>16</v>
      </c>
      <c r="C28" s="697">
        <v>9100</v>
      </c>
      <c r="D28" s="697"/>
      <c r="E28" s="698">
        <v>191</v>
      </c>
      <c r="F28" s="699"/>
      <c r="G28" s="698">
        <v>2267</v>
      </c>
      <c r="H28" s="699"/>
      <c r="I28" s="698">
        <v>2458</v>
      </c>
      <c r="J28" s="699"/>
      <c r="K28" s="700">
        <v>63</v>
      </c>
      <c r="L28" s="697">
        <v>831</v>
      </c>
      <c r="M28" s="697">
        <v>2966</v>
      </c>
      <c r="N28" s="697">
        <v>3797</v>
      </c>
      <c r="O28" s="697"/>
      <c r="P28" s="697">
        <v>239</v>
      </c>
      <c r="Q28" s="697">
        <v>2543</v>
      </c>
      <c r="R28" s="698">
        <v>2782</v>
      </c>
      <c r="S28" s="697"/>
      <c r="T28" s="697">
        <v>1070</v>
      </c>
      <c r="U28" s="697">
        <v>5509</v>
      </c>
      <c r="V28" s="697">
        <v>6579</v>
      </c>
    </row>
    <row r="29" spans="1:22" ht="12" customHeight="1" x14ac:dyDescent="0.2">
      <c r="A29" s="696">
        <v>1990</v>
      </c>
      <c r="B29" s="696" t="s">
        <v>15</v>
      </c>
      <c r="C29" s="697">
        <v>35882</v>
      </c>
      <c r="D29" s="697"/>
      <c r="E29" s="698">
        <v>7906</v>
      </c>
      <c r="F29" s="699"/>
      <c r="G29" s="698">
        <v>3553</v>
      </c>
      <c r="H29" s="699"/>
      <c r="I29" s="698">
        <v>11459</v>
      </c>
      <c r="J29" s="699"/>
      <c r="K29" s="700">
        <v>760</v>
      </c>
      <c r="L29" s="697">
        <v>6719</v>
      </c>
      <c r="M29" s="697">
        <v>7914</v>
      </c>
      <c r="N29" s="697">
        <v>14633</v>
      </c>
      <c r="O29" s="697"/>
      <c r="P29" s="697">
        <v>1348</v>
      </c>
      <c r="Q29" s="697">
        <v>7682</v>
      </c>
      <c r="R29" s="698">
        <v>9030</v>
      </c>
      <c r="S29" s="697"/>
      <c r="T29" s="697">
        <v>8067</v>
      </c>
      <c r="U29" s="697">
        <v>15596</v>
      </c>
      <c r="V29" s="697">
        <v>23663</v>
      </c>
    </row>
    <row r="30" spans="1:22" ht="12" customHeight="1" x14ac:dyDescent="0.2">
      <c r="A30" s="696"/>
      <c r="B30" s="696" t="s">
        <v>16</v>
      </c>
      <c r="C30" s="697">
        <v>4392</v>
      </c>
      <c r="D30" s="697"/>
      <c r="E30" s="698">
        <v>190</v>
      </c>
      <c r="F30" s="699"/>
      <c r="G30" s="698">
        <v>2100</v>
      </c>
      <c r="H30" s="699"/>
      <c r="I30" s="698">
        <v>2290</v>
      </c>
      <c r="J30" s="699"/>
      <c r="K30" s="700">
        <v>60</v>
      </c>
      <c r="L30" s="697">
        <v>321</v>
      </c>
      <c r="M30" s="697">
        <v>1109</v>
      </c>
      <c r="N30" s="697">
        <v>1430</v>
      </c>
      <c r="O30" s="697"/>
      <c r="P30" s="697">
        <v>371</v>
      </c>
      <c r="Q30" s="697">
        <v>241</v>
      </c>
      <c r="R30" s="698">
        <v>612</v>
      </c>
      <c r="S30" s="697"/>
      <c r="T30" s="697">
        <v>692</v>
      </c>
      <c r="U30" s="697">
        <v>1350</v>
      </c>
      <c r="V30" s="697">
        <v>2042</v>
      </c>
    </row>
    <row r="31" spans="1:22" ht="12" customHeight="1" x14ac:dyDescent="0.2">
      <c r="A31" s="696">
        <v>1991</v>
      </c>
      <c r="B31" s="696" t="s">
        <v>15</v>
      </c>
      <c r="C31" s="697">
        <v>32670</v>
      </c>
      <c r="D31" s="701"/>
      <c r="E31" s="698">
        <v>10198</v>
      </c>
      <c r="F31" s="699"/>
      <c r="G31" s="698">
        <v>3383</v>
      </c>
      <c r="H31" s="699"/>
      <c r="I31" s="698">
        <v>13581</v>
      </c>
      <c r="J31" s="699"/>
      <c r="K31" s="700">
        <v>956</v>
      </c>
      <c r="L31" s="697">
        <v>4002</v>
      </c>
      <c r="M31" s="697">
        <v>6782</v>
      </c>
      <c r="N31" s="702">
        <v>10784</v>
      </c>
      <c r="O31" s="697"/>
      <c r="P31" s="697">
        <v>2482</v>
      </c>
      <c r="Q31" s="697">
        <v>4867</v>
      </c>
      <c r="R31" s="702">
        <v>7349</v>
      </c>
      <c r="S31" s="697"/>
      <c r="T31" s="697">
        <v>6484</v>
      </c>
      <c r="U31" s="697">
        <v>11649</v>
      </c>
      <c r="V31" s="697">
        <v>18133</v>
      </c>
    </row>
    <row r="32" spans="1:22" ht="12" customHeight="1" x14ac:dyDescent="0.2">
      <c r="A32" s="696"/>
      <c r="B32" s="696" t="s">
        <v>16</v>
      </c>
      <c r="C32" s="697">
        <v>1755</v>
      </c>
      <c r="D32" s="701"/>
      <c r="E32" s="698">
        <v>62</v>
      </c>
      <c r="F32" s="699"/>
      <c r="G32" s="698">
        <v>686</v>
      </c>
      <c r="H32" s="699"/>
      <c r="I32" s="698">
        <v>748</v>
      </c>
      <c r="J32" s="699"/>
      <c r="K32" s="700">
        <v>19</v>
      </c>
      <c r="L32" s="697">
        <v>65</v>
      </c>
      <c r="M32" s="697">
        <v>336</v>
      </c>
      <c r="N32" s="702">
        <v>401</v>
      </c>
      <c r="O32" s="697"/>
      <c r="P32" s="697">
        <v>205</v>
      </c>
      <c r="Q32" s="697">
        <v>382</v>
      </c>
      <c r="R32" s="702">
        <v>587</v>
      </c>
      <c r="S32" s="697"/>
      <c r="T32" s="697">
        <v>270</v>
      </c>
      <c r="U32" s="697">
        <v>718</v>
      </c>
      <c r="V32" s="697">
        <v>988</v>
      </c>
    </row>
    <row r="33" spans="1:22" ht="12" customHeight="1" x14ac:dyDescent="0.2">
      <c r="A33" s="696">
        <v>1992</v>
      </c>
      <c r="B33" s="696" t="s">
        <v>15</v>
      </c>
      <c r="C33" s="697">
        <v>26698</v>
      </c>
      <c r="D33" s="701"/>
      <c r="E33" s="698">
        <v>5785</v>
      </c>
      <c r="F33" s="699"/>
      <c r="G33" s="698">
        <v>1002</v>
      </c>
      <c r="H33" s="699"/>
      <c r="I33" s="698">
        <v>6787</v>
      </c>
      <c r="J33" s="699"/>
      <c r="K33" s="700">
        <v>523</v>
      </c>
      <c r="L33" s="697">
        <v>3581</v>
      </c>
      <c r="M33" s="697">
        <v>4889</v>
      </c>
      <c r="N33" s="702">
        <v>8470</v>
      </c>
      <c r="O33" s="697"/>
      <c r="P33" s="697">
        <v>3779</v>
      </c>
      <c r="Q33" s="697">
        <v>7139</v>
      </c>
      <c r="R33" s="702">
        <v>10918</v>
      </c>
      <c r="S33" s="697"/>
      <c r="T33" s="697">
        <v>7360</v>
      </c>
      <c r="U33" s="697">
        <v>12028</v>
      </c>
      <c r="V33" s="697">
        <v>19388</v>
      </c>
    </row>
    <row r="34" spans="1:22" ht="12" customHeight="1" x14ac:dyDescent="0.2">
      <c r="A34" s="696"/>
      <c r="B34" s="696" t="s">
        <v>16</v>
      </c>
      <c r="C34" s="697">
        <v>13693</v>
      </c>
      <c r="D34" s="701"/>
      <c r="E34" s="698">
        <v>366</v>
      </c>
      <c r="F34" s="699"/>
      <c r="G34" s="698">
        <v>4120</v>
      </c>
      <c r="H34" s="699"/>
      <c r="I34" s="698">
        <v>4486</v>
      </c>
      <c r="J34" s="699"/>
      <c r="K34" s="700">
        <v>116</v>
      </c>
      <c r="L34" s="697">
        <v>3737</v>
      </c>
      <c r="M34" s="697">
        <v>2580</v>
      </c>
      <c r="N34" s="702">
        <v>6317</v>
      </c>
      <c r="O34" s="697"/>
      <c r="P34" s="697">
        <v>211</v>
      </c>
      <c r="Q34" s="697">
        <v>2563</v>
      </c>
      <c r="R34" s="702">
        <v>2774</v>
      </c>
      <c r="S34" s="697"/>
      <c r="T34" s="697">
        <v>3948</v>
      </c>
      <c r="U34" s="697">
        <v>5143</v>
      </c>
      <c r="V34" s="697">
        <v>9091</v>
      </c>
    </row>
    <row r="35" spans="1:22" ht="12" customHeight="1" x14ac:dyDescent="0.2">
      <c r="A35" s="696">
        <v>1993</v>
      </c>
      <c r="B35" s="696" t="s">
        <v>15</v>
      </c>
      <c r="C35" s="697">
        <v>57212</v>
      </c>
      <c r="D35" s="701"/>
      <c r="E35" s="698">
        <v>9636</v>
      </c>
      <c r="F35" s="699"/>
      <c r="G35" s="698">
        <v>3172</v>
      </c>
      <c r="H35" s="699"/>
      <c r="I35" s="698">
        <v>12808</v>
      </c>
      <c r="J35" s="699"/>
      <c r="K35" s="700">
        <v>903</v>
      </c>
      <c r="L35" s="697">
        <v>20828</v>
      </c>
      <c r="M35" s="697">
        <v>15953</v>
      </c>
      <c r="N35" s="702">
        <v>36781</v>
      </c>
      <c r="O35" s="697"/>
      <c r="P35" s="697">
        <v>815</v>
      </c>
      <c r="Q35" s="697">
        <v>5905</v>
      </c>
      <c r="R35" s="702">
        <v>6720</v>
      </c>
      <c r="S35" s="697"/>
      <c r="T35" s="697">
        <v>21643</v>
      </c>
      <c r="U35" s="697">
        <v>21858</v>
      </c>
      <c r="V35" s="697">
        <v>43501</v>
      </c>
    </row>
    <row r="36" spans="1:22" ht="12" customHeight="1" x14ac:dyDescent="0.2">
      <c r="A36" s="696"/>
      <c r="B36" s="696" t="s">
        <v>16</v>
      </c>
      <c r="C36" s="697">
        <v>7598</v>
      </c>
      <c r="D36" s="701"/>
      <c r="E36" s="698">
        <v>175</v>
      </c>
      <c r="F36" s="699"/>
      <c r="G36" s="698">
        <v>1925</v>
      </c>
      <c r="H36" s="699"/>
      <c r="I36" s="698">
        <v>2100</v>
      </c>
      <c r="J36" s="699"/>
      <c r="K36" s="700">
        <v>54</v>
      </c>
      <c r="L36" s="697">
        <v>883</v>
      </c>
      <c r="M36" s="697">
        <v>1360</v>
      </c>
      <c r="N36" s="702">
        <v>2243</v>
      </c>
      <c r="O36" s="697"/>
      <c r="P36" s="697">
        <v>736</v>
      </c>
      <c r="Q36" s="697">
        <v>2465</v>
      </c>
      <c r="R36" s="702">
        <v>3201</v>
      </c>
      <c r="S36" s="697"/>
      <c r="T36" s="697">
        <v>1619</v>
      </c>
      <c r="U36" s="697">
        <v>3825</v>
      </c>
      <c r="V36" s="697">
        <v>5444</v>
      </c>
    </row>
    <row r="37" spans="1:22" ht="12" customHeight="1" x14ac:dyDescent="0.2">
      <c r="A37" s="696">
        <v>1994</v>
      </c>
      <c r="B37" s="696" t="s">
        <v>15</v>
      </c>
      <c r="C37" s="697">
        <v>63983</v>
      </c>
      <c r="D37" s="701"/>
      <c r="E37" s="698">
        <v>11692</v>
      </c>
      <c r="F37" s="699"/>
      <c r="G37" s="698">
        <v>1832</v>
      </c>
      <c r="H37" s="699"/>
      <c r="I37" s="698">
        <v>13524</v>
      </c>
      <c r="J37" s="699"/>
      <c r="K37" s="700">
        <v>1054</v>
      </c>
      <c r="L37" s="697">
        <v>13808</v>
      </c>
      <c r="M37" s="697">
        <v>21427</v>
      </c>
      <c r="N37" s="702">
        <v>35235</v>
      </c>
      <c r="O37" s="697"/>
      <c r="P37" s="697">
        <v>3264</v>
      </c>
      <c r="Q37" s="697">
        <v>10906</v>
      </c>
      <c r="R37" s="702">
        <v>14170</v>
      </c>
      <c r="S37" s="697"/>
      <c r="T37" s="697">
        <v>17072</v>
      </c>
      <c r="U37" s="697">
        <v>32333</v>
      </c>
      <c r="V37" s="697">
        <v>49405</v>
      </c>
    </row>
    <row r="38" spans="1:22" ht="12" customHeight="1" x14ac:dyDescent="0.2">
      <c r="A38" s="696"/>
      <c r="B38" s="696" t="s">
        <v>16</v>
      </c>
      <c r="C38" s="697">
        <v>14371</v>
      </c>
      <c r="D38" s="701"/>
      <c r="E38" s="698">
        <v>293</v>
      </c>
      <c r="F38" s="699"/>
      <c r="G38" s="698">
        <v>2556</v>
      </c>
      <c r="H38" s="699"/>
      <c r="I38" s="698">
        <v>2849</v>
      </c>
      <c r="J38" s="699"/>
      <c r="K38" s="700">
        <v>77</v>
      </c>
      <c r="L38" s="697">
        <v>758</v>
      </c>
      <c r="M38" s="697">
        <v>3740</v>
      </c>
      <c r="N38" s="702">
        <v>4498</v>
      </c>
      <c r="O38" s="697"/>
      <c r="P38" s="697">
        <v>4442</v>
      </c>
      <c r="Q38" s="697">
        <v>2505</v>
      </c>
      <c r="R38" s="702">
        <v>6947</v>
      </c>
      <c r="S38" s="697"/>
      <c r="T38" s="697">
        <v>5200</v>
      </c>
      <c r="U38" s="697">
        <v>6245</v>
      </c>
      <c r="V38" s="697">
        <v>11445</v>
      </c>
    </row>
    <row r="39" spans="1:22" ht="12" customHeight="1" x14ac:dyDescent="0.2">
      <c r="A39" s="696">
        <v>1995</v>
      </c>
      <c r="B39" s="696" t="s">
        <v>15</v>
      </c>
      <c r="C39" s="697">
        <v>222768</v>
      </c>
      <c r="D39" s="701"/>
      <c r="E39" s="698">
        <v>15557</v>
      </c>
      <c r="F39" s="699"/>
      <c r="G39" s="698">
        <v>6081</v>
      </c>
      <c r="H39" s="699"/>
      <c r="I39" s="698">
        <v>21638</v>
      </c>
      <c r="J39" s="699"/>
      <c r="K39" s="700">
        <v>1477</v>
      </c>
      <c r="L39" s="697">
        <v>22681</v>
      </c>
      <c r="M39" s="697">
        <v>83918</v>
      </c>
      <c r="N39" s="702">
        <v>106599</v>
      </c>
      <c r="O39" s="697"/>
      <c r="P39" s="697">
        <v>15178</v>
      </c>
      <c r="Q39" s="697">
        <v>77876</v>
      </c>
      <c r="R39" s="702">
        <v>93054</v>
      </c>
      <c r="S39" s="697"/>
      <c r="T39" s="697">
        <v>37859</v>
      </c>
      <c r="U39" s="697">
        <v>161794</v>
      </c>
      <c r="V39" s="697">
        <v>199653</v>
      </c>
    </row>
    <row r="40" spans="1:22" ht="12" customHeight="1" x14ac:dyDescent="0.2">
      <c r="A40" s="696"/>
      <c r="B40" s="696" t="s">
        <v>16</v>
      </c>
      <c r="C40" s="697">
        <v>22774</v>
      </c>
      <c r="D40" s="701"/>
      <c r="E40" s="698">
        <v>557</v>
      </c>
      <c r="F40" s="699"/>
      <c r="G40" s="698">
        <v>4420</v>
      </c>
      <c r="H40" s="699"/>
      <c r="I40" s="698">
        <v>4977</v>
      </c>
      <c r="J40" s="699"/>
      <c r="K40" s="700">
        <v>138</v>
      </c>
      <c r="L40" s="697">
        <v>259</v>
      </c>
      <c r="M40" s="697">
        <v>8062</v>
      </c>
      <c r="N40" s="702">
        <v>8321</v>
      </c>
      <c r="O40" s="697"/>
      <c r="P40" s="697">
        <v>76</v>
      </c>
      <c r="Q40" s="697">
        <v>9262</v>
      </c>
      <c r="R40" s="702">
        <v>9338</v>
      </c>
      <c r="S40" s="697"/>
      <c r="T40" s="697">
        <v>335</v>
      </c>
      <c r="U40" s="697">
        <v>17324</v>
      </c>
      <c r="V40" s="697">
        <v>17659</v>
      </c>
    </row>
    <row r="41" spans="1:22" ht="12" customHeight="1" x14ac:dyDescent="0.2">
      <c r="A41" s="696">
        <v>1996</v>
      </c>
      <c r="B41" s="696" t="s">
        <v>15</v>
      </c>
      <c r="C41" s="697">
        <v>175773</v>
      </c>
      <c r="D41" s="701"/>
      <c r="E41" s="698">
        <v>56476</v>
      </c>
      <c r="F41" s="699"/>
      <c r="G41" s="698">
        <v>12766</v>
      </c>
      <c r="H41" s="699"/>
      <c r="I41" s="698">
        <v>69242</v>
      </c>
      <c r="J41" s="699"/>
      <c r="K41" s="700">
        <v>5172</v>
      </c>
      <c r="L41" s="697">
        <v>13622</v>
      </c>
      <c r="M41" s="697">
        <v>38680</v>
      </c>
      <c r="N41" s="702">
        <v>52302</v>
      </c>
      <c r="O41" s="697"/>
      <c r="P41" s="697">
        <v>6411</v>
      </c>
      <c r="Q41" s="697">
        <v>42646</v>
      </c>
      <c r="R41" s="702">
        <v>49057</v>
      </c>
      <c r="S41" s="697"/>
      <c r="T41" s="697">
        <v>20033</v>
      </c>
      <c r="U41" s="697">
        <v>81326</v>
      </c>
      <c r="V41" s="697">
        <v>101359</v>
      </c>
    </row>
    <row r="42" spans="1:22" ht="12" customHeight="1" x14ac:dyDescent="0.2">
      <c r="A42" s="696"/>
      <c r="B42" s="696" t="s">
        <v>16</v>
      </c>
      <c r="C42" s="697">
        <v>9532</v>
      </c>
      <c r="D42" s="701"/>
      <c r="E42" s="698">
        <v>190</v>
      </c>
      <c r="F42" s="699"/>
      <c r="G42" s="698">
        <v>2312</v>
      </c>
      <c r="H42" s="699"/>
      <c r="I42" s="698">
        <v>2502</v>
      </c>
      <c r="J42" s="699"/>
      <c r="K42" s="700">
        <v>64</v>
      </c>
      <c r="L42" s="697">
        <v>543</v>
      </c>
      <c r="M42" s="697">
        <v>1696</v>
      </c>
      <c r="N42" s="702">
        <v>2239</v>
      </c>
      <c r="O42" s="697"/>
      <c r="P42" s="697">
        <v>249</v>
      </c>
      <c r="Q42" s="697">
        <v>4478</v>
      </c>
      <c r="R42" s="702">
        <v>4727</v>
      </c>
      <c r="S42" s="697"/>
      <c r="T42" s="697">
        <v>792</v>
      </c>
      <c r="U42" s="697">
        <v>6174</v>
      </c>
      <c r="V42" s="697">
        <v>6966</v>
      </c>
    </row>
    <row r="43" spans="1:22" ht="12" customHeight="1" x14ac:dyDescent="0.2">
      <c r="A43" s="696">
        <v>1997</v>
      </c>
      <c r="B43" s="696" t="s">
        <v>15</v>
      </c>
      <c r="C43" s="697">
        <v>83736</v>
      </c>
      <c r="D43" s="701"/>
      <c r="E43" s="698">
        <v>12087</v>
      </c>
      <c r="F43" s="699"/>
      <c r="G43" s="698">
        <v>5676</v>
      </c>
      <c r="H43" s="699"/>
      <c r="I43" s="698">
        <v>17763</v>
      </c>
      <c r="J43" s="699"/>
      <c r="K43" s="700">
        <v>1167</v>
      </c>
      <c r="L43" s="697">
        <v>13275</v>
      </c>
      <c r="M43" s="697">
        <v>34637</v>
      </c>
      <c r="N43" s="702">
        <v>47912</v>
      </c>
      <c r="O43" s="697"/>
      <c r="P43" s="697">
        <v>5387</v>
      </c>
      <c r="Q43" s="697">
        <v>11507</v>
      </c>
      <c r="R43" s="702">
        <v>16894</v>
      </c>
      <c r="S43" s="697"/>
      <c r="T43" s="697">
        <v>18662</v>
      </c>
      <c r="U43" s="697">
        <v>46144</v>
      </c>
      <c r="V43" s="697">
        <v>64806</v>
      </c>
    </row>
    <row r="44" spans="1:22" ht="12" customHeight="1" x14ac:dyDescent="0.2">
      <c r="A44" s="696"/>
      <c r="B44" s="696" t="s">
        <v>16</v>
      </c>
      <c r="C44" s="697">
        <v>7993</v>
      </c>
      <c r="D44" s="701"/>
      <c r="E44" s="698">
        <v>35</v>
      </c>
      <c r="F44" s="699"/>
      <c r="G44" s="698">
        <v>2409</v>
      </c>
      <c r="H44" s="699"/>
      <c r="I44" s="698">
        <v>2444</v>
      </c>
      <c r="J44" s="699"/>
      <c r="K44" s="700">
        <v>52</v>
      </c>
      <c r="L44" s="697">
        <v>452</v>
      </c>
      <c r="M44" s="697">
        <v>1380</v>
      </c>
      <c r="N44" s="702">
        <v>1832</v>
      </c>
      <c r="O44" s="697"/>
      <c r="P44" s="697">
        <v>820</v>
      </c>
      <c r="Q44" s="697">
        <v>2845</v>
      </c>
      <c r="R44" s="702">
        <v>3665</v>
      </c>
      <c r="S44" s="697"/>
      <c r="T44" s="697">
        <v>1272</v>
      </c>
      <c r="U44" s="697">
        <v>4225</v>
      </c>
      <c r="V44" s="697">
        <v>5497</v>
      </c>
    </row>
    <row r="45" spans="1:22" ht="12" customHeight="1" x14ac:dyDescent="0.2">
      <c r="A45" s="696">
        <v>1998</v>
      </c>
      <c r="B45" s="696" t="s">
        <v>15</v>
      </c>
      <c r="C45" s="697">
        <v>90647</v>
      </c>
      <c r="D45" s="701"/>
      <c r="E45" s="698">
        <v>10187</v>
      </c>
      <c r="F45" s="699"/>
      <c r="G45" s="698">
        <v>7710</v>
      </c>
      <c r="H45" s="699"/>
      <c r="I45" s="698">
        <v>17897</v>
      </c>
      <c r="J45" s="699"/>
      <c r="K45" s="700">
        <v>1043</v>
      </c>
      <c r="L45" s="697">
        <v>14923</v>
      </c>
      <c r="M45" s="697">
        <v>18028</v>
      </c>
      <c r="N45" s="702">
        <v>32951</v>
      </c>
      <c r="O45" s="697"/>
      <c r="P45" s="697">
        <v>14296</v>
      </c>
      <c r="Q45" s="697">
        <v>24460</v>
      </c>
      <c r="R45" s="702">
        <v>38756</v>
      </c>
      <c r="S45" s="697"/>
      <c r="T45" s="697">
        <v>29219</v>
      </c>
      <c r="U45" s="697">
        <v>42488</v>
      </c>
      <c r="V45" s="697">
        <v>71707</v>
      </c>
    </row>
    <row r="46" spans="1:22" ht="12" customHeight="1" x14ac:dyDescent="0.2">
      <c r="A46" s="696"/>
      <c r="B46" s="696" t="s">
        <v>16</v>
      </c>
      <c r="C46" s="697">
        <v>4639</v>
      </c>
      <c r="D46" s="701"/>
      <c r="E46" s="698">
        <v>53</v>
      </c>
      <c r="F46" s="699"/>
      <c r="G46" s="698">
        <v>1108</v>
      </c>
      <c r="H46" s="699"/>
      <c r="I46" s="698">
        <v>1161</v>
      </c>
      <c r="J46" s="699"/>
      <c r="K46" s="700">
        <v>28</v>
      </c>
      <c r="L46" s="697">
        <v>403</v>
      </c>
      <c r="M46" s="697">
        <v>881</v>
      </c>
      <c r="N46" s="702">
        <v>1284</v>
      </c>
      <c r="O46" s="697"/>
      <c r="P46" s="697">
        <v>192</v>
      </c>
      <c r="Q46" s="697">
        <v>1974</v>
      </c>
      <c r="R46" s="702">
        <v>2166</v>
      </c>
      <c r="S46" s="697"/>
      <c r="T46" s="697">
        <v>595</v>
      </c>
      <c r="U46" s="697">
        <v>2855</v>
      </c>
      <c r="V46" s="697">
        <v>3450</v>
      </c>
    </row>
    <row r="47" spans="1:22" ht="12" customHeight="1" x14ac:dyDescent="0.2">
      <c r="A47" s="696">
        <v>1999</v>
      </c>
      <c r="B47" s="696" t="s">
        <v>15</v>
      </c>
      <c r="C47" s="697">
        <v>51048</v>
      </c>
      <c r="D47" s="701"/>
      <c r="E47" s="698">
        <v>14660</v>
      </c>
      <c r="F47" s="699"/>
      <c r="G47" s="698">
        <v>2282</v>
      </c>
      <c r="H47" s="699"/>
      <c r="I47" s="698">
        <v>16942</v>
      </c>
      <c r="J47" s="699"/>
      <c r="K47" s="700">
        <v>1322</v>
      </c>
      <c r="L47" s="697">
        <v>9290</v>
      </c>
      <c r="M47" s="697">
        <v>11660</v>
      </c>
      <c r="N47" s="702">
        <v>20950</v>
      </c>
      <c r="O47" s="697"/>
      <c r="P47" s="697">
        <v>5037</v>
      </c>
      <c r="Q47" s="697">
        <v>6797</v>
      </c>
      <c r="R47" s="702">
        <v>11834</v>
      </c>
      <c r="S47" s="697"/>
      <c r="T47" s="697">
        <v>14327</v>
      </c>
      <c r="U47" s="697">
        <v>18457</v>
      </c>
      <c r="V47" s="697">
        <v>32784</v>
      </c>
    </row>
    <row r="48" spans="1:22" ht="12" customHeight="1" x14ac:dyDescent="0.2">
      <c r="A48" s="696"/>
      <c r="B48" s="696" t="s">
        <v>16</v>
      </c>
      <c r="C48" s="697">
        <v>19248</v>
      </c>
      <c r="D48" s="701"/>
      <c r="E48" s="698">
        <v>271</v>
      </c>
      <c r="F48" s="699"/>
      <c r="G48" s="698">
        <v>1616</v>
      </c>
      <c r="H48" s="699"/>
      <c r="I48" s="698">
        <v>1887</v>
      </c>
      <c r="J48" s="699"/>
      <c r="K48" s="700">
        <v>57</v>
      </c>
      <c r="L48" s="697">
        <v>4830</v>
      </c>
      <c r="M48" s="697">
        <v>6293</v>
      </c>
      <c r="N48" s="702">
        <v>11123</v>
      </c>
      <c r="O48" s="697"/>
      <c r="P48" s="697">
        <v>2027</v>
      </c>
      <c r="Q48" s="697">
        <v>4154</v>
      </c>
      <c r="R48" s="702">
        <v>6181</v>
      </c>
      <c r="S48" s="697"/>
      <c r="T48" s="697">
        <v>6857</v>
      </c>
      <c r="U48" s="697">
        <v>10447</v>
      </c>
      <c r="V48" s="697">
        <v>17304</v>
      </c>
    </row>
    <row r="49" spans="1:22" ht="12" customHeight="1" x14ac:dyDescent="0.2">
      <c r="A49" s="696">
        <v>2000</v>
      </c>
      <c r="B49" s="696" t="s">
        <v>15</v>
      </c>
      <c r="C49" s="697">
        <v>218077</v>
      </c>
      <c r="D49" s="701"/>
      <c r="E49" s="698">
        <v>29415</v>
      </c>
      <c r="F49" s="699"/>
      <c r="G49" s="698">
        <v>5650</v>
      </c>
      <c r="H49" s="699"/>
      <c r="I49" s="698">
        <v>35065</v>
      </c>
      <c r="J49" s="699"/>
      <c r="K49" s="700">
        <v>2673</v>
      </c>
      <c r="L49" s="697">
        <v>71635</v>
      </c>
      <c r="M49" s="697">
        <v>58388</v>
      </c>
      <c r="N49" s="702">
        <v>130023</v>
      </c>
      <c r="O49" s="697"/>
      <c r="P49" s="697">
        <v>25976</v>
      </c>
      <c r="Q49" s="697">
        <v>24340</v>
      </c>
      <c r="R49" s="702">
        <v>50316</v>
      </c>
      <c r="S49" s="697"/>
      <c r="T49" s="697">
        <v>97611</v>
      </c>
      <c r="U49" s="697">
        <v>82728</v>
      </c>
      <c r="V49" s="697">
        <v>180339</v>
      </c>
    </row>
    <row r="50" spans="1:22" ht="12" customHeight="1" x14ac:dyDescent="0.2">
      <c r="A50" s="696"/>
      <c r="B50" s="696" t="s">
        <v>16</v>
      </c>
      <c r="C50" s="697">
        <v>10246</v>
      </c>
      <c r="D50" s="701"/>
      <c r="E50" s="698">
        <v>303</v>
      </c>
      <c r="F50" s="699"/>
      <c r="G50" s="698">
        <v>1582</v>
      </c>
      <c r="H50" s="699"/>
      <c r="I50" s="698">
        <v>1885</v>
      </c>
      <c r="J50" s="699"/>
      <c r="K50" s="700">
        <v>58</v>
      </c>
      <c r="L50" s="697">
        <v>839</v>
      </c>
      <c r="M50" s="697">
        <v>2891</v>
      </c>
      <c r="N50" s="702">
        <v>3730</v>
      </c>
      <c r="O50" s="697"/>
      <c r="P50" s="697">
        <v>1070</v>
      </c>
      <c r="Q50" s="697">
        <v>3503</v>
      </c>
      <c r="R50" s="702">
        <v>4573</v>
      </c>
      <c r="S50" s="697"/>
      <c r="T50" s="697">
        <v>1909</v>
      </c>
      <c r="U50" s="697">
        <v>6394</v>
      </c>
      <c r="V50" s="697">
        <v>8303</v>
      </c>
    </row>
    <row r="51" spans="1:22" ht="12" customHeight="1" x14ac:dyDescent="0.2">
      <c r="A51" s="696">
        <v>2001</v>
      </c>
      <c r="B51" s="696" t="s">
        <v>15</v>
      </c>
      <c r="C51" s="697">
        <v>187333</v>
      </c>
      <c r="D51" s="701"/>
      <c r="E51" s="698">
        <v>38645</v>
      </c>
      <c r="F51" s="699"/>
      <c r="G51" s="698">
        <v>12134</v>
      </c>
      <c r="H51" s="699"/>
      <c r="I51" s="698">
        <v>50779</v>
      </c>
      <c r="J51" s="699"/>
      <c r="K51" s="700">
        <v>3608</v>
      </c>
      <c r="L51" s="697">
        <v>37204</v>
      </c>
      <c r="M51" s="697">
        <v>40944</v>
      </c>
      <c r="N51" s="702">
        <v>78148</v>
      </c>
      <c r="O51" s="697"/>
      <c r="P51" s="697">
        <v>17908</v>
      </c>
      <c r="Q51" s="697">
        <v>36890</v>
      </c>
      <c r="R51" s="702">
        <v>54798</v>
      </c>
      <c r="S51" s="697"/>
      <c r="T51" s="697">
        <v>55112</v>
      </c>
      <c r="U51" s="697">
        <v>77834</v>
      </c>
      <c r="V51" s="697">
        <v>132946</v>
      </c>
    </row>
    <row r="52" spans="1:22" ht="12" customHeight="1" x14ac:dyDescent="0.2">
      <c r="A52" s="696"/>
      <c r="B52" s="696" t="s">
        <v>16</v>
      </c>
      <c r="C52" s="697">
        <v>11343</v>
      </c>
      <c r="D52" s="701"/>
      <c r="E52" s="698">
        <v>399</v>
      </c>
      <c r="F52" s="699"/>
      <c r="G52" s="698">
        <v>1500</v>
      </c>
      <c r="H52" s="699"/>
      <c r="I52" s="698">
        <v>1899</v>
      </c>
      <c r="J52" s="699"/>
      <c r="K52" s="700">
        <v>66</v>
      </c>
      <c r="L52" s="697">
        <v>1364</v>
      </c>
      <c r="M52" s="697">
        <v>6378</v>
      </c>
      <c r="N52" s="702">
        <v>7742</v>
      </c>
      <c r="O52" s="697"/>
      <c r="P52" s="697">
        <v>267</v>
      </c>
      <c r="Q52" s="697">
        <v>1369</v>
      </c>
      <c r="R52" s="702">
        <v>1636</v>
      </c>
      <c r="S52" s="697"/>
      <c r="T52" s="697">
        <v>1631</v>
      </c>
      <c r="U52" s="697">
        <v>7747</v>
      </c>
      <c r="V52" s="697">
        <v>9378</v>
      </c>
    </row>
    <row r="53" spans="1:22" ht="12" customHeight="1" x14ac:dyDescent="0.2">
      <c r="A53" s="696">
        <v>2002</v>
      </c>
      <c r="B53" s="696" t="s">
        <v>15</v>
      </c>
      <c r="C53" s="697">
        <v>160788</v>
      </c>
      <c r="D53" s="703" t="s">
        <v>121</v>
      </c>
      <c r="E53" s="698">
        <v>24574</v>
      </c>
      <c r="F53" s="699"/>
      <c r="G53" s="698">
        <v>10495</v>
      </c>
      <c r="H53" s="699"/>
      <c r="I53" s="698">
        <v>35069</v>
      </c>
      <c r="J53" s="699"/>
      <c r="K53" s="700">
        <v>2351</v>
      </c>
      <c r="L53" s="697">
        <v>23667</v>
      </c>
      <c r="M53" s="697">
        <v>54225</v>
      </c>
      <c r="N53" s="702">
        <v>77892</v>
      </c>
      <c r="O53" s="697"/>
      <c r="P53" s="697">
        <v>3516</v>
      </c>
      <c r="Q53" s="697">
        <v>11410</v>
      </c>
      <c r="R53" s="702">
        <v>14926</v>
      </c>
      <c r="S53" s="697"/>
      <c r="T53" s="697">
        <v>27183</v>
      </c>
      <c r="U53" s="697">
        <v>65635</v>
      </c>
      <c r="V53" s="697">
        <v>92818</v>
      </c>
    </row>
    <row r="54" spans="1:22" ht="12" customHeight="1" x14ac:dyDescent="0.2">
      <c r="A54" s="696"/>
      <c r="B54" s="696" t="s">
        <v>16</v>
      </c>
      <c r="C54" s="697">
        <v>9226</v>
      </c>
      <c r="D54" s="701"/>
      <c r="E54" s="698">
        <v>126</v>
      </c>
      <c r="F54" s="699"/>
      <c r="G54" s="698">
        <v>870</v>
      </c>
      <c r="H54" s="699"/>
      <c r="I54" s="698">
        <v>996</v>
      </c>
      <c r="J54" s="699"/>
      <c r="K54" s="700">
        <v>29</v>
      </c>
      <c r="L54" s="697">
        <v>1294</v>
      </c>
      <c r="M54" s="697">
        <v>1529</v>
      </c>
      <c r="N54" s="702">
        <v>2823</v>
      </c>
      <c r="O54" s="697"/>
      <c r="P54" s="697">
        <v>1037</v>
      </c>
      <c r="Q54" s="697">
        <v>2338</v>
      </c>
      <c r="R54" s="702">
        <v>3375</v>
      </c>
      <c r="S54" s="697"/>
      <c r="T54" s="697">
        <v>2331</v>
      </c>
      <c r="U54" s="697">
        <v>3867</v>
      </c>
      <c r="V54" s="697">
        <v>6198</v>
      </c>
    </row>
    <row r="55" spans="1:22" ht="12" customHeight="1" x14ac:dyDescent="0.2">
      <c r="A55" s="696">
        <v>2003</v>
      </c>
      <c r="B55" s="696" t="s">
        <v>15</v>
      </c>
      <c r="C55" s="697">
        <v>191949</v>
      </c>
      <c r="D55" s="701"/>
      <c r="E55" s="698">
        <v>30034</v>
      </c>
      <c r="F55" s="699"/>
      <c r="G55" s="698">
        <v>9680</v>
      </c>
      <c r="H55" s="699"/>
      <c r="I55" s="698">
        <v>39714</v>
      </c>
      <c r="J55" s="699"/>
      <c r="K55" s="700">
        <v>2810</v>
      </c>
      <c r="L55" s="697">
        <v>31970</v>
      </c>
      <c r="M55" s="697">
        <v>55423</v>
      </c>
      <c r="N55" s="702">
        <v>87393</v>
      </c>
      <c r="O55" s="697"/>
      <c r="P55" s="697">
        <v>29812</v>
      </c>
      <c r="Q55" s="697">
        <v>32219</v>
      </c>
      <c r="R55" s="702">
        <v>62031</v>
      </c>
      <c r="S55" s="697"/>
      <c r="T55" s="697">
        <v>61782</v>
      </c>
      <c r="U55" s="697">
        <v>87642</v>
      </c>
      <c r="V55" s="697">
        <v>149424</v>
      </c>
    </row>
    <row r="56" spans="1:22" ht="12" customHeight="1" x14ac:dyDescent="0.2">
      <c r="A56" s="696"/>
      <c r="B56" s="696" t="s">
        <v>16</v>
      </c>
      <c r="C56" s="697">
        <v>3845</v>
      </c>
      <c r="D56" s="701"/>
      <c r="E56" s="698">
        <v>44</v>
      </c>
      <c r="F56" s="699"/>
      <c r="G56" s="698">
        <v>814</v>
      </c>
      <c r="H56" s="699"/>
      <c r="I56" s="698">
        <v>858</v>
      </c>
      <c r="J56" s="699"/>
      <c r="K56" s="700">
        <v>21</v>
      </c>
      <c r="L56" s="697">
        <v>290</v>
      </c>
      <c r="M56" s="697">
        <v>848</v>
      </c>
      <c r="N56" s="702">
        <v>1138</v>
      </c>
      <c r="O56" s="697"/>
      <c r="P56" s="697">
        <v>574</v>
      </c>
      <c r="Q56" s="697">
        <v>1254</v>
      </c>
      <c r="R56" s="702">
        <v>1828</v>
      </c>
      <c r="S56" s="697"/>
      <c r="T56" s="697">
        <v>864</v>
      </c>
      <c r="U56" s="697">
        <v>2102</v>
      </c>
      <c r="V56" s="697">
        <v>2966</v>
      </c>
    </row>
    <row r="57" spans="1:22" ht="12" customHeight="1" x14ac:dyDescent="0.2">
      <c r="A57" s="696">
        <v>2004</v>
      </c>
      <c r="B57" s="696" t="s">
        <v>15</v>
      </c>
      <c r="C57" s="697">
        <v>78943</v>
      </c>
      <c r="D57" s="701"/>
      <c r="E57" s="698">
        <v>25803</v>
      </c>
      <c r="F57" s="699"/>
      <c r="G57" s="698">
        <v>4003</v>
      </c>
      <c r="H57" s="699"/>
      <c r="I57" s="698">
        <v>29806</v>
      </c>
      <c r="J57" s="699"/>
      <c r="K57" s="700">
        <v>2325</v>
      </c>
      <c r="L57" s="697">
        <v>10582</v>
      </c>
      <c r="M57" s="697">
        <v>10711</v>
      </c>
      <c r="N57" s="702">
        <v>21293</v>
      </c>
      <c r="O57" s="697"/>
      <c r="P57" s="697">
        <v>12399</v>
      </c>
      <c r="Q57" s="697">
        <v>13120</v>
      </c>
      <c r="R57" s="702">
        <v>25519</v>
      </c>
      <c r="S57" s="697"/>
      <c r="T57" s="697">
        <v>22982</v>
      </c>
      <c r="U57" s="697">
        <v>23831</v>
      </c>
      <c r="V57" s="697">
        <v>46813</v>
      </c>
    </row>
    <row r="58" spans="1:22" ht="12" customHeight="1" x14ac:dyDescent="0.2">
      <c r="A58" s="696"/>
      <c r="B58" s="696" t="s">
        <v>16</v>
      </c>
      <c r="C58" s="697">
        <v>9646</v>
      </c>
      <c r="D58" s="701"/>
      <c r="E58" s="698">
        <v>168</v>
      </c>
      <c r="F58" s="699"/>
      <c r="G58" s="698">
        <v>2741</v>
      </c>
      <c r="H58" s="699"/>
      <c r="I58" s="698">
        <v>2909</v>
      </c>
      <c r="J58" s="699"/>
      <c r="K58" s="700">
        <v>71</v>
      </c>
      <c r="L58" s="697">
        <v>937</v>
      </c>
      <c r="M58" s="697">
        <v>846</v>
      </c>
      <c r="N58" s="702">
        <v>1783</v>
      </c>
      <c r="O58" s="697"/>
      <c r="P58" s="697">
        <v>1044</v>
      </c>
      <c r="Q58" s="697">
        <v>3839</v>
      </c>
      <c r="R58" s="702">
        <v>4883</v>
      </c>
      <c r="S58" s="697"/>
      <c r="T58" s="697">
        <v>1980</v>
      </c>
      <c r="U58" s="697">
        <v>4685</v>
      </c>
      <c r="V58" s="697">
        <v>6665</v>
      </c>
    </row>
    <row r="59" spans="1:22" ht="12" customHeight="1" x14ac:dyDescent="0.2">
      <c r="A59" s="696">
        <v>2005</v>
      </c>
      <c r="B59" s="696" t="s">
        <v>15</v>
      </c>
      <c r="C59" s="697">
        <v>65227</v>
      </c>
      <c r="D59" s="701"/>
      <c r="E59" s="698">
        <v>8016</v>
      </c>
      <c r="F59" s="699"/>
      <c r="G59" s="698">
        <v>1985</v>
      </c>
      <c r="H59" s="699"/>
      <c r="I59" s="698">
        <v>10001</v>
      </c>
      <c r="J59" s="699"/>
      <c r="K59" s="700">
        <v>738</v>
      </c>
      <c r="L59" s="697">
        <v>13955</v>
      </c>
      <c r="M59" s="697">
        <v>13554</v>
      </c>
      <c r="N59" s="702">
        <v>27509</v>
      </c>
      <c r="O59" s="697"/>
      <c r="P59" s="697">
        <v>13744</v>
      </c>
      <c r="Q59" s="697">
        <v>13235</v>
      </c>
      <c r="R59" s="702">
        <v>26979</v>
      </c>
      <c r="S59" s="697"/>
      <c r="T59" s="697">
        <v>27699</v>
      </c>
      <c r="U59" s="697">
        <v>26789</v>
      </c>
      <c r="V59" s="697">
        <v>54488</v>
      </c>
    </row>
    <row r="60" spans="1:22" ht="12" customHeight="1" x14ac:dyDescent="0.2">
      <c r="A60" s="696"/>
      <c r="B60" s="696" t="s">
        <v>16</v>
      </c>
      <c r="C60" s="697">
        <v>2296</v>
      </c>
      <c r="D60" s="701"/>
      <c r="E60" s="698">
        <v>70</v>
      </c>
      <c r="F60" s="699"/>
      <c r="G60" s="698">
        <v>1030</v>
      </c>
      <c r="H60" s="699"/>
      <c r="I60" s="698">
        <v>1100</v>
      </c>
      <c r="J60" s="699"/>
      <c r="K60" s="700">
        <v>27</v>
      </c>
      <c r="L60" s="697">
        <v>42</v>
      </c>
      <c r="M60" s="697">
        <v>398</v>
      </c>
      <c r="N60" s="702">
        <v>440</v>
      </c>
      <c r="O60" s="697"/>
      <c r="P60" s="697">
        <v>59</v>
      </c>
      <c r="Q60" s="697">
        <v>670</v>
      </c>
      <c r="R60" s="702">
        <v>729</v>
      </c>
      <c r="S60" s="697"/>
      <c r="T60" s="697">
        <v>101</v>
      </c>
      <c r="U60" s="697">
        <v>1068</v>
      </c>
      <c r="V60" s="697">
        <v>1169</v>
      </c>
    </row>
    <row r="61" spans="1:22" ht="12" customHeight="1" x14ac:dyDescent="0.2">
      <c r="A61" s="696">
        <v>2006</v>
      </c>
      <c r="B61" s="696" t="s">
        <v>15</v>
      </c>
      <c r="C61" s="697">
        <v>61374</v>
      </c>
      <c r="D61" s="701"/>
      <c r="E61" s="698">
        <v>10283</v>
      </c>
      <c r="F61" s="699"/>
      <c r="G61" s="698">
        <v>62</v>
      </c>
      <c r="H61" s="699"/>
      <c r="I61" s="698">
        <v>10345</v>
      </c>
      <c r="J61" s="699"/>
      <c r="K61" s="700">
        <v>1344</v>
      </c>
      <c r="L61" s="697">
        <v>11604</v>
      </c>
      <c r="M61" s="697">
        <v>14264</v>
      </c>
      <c r="N61" s="702">
        <v>25868</v>
      </c>
      <c r="O61" s="697"/>
      <c r="P61" s="697">
        <v>7918</v>
      </c>
      <c r="Q61" s="697">
        <v>15899</v>
      </c>
      <c r="R61" s="702">
        <v>23817</v>
      </c>
      <c r="S61" s="697"/>
      <c r="T61" s="697">
        <v>19522</v>
      </c>
      <c r="U61" s="697">
        <v>30163</v>
      </c>
      <c r="V61" s="697">
        <v>49685</v>
      </c>
    </row>
    <row r="62" spans="1:22" ht="12" customHeight="1" x14ac:dyDescent="0.2">
      <c r="A62" s="696"/>
      <c r="B62" s="696" t="s">
        <v>16</v>
      </c>
      <c r="C62" s="697">
        <v>26935</v>
      </c>
      <c r="D62" s="701"/>
      <c r="E62" s="698">
        <v>415</v>
      </c>
      <c r="F62" s="699"/>
      <c r="G62" s="698">
        <v>5527</v>
      </c>
      <c r="H62" s="699"/>
      <c r="I62" s="698">
        <v>5942</v>
      </c>
      <c r="J62" s="699"/>
      <c r="K62" s="700">
        <v>149</v>
      </c>
      <c r="L62" s="697">
        <v>2386</v>
      </c>
      <c r="M62" s="697">
        <v>6516</v>
      </c>
      <c r="N62" s="702">
        <v>8902</v>
      </c>
      <c r="O62" s="697"/>
      <c r="P62" s="697">
        <v>4076</v>
      </c>
      <c r="Q62" s="697">
        <v>7866</v>
      </c>
      <c r="R62" s="702">
        <v>11942</v>
      </c>
      <c r="S62" s="697"/>
      <c r="T62" s="697">
        <v>6462</v>
      </c>
      <c r="U62" s="697">
        <v>14382</v>
      </c>
      <c r="V62" s="697">
        <v>20844</v>
      </c>
    </row>
    <row r="63" spans="1:22" ht="12" customHeight="1" x14ac:dyDescent="0.2">
      <c r="A63" s="696">
        <v>2007</v>
      </c>
      <c r="B63" s="696" t="s">
        <v>15</v>
      </c>
      <c r="C63" s="697">
        <v>132131</v>
      </c>
      <c r="D63" s="701"/>
      <c r="E63" s="698">
        <v>27572.699510282862</v>
      </c>
      <c r="F63" s="699"/>
      <c r="G63" s="698">
        <v>6312</v>
      </c>
      <c r="H63" s="699"/>
      <c r="I63" s="698">
        <v>33884.699510282866</v>
      </c>
      <c r="J63" s="699"/>
      <c r="K63" s="700">
        <v>2526</v>
      </c>
      <c r="L63" s="697">
        <v>16968.800995588768</v>
      </c>
      <c r="M63" s="697">
        <v>21292</v>
      </c>
      <c r="N63" s="702">
        <v>38260.800995588768</v>
      </c>
      <c r="O63" s="697"/>
      <c r="P63" s="697">
        <v>18081</v>
      </c>
      <c r="Q63" s="697">
        <v>39378</v>
      </c>
      <c r="R63" s="702">
        <v>57459</v>
      </c>
      <c r="S63" s="697"/>
      <c r="T63" s="697">
        <v>35049.800995588768</v>
      </c>
      <c r="U63" s="697">
        <v>60670</v>
      </c>
      <c r="V63" s="697">
        <v>95719.800995588768</v>
      </c>
    </row>
    <row r="64" spans="1:22" ht="12" customHeight="1" x14ac:dyDescent="0.2">
      <c r="A64" s="696"/>
      <c r="B64" s="696" t="s">
        <v>16</v>
      </c>
      <c r="C64" s="697">
        <v>1684</v>
      </c>
      <c r="D64" s="701"/>
      <c r="E64" s="698">
        <v>21.300489717139641</v>
      </c>
      <c r="F64" s="699"/>
      <c r="G64" s="698">
        <v>369</v>
      </c>
      <c r="H64" s="699"/>
      <c r="I64" s="698">
        <v>390.30048971713961</v>
      </c>
      <c r="J64" s="699"/>
      <c r="K64" s="700">
        <v>10</v>
      </c>
      <c r="L64" s="697">
        <v>180.199004411234</v>
      </c>
      <c r="M64" s="697">
        <v>232</v>
      </c>
      <c r="N64" s="702">
        <v>412.199004411234</v>
      </c>
      <c r="O64" s="697"/>
      <c r="P64" s="697">
        <v>33</v>
      </c>
      <c r="Q64" s="697">
        <v>839</v>
      </c>
      <c r="R64" s="702">
        <v>872</v>
      </c>
      <c r="S64" s="697"/>
      <c r="T64" s="697">
        <v>213.199004411234</v>
      </c>
      <c r="U64" s="697">
        <v>1071</v>
      </c>
      <c r="V64" s="697">
        <v>1284.199004411234</v>
      </c>
    </row>
    <row r="65" spans="1:25" ht="12" customHeight="1" x14ac:dyDescent="0.2">
      <c r="A65" s="696">
        <v>2008</v>
      </c>
      <c r="B65" s="696" t="s">
        <v>15</v>
      </c>
      <c r="C65" s="697">
        <v>70554</v>
      </c>
      <c r="D65" s="701"/>
      <c r="E65" s="698">
        <v>22259.250248791373</v>
      </c>
      <c r="F65" s="699"/>
      <c r="G65" s="698">
        <v>1919</v>
      </c>
      <c r="H65" s="699"/>
      <c r="I65" s="698">
        <v>24178</v>
      </c>
      <c r="J65" s="699"/>
      <c r="K65" s="700">
        <v>1974</v>
      </c>
      <c r="L65" s="697">
        <v>9101.0485907196526</v>
      </c>
      <c r="M65" s="697">
        <v>19020</v>
      </c>
      <c r="N65" s="702">
        <v>28121.048590719653</v>
      </c>
      <c r="O65" s="697"/>
      <c r="P65" s="697">
        <v>4451</v>
      </c>
      <c r="Q65" s="697">
        <v>11830</v>
      </c>
      <c r="R65" s="702">
        <v>16281</v>
      </c>
      <c r="S65" s="697"/>
      <c r="T65" s="697">
        <v>13552.048590719653</v>
      </c>
      <c r="U65" s="697">
        <v>30850</v>
      </c>
      <c r="V65" s="697">
        <v>44402</v>
      </c>
    </row>
    <row r="66" spans="1:25" ht="12" customHeight="1" x14ac:dyDescent="0.2">
      <c r="A66" s="696"/>
      <c r="B66" s="696" t="s">
        <v>16</v>
      </c>
      <c r="C66" s="697">
        <v>25247</v>
      </c>
      <c r="D66" s="701"/>
      <c r="E66" s="698">
        <v>640.74975120862484</v>
      </c>
      <c r="F66" s="699"/>
      <c r="G66" s="698">
        <v>4308</v>
      </c>
      <c r="H66" s="699"/>
      <c r="I66" s="698">
        <v>4949</v>
      </c>
      <c r="J66" s="699"/>
      <c r="K66" s="700">
        <v>144</v>
      </c>
      <c r="L66" s="697">
        <v>2129.9514092803483</v>
      </c>
      <c r="M66" s="697">
        <v>9425</v>
      </c>
      <c r="N66" s="702">
        <v>11554.951409280347</v>
      </c>
      <c r="O66" s="697"/>
      <c r="P66" s="697">
        <v>801</v>
      </c>
      <c r="Q66" s="697">
        <v>7798</v>
      </c>
      <c r="R66" s="702">
        <v>8599</v>
      </c>
      <c r="S66" s="697"/>
      <c r="T66" s="697">
        <v>2931</v>
      </c>
      <c r="U66" s="697">
        <v>17223</v>
      </c>
      <c r="V66" s="697">
        <v>20154</v>
      </c>
    </row>
    <row r="67" spans="1:25" ht="12" customHeight="1" x14ac:dyDescent="0.2">
      <c r="A67" s="696">
        <v>2009</v>
      </c>
      <c r="B67" s="696" t="s">
        <v>15</v>
      </c>
      <c r="C67" s="697">
        <v>100644</v>
      </c>
      <c r="D67" s="701"/>
      <c r="E67" s="698">
        <v>28387</v>
      </c>
      <c r="F67" s="699"/>
      <c r="G67" s="698">
        <v>5651</v>
      </c>
      <c r="H67" s="699"/>
      <c r="I67" s="698">
        <v>34038</v>
      </c>
      <c r="J67" s="699"/>
      <c r="K67" s="700">
        <v>2583</v>
      </c>
      <c r="L67" s="697">
        <v>12263</v>
      </c>
      <c r="M67" s="697">
        <v>27743</v>
      </c>
      <c r="N67" s="702">
        <v>40006</v>
      </c>
      <c r="O67" s="697"/>
      <c r="P67" s="697">
        <v>7351</v>
      </c>
      <c r="Q67" s="697">
        <v>16666</v>
      </c>
      <c r="R67" s="702">
        <v>24017</v>
      </c>
      <c r="S67" s="697"/>
      <c r="T67" s="697">
        <v>19614</v>
      </c>
      <c r="U67" s="697">
        <v>44409</v>
      </c>
      <c r="V67" s="697">
        <v>64023</v>
      </c>
    </row>
    <row r="68" spans="1:25" ht="12" customHeight="1" x14ac:dyDescent="0.2">
      <c r="A68" s="696"/>
      <c r="B68" s="696" t="s">
        <v>16</v>
      </c>
      <c r="C68" s="697">
        <v>11914</v>
      </c>
      <c r="D68" s="701"/>
      <c r="E68" s="698">
        <v>178</v>
      </c>
      <c r="F68" s="699"/>
      <c r="G68" s="698">
        <v>2214</v>
      </c>
      <c r="H68" s="699"/>
      <c r="I68" s="698">
        <v>2392</v>
      </c>
      <c r="J68" s="699"/>
      <c r="K68" s="700">
        <v>60</v>
      </c>
      <c r="L68" s="697">
        <v>1229</v>
      </c>
      <c r="M68" s="697">
        <v>1948</v>
      </c>
      <c r="N68" s="702">
        <v>3177</v>
      </c>
      <c r="O68" s="697"/>
      <c r="P68" s="697">
        <v>143</v>
      </c>
      <c r="Q68" s="697">
        <v>6142</v>
      </c>
      <c r="R68" s="702">
        <v>6285</v>
      </c>
      <c r="S68" s="697"/>
      <c r="T68" s="697">
        <v>1372</v>
      </c>
      <c r="U68" s="697">
        <v>8090</v>
      </c>
      <c r="V68" s="697">
        <v>9462</v>
      </c>
    </row>
    <row r="69" spans="1:25" ht="12" customHeight="1" x14ac:dyDescent="0.2">
      <c r="A69" s="696">
        <v>2010</v>
      </c>
      <c r="B69" s="696" t="s">
        <v>15</v>
      </c>
      <c r="C69" s="697">
        <v>90860</v>
      </c>
      <c r="D69" s="701"/>
      <c r="E69" s="698">
        <v>29887</v>
      </c>
      <c r="F69" s="699"/>
      <c r="G69" s="698">
        <v>3035</v>
      </c>
      <c r="H69" s="699"/>
      <c r="I69" s="698">
        <v>32922</v>
      </c>
      <c r="J69" s="699"/>
      <c r="K69" s="700">
        <v>2661</v>
      </c>
      <c r="L69" s="697">
        <v>10278.279863199961</v>
      </c>
      <c r="M69" s="697">
        <v>15170</v>
      </c>
      <c r="N69" s="702">
        <v>25448.279863199961</v>
      </c>
      <c r="O69" s="697"/>
      <c r="P69" s="697">
        <v>7773.9284787251399</v>
      </c>
      <c r="Q69" s="697">
        <v>22055</v>
      </c>
      <c r="R69" s="702">
        <v>29828.928478725138</v>
      </c>
      <c r="S69" s="697"/>
      <c r="T69" s="697">
        <v>18052.208341925099</v>
      </c>
      <c r="U69" s="697">
        <v>37225</v>
      </c>
      <c r="V69" s="697">
        <v>55277.208341925099</v>
      </c>
      <c r="W69" s="704">
        <f>V69+K69+I69+299</f>
        <v>91159.208341925099</v>
      </c>
    </row>
    <row r="70" spans="1:25" ht="12" customHeight="1" x14ac:dyDescent="0.2">
      <c r="A70" s="696"/>
      <c r="B70" s="696" t="s">
        <v>16</v>
      </c>
      <c r="C70" s="697">
        <v>16640</v>
      </c>
      <c r="D70" s="701"/>
      <c r="E70" s="698">
        <v>428</v>
      </c>
      <c r="F70" s="699"/>
      <c r="G70" s="698">
        <v>1831</v>
      </c>
      <c r="H70" s="699"/>
      <c r="I70" s="698">
        <v>2259</v>
      </c>
      <c r="J70" s="699"/>
      <c r="K70" s="700">
        <v>74</v>
      </c>
      <c r="L70" s="697">
        <v>1068.7201368000387</v>
      </c>
      <c r="M70" s="697">
        <v>1811</v>
      </c>
      <c r="N70" s="702">
        <v>2879.7201368000387</v>
      </c>
      <c r="O70" s="697"/>
      <c r="P70" s="697">
        <v>1432.0715212748605</v>
      </c>
      <c r="Q70" s="697">
        <v>9995</v>
      </c>
      <c r="R70" s="702">
        <v>11427.07152127486</v>
      </c>
      <c r="S70" s="697"/>
      <c r="T70" s="697">
        <v>2500.7916580748993</v>
      </c>
      <c r="U70" s="697">
        <v>11806</v>
      </c>
      <c r="V70" s="697">
        <v>14306.791658074899</v>
      </c>
      <c r="W70" s="704"/>
    </row>
    <row r="71" spans="1:25" ht="12" customHeight="1" x14ac:dyDescent="0.2">
      <c r="A71" s="696">
        <v>2011</v>
      </c>
      <c r="B71" s="696" t="s">
        <v>15</v>
      </c>
      <c r="C71" s="697">
        <v>101977</v>
      </c>
      <c r="D71" s="701"/>
      <c r="E71" s="698">
        <v>26353</v>
      </c>
      <c r="F71" s="699"/>
      <c r="G71" s="698">
        <v>4147</v>
      </c>
      <c r="H71" s="699"/>
      <c r="I71" s="698">
        <v>30500</v>
      </c>
      <c r="J71" s="699"/>
      <c r="K71" s="700">
        <v>2377</v>
      </c>
      <c r="L71" s="697">
        <v>8489.8546525768215</v>
      </c>
      <c r="M71" s="697">
        <v>17973</v>
      </c>
      <c r="N71" s="702">
        <v>26462.854652576822</v>
      </c>
      <c r="O71" s="697"/>
      <c r="P71" s="697">
        <v>13847.222530703355</v>
      </c>
      <c r="Q71" s="697">
        <v>28790</v>
      </c>
      <c r="R71" s="702">
        <v>42637.222530703351</v>
      </c>
      <c r="S71" s="697"/>
      <c r="T71" s="697">
        <v>22337.077183280177</v>
      </c>
      <c r="U71" s="697">
        <v>46763</v>
      </c>
      <c r="V71" s="697">
        <v>69100.077183280169</v>
      </c>
      <c r="W71" s="704">
        <f>V71+K71+I71+299</f>
        <v>102276.07718328017</v>
      </c>
    </row>
    <row r="72" spans="1:25" ht="12" customHeight="1" x14ac:dyDescent="0.2">
      <c r="A72" s="696"/>
      <c r="B72" s="696" t="s">
        <v>16</v>
      </c>
      <c r="C72" s="697">
        <v>84895</v>
      </c>
      <c r="D72" s="701"/>
      <c r="E72" s="698">
        <v>1322</v>
      </c>
      <c r="F72" s="699"/>
      <c r="G72" s="698">
        <v>9981</v>
      </c>
      <c r="H72" s="699"/>
      <c r="I72" s="698">
        <v>11303</v>
      </c>
      <c r="J72" s="699"/>
      <c r="K72" s="700">
        <v>319</v>
      </c>
      <c r="L72" s="697">
        <v>9549.1453474231785</v>
      </c>
      <c r="M72" s="697">
        <v>24746</v>
      </c>
      <c r="N72" s="702">
        <v>34295.145347423182</v>
      </c>
      <c r="O72" s="697"/>
      <c r="P72" s="697">
        <v>1874.7774692966443</v>
      </c>
      <c r="Q72" s="697">
        <v>37103</v>
      </c>
      <c r="R72" s="702">
        <v>38977.777469296641</v>
      </c>
      <c r="S72" s="697"/>
      <c r="T72" s="697">
        <v>11423.922816719823</v>
      </c>
      <c r="U72" s="697">
        <v>61849</v>
      </c>
      <c r="V72" s="697">
        <v>73272.922816719831</v>
      </c>
      <c r="W72" s="704"/>
    </row>
    <row r="73" spans="1:25" ht="12" customHeight="1" x14ac:dyDescent="0.2">
      <c r="A73" s="696">
        <v>2012</v>
      </c>
      <c r="B73" s="696" t="s">
        <v>15</v>
      </c>
      <c r="C73" s="697">
        <v>295322</v>
      </c>
      <c r="D73" s="701"/>
      <c r="E73" s="698">
        <v>95386</v>
      </c>
      <c r="F73" s="699"/>
      <c r="G73" s="698">
        <v>13876</v>
      </c>
      <c r="H73" s="699"/>
      <c r="I73" s="698">
        <v>109262</v>
      </c>
      <c r="J73" s="699"/>
      <c r="K73" s="700">
        <v>8578</v>
      </c>
      <c r="L73" s="697">
        <v>38478</v>
      </c>
      <c r="M73" s="697">
        <v>72786</v>
      </c>
      <c r="N73" s="702">
        <v>111264</v>
      </c>
      <c r="O73" s="697"/>
      <c r="P73" s="697">
        <v>17461</v>
      </c>
      <c r="Q73" s="697">
        <v>48757</v>
      </c>
      <c r="R73" s="702">
        <v>66218</v>
      </c>
      <c r="S73" s="697"/>
      <c r="T73" s="697">
        <v>55939</v>
      </c>
      <c r="U73" s="697">
        <v>121543</v>
      </c>
      <c r="V73" s="697">
        <v>177481.96763143109</v>
      </c>
      <c r="W73" s="704">
        <f>V73+K73+I73+299</f>
        <v>295620.96763143106</v>
      </c>
    </row>
    <row r="74" spans="1:25" ht="12" customHeight="1" x14ac:dyDescent="0.2">
      <c r="A74" s="696"/>
      <c r="B74" s="696" t="s">
        <v>16</v>
      </c>
      <c r="C74" s="697">
        <v>21433</v>
      </c>
      <c r="D74" s="701"/>
      <c r="E74" s="698">
        <v>177</v>
      </c>
      <c r="F74" s="699"/>
      <c r="G74" s="698">
        <v>3875</v>
      </c>
      <c r="H74" s="699"/>
      <c r="I74" s="698">
        <v>4052</v>
      </c>
      <c r="J74" s="699"/>
      <c r="K74" s="700">
        <v>94</v>
      </c>
      <c r="L74" s="697">
        <v>1537.2952215471905</v>
      </c>
      <c r="M74" s="697">
        <v>8289</v>
      </c>
      <c r="N74" s="702">
        <v>9826</v>
      </c>
      <c r="O74" s="697"/>
      <c r="P74" s="697">
        <v>91.737147021716765</v>
      </c>
      <c r="Q74" s="697">
        <v>7369</v>
      </c>
      <c r="R74" s="702">
        <v>7461</v>
      </c>
      <c r="S74" s="697"/>
      <c r="T74" s="697">
        <v>1629</v>
      </c>
      <c r="U74" s="697">
        <v>15658</v>
      </c>
      <c r="V74" s="697">
        <v>17287.032368568907</v>
      </c>
      <c r="W74" s="704"/>
    </row>
    <row r="75" spans="1:25" ht="12" customHeight="1" x14ac:dyDescent="0.2">
      <c r="A75" s="696">
        <v>2013</v>
      </c>
      <c r="B75" s="696" t="s">
        <v>15</v>
      </c>
      <c r="C75" s="697">
        <v>165025</v>
      </c>
      <c r="D75" s="701"/>
      <c r="E75" s="698">
        <v>63036</v>
      </c>
      <c r="F75" s="699"/>
      <c r="G75" s="698">
        <v>19800</v>
      </c>
      <c r="H75" s="699"/>
      <c r="I75" s="698">
        <v>82836</v>
      </c>
      <c r="J75" s="699"/>
      <c r="K75" s="700">
        <v>5885</v>
      </c>
      <c r="L75" s="697">
        <v>13431</v>
      </c>
      <c r="M75" s="697">
        <v>31711</v>
      </c>
      <c r="N75" s="702">
        <v>45142</v>
      </c>
      <c r="O75" s="697"/>
      <c r="P75" s="697">
        <v>3717</v>
      </c>
      <c r="Q75" s="697">
        <v>27445</v>
      </c>
      <c r="R75" s="702">
        <v>31162</v>
      </c>
      <c r="S75" s="697"/>
      <c r="T75" s="697">
        <v>17148</v>
      </c>
      <c r="U75" s="697">
        <v>59156</v>
      </c>
      <c r="V75" s="697">
        <v>76304</v>
      </c>
      <c r="W75" s="704">
        <f>V75+K75+I75+299</f>
        <v>165324</v>
      </c>
    </row>
    <row r="76" spans="1:25" ht="12" customHeight="1" x14ac:dyDescent="0.2">
      <c r="A76" s="696"/>
      <c r="B76" s="696" t="s">
        <v>16</v>
      </c>
      <c r="C76" s="697">
        <v>14356</v>
      </c>
      <c r="D76" s="701"/>
      <c r="E76" s="698">
        <v>259</v>
      </c>
      <c r="F76" s="699"/>
      <c r="G76" s="698">
        <v>2260</v>
      </c>
      <c r="H76" s="699"/>
      <c r="I76" s="698">
        <v>2519</v>
      </c>
      <c r="J76" s="699"/>
      <c r="K76" s="700">
        <v>69</v>
      </c>
      <c r="L76" s="697">
        <v>1323</v>
      </c>
      <c r="M76" s="697">
        <v>3274</v>
      </c>
      <c r="N76" s="702">
        <v>4597</v>
      </c>
      <c r="O76" s="697"/>
      <c r="P76" s="697">
        <v>135</v>
      </c>
      <c r="Q76" s="697">
        <v>7036</v>
      </c>
      <c r="R76" s="702">
        <v>7171</v>
      </c>
      <c r="S76" s="697"/>
      <c r="T76" s="697">
        <v>1458</v>
      </c>
      <c r="U76" s="697">
        <v>10310</v>
      </c>
      <c r="V76" s="697">
        <v>11768</v>
      </c>
      <c r="W76" s="704"/>
    </row>
    <row r="77" spans="1:25" ht="12" customHeight="1" x14ac:dyDescent="0.2">
      <c r="A77" s="696" t="s">
        <v>122</v>
      </c>
      <c r="B77" s="696" t="s">
        <v>15</v>
      </c>
      <c r="C77" s="697">
        <v>160396</v>
      </c>
      <c r="D77" s="703" t="s">
        <v>123</v>
      </c>
      <c r="E77" s="698">
        <v>25967</v>
      </c>
      <c r="F77" s="699"/>
      <c r="G77" s="698">
        <v>5386</v>
      </c>
      <c r="H77" s="699"/>
      <c r="I77" s="698">
        <v>31353</v>
      </c>
      <c r="J77" s="699"/>
      <c r="K77" s="700">
        <v>2392</v>
      </c>
      <c r="L77" s="697">
        <v>24300.435376927566</v>
      </c>
      <c r="M77" s="697">
        <v>70709</v>
      </c>
      <c r="N77" s="702">
        <v>95009.435376927562</v>
      </c>
      <c r="O77" s="697"/>
      <c r="P77" s="697">
        <v>6975.3564954682779</v>
      </c>
      <c r="Q77" s="697">
        <v>24395</v>
      </c>
      <c r="R77" s="702">
        <v>31370.356495468277</v>
      </c>
      <c r="S77" s="697"/>
      <c r="T77" s="697">
        <v>31275.791872395843</v>
      </c>
      <c r="U77" s="697">
        <v>95104</v>
      </c>
      <c r="V77" s="697">
        <v>126379.79187239584</v>
      </c>
      <c r="W77" s="704">
        <f>V77+K77+I77+282</f>
        <v>160406.79187239584</v>
      </c>
    </row>
    <row r="78" spans="1:25" ht="12" customHeight="1" x14ac:dyDescent="0.2">
      <c r="A78" s="696"/>
      <c r="B78" s="696" t="s">
        <v>16</v>
      </c>
      <c r="C78" s="697">
        <v>22321</v>
      </c>
      <c r="D78" s="703"/>
      <c r="E78" s="698">
        <v>348</v>
      </c>
      <c r="F78" s="699"/>
      <c r="G78" s="698">
        <v>3364</v>
      </c>
      <c r="H78" s="699"/>
      <c r="I78" s="698">
        <v>3712</v>
      </c>
      <c r="J78" s="699"/>
      <c r="K78" s="700">
        <v>100</v>
      </c>
      <c r="L78" s="697">
        <v>1038.5646230724356</v>
      </c>
      <c r="M78" s="697">
        <v>10520</v>
      </c>
      <c r="N78" s="702">
        <v>11558.564623072436</v>
      </c>
      <c r="O78" s="697"/>
      <c r="P78" s="697">
        <v>220.64350453172207</v>
      </c>
      <c r="Q78" s="697">
        <v>6719</v>
      </c>
      <c r="R78" s="702">
        <v>6939.6435045317221</v>
      </c>
      <c r="S78" s="697"/>
      <c r="T78" s="697">
        <v>1259.2081276041577</v>
      </c>
      <c r="U78" s="697">
        <v>17239</v>
      </c>
      <c r="V78" s="697">
        <v>18498.208127604157</v>
      </c>
      <c r="W78" s="704"/>
    </row>
    <row r="79" spans="1:25" ht="12" customHeight="1" x14ac:dyDescent="0.2">
      <c r="A79" s="696" t="s">
        <v>124</v>
      </c>
      <c r="B79" s="696" t="s">
        <v>15</v>
      </c>
      <c r="C79" s="697">
        <v>77821</v>
      </c>
      <c r="D79" s="703" t="s">
        <v>123</v>
      </c>
      <c r="E79" s="698">
        <v>28048</v>
      </c>
      <c r="F79" s="699"/>
      <c r="G79" s="698">
        <v>7842</v>
      </c>
      <c r="H79" s="699"/>
      <c r="I79" s="698">
        <v>35890</v>
      </c>
      <c r="J79" s="699"/>
      <c r="K79" s="700">
        <v>2611</v>
      </c>
      <c r="L79" s="697">
        <v>7956.013544746037</v>
      </c>
      <c r="M79" s="697">
        <v>23273</v>
      </c>
      <c r="N79" s="702">
        <v>31229.013544746038</v>
      </c>
      <c r="O79" s="697"/>
      <c r="P79" s="697">
        <v>3129.005319148936</v>
      </c>
      <c r="Q79" s="697">
        <v>4839</v>
      </c>
      <c r="R79" s="702">
        <v>7968</v>
      </c>
      <c r="S79" s="697"/>
      <c r="T79" s="697">
        <v>11085.018863894973</v>
      </c>
      <c r="U79" s="697">
        <v>28112</v>
      </c>
      <c r="V79" s="697">
        <v>39197</v>
      </c>
      <c r="W79" s="704">
        <f>V79+K79+I79+124</f>
        <v>77822</v>
      </c>
      <c r="Y79" s="686">
        <f>U79/40700</f>
        <v>0.69071253071253069</v>
      </c>
    </row>
    <row r="80" spans="1:25" ht="12" customHeight="1" x14ac:dyDescent="0.2">
      <c r="A80" s="696"/>
      <c r="B80" s="696" t="s">
        <v>16</v>
      </c>
      <c r="C80" s="697">
        <v>6094</v>
      </c>
      <c r="D80" s="703"/>
      <c r="E80" s="698">
        <v>496</v>
      </c>
      <c r="F80" s="699"/>
      <c r="G80" s="698">
        <v>1605</v>
      </c>
      <c r="H80" s="699"/>
      <c r="I80" s="698">
        <v>2101</v>
      </c>
      <c r="J80" s="699"/>
      <c r="K80" s="700">
        <v>76</v>
      </c>
      <c r="L80" s="697">
        <v>219.98645525396401</v>
      </c>
      <c r="M80" s="697">
        <v>748</v>
      </c>
      <c r="N80" s="702">
        <v>968</v>
      </c>
      <c r="O80" s="697"/>
      <c r="P80" s="697">
        <v>223.9946808510638</v>
      </c>
      <c r="Q80" s="697">
        <v>2724</v>
      </c>
      <c r="R80" s="702">
        <v>2948</v>
      </c>
      <c r="S80" s="697"/>
      <c r="T80" s="697">
        <v>443.98113610502782</v>
      </c>
      <c r="U80" s="697">
        <v>3472</v>
      </c>
      <c r="V80" s="697">
        <v>3916</v>
      </c>
      <c r="W80" s="704"/>
    </row>
    <row r="81" spans="1:25" ht="12" customHeight="1" x14ac:dyDescent="0.2">
      <c r="A81" s="696" t="s">
        <v>125</v>
      </c>
      <c r="B81" s="696" t="s">
        <v>15</v>
      </c>
      <c r="C81" s="697">
        <v>24582.321355364751</v>
      </c>
      <c r="D81" s="703" t="s">
        <v>123</v>
      </c>
      <c r="E81" s="698">
        <v>5160</v>
      </c>
      <c r="F81" s="699"/>
      <c r="G81" s="698">
        <v>1310</v>
      </c>
      <c r="H81" s="699"/>
      <c r="I81" s="698">
        <v>6470</v>
      </c>
      <c r="J81" s="699"/>
      <c r="K81" s="700">
        <v>486</v>
      </c>
      <c r="L81" s="697">
        <v>2436</v>
      </c>
      <c r="M81" s="697">
        <v>10376</v>
      </c>
      <c r="N81" s="702">
        <v>12812</v>
      </c>
      <c r="O81" s="697"/>
      <c r="P81" s="697">
        <v>1142</v>
      </c>
      <c r="Q81" s="697">
        <v>3561</v>
      </c>
      <c r="R81" s="702">
        <v>4703</v>
      </c>
      <c r="S81" s="697"/>
      <c r="T81" s="697">
        <v>3578</v>
      </c>
      <c r="U81" s="697">
        <v>13937</v>
      </c>
      <c r="V81" s="697">
        <v>17515</v>
      </c>
      <c r="W81" s="704">
        <f>V81+K81+I81+124</f>
        <v>24595</v>
      </c>
      <c r="Y81" s="686">
        <f>U81/40700</f>
        <v>0.34243243243243243</v>
      </c>
    </row>
    <row r="82" spans="1:25" ht="12" customHeight="1" x14ac:dyDescent="0.2">
      <c r="A82" s="696"/>
      <c r="B82" s="696" t="s">
        <v>16</v>
      </c>
      <c r="C82" s="697">
        <v>2787</v>
      </c>
      <c r="D82" s="703"/>
      <c r="E82" s="698">
        <v>160</v>
      </c>
      <c r="F82" s="699"/>
      <c r="G82" s="698">
        <v>162</v>
      </c>
      <c r="H82" s="699"/>
      <c r="I82" s="698">
        <v>322</v>
      </c>
      <c r="J82" s="699"/>
      <c r="K82" s="700">
        <v>17</v>
      </c>
      <c r="L82" s="697">
        <v>151</v>
      </c>
      <c r="M82" s="697">
        <v>554</v>
      </c>
      <c r="N82" s="702">
        <v>705</v>
      </c>
      <c r="O82" s="697"/>
      <c r="P82" s="697">
        <v>401</v>
      </c>
      <c r="Q82" s="697">
        <v>1340</v>
      </c>
      <c r="R82" s="702">
        <v>1741</v>
      </c>
      <c r="S82" s="697"/>
      <c r="T82" s="697">
        <v>552</v>
      </c>
      <c r="U82" s="697">
        <v>1894</v>
      </c>
      <c r="V82" s="697">
        <v>2446</v>
      </c>
      <c r="W82" s="704"/>
    </row>
    <row r="83" spans="1:25" ht="12" customHeight="1" x14ac:dyDescent="0.2">
      <c r="A83" s="696">
        <v>2017</v>
      </c>
      <c r="B83" s="696" t="s">
        <v>15</v>
      </c>
      <c r="C83" s="697">
        <v>33232</v>
      </c>
      <c r="D83" s="703"/>
      <c r="E83" s="698">
        <v>1880</v>
      </c>
      <c r="F83" s="699"/>
      <c r="G83" s="698">
        <v>71</v>
      </c>
      <c r="H83" s="699"/>
      <c r="I83" s="698">
        <v>1951</v>
      </c>
      <c r="J83" s="699"/>
      <c r="K83" s="700">
        <v>164</v>
      </c>
      <c r="L83" s="697">
        <v>7443</v>
      </c>
      <c r="M83" s="697">
        <v>13832</v>
      </c>
      <c r="N83" s="702">
        <v>21275</v>
      </c>
      <c r="O83" s="697"/>
      <c r="P83" s="697">
        <v>3770</v>
      </c>
      <c r="Q83" s="697">
        <v>6072</v>
      </c>
      <c r="R83" s="702">
        <v>9842</v>
      </c>
      <c r="S83" s="697"/>
      <c r="T83" s="697">
        <v>11213</v>
      </c>
      <c r="U83" s="697">
        <v>19904</v>
      </c>
      <c r="V83" s="697">
        <v>31117</v>
      </c>
      <c r="W83" s="704"/>
      <c r="Y83" s="686">
        <f>U83/40700</f>
        <v>0.48904176904176905</v>
      </c>
    </row>
    <row r="84" spans="1:25" ht="12" customHeight="1" x14ac:dyDescent="0.2">
      <c r="A84" s="696"/>
      <c r="B84" s="696" t="s">
        <v>16</v>
      </c>
      <c r="C84" s="697">
        <v>20318</v>
      </c>
      <c r="D84" s="703"/>
      <c r="E84" s="698">
        <v>266</v>
      </c>
      <c r="F84" s="699"/>
      <c r="G84" s="698">
        <v>42</v>
      </c>
      <c r="H84" s="699"/>
      <c r="I84" s="698">
        <v>308</v>
      </c>
      <c r="J84" s="699"/>
      <c r="K84" s="700">
        <v>17</v>
      </c>
      <c r="L84" s="697">
        <v>3193</v>
      </c>
      <c r="M84" s="697">
        <v>10621</v>
      </c>
      <c r="N84" s="702">
        <v>13814</v>
      </c>
      <c r="O84" s="697"/>
      <c r="P84" s="697">
        <v>1863</v>
      </c>
      <c r="Q84" s="697">
        <v>4316</v>
      </c>
      <c r="R84" s="702">
        <v>6179</v>
      </c>
      <c r="S84" s="697"/>
      <c r="T84" s="697">
        <v>5056</v>
      </c>
      <c r="U84" s="697">
        <v>14937</v>
      </c>
      <c r="V84" s="697">
        <v>19993</v>
      </c>
      <c r="W84" s="704"/>
    </row>
    <row r="85" spans="1:25" ht="12" customHeight="1" x14ac:dyDescent="0.2">
      <c r="A85" s="696">
        <v>2018</v>
      </c>
      <c r="B85" s="696" t="s">
        <v>15</v>
      </c>
      <c r="C85" s="697">
        <v>91060</v>
      </c>
      <c r="D85" s="703"/>
      <c r="E85" s="698">
        <v>14769</v>
      </c>
      <c r="F85" s="699"/>
      <c r="G85" s="698">
        <v>4110</v>
      </c>
      <c r="H85" s="699"/>
      <c r="I85" s="698">
        <v>18879</v>
      </c>
      <c r="J85" s="699"/>
      <c r="K85" s="700">
        <v>1262</v>
      </c>
      <c r="L85" s="697">
        <v>11425</v>
      </c>
      <c r="M85" s="697">
        <v>37505</v>
      </c>
      <c r="N85" s="702">
        <v>48930</v>
      </c>
      <c r="O85" s="697"/>
      <c r="P85" s="697">
        <v>7142</v>
      </c>
      <c r="Q85" s="697">
        <v>14847</v>
      </c>
      <c r="R85" s="702">
        <v>21989</v>
      </c>
      <c r="S85" s="697"/>
      <c r="T85" s="697">
        <v>18567</v>
      </c>
      <c r="U85" s="697">
        <v>52352</v>
      </c>
      <c r="V85" s="697">
        <v>70919</v>
      </c>
      <c r="W85" s="704"/>
    </row>
    <row r="86" spans="1:25" ht="12" customHeight="1" x14ac:dyDescent="0.2">
      <c r="A86" s="696"/>
      <c r="B86" s="696" t="s">
        <v>16</v>
      </c>
      <c r="C86" s="697">
        <v>10872</v>
      </c>
      <c r="D86" s="703"/>
      <c r="E86" s="698">
        <v>308</v>
      </c>
      <c r="F86" s="699"/>
      <c r="G86" s="698">
        <v>2237</v>
      </c>
      <c r="H86" s="699"/>
      <c r="I86" s="698">
        <v>2545</v>
      </c>
      <c r="J86" s="699"/>
      <c r="K86" s="700">
        <v>58</v>
      </c>
      <c r="L86" s="697">
        <v>435</v>
      </c>
      <c r="M86" s="697">
        <v>3491</v>
      </c>
      <c r="N86" s="702">
        <v>3926</v>
      </c>
      <c r="O86" s="697"/>
      <c r="P86" s="697">
        <v>171</v>
      </c>
      <c r="Q86" s="697">
        <v>4172</v>
      </c>
      <c r="R86" s="702">
        <v>4343</v>
      </c>
      <c r="S86" s="697"/>
      <c r="T86" s="697">
        <v>606</v>
      </c>
      <c r="U86" s="697">
        <v>7663</v>
      </c>
      <c r="V86" s="697">
        <v>8269</v>
      </c>
      <c r="W86" s="704"/>
    </row>
    <row r="87" spans="1:25" ht="12" customHeight="1" x14ac:dyDescent="0.2">
      <c r="A87" s="696" t="s">
        <v>126</v>
      </c>
      <c r="B87" s="696" t="s">
        <v>15</v>
      </c>
      <c r="C87" s="697">
        <v>37084</v>
      </c>
      <c r="D87" s="703"/>
      <c r="E87" s="698">
        <v>5989</v>
      </c>
      <c r="F87" s="699"/>
      <c r="G87" s="698">
        <v>5376</v>
      </c>
      <c r="H87" s="699"/>
      <c r="I87" s="698">
        <v>11365</v>
      </c>
      <c r="J87" s="699"/>
      <c r="K87" s="700">
        <v>511</v>
      </c>
      <c r="L87" s="697">
        <v>3797</v>
      </c>
      <c r="M87" s="697">
        <v>13528</v>
      </c>
      <c r="N87" s="702">
        <v>17325</v>
      </c>
      <c r="O87" s="697"/>
      <c r="P87" s="697">
        <v>1381</v>
      </c>
      <c r="Q87" s="697">
        <v>6494</v>
      </c>
      <c r="R87" s="702">
        <v>7875</v>
      </c>
      <c r="S87" s="697"/>
      <c r="T87" s="697">
        <v>5178</v>
      </c>
      <c r="U87" s="697">
        <v>20022</v>
      </c>
      <c r="V87" s="697">
        <v>25200</v>
      </c>
      <c r="W87" s="704"/>
    </row>
    <row r="88" spans="1:25" ht="12" customHeight="1" x14ac:dyDescent="0.2">
      <c r="A88" s="696"/>
      <c r="B88" s="696" t="s">
        <v>16</v>
      </c>
      <c r="C88" s="697">
        <v>9951</v>
      </c>
      <c r="D88" s="703"/>
      <c r="E88" s="698">
        <v>592</v>
      </c>
      <c r="F88" s="699"/>
      <c r="G88" s="698">
        <v>2785</v>
      </c>
      <c r="H88" s="699"/>
      <c r="I88" s="698">
        <v>3377</v>
      </c>
      <c r="J88" s="699"/>
      <c r="K88" s="700">
        <v>73</v>
      </c>
      <c r="L88" s="697">
        <v>249</v>
      </c>
      <c r="M88" s="697">
        <v>2314</v>
      </c>
      <c r="N88" s="702">
        <v>2563</v>
      </c>
      <c r="O88" s="697"/>
      <c r="P88" s="697">
        <v>205</v>
      </c>
      <c r="Q88" s="697">
        <v>3732</v>
      </c>
      <c r="R88" s="702">
        <v>3937</v>
      </c>
      <c r="S88" s="697"/>
      <c r="T88" s="697">
        <v>454</v>
      </c>
      <c r="U88" s="697">
        <v>6046</v>
      </c>
      <c r="V88" s="697">
        <v>6500</v>
      </c>
      <c r="W88" s="704"/>
    </row>
    <row r="89" spans="1:25" ht="12" customHeight="1" x14ac:dyDescent="0.2">
      <c r="A89" s="696">
        <v>2020</v>
      </c>
      <c r="B89" s="696" t="s">
        <v>15</v>
      </c>
      <c r="C89" s="697">
        <v>45409</v>
      </c>
      <c r="D89" s="703"/>
      <c r="E89" s="698">
        <v>5212</v>
      </c>
      <c r="F89" s="699"/>
      <c r="G89" s="698">
        <v>5123</v>
      </c>
      <c r="H89" s="699"/>
      <c r="I89" s="698">
        <v>10335</v>
      </c>
      <c r="J89" s="699"/>
      <c r="K89" s="700">
        <v>558</v>
      </c>
      <c r="L89" s="697">
        <v>4042</v>
      </c>
      <c r="M89" s="697">
        <v>11818</v>
      </c>
      <c r="N89" s="702">
        <v>15860</v>
      </c>
      <c r="O89" s="697"/>
      <c r="P89" s="697">
        <v>4289</v>
      </c>
      <c r="Q89" s="697">
        <v>14367</v>
      </c>
      <c r="R89" s="702">
        <v>18656</v>
      </c>
      <c r="S89" s="697"/>
      <c r="T89" s="697">
        <v>8331</v>
      </c>
      <c r="U89" s="697">
        <v>26185</v>
      </c>
      <c r="V89" s="697">
        <v>34516</v>
      </c>
      <c r="W89" s="704"/>
    </row>
    <row r="90" spans="1:25" ht="12.75" customHeight="1" x14ac:dyDescent="0.2">
      <c r="A90" s="696"/>
      <c r="B90" s="696" t="s">
        <v>16</v>
      </c>
      <c r="C90" s="697">
        <v>9077</v>
      </c>
      <c r="D90" s="703"/>
      <c r="E90" s="698">
        <v>328</v>
      </c>
      <c r="F90" s="699"/>
      <c r="G90" s="698">
        <v>533</v>
      </c>
      <c r="H90" s="699"/>
      <c r="I90" s="698">
        <v>861</v>
      </c>
      <c r="J90" s="699"/>
      <c r="K90" s="700">
        <v>40</v>
      </c>
      <c r="L90" s="697">
        <v>413</v>
      </c>
      <c r="M90" s="697">
        <v>929</v>
      </c>
      <c r="N90" s="702">
        <v>1342</v>
      </c>
      <c r="O90" s="697"/>
      <c r="P90" s="697">
        <v>2815</v>
      </c>
      <c r="Q90" s="697">
        <v>4019</v>
      </c>
      <c r="R90" s="702">
        <v>6834</v>
      </c>
      <c r="S90" s="697"/>
      <c r="T90" s="697">
        <v>3228</v>
      </c>
      <c r="U90" s="697">
        <v>4948</v>
      </c>
      <c r="V90" s="697">
        <v>8176</v>
      </c>
      <c r="W90" s="704"/>
    </row>
    <row r="91" spans="1:25" ht="12.75" customHeight="1" x14ac:dyDescent="0.2">
      <c r="A91" s="696" t="s">
        <v>127</v>
      </c>
      <c r="B91" s="696" t="s">
        <v>15</v>
      </c>
      <c r="C91" s="697">
        <v>53954</v>
      </c>
      <c r="D91" s="703"/>
      <c r="E91" s="698">
        <v>8066</v>
      </c>
      <c r="F91" s="699"/>
      <c r="G91" s="698">
        <v>2265</v>
      </c>
      <c r="H91" s="699"/>
      <c r="I91" s="698">
        <v>10331</v>
      </c>
      <c r="J91" s="699"/>
      <c r="K91" s="700">
        <v>717</v>
      </c>
      <c r="L91" s="697">
        <v>7012</v>
      </c>
      <c r="M91" s="697">
        <v>16690</v>
      </c>
      <c r="N91" s="702">
        <v>23702</v>
      </c>
      <c r="O91" s="697"/>
      <c r="P91" s="697">
        <v>5838</v>
      </c>
      <c r="Q91" s="697">
        <v>13252</v>
      </c>
      <c r="R91" s="702">
        <v>19090</v>
      </c>
      <c r="S91" s="697"/>
      <c r="T91" s="697">
        <v>12850</v>
      </c>
      <c r="U91" s="697">
        <v>29942</v>
      </c>
      <c r="V91" s="697">
        <v>42792</v>
      </c>
      <c r="W91" s="704"/>
    </row>
    <row r="92" spans="1:25" ht="12.75" customHeight="1" x14ac:dyDescent="0.2">
      <c r="A92" s="696"/>
      <c r="B92" s="696" t="s">
        <v>16</v>
      </c>
      <c r="C92" s="697">
        <v>10334</v>
      </c>
      <c r="D92" s="703"/>
      <c r="E92" s="698">
        <v>612</v>
      </c>
      <c r="F92" s="699"/>
      <c r="G92" s="698">
        <v>2397</v>
      </c>
      <c r="H92" s="699"/>
      <c r="I92" s="698">
        <v>3009</v>
      </c>
      <c r="J92" s="699"/>
      <c r="K92" s="700">
        <v>75</v>
      </c>
      <c r="L92" s="697">
        <v>494</v>
      </c>
      <c r="M92" s="697">
        <v>3283</v>
      </c>
      <c r="N92" s="702">
        <v>3777</v>
      </c>
      <c r="O92" s="697"/>
      <c r="P92" s="697">
        <v>129</v>
      </c>
      <c r="Q92" s="697">
        <v>3339</v>
      </c>
      <c r="R92" s="702">
        <v>3468</v>
      </c>
      <c r="S92" s="697"/>
      <c r="T92" s="697">
        <v>623</v>
      </c>
      <c r="U92" s="697">
        <v>6622</v>
      </c>
      <c r="V92" s="697">
        <v>7245</v>
      </c>
      <c r="W92" s="704"/>
    </row>
    <row r="93" spans="1:25" ht="12.75" customHeight="1" x14ac:dyDescent="0.2">
      <c r="A93" s="696" t="s">
        <v>128</v>
      </c>
      <c r="B93" s="696" t="s">
        <v>15</v>
      </c>
      <c r="C93" s="697">
        <v>46595</v>
      </c>
      <c r="D93" s="703"/>
      <c r="E93" s="698">
        <v>8035.2859961116728</v>
      </c>
      <c r="F93" s="699"/>
      <c r="G93" s="698">
        <v>2461</v>
      </c>
      <c r="H93" s="699"/>
      <c r="I93" s="698">
        <v>10496.285996111674</v>
      </c>
      <c r="J93" s="699"/>
      <c r="K93" s="700">
        <v>744</v>
      </c>
      <c r="L93" s="697">
        <v>9269</v>
      </c>
      <c r="M93" s="697">
        <v>14769</v>
      </c>
      <c r="N93" s="702">
        <v>24038</v>
      </c>
      <c r="O93" s="697"/>
      <c r="P93" s="697">
        <v>3965</v>
      </c>
      <c r="Q93" s="697">
        <v>7187</v>
      </c>
      <c r="R93" s="702">
        <v>11152</v>
      </c>
      <c r="S93" s="697"/>
      <c r="T93" s="697">
        <v>13234</v>
      </c>
      <c r="U93" s="697">
        <v>21956</v>
      </c>
      <c r="V93" s="697">
        <v>35190</v>
      </c>
      <c r="W93" s="704"/>
    </row>
    <row r="94" spans="1:25" ht="12.75" customHeight="1" x14ac:dyDescent="0.2">
      <c r="A94" s="696"/>
      <c r="B94" s="696" t="s">
        <v>16</v>
      </c>
      <c r="C94" s="697">
        <v>7547</v>
      </c>
      <c r="D94" s="703"/>
      <c r="E94" s="698">
        <v>333.71400388832723</v>
      </c>
      <c r="F94" s="699"/>
      <c r="G94" s="698">
        <v>1870</v>
      </c>
      <c r="H94" s="699"/>
      <c r="I94" s="698">
        <v>2203.7140038883272</v>
      </c>
      <c r="J94" s="699"/>
      <c r="K94" s="700">
        <v>48</v>
      </c>
      <c r="L94" s="697">
        <v>206</v>
      </c>
      <c r="M94" s="697">
        <v>989</v>
      </c>
      <c r="N94" s="702">
        <v>1195</v>
      </c>
      <c r="O94" s="697"/>
      <c r="P94" s="697">
        <v>973</v>
      </c>
      <c r="Q94" s="697">
        <v>3128</v>
      </c>
      <c r="R94" s="702">
        <v>4101</v>
      </c>
      <c r="S94" s="697"/>
      <c r="T94" s="697">
        <v>1179</v>
      </c>
      <c r="U94" s="697">
        <v>4117</v>
      </c>
      <c r="V94" s="697">
        <v>5296</v>
      </c>
      <c r="W94" s="704"/>
    </row>
    <row r="95" spans="1:25" ht="12.75" customHeight="1" x14ac:dyDescent="0.2">
      <c r="A95" s="696" t="s">
        <v>129</v>
      </c>
      <c r="B95" s="696" t="s">
        <v>15</v>
      </c>
      <c r="C95" s="697">
        <v>65904.09320608704</v>
      </c>
      <c r="D95" s="703"/>
      <c r="E95" s="698">
        <v>2091.0369316293591</v>
      </c>
      <c r="F95" s="699"/>
      <c r="G95" s="698">
        <v>53</v>
      </c>
      <c r="H95" s="699"/>
      <c r="I95" s="698">
        <v>2144.0369316293591</v>
      </c>
      <c r="J95" s="699"/>
      <c r="K95" s="700">
        <v>172</v>
      </c>
      <c r="L95" s="697">
        <v>10145</v>
      </c>
      <c r="M95" s="697">
        <v>19476</v>
      </c>
      <c r="N95" s="702">
        <v>29621</v>
      </c>
      <c r="O95" s="697"/>
      <c r="P95" s="697">
        <v>11819</v>
      </c>
      <c r="Q95" s="697">
        <v>22147</v>
      </c>
      <c r="R95" s="702">
        <v>33966</v>
      </c>
      <c r="S95" s="697"/>
      <c r="T95" s="697">
        <v>21964</v>
      </c>
      <c r="U95" s="697">
        <v>41623</v>
      </c>
      <c r="V95" s="697">
        <v>63587</v>
      </c>
      <c r="W95" s="704"/>
    </row>
    <row r="96" spans="1:25" ht="12.75" customHeight="1" x14ac:dyDescent="0.2">
      <c r="A96" s="696"/>
      <c r="B96" s="696" t="s">
        <v>16</v>
      </c>
      <c r="C96" s="697">
        <v>11673.373742086165</v>
      </c>
      <c r="D96" s="703"/>
      <c r="E96" s="698">
        <v>1135.9630683706409</v>
      </c>
      <c r="F96" s="699"/>
      <c r="G96" s="698">
        <v>9</v>
      </c>
      <c r="H96" s="699"/>
      <c r="I96" s="698">
        <v>1144.9630683706409</v>
      </c>
      <c r="J96" s="699"/>
      <c r="K96" s="700">
        <v>11</v>
      </c>
      <c r="L96" s="697">
        <v>200</v>
      </c>
      <c r="M96" s="697">
        <v>1559</v>
      </c>
      <c r="N96" s="702">
        <v>1759</v>
      </c>
      <c r="O96" s="697"/>
      <c r="P96" s="697">
        <v>848</v>
      </c>
      <c r="Q96" s="697">
        <v>7911</v>
      </c>
      <c r="R96" s="702">
        <v>8759</v>
      </c>
      <c r="S96" s="697"/>
      <c r="T96" s="697">
        <v>1048</v>
      </c>
      <c r="U96" s="697">
        <v>9470</v>
      </c>
      <c r="V96" s="697">
        <v>10518</v>
      </c>
      <c r="W96" s="704"/>
    </row>
    <row r="97" spans="1:22" ht="12" customHeight="1" x14ac:dyDescent="0.2">
      <c r="A97" s="705" t="s">
        <v>130</v>
      </c>
      <c r="B97" s="705" t="s">
        <v>15</v>
      </c>
      <c r="C97" s="706"/>
      <c r="D97" s="706"/>
      <c r="E97" s="707"/>
      <c r="F97" s="708"/>
      <c r="G97" s="707"/>
      <c r="H97" s="708"/>
      <c r="I97" s="707"/>
      <c r="J97" s="708"/>
      <c r="K97" s="709"/>
      <c r="L97" s="706"/>
      <c r="M97" s="706"/>
      <c r="N97" s="706"/>
      <c r="O97" s="706"/>
      <c r="P97" s="706"/>
      <c r="Q97" s="706"/>
      <c r="R97" s="706"/>
      <c r="S97" s="706"/>
      <c r="T97" s="706"/>
      <c r="U97" s="916" t="s">
        <v>131</v>
      </c>
      <c r="V97" s="916"/>
    </row>
    <row r="98" spans="1:22" ht="12" customHeight="1" x14ac:dyDescent="0.2">
      <c r="A98" s="917" t="s">
        <v>132</v>
      </c>
      <c r="B98" s="917"/>
      <c r="C98" s="917"/>
      <c r="D98" s="917"/>
      <c r="E98" s="917"/>
      <c r="F98" s="917"/>
      <c r="G98" s="917"/>
      <c r="H98" s="917"/>
      <c r="I98" s="917"/>
      <c r="J98" s="917"/>
      <c r="K98" s="917"/>
      <c r="L98" s="917"/>
      <c r="M98" s="917"/>
      <c r="N98" s="917"/>
      <c r="O98" s="917"/>
      <c r="P98" s="917"/>
      <c r="Q98" s="917"/>
      <c r="R98" s="917"/>
      <c r="S98" s="917"/>
      <c r="T98" s="917"/>
      <c r="U98" s="917"/>
      <c r="V98" s="917"/>
    </row>
    <row r="99" spans="1:22" ht="24" customHeight="1" x14ac:dyDescent="0.2">
      <c r="A99" s="915" t="s">
        <v>133</v>
      </c>
      <c r="B99" s="915"/>
      <c r="C99" s="915"/>
      <c r="D99" s="915"/>
      <c r="E99" s="915"/>
      <c r="F99" s="915"/>
      <c r="G99" s="915"/>
      <c r="H99" s="915"/>
      <c r="I99" s="915"/>
      <c r="J99" s="915"/>
      <c r="K99" s="915"/>
      <c r="L99" s="915"/>
      <c r="M99" s="915"/>
      <c r="N99" s="915"/>
      <c r="O99" s="915"/>
      <c r="P99" s="915"/>
      <c r="Q99" s="915"/>
      <c r="R99" s="915"/>
      <c r="S99" s="915"/>
      <c r="T99" s="915"/>
      <c r="U99" s="915"/>
      <c r="V99" s="915"/>
    </row>
    <row r="100" spans="1:22" ht="10" x14ac:dyDescent="0.2">
      <c r="A100" s="915" t="s">
        <v>134</v>
      </c>
      <c r="B100" s="915"/>
      <c r="C100" s="915"/>
      <c r="D100" s="915"/>
      <c r="E100" s="915"/>
      <c r="F100" s="915"/>
      <c r="G100" s="915"/>
      <c r="H100" s="915"/>
      <c r="I100" s="915"/>
      <c r="J100" s="915"/>
      <c r="K100" s="915"/>
      <c r="L100" s="915"/>
      <c r="M100" s="915"/>
      <c r="N100" s="915"/>
      <c r="O100" s="915"/>
      <c r="P100" s="915"/>
      <c r="Q100" s="915"/>
      <c r="R100" s="915"/>
      <c r="S100" s="915"/>
      <c r="T100" s="915"/>
      <c r="U100" s="915"/>
      <c r="V100" s="915"/>
    </row>
    <row r="101" spans="1:22" ht="12" customHeight="1" x14ac:dyDescent="0.2">
      <c r="A101" s="930" t="s">
        <v>135</v>
      </c>
      <c r="B101" s="929"/>
      <c r="C101" s="929"/>
      <c r="D101" s="929"/>
      <c r="E101" s="929"/>
      <c r="F101" s="929"/>
      <c r="G101" s="929"/>
      <c r="H101" s="929"/>
      <c r="I101" s="929"/>
      <c r="J101" s="929"/>
      <c r="K101" s="929"/>
      <c r="L101" s="929"/>
      <c r="M101" s="929"/>
      <c r="N101" s="929"/>
      <c r="O101" s="929"/>
      <c r="P101" s="929"/>
      <c r="Q101" s="929"/>
      <c r="R101" s="929"/>
      <c r="S101" s="929"/>
      <c r="T101" s="929"/>
      <c r="U101" s="929"/>
      <c r="V101" s="929"/>
    </row>
    <row r="102" spans="1:22" ht="12" customHeight="1" x14ac:dyDescent="0.2">
      <c r="A102" s="929"/>
      <c r="B102" s="929"/>
      <c r="C102" s="929"/>
      <c r="D102" s="929"/>
      <c r="E102" s="929"/>
      <c r="F102" s="929"/>
      <c r="G102" s="929"/>
      <c r="H102" s="929"/>
      <c r="I102" s="929"/>
      <c r="J102" s="929"/>
      <c r="K102" s="929"/>
      <c r="L102" s="929"/>
      <c r="M102" s="929"/>
      <c r="N102" s="929"/>
      <c r="O102" s="929"/>
      <c r="P102" s="929"/>
      <c r="Q102" s="929"/>
      <c r="R102" s="929"/>
      <c r="S102" s="929"/>
      <c r="T102" s="929"/>
      <c r="U102" s="929"/>
      <c r="V102" s="929"/>
    </row>
    <row r="103" spans="1:22" ht="12" customHeight="1" x14ac:dyDescent="0.2">
      <c r="A103" s="929"/>
      <c r="B103" s="929"/>
      <c r="C103" s="929"/>
      <c r="D103" s="929"/>
      <c r="E103" s="929"/>
      <c r="F103" s="929"/>
      <c r="G103" s="929"/>
      <c r="H103" s="929"/>
      <c r="I103" s="929"/>
      <c r="J103" s="929"/>
      <c r="K103" s="929"/>
      <c r="L103" s="929"/>
      <c r="M103" s="929"/>
      <c r="N103" s="929"/>
      <c r="O103" s="929"/>
      <c r="P103" s="929"/>
      <c r="Q103" s="929"/>
      <c r="R103" s="929"/>
      <c r="S103" s="929"/>
      <c r="T103" s="929"/>
      <c r="U103" s="929"/>
      <c r="V103" s="929"/>
    </row>
    <row r="104" spans="1:22" ht="23.25" customHeight="1" x14ac:dyDescent="0.2">
      <c r="A104" s="928" t="s">
        <v>136</v>
      </c>
      <c r="B104" s="929"/>
      <c r="C104" s="929"/>
      <c r="D104" s="929"/>
      <c r="E104" s="929"/>
      <c r="F104" s="929"/>
      <c r="G104" s="929"/>
      <c r="H104" s="929"/>
      <c r="I104" s="929"/>
      <c r="J104" s="929"/>
      <c r="K104" s="929"/>
      <c r="L104" s="929"/>
      <c r="M104" s="929"/>
      <c r="N104" s="929"/>
      <c r="O104" s="929"/>
      <c r="P104" s="929"/>
    </row>
    <row r="112" spans="1:22" s="714" customFormat="1" ht="12" customHeight="1" x14ac:dyDescent="0.2">
      <c r="A112" s="711"/>
      <c r="B112" s="711"/>
      <c r="C112" s="712"/>
      <c r="D112" s="712"/>
      <c r="E112" s="712"/>
      <c r="F112" s="712"/>
      <c r="G112" s="712"/>
      <c r="H112" s="712"/>
      <c r="I112" s="712"/>
      <c r="J112" s="712"/>
      <c r="K112" s="713"/>
      <c r="L112" s="712"/>
      <c r="M112" s="712"/>
      <c r="N112" s="712"/>
      <c r="O112" s="712"/>
      <c r="P112" s="712"/>
      <c r="Q112" s="712"/>
      <c r="R112" s="712"/>
      <c r="S112" s="712"/>
      <c r="T112" s="712"/>
      <c r="U112" s="712"/>
      <c r="V112" s="712"/>
    </row>
    <row r="120" spans="1:22" ht="11.25" customHeight="1" x14ac:dyDescent="0.2">
      <c r="A120" s="918" t="s">
        <v>107</v>
      </c>
      <c r="B120" s="918"/>
      <c r="C120" s="918"/>
      <c r="D120" s="918"/>
      <c r="E120" s="918"/>
      <c r="F120" s="918"/>
      <c r="G120" s="918"/>
      <c r="H120" s="918"/>
      <c r="I120" s="918"/>
      <c r="J120" s="918"/>
      <c r="K120" s="918"/>
      <c r="L120" s="918"/>
      <c r="M120" s="918"/>
      <c r="N120" s="918"/>
      <c r="O120" s="918"/>
      <c r="P120" s="918"/>
      <c r="Q120" s="918"/>
      <c r="R120" s="918"/>
      <c r="S120" s="918"/>
      <c r="T120" s="918"/>
      <c r="U120" s="918"/>
      <c r="V120" s="918"/>
    </row>
    <row r="121" spans="1:22" ht="11.25" customHeight="1" x14ac:dyDescent="0.2">
      <c r="A121" s="814"/>
      <c r="B121" s="814"/>
      <c r="C121" s="919" t="s">
        <v>109</v>
      </c>
      <c r="D121" s="919"/>
      <c r="E121" s="815"/>
      <c r="F121" s="815"/>
      <c r="G121" s="815"/>
      <c r="H121" s="815"/>
      <c r="I121" s="815"/>
      <c r="J121" s="817"/>
      <c r="K121" s="922" t="s">
        <v>110</v>
      </c>
      <c r="L121" s="925" t="s">
        <v>111</v>
      </c>
      <c r="M121" s="925"/>
      <c r="N121" s="925"/>
      <c r="O121" s="925"/>
      <c r="P121" s="925"/>
      <c r="Q121" s="925"/>
      <c r="R121" s="925"/>
      <c r="S121" s="925"/>
      <c r="T121" s="925"/>
      <c r="U121" s="925"/>
      <c r="V121" s="925"/>
    </row>
    <row r="122" spans="1:22" ht="11.25" customHeight="1" x14ac:dyDescent="0.2">
      <c r="A122" s="915" t="s">
        <v>8</v>
      </c>
      <c r="C122" s="920"/>
      <c r="D122" s="920"/>
      <c r="E122" s="927" t="s">
        <v>112</v>
      </c>
      <c r="F122" s="927"/>
      <c r="G122" s="927"/>
      <c r="H122" s="927"/>
      <c r="I122" s="927"/>
      <c r="K122" s="923"/>
      <c r="L122" s="927" t="s">
        <v>113</v>
      </c>
      <c r="M122" s="927"/>
      <c r="N122" s="927"/>
      <c r="O122" s="691"/>
      <c r="P122" s="927" t="s">
        <v>114</v>
      </c>
      <c r="Q122" s="927"/>
      <c r="R122" s="927"/>
      <c r="S122" s="691"/>
      <c r="T122" s="927" t="s">
        <v>115</v>
      </c>
      <c r="U122" s="927"/>
      <c r="V122" s="927"/>
    </row>
    <row r="123" spans="1:22" ht="11.25" customHeight="1" x14ac:dyDescent="0.2">
      <c r="A123" s="926"/>
      <c r="B123" s="692" t="s">
        <v>116</v>
      </c>
      <c r="C123" s="921"/>
      <c r="D123" s="921"/>
      <c r="E123" s="693" t="s">
        <v>117</v>
      </c>
      <c r="F123" s="693"/>
      <c r="G123" s="693" t="s">
        <v>118</v>
      </c>
      <c r="H123" s="693"/>
      <c r="I123" s="693" t="s">
        <v>115</v>
      </c>
      <c r="J123" s="715"/>
      <c r="K123" s="924"/>
      <c r="L123" s="695" t="s">
        <v>119</v>
      </c>
      <c r="M123" s="695" t="s">
        <v>120</v>
      </c>
      <c r="N123" s="695" t="s">
        <v>115</v>
      </c>
      <c r="O123" s="716"/>
      <c r="P123" s="695" t="s">
        <v>119</v>
      </c>
      <c r="Q123" s="695" t="s">
        <v>120</v>
      </c>
      <c r="R123" s="695" t="s">
        <v>115</v>
      </c>
      <c r="S123" s="695"/>
      <c r="T123" s="695" t="s">
        <v>119</v>
      </c>
      <c r="U123" s="695" t="s">
        <v>120</v>
      </c>
      <c r="V123" s="695" t="s">
        <v>115</v>
      </c>
    </row>
    <row r="124" spans="1:22" ht="11.25" customHeight="1" x14ac:dyDescent="0.2">
      <c r="A124" s="915" t="s">
        <v>45</v>
      </c>
      <c r="B124" s="696" t="s">
        <v>15</v>
      </c>
      <c r="C124" s="697">
        <f>AVERAGE(C21,C23,C25,C27, C29)</f>
        <v>151203.4</v>
      </c>
      <c r="D124" s="697"/>
      <c r="E124" s="697">
        <f>AVERAGE(E21,E23,E25,E27, E29)</f>
        <v>36669</v>
      </c>
      <c r="F124" s="699"/>
      <c r="G124" s="697">
        <f>AVERAGE(G21,G23,G25,G27, G29)</f>
        <v>15145.4</v>
      </c>
      <c r="H124" s="699"/>
      <c r="I124" s="697">
        <f>AVERAGE(I21,I23,I25,I27, I29)</f>
        <v>51814.400000000001</v>
      </c>
      <c r="J124" s="699"/>
      <c r="K124" s="700">
        <f t="shared" ref="K124:N125" si="0">AVERAGE(K21,K23,K25,K27, K29)</f>
        <v>3497.6</v>
      </c>
      <c r="L124" s="697">
        <f t="shared" si="0"/>
        <v>13193.8</v>
      </c>
      <c r="M124" s="697">
        <f t="shared" si="0"/>
        <v>21543.200000000001</v>
      </c>
      <c r="N124" s="697">
        <f t="shared" si="0"/>
        <v>34737</v>
      </c>
      <c r="O124" s="697"/>
      <c r="P124" s="697">
        <f t="shared" ref="P124:R125" si="1">AVERAGE(P21,P23,P25,P27, P29)</f>
        <v>11912.2</v>
      </c>
      <c r="Q124" s="697">
        <f t="shared" si="1"/>
        <v>49242.2</v>
      </c>
      <c r="R124" s="697">
        <f t="shared" si="1"/>
        <v>61154.400000000001</v>
      </c>
      <c r="S124" s="697"/>
      <c r="T124" s="697">
        <f t="shared" ref="T124:V125" si="2">AVERAGE(T21,T23,T25,T27, T29)</f>
        <v>25106</v>
      </c>
      <c r="U124" s="697">
        <f t="shared" si="2"/>
        <v>70785.399999999994</v>
      </c>
      <c r="V124" s="697">
        <f t="shared" si="2"/>
        <v>95891.4</v>
      </c>
    </row>
    <row r="125" spans="1:22" ht="11.25" customHeight="1" x14ac:dyDescent="0.2">
      <c r="A125" s="915"/>
      <c r="B125" s="696" t="s">
        <v>16</v>
      </c>
      <c r="C125" s="697">
        <f>AVERAGE(C22,C24,C26,C28, C30)</f>
        <v>20226.8</v>
      </c>
      <c r="D125" s="697"/>
      <c r="E125" s="697">
        <f>AVERAGE(E22,E24,E26,E28, E30)</f>
        <v>445.6</v>
      </c>
      <c r="F125" s="699"/>
      <c r="G125" s="697">
        <f>AVERAGE(G22,G24,G26,G28, G30)</f>
        <v>4924.3999999999996</v>
      </c>
      <c r="H125" s="699"/>
      <c r="I125" s="697">
        <f>AVERAGE(I22,I24,I26,I28, I30)</f>
        <v>5370</v>
      </c>
      <c r="J125" s="699"/>
      <c r="K125" s="700">
        <f t="shared" si="0"/>
        <v>139.19999999999999</v>
      </c>
      <c r="L125" s="697">
        <f t="shared" si="0"/>
        <v>1009.4</v>
      </c>
      <c r="M125" s="697">
        <f t="shared" si="0"/>
        <v>3459.8</v>
      </c>
      <c r="N125" s="697">
        <f t="shared" si="0"/>
        <v>4469.2</v>
      </c>
      <c r="O125" s="697"/>
      <c r="P125" s="697">
        <f t="shared" si="1"/>
        <v>2284.8000000000002</v>
      </c>
      <c r="Q125" s="697">
        <f t="shared" si="1"/>
        <v>7963.6</v>
      </c>
      <c r="R125" s="697">
        <f t="shared" si="1"/>
        <v>10248.4</v>
      </c>
      <c r="S125" s="697"/>
      <c r="T125" s="697">
        <f t="shared" si="2"/>
        <v>3294.2</v>
      </c>
      <c r="U125" s="697">
        <f t="shared" si="2"/>
        <v>11423.4</v>
      </c>
      <c r="V125" s="697">
        <f t="shared" si="2"/>
        <v>14717.6</v>
      </c>
    </row>
    <row r="126" spans="1:22" ht="11.25" customHeight="1" x14ac:dyDescent="0.2">
      <c r="A126" s="915" t="s">
        <v>46</v>
      </c>
      <c r="B126" s="696" t="s">
        <v>15</v>
      </c>
      <c r="C126" s="697">
        <f>AVERAGE(C31,C33,C35,C37, C39)</f>
        <v>80666.2</v>
      </c>
      <c r="D126" s="697"/>
      <c r="E126" s="697">
        <f>AVERAGE(E31,E33,E35,E37, E39)</f>
        <v>10573.6</v>
      </c>
      <c r="F126" s="699"/>
      <c r="G126" s="697">
        <f>AVERAGE(G31,G33,G35,G37, G39)</f>
        <v>3094</v>
      </c>
      <c r="H126" s="699"/>
      <c r="I126" s="697">
        <f>AVERAGE(I31,I33,I35,I37, I39)</f>
        <v>13667.6</v>
      </c>
      <c r="J126" s="699"/>
      <c r="K126" s="700">
        <f>AVERAGE(K31,K33,K35,K37, K39)</f>
        <v>982.6</v>
      </c>
      <c r="L126" s="697">
        <f>AVERAGE(L31,L33,L35,L37, L39)</f>
        <v>12980</v>
      </c>
      <c r="M126" s="697">
        <f>AVERAGE(M31,M33,M35,M37, M39)</f>
        <v>26593.8</v>
      </c>
      <c r="N126" s="697">
        <f>AVERAGE(N31,N33,N35,N37, N39)</f>
        <v>39573.800000000003</v>
      </c>
      <c r="O126" s="697"/>
      <c r="P126" s="697">
        <f>AVERAGE(P31,P33,P35,P37, P39)</f>
        <v>5103.6000000000004</v>
      </c>
      <c r="Q126" s="697">
        <f>AVERAGE(Q31,Q33,Q35,Q37, Q39)</f>
        <v>21338.6</v>
      </c>
      <c r="R126" s="697">
        <f>AVERAGE(R31,R33,R35,R37, R39)</f>
        <v>26442.2</v>
      </c>
      <c r="S126" s="697"/>
      <c r="T126" s="697">
        <f>AVERAGE(T31,T33,T35,T37, T39)</f>
        <v>18083.599999999999</v>
      </c>
      <c r="U126" s="697">
        <f>AVERAGE(U31,U33,U35,U37, U39)</f>
        <v>47932.4</v>
      </c>
      <c r="V126" s="697">
        <f>AVERAGE(V31,V33,V35,V37, V39)</f>
        <v>66016</v>
      </c>
    </row>
    <row r="127" spans="1:22" ht="11.25" customHeight="1" x14ac:dyDescent="0.2">
      <c r="A127" s="915"/>
      <c r="B127" s="696" t="s">
        <v>16</v>
      </c>
      <c r="C127" s="697">
        <f>AVERAGE(C32,C34,C36,C38,C40)</f>
        <v>12038.2</v>
      </c>
      <c r="D127" s="697"/>
      <c r="E127" s="697">
        <f>AVERAGE(E32,E34,E36,E38,E40)</f>
        <v>290.60000000000002</v>
      </c>
      <c r="F127" s="699"/>
      <c r="G127" s="697">
        <f>AVERAGE(G32,G34,G36,G38,G40)</f>
        <v>2741.4</v>
      </c>
      <c r="H127" s="699"/>
      <c r="I127" s="697">
        <f>AVERAGE(I32,I34,I36,I38,I40)</f>
        <v>3032</v>
      </c>
      <c r="J127" s="699"/>
      <c r="K127" s="700">
        <f>AVERAGE(K32,K34,K36,K38,K40)</f>
        <v>80.8</v>
      </c>
      <c r="L127" s="697">
        <f>AVERAGE(L32,L34,L36,L38,L40)</f>
        <v>1140.4000000000001</v>
      </c>
      <c r="M127" s="697">
        <f>AVERAGE(M32,M34,M36,M38,M40)</f>
        <v>3215.6</v>
      </c>
      <c r="N127" s="697">
        <f>AVERAGE(N32,N34,N36,N38,N40)</f>
        <v>4356</v>
      </c>
      <c r="O127" s="697"/>
      <c r="P127" s="697">
        <f>AVERAGE(P32,P34,P36,P38,P40)</f>
        <v>1134</v>
      </c>
      <c r="Q127" s="697">
        <f>AVERAGE(Q32,Q34,Q36,Q38,Q40)</f>
        <v>3435.4</v>
      </c>
      <c r="R127" s="697">
        <f>AVERAGE(R32,R34,R36,R38,R40)</f>
        <v>4569.3999999999996</v>
      </c>
      <c r="S127" s="697"/>
      <c r="T127" s="697">
        <f>AVERAGE(T32,T34,T36,T38,T40)</f>
        <v>2274.4</v>
      </c>
      <c r="U127" s="697">
        <f>AVERAGE(U32,U34,U36,U38,U40)</f>
        <v>6651</v>
      </c>
      <c r="V127" s="697">
        <f>AVERAGE(V32,V34,V36,V38,V40)</f>
        <v>8925.4</v>
      </c>
    </row>
    <row r="128" spans="1:22" ht="11.25" customHeight="1" x14ac:dyDescent="0.2">
      <c r="A128" s="915" t="s">
        <v>47</v>
      </c>
      <c r="B128" s="696" t="s">
        <v>15</v>
      </c>
      <c r="C128" s="697">
        <f>AVERAGE(C41,C43,C45,C47, C49)</f>
        <v>123856.2</v>
      </c>
      <c r="D128" s="697"/>
      <c r="E128" s="697">
        <f>AVERAGE(E41,E43,E45,E47, E49)</f>
        <v>24565</v>
      </c>
      <c r="F128" s="699"/>
      <c r="G128" s="697">
        <f>AVERAGE(G41,G43,G45,G47, G49)</f>
        <v>6816.8</v>
      </c>
      <c r="H128" s="699"/>
      <c r="I128" s="697">
        <f>AVERAGE(I41,I43,I45,I47, I49)</f>
        <v>31381.8</v>
      </c>
      <c r="J128" s="699"/>
      <c r="K128" s="700">
        <f>AVERAGE(K41,K43,K45,K47, K49)</f>
        <v>2275.4</v>
      </c>
      <c r="L128" s="697">
        <f>AVERAGE(L41,L43,L45,L47, L49)</f>
        <v>24549</v>
      </c>
      <c r="M128" s="697">
        <f>AVERAGE(M41,M43,M45,M47, M49)</f>
        <v>32278.6</v>
      </c>
      <c r="N128" s="697">
        <f>AVERAGE(N41,N43,N45,N47, N49)</f>
        <v>56827.6</v>
      </c>
      <c r="O128" s="697"/>
      <c r="P128" s="697">
        <f>AVERAGE(P41,P43,P45,P47, P49)</f>
        <v>11421.4</v>
      </c>
      <c r="Q128" s="697">
        <f>AVERAGE(Q41,Q43,Q45,Q47, Q49)</f>
        <v>21950</v>
      </c>
      <c r="R128" s="697">
        <f>AVERAGE(R41,R43,R45,R47, R49)</f>
        <v>33371.4</v>
      </c>
      <c r="S128" s="697"/>
      <c r="T128" s="697">
        <f>AVERAGE(T41,T43,T45,T47, T49)</f>
        <v>35970.400000000001</v>
      </c>
      <c r="U128" s="697">
        <f>AVERAGE(U41,U43,U45,U47, U49)</f>
        <v>54228.6</v>
      </c>
      <c r="V128" s="697">
        <f>AVERAGE(V41,V43,V45,V47, V49)</f>
        <v>90199</v>
      </c>
    </row>
    <row r="129" spans="1:23" ht="11.25" customHeight="1" x14ac:dyDescent="0.2">
      <c r="A129" s="915"/>
      <c r="B129" s="696" t="s">
        <v>16</v>
      </c>
      <c r="C129" s="697">
        <f>AVERAGE(C42,C44,C46,C48,C50)</f>
        <v>10331.6</v>
      </c>
      <c r="D129" s="697"/>
      <c r="E129" s="697">
        <f>AVERAGE(E42,E44,E46,E48,E50)</f>
        <v>170.4</v>
      </c>
      <c r="F129" s="699"/>
      <c r="G129" s="697">
        <f>AVERAGE(G42,G44,G46,G48,G50)</f>
        <v>1805.4</v>
      </c>
      <c r="H129" s="699"/>
      <c r="I129" s="697">
        <f>AVERAGE(I42,I44,I46,I48,I50)</f>
        <v>1975.8</v>
      </c>
      <c r="J129" s="699"/>
      <c r="K129" s="700">
        <f>AVERAGE(K42,K44,K46,K48,K50)</f>
        <v>51.8</v>
      </c>
      <c r="L129" s="697">
        <f>AVERAGE(L42,L44,L46,L48,L50)</f>
        <v>1413.4</v>
      </c>
      <c r="M129" s="697">
        <f>AVERAGE(M42,M44,M46,M48,M50)</f>
        <v>2628.2</v>
      </c>
      <c r="N129" s="697">
        <f>AVERAGE(N42,N44,N46,N48,N50)</f>
        <v>4041.6</v>
      </c>
      <c r="O129" s="697"/>
      <c r="P129" s="697">
        <f>AVERAGE(P42,P44,P46,P48,P50)</f>
        <v>871.6</v>
      </c>
      <c r="Q129" s="697">
        <f>AVERAGE(Q42,Q44,Q46,Q48,Q50)</f>
        <v>3390.8</v>
      </c>
      <c r="R129" s="697">
        <f>AVERAGE(R42,R44,R46,R48,R50)</f>
        <v>4262.3999999999996</v>
      </c>
      <c r="S129" s="697"/>
      <c r="T129" s="697">
        <f>AVERAGE(T42,T44,T46,T48,T50)</f>
        <v>2285</v>
      </c>
      <c r="U129" s="697">
        <f>AVERAGE(U42,U44,U46,U48,U50)</f>
        <v>6019</v>
      </c>
      <c r="V129" s="697">
        <f>AVERAGE(V42,V44,V46,V48,V50)</f>
        <v>8304</v>
      </c>
    </row>
    <row r="130" spans="1:23" ht="11.25" customHeight="1" x14ac:dyDescent="0.2">
      <c r="A130" s="696" t="s">
        <v>137</v>
      </c>
      <c r="B130" s="696" t="s">
        <v>15</v>
      </c>
      <c r="C130" s="697">
        <f>AVERAGE(C51,C53,C55,C57, C59)</f>
        <v>136848</v>
      </c>
      <c r="D130" s="697"/>
      <c r="E130" s="697">
        <f>AVERAGE(E51,E53,E55,E57, E59)</f>
        <v>25414.400000000001</v>
      </c>
      <c r="F130" s="697"/>
      <c r="G130" s="697">
        <f>AVERAGE(G51,G53,G55,G57, G59)</f>
        <v>7659.4</v>
      </c>
      <c r="H130" s="697"/>
      <c r="I130" s="697">
        <f>AVERAGE(I51,I53,I55,I57, I59)</f>
        <v>33073.800000000003</v>
      </c>
      <c r="J130" s="697"/>
      <c r="K130" s="700">
        <f>AVERAGE(K51,K53,K55,K57, K59)</f>
        <v>2366.4</v>
      </c>
      <c r="L130" s="697">
        <f>AVERAGE(L51,L53,L55,L57, L59)</f>
        <v>23475.599999999999</v>
      </c>
      <c r="M130" s="697">
        <f>AVERAGE(M51,M53,M55,M57, M59)</f>
        <v>34971.4</v>
      </c>
      <c r="N130" s="697">
        <f>AVERAGE(N51,N53,N55,N57, N59)</f>
        <v>58447</v>
      </c>
      <c r="O130" s="697"/>
      <c r="P130" s="697">
        <f>AVERAGE(P51,P53,P55,P57, P59)</f>
        <v>15475.8</v>
      </c>
      <c r="Q130" s="697">
        <f>AVERAGE(Q51,Q53,Q55,Q57, Q59)</f>
        <v>21374.799999999999</v>
      </c>
      <c r="R130" s="697">
        <f>AVERAGE(R51,R53,R55,R57, R59)</f>
        <v>36850.6</v>
      </c>
      <c r="S130" s="697"/>
      <c r="T130" s="697">
        <f>AVERAGE(T51,T53,T55,T57, T59)</f>
        <v>38951.599999999999</v>
      </c>
      <c r="U130" s="697">
        <f>AVERAGE(U51,U53,U55,U57, U59)</f>
        <v>56346.2</v>
      </c>
      <c r="V130" s="697">
        <f>AVERAGE(V51,V53,V55,V57, V59)</f>
        <v>95297.8</v>
      </c>
    </row>
    <row r="131" spans="1:23" ht="10.5" customHeight="1" x14ac:dyDescent="0.2">
      <c r="A131" s="696"/>
      <c r="B131" s="696" t="s">
        <v>16</v>
      </c>
      <c r="C131" s="697">
        <f>AVERAGE(C52,C54,C56,C58,C60)</f>
        <v>7271.2</v>
      </c>
      <c r="D131" s="697"/>
      <c r="E131" s="697">
        <f>AVERAGE(E52,E54,E56,E58,E60)</f>
        <v>161.4</v>
      </c>
      <c r="F131" s="697"/>
      <c r="G131" s="697">
        <f>AVERAGE(G52,G54,G56,G58,G60)</f>
        <v>1391</v>
      </c>
      <c r="H131" s="697"/>
      <c r="I131" s="697">
        <f>AVERAGE(I52,I54,I56,I58,I60)</f>
        <v>1552.4</v>
      </c>
      <c r="J131" s="697"/>
      <c r="K131" s="700">
        <f>AVERAGE(K52,K54,K56,K58,K60)</f>
        <v>42.8</v>
      </c>
      <c r="L131" s="697">
        <f>AVERAGE(L52,L54,L56,L58,L60)</f>
        <v>785.4</v>
      </c>
      <c r="M131" s="697">
        <f>AVERAGE(M52,M54,M56,M58,M60)</f>
        <v>1999.8</v>
      </c>
      <c r="N131" s="697">
        <f>AVERAGE(N52,N54,N56,N58,N60)</f>
        <v>2785.2</v>
      </c>
      <c r="O131" s="697"/>
      <c r="P131" s="697">
        <f>AVERAGE(P52,P54,P56,P58,P60)</f>
        <v>596.20000000000005</v>
      </c>
      <c r="Q131" s="697">
        <f>AVERAGE(Q52,Q54,Q56,Q58,Q60)</f>
        <v>1894</v>
      </c>
      <c r="R131" s="697">
        <f>AVERAGE(R52,R54,R56,R58,R60)</f>
        <v>2490.1999999999998</v>
      </c>
      <c r="S131" s="697"/>
      <c r="T131" s="697">
        <f>AVERAGE(T52,T54,T56,T58,T60)</f>
        <v>1381.4</v>
      </c>
      <c r="U131" s="697">
        <f>AVERAGE(U52,U54,U56,U58,U60)</f>
        <v>3893.8</v>
      </c>
      <c r="V131" s="697">
        <f>AVERAGE(V52,V54,V56,V58,V60)</f>
        <v>5275.2</v>
      </c>
    </row>
    <row r="132" spans="1:23" ht="10.5" customHeight="1" x14ac:dyDescent="0.2">
      <c r="A132" s="696" t="s">
        <v>49</v>
      </c>
      <c r="B132" s="696" t="s">
        <v>15</v>
      </c>
      <c r="C132" s="697">
        <f>AVERAGE(C61,C63,C65,C67, C69)</f>
        <v>91112.6</v>
      </c>
      <c r="D132" s="697"/>
      <c r="E132" s="697">
        <f>AVERAGE(E61,E63,E65,E67, E69)</f>
        <v>23677.789951814848</v>
      </c>
      <c r="F132" s="697"/>
      <c r="G132" s="697">
        <f>AVERAGE(G61,G63,G65,G67, G69)</f>
        <v>3395.8</v>
      </c>
      <c r="H132" s="697"/>
      <c r="I132" s="697">
        <f>AVERAGE(I61,I63,I65,I67, I69)</f>
        <v>27073.539902056575</v>
      </c>
      <c r="J132" s="697"/>
      <c r="K132" s="697">
        <f t="shared" ref="K132:N132" si="3">AVERAGE(K61,K63,K65,K67, K69)</f>
        <v>2217.6</v>
      </c>
      <c r="L132" s="697">
        <f t="shared" si="3"/>
        <v>12043.025889901677</v>
      </c>
      <c r="M132" s="697">
        <f t="shared" si="3"/>
        <v>19497.8</v>
      </c>
      <c r="N132" s="697">
        <f t="shared" si="3"/>
        <v>31540.825889901676</v>
      </c>
      <c r="O132" s="697"/>
      <c r="P132" s="697">
        <f t="shared" ref="P132:R132" si="4">AVERAGE(P61,P63,P65,P67, P69)</f>
        <v>9114.9856957450284</v>
      </c>
      <c r="Q132" s="697">
        <f t="shared" si="4"/>
        <v>21165.599999999999</v>
      </c>
      <c r="R132" s="697">
        <f t="shared" si="4"/>
        <v>30280.585695745027</v>
      </c>
      <c r="S132" s="697"/>
      <c r="T132" s="697">
        <f t="shared" ref="T132:V132" si="5">AVERAGE(T61,T63,T65,T67, T69)</f>
        <v>21158.011585646705</v>
      </c>
      <c r="U132" s="697">
        <f t="shared" si="5"/>
        <v>40663.4</v>
      </c>
      <c r="V132" s="697">
        <f t="shared" si="5"/>
        <v>61821.401867502776</v>
      </c>
    </row>
    <row r="133" spans="1:23" ht="10.5" customHeight="1" x14ac:dyDescent="0.2">
      <c r="A133" s="686"/>
      <c r="B133" s="696" t="s">
        <v>16</v>
      </c>
      <c r="C133" s="697">
        <f>AVERAGE(C62,C64,C66,C68, C70)</f>
        <v>16484</v>
      </c>
      <c r="D133" s="697"/>
      <c r="E133" s="697">
        <f>AVERAGE(E62,E64,E66,E68, E70)</f>
        <v>336.61004818515289</v>
      </c>
      <c r="F133" s="697"/>
      <c r="G133" s="697">
        <f>AVERAGE(G62,G64,G66,G68, G70)</f>
        <v>2849.8</v>
      </c>
      <c r="H133" s="697"/>
      <c r="I133" s="697">
        <f>AVERAGE(I62,I64,I66,I68, I70)</f>
        <v>3186.4600979434281</v>
      </c>
      <c r="J133" s="697"/>
      <c r="K133" s="697">
        <f t="shared" ref="K133:N133" si="6">AVERAGE(K62,K64,K66,K68, K70)</f>
        <v>87.4</v>
      </c>
      <c r="L133" s="697">
        <f t="shared" si="6"/>
        <v>1398.7741100983244</v>
      </c>
      <c r="M133" s="697">
        <f t="shared" si="6"/>
        <v>3986.4</v>
      </c>
      <c r="N133" s="697">
        <f t="shared" si="6"/>
        <v>5385.1741100983245</v>
      </c>
      <c r="O133" s="697"/>
      <c r="P133" s="697">
        <f t="shared" ref="P133:R133" si="7">AVERAGE(P62,P64,P66,P68, P70)</f>
        <v>1297.0143042549721</v>
      </c>
      <c r="Q133" s="697">
        <f t="shared" si="7"/>
        <v>6528</v>
      </c>
      <c r="R133" s="697">
        <f t="shared" si="7"/>
        <v>7825.0143042549726</v>
      </c>
      <c r="S133" s="697"/>
      <c r="T133" s="697">
        <f t="shared" ref="T133:V133" si="8">AVERAGE(T62,T64,T66,T68, T70)</f>
        <v>2695.7981324972266</v>
      </c>
      <c r="U133" s="697">
        <f t="shared" si="8"/>
        <v>10514.4</v>
      </c>
      <c r="V133" s="697">
        <f t="shared" si="8"/>
        <v>13210.198132497226</v>
      </c>
    </row>
    <row r="134" spans="1:23" ht="12" customHeight="1" x14ac:dyDescent="0.2">
      <c r="A134" s="696">
        <v>2011</v>
      </c>
      <c r="B134" s="696" t="s">
        <v>15</v>
      </c>
      <c r="C134" s="697">
        <f t="shared" ref="C134:C159" si="9">C71</f>
        <v>101977</v>
      </c>
      <c r="D134" s="697"/>
      <c r="E134" s="697">
        <f t="shared" ref="E134:E159" si="10">E71</f>
        <v>26353</v>
      </c>
      <c r="F134" s="697"/>
      <c r="G134" s="697">
        <f t="shared" ref="G134:G159" si="11">G71</f>
        <v>4147</v>
      </c>
      <c r="H134" s="697"/>
      <c r="I134" s="697">
        <f t="shared" ref="I134:I159" si="12">I71</f>
        <v>30500</v>
      </c>
      <c r="J134" s="697"/>
      <c r="K134" s="700">
        <f t="shared" ref="K134:N139" si="13">K71</f>
        <v>2377</v>
      </c>
      <c r="L134" s="697">
        <f t="shared" si="13"/>
        <v>8489.8546525768215</v>
      </c>
      <c r="M134" s="697">
        <f t="shared" si="13"/>
        <v>17973</v>
      </c>
      <c r="N134" s="697">
        <f t="shared" si="13"/>
        <v>26462.854652576822</v>
      </c>
      <c r="O134" s="697"/>
      <c r="P134" s="697">
        <f t="shared" ref="P134:R139" si="14">P71</f>
        <v>13847.222530703355</v>
      </c>
      <c r="Q134" s="697">
        <f t="shared" si="14"/>
        <v>28790</v>
      </c>
      <c r="R134" s="697">
        <f t="shared" si="14"/>
        <v>42637.222530703351</v>
      </c>
      <c r="S134" s="697"/>
      <c r="T134" s="697">
        <f t="shared" ref="T134:V139" si="15">T71</f>
        <v>22337.077183280177</v>
      </c>
      <c r="U134" s="697">
        <f t="shared" si="15"/>
        <v>46763</v>
      </c>
      <c r="V134" s="697">
        <f t="shared" si="15"/>
        <v>69100.077183280169</v>
      </c>
      <c r="W134" s="704"/>
    </row>
    <row r="135" spans="1:23" ht="12" customHeight="1" x14ac:dyDescent="0.2">
      <c r="A135" s="696"/>
      <c r="B135" s="696" t="s">
        <v>16</v>
      </c>
      <c r="C135" s="697">
        <f t="shared" si="9"/>
        <v>84895</v>
      </c>
      <c r="D135" s="697"/>
      <c r="E135" s="697">
        <f t="shared" si="10"/>
        <v>1322</v>
      </c>
      <c r="F135" s="697"/>
      <c r="G135" s="697">
        <f t="shared" si="11"/>
        <v>9981</v>
      </c>
      <c r="H135" s="697"/>
      <c r="I135" s="697">
        <f t="shared" si="12"/>
        <v>11303</v>
      </c>
      <c r="J135" s="697"/>
      <c r="K135" s="700">
        <f t="shared" si="13"/>
        <v>319</v>
      </c>
      <c r="L135" s="697">
        <f t="shared" si="13"/>
        <v>9549.1453474231785</v>
      </c>
      <c r="M135" s="697">
        <f t="shared" si="13"/>
        <v>24746</v>
      </c>
      <c r="N135" s="697">
        <f t="shared" si="13"/>
        <v>34295.145347423182</v>
      </c>
      <c r="O135" s="697"/>
      <c r="P135" s="697">
        <f t="shared" si="14"/>
        <v>1874.7774692966443</v>
      </c>
      <c r="Q135" s="697">
        <f t="shared" si="14"/>
        <v>37103</v>
      </c>
      <c r="R135" s="697">
        <f t="shared" si="14"/>
        <v>38977.777469296641</v>
      </c>
      <c r="S135" s="697"/>
      <c r="T135" s="697">
        <f t="shared" si="15"/>
        <v>11423.922816719823</v>
      </c>
      <c r="U135" s="697">
        <f t="shared" si="15"/>
        <v>61849</v>
      </c>
      <c r="V135" s="697">
        <f t="shared" si="15"/>
        <v>73272.922816719831</v>
      </c>
      <c r="W135" s="704"/>
    </row>
    <row r="136" spans="1:23" ht="12" customHeight="1" x14ac:dyDescent="0.2">
      <c r="A136" s="696">
        <v>2012</v>
      </c>
      <c r="B136" s="696" t="s">
        <v>15</v>
      </c>
      <c r="C136" s="697">
        <f t="shared" si="9"/>
        <v>295322</v>
      </c>
      <c r="D136" s="697"/>
      <c r="E136" s="697">
        <f t="shared" si="10"/>
        <v>95386</v>
      </c>
      <c r="F136" s="697"/>
      <c r="G136" s="697">
        <f t="shared" si="11"/>
        <v>13876</v>
      </c>
      <c r="H136" s="697"/>
      <c r="I136" s="697">
        <f t="shared" si="12"/>
        <v>109262</v>
      </c>
      <c r="J136" s="697"/>
      <c r="K136" s="700">
        <f t="shared" si="13"/>
        <v>8578</v>
      </c>
      <c r="L136" s="697">
        <f t="shared" si="13"/>
        <v>38478</v>
      </c>
      <c r="M136" s="697">
        <f t="shared" si="13"/>
        <v>72786</v>
      </c>
      <c r="N136" s="697">
        <f t="shared" si="13"/>
        <v>111264</v>
      </c>
      <c r="O136" s="697"/>
      <c r="P136" s="697">
        <f t="shared" si="14"/>
        <v>17461</v>
      </c>
      <c r="Q136" s="697">
        <f t="shared" si="14"/>
        <v>48757</v>
      </c>
      <c r="R136" s="697">
        <f t="shared" si="14"/>
        <v>66218</v>
      </c>
      <c r="S136" s="697"/>
      <c r="T136" s="697">
        <f t="shared" si="15"/>
        <v>55939</v>
      </c>
      <c r="U136" s="697">
        <f t="shared" si="15"/>
        <v>121543</v>
      </c>
      <c r="V136" s="697">
        <f t="shared" si="15"/>
        <v>177481.96763143109</v>
      </c>
      <c r="W136" s="704"/>
    </row>
    <row r="137" spans="1:23" ht="12" customHeight="1" x14ac:dyDescent="0.2">
      <c r="A137" s="696"/>
      <c r="B137" s="696" t="s">
        <v>16</v>
      </c>
      <c r="C137" s="697">
        <f t="shared" si="9"/>
        <v>21433</v>
      </c>
      <c r="D137" s="697"/>
      <c r="E137" s="697">
        <f t="shared" si="10"/>
        <v>177</v>
      </c>
      <c r="F137" s="697"/>
      <c r="G137" s="697">
        <f t="shared" si="11"/>
        <v>3875</v>
      </c>
      <c r="H137" s="697"/>
      <c r="I137" s="697">
        <f t="shared" si="12"/>
        <v>4052</v>
      </c>
      <c r="J137" s="697"/>
      <c r="K137" s="700">
        <f t="shared" si="13"/>
        <v>94</v>
      </c>
      <c r="L137" s="697">
        <f t="shared" si="13"/>
        <v>1537.2952215471905</v>
      </c>
      <c r="M137" s="697">
        <f t="shared" si="13"/>
        <v>8289</v>
      </c>
      <c r="N137" s="697">
        <f t="shared" si="13"/>
        <v>9826</v>
      </c>
      <c r="O137" s="697"/>
      <c r="P137" s="697">
        <f t="shared" si="14"/>
        <v>91.737147021716765</v>
      </c>
      <c r="Q137" s="697">
        <f t="shared" si="14"/>
        <v>7369</v>
      </c>
      <c r="R137" s="697">
        <f t="shared" si="14"/>
        <v>7461</v>
      </c>
      <c r="S137" s="697"/>
      <c r="T137" s="697">
        <f t="shared" si="15"/>
        <v>1629</v>
      </c>
      <c r="U137" s="697">
        <f t="shared" si="15"/>
        <v>15658</v>
      </c>
      <c r="V137" s="697">
        <f t="shared" si="15"/>
        <v>17287.032368568907</v>
      </c>
      <c r="W137" s="704"/>
    </row>
    <row r="138" spans="1:23" ht="12" customHeight="1" x14ac:dyDescent="0.2">
      <c r="A138" s="696">
        <v>2013</v>
      </c>
      <c r="B138" s="696" t="s">
        <v>15</v>
      </c>
      <c r="C138" s="697">
        <f t="shared" si="9"/>
        <v>165025</v>
      </c>
      <c r="D138" s="697"/>
      <c r="E138" s="697">
        <f t="shared" si="10"/>
        <v>63036</v>
      </c>
      <c r="F138" s="697"/>
      <c r="G138" s="697">
        <f t="shared" si="11"/>
        <v>19800</v>
      </c>
      <c r="H138" s="697"/>
      <c r="I138" s="697">
        <f t="shared" si="12"/>
        <v>82836</v>
      </c>
      <c r="J138" s="697"/>
      <c r="K138" s="700">
        <f t="shared" si="13"/>
        <v>5885</v>
      </c>
      <c r="L138" s="697">
        <f t="shared" si="13"/>
        <v>13431</v>
      </c>
      <c r="M138" s="697">
        <f t="shared" si="13"/>
        <v>31711</v>
      </c>
      <c r="N138" s="697">
        <f t="shared" si="13"/>
        <v>45142</v>
      </c>
      <c r="O138" s="697"/>
      <c r="P138" s="697">
        <f t="shared" si="14"/>
        <v>3717</v>
      </c>
      <c r="Q138" s="697">
        <f t="shared" si="14"/>
        <v>27445</v>
      </c>
      <c r="R138" s="697">
        <f t="shared" si="14"/>
        <v>31162</v>
      </c>
      <c r="S138" s="697"/>
      <c r="T138" s="697">
        <f t="shared" si="15"/>
        <v>17148</v>
      </c>
      <c r="U138" s="697">
        <f t="shared" si="15"/>
        <v>59156</v>
      </c>
      <c r="V138" s="697">
        <f t="shared" si="15"/>
        <v>76304</v>
      </c>
      <c r="W138" s="704"/>
    </row>
    <row r="139" spans="1:23" ht="12" customHeight="1" x14ac:dyDescent="0.2">
      <c r="A139" s="696"/>
      <c r="B139" s="696" t="s">
        <v>16</v>
      </c>
      <c r="C139" s="697">
        <f t="shared" si="9"/>
        <v>14356</v>
      </c>
      <c r="D139" s="697"/>
      <c r="E139" s="697">
        <f t="shared" si="10"/>
        <v>259</v>
      </c>
      <c r="F139" s="697"/>
      <c r="G139" s="697">
        <f t="shared" si="11"/>
        <v>2260</v>
      </c>
      <c r="H139" s="697"/>
      <c r="I139" s="697">
        <f t="shared" si="12"/>
        <v>2519</v>
      </c>
      <c r="J139" s="697"/>
      <c r="K139" s="700">
        <f t="shared" si="13"/>
        <v>69</v>
      </c>
      <c r="L139" s="697">
        <f t="shared" si="13"/>
        <v>1323</v>
      </c>
      <c r="M139" s="697">
        <f t="shared" si="13"/>
        <v>3274</v>
      </c>
      <c r="N139" s="697">
        <f t="shared" si="13"/>
        <v>4597</v>
      </c>
      <c r="O139" s="697"/>
      <c r="P139" s="697">
        <f t="shared" si="14"/>
        <v>135</v>
      </c>
      <c r="Q139" s="697">
        <f t="shared" si="14"/>
        <v>7036</v>
      </c>
      <c r="R139" s="697">
        <f t="shared" si="14"/>
        <v>7171</v>
      </c>
      <c r="S139" s="697"/>
      <c r="T139" s="697">
        <f t="shared" si="15"/>
        <v>1458</v>
      </c>
      <c r="U139" s="697">
        <f t="shared" si="15"/>
        <v>10310</v>
      </c>
      <c r="V139" s="697">
        <f t="shared" si="15"/>
        <v>11768</v>
      </c>
      <c r="W139" s="704"/>
    </row>
    <row r="140" spans="1:23" ht="12" customHeight="1" x14ac:dyDescent="0.2">
      <c r="A140" s="696" t="s">
        <v>122</v>
      </c>
      <c r="B140" s="696" t="s">
        <v>15</v>
      </c>
      <c r="C140" s="697">
        <f t="shared" si="9"/>
        <v>160396</v>
      </c>
      <c r="D140" s="697"/>
      <c r="E140" s="697">
        <f t="shared" si="10"/>
        <v>25967</v>
      </c>
      <c r="F140" s="697"/>
      <c r="G140" s="697">
        <f t="shared" si="11"/>
        <v>5386</v>
      </c>
      <c r="H140" s="697"/>
      <c r="I140" s="697">
        <f t="shared" si="12"/>
        <v>31353</v>
      </c>
      <c r="J140" s="697"/>
      <c r="K140" s="700">
        <f t="shared" ref="K140:N150" si="16">K77</f>
        <v>2392</v>
      </c>
      <c r="L140" s="697">
        <f t="shared" si="16"/>
        <v>24300.435376927566</v>
      </c>
      <c r="M140" s="697">
        <f t="shared" si="16"/>
        <v>70709</v>
      </c>
      <c r="N140" s="697">
        <f t="shared" si="16"/>
        <v>95009.435376927562</v>
      </c>
      <c r="O140" s="697"/>
      <c r="P140" s="697">
        <f t="shared" ref="P140:R150" si="17">P77</f>
        <v>6975.3564954682779</v>
      </c>
      <c r="Q140" s="697">
        <f t="shared" si="17"/>
        <v>24395</v>
      </c>
      <c r="R140" s="697">
        <f t="shared" si="17"/>
        <v>31370.356495468277</v>
      </c>
      <c r="S140" s="697"/>
      <c r="T140" s="697">
        <f t="shared" ref="T140:V150" si="18">T77</f>
        <v>31275.791872395843</v>
      </c>
      <c r="U140" s="697">
        <f t="shared" si="18"/>
        <v>95104</v>
      </c>
      <c r="V140" s="697">
        <f t="shared" si="18"/>
        <v>126379.79187239584</v>
      </c>
      <c r="W140" s="704"/>
    </row>
    <row r="141" spans="1:23" ht="12" customHeight="1" x14ac:dyDescent="0.2">
      <c r="A141" s="696"/>
      <c r="B141" s="696" t="s">
        <v>16</v>
      </c>
      <c r="C141" s="697">
        <f t="shared" si="9"/>
        <v>22321</v>
      </c>
      <c r="D141" s="697"/>
      <c r="E141" s="697">
        <f t="shared" si="10"/>
        <v>348</v>
      </c>
      <c r="F141" s="697"/>
      <c r="G141" s="697">
        <f t="shared" si="11"/>
        <v>3364</v>
      </c>
      <c r="H141" s="697"/>
      <c r="I141" s="697">
        <f t="shared" si="12"/>
        <v>3712</v>
      </c>
      <c r="J141" s="697"/>
      <c r="K141" s="700">
        <f t="shared" si="16"/>
        <v>100</v>
      </c>
      <c r="L141" s="697">
        <f t="shared" si="16"/>
        <v>1038.5646230724356</v>
      </c>
      <c r="M141" s="697">
        <f t="shared" si="16"/>
        <v>10520</v>
      </c>
      <c r="N141" s="697">
        <f t="shared" si="16"/>
        <v>11558.564623072436</v>
      </c>
      <c r="O141" s="697"/>
      <c r="P141" s="697">
        <f t="shared" si="17"/>
        <v>220.64350453172207</v>
      </c>
      <c r="Q141" s="697">
        <f t="shared" si="17"/>
        <v>6719</v>
      </c>
      <c r="R141" s="697">
        <f t="shared" si="17"/>
        <v>6939.6435045317221</v>
      </c>
      <c r="S141" s="697"/>
      <c r="T141" s="697">
        <f t="shared" si="18"/>
        <v>1259.2081276041577</v>
      </c>
      <c r="U141" s="697">
        <f t="shared" si="18"/>
        <v>17239</v>
      </c>
      <c r="V141" s="697">
        <f t="shared" si="18"/>
        <v>18498.208127604157</v>
      </c>
      <c r="W141" s="704"/>
    </row>
    <row r="142" spans="1:23" ht="12" customHeight="1" x14ac:dyDescent="0.2">
      <c r="A142" s="696" t="s">
        <v>124</v>
      </c>
      <c r="B142" s="696" t="s">
        <v>15</v>
      </c>
      <c r="C142" s="697">
        <f t="shared" si="9"/>
        <v>77821</v>
      </c>
      <c r="D142" s="697"/>
      <c r="E142" s="697">
        <f t="shared" si="10"/>
        <v>28048</v>
      </c>
      <c r="F142" s="697"/>
      <c r="G142" s="697">
        <f t="shared" si="11"/>
        <v>7842</v>
      </c>
      <c r="H142" s="697"/>
      <c r="I142" s="697">
        <f t="shared" si="12"/>
        <v>35890</v>
      </c>
      <c r="J142" s="697"/>
      <c r="K142" s="700">
        <f t="shared" si="16"/>
        <v>2611</v>
      </c>
      <c r="L142" s="697">
        <f t="shared" si="16"/>
        <v>7956.013544746037</v>
      </c>
      <c r="M142" s="697">
        <f t="shared" si="16"/>
        <v>23273</v>
      </c>
      <c r="N142" s="697">
        <f t="shared" si="16"/>
        <v>31229.013544746038</v>
      </c>
      <c r="O142" s="697"/>
      <c r="P142" s="697">
        <f t="shared" si="17"/>
        <v>3129.005319148936</v>
      </c>
      <c r="Q142" s="697">
        <f t="shared" si="17"/>
        <v>4839</v>
      </c>
      <c r="R142" s="697">
        <f t="shared" si="17"/>
        <v>7968</v>
      </c>
      <c r="S142" s="697"/>
      <c r="T142" s="697">
        <f t="shared" si="18"/>
        <v>11085.018863894973</v>
      </c>
      <c r="U142" s="697">
        <f t="shared" si="18"/>
        <v>28112</v>
      </c>
      <c r="V142" s="697">
        <f t="shared" si="18"/>
        <v>39197</v>
      </c>
      <c r="W142" s="704"/>
    </row>
    <row r="143" spans="1:23" ht="12" customHeight="1" x14ac:dyDescent="0.2">
      <c r="A143" s="696"/>
      <c r="B143" s="696" t="s">
        <v>16</v>
      </c>
      <c r="C143" s="697">
        <f t="shared" si="9"/>
        <v>6094</v>
      </c>
      <c r="D143" s="697"/>
      <c r="E143" s="697">
        <f t="shared" si="10"/>
        <v>496</v>
      </c>
      <c r="F143" s="697"/>
      <c r="G143" s="697">
        <f t="shared" si="11"/>
        <v>1605</v>
      </c>
      <c r="H143" s="697"/>
      <c r="I143" s="697">
        <f t="shared" si="12"/>
        <v>2101</v>
      </c>
      <c r="J143" s="697"/>
      <c r="K143" s="700">
        <f t="shared" si="16"/>
        <v>76</v>
      </c>
      <c r="L143" s="697">
        <f t="shared" si="16"/>
        <v>219.98645525396401</v>
      </c>
      <c r="M143" s="697">
        <f t="shared" si="16"/>
        <v>748</v>
      </c>
      <c r="N143" s="697">
        <f t="shared" si="16"/>
        <v>968</v>
      </c>
      <c r="O143" s="697"/>
      <c r="P143" s="697">
        <f t="shared" si="17"/>
        <v>223.9946808510638</v>
      </c>
      <c r="Q143" s="697">
        <f t="shared" si="17"/>
        <v>2724</v>
      </c>
      <c r="R143" s="697">
        <f t="shared" si="17"/>
        <v>2948</v>
      </c>
      <c r="S143" s="697"/>
      <c r="T143" s="697">
        <f t="shared" si="18"/>
        <v>443.98113610502782</v>
      </c>
      <c r="U143" s="697">
        <f t="shared" si="18"/>
        <v>3472</v>
      </c>
      <c r="V143" s="697">
        <f t="shared" si="18"/>
        <v>3916</v>
      </c>
      <c r="W143" s="704"/>
    </row>
    <row r="144" spans="1:23" ht="12" customHeight="1" x14ac:dyDescent="0.2">
      <c r="A144" s="696" t="s">
        <v>125</v>
      </c>
      <c r="B144" s="696" t="s">
        <v>15</v>
      </c>
      <c r="C144" s="697">
        <f t="shared" si="9"/>
        <v>24582.321355364751</v>
      </c>
      <c r="D144" s="697"/>
      <c r="E144" s="697">
        <f t="shared" si="10"/>
        <v>5160</v>
      </c>
      <c r="F144" s="697"/>
      <c r="G144" s="697">
        <f t="shared" si="11"/>
        <v>1310</v>
      </c>
      <c r="H144" s="697"/>
      <c r="I144" s="697">
        <f t="shared" si="12"/>
        <v>6470</v>
      </c>
      <c r="J144" s="697"/>
      <c r="K144" s="700">
        <f t="shared" si="16"/>
        <v>486</v>
      </c>
      <c r="L144" s="697">
        <f t="shared" si="16"/>
        <v>2436</v>
      </c>
      <c r="M144" s="697">
        <f t="shared" si="16"/>
        <v>10376</v>
      </c>
      <c r="N144" s="697">
        <f t="shared" si="16"/>
        <v>12812</v>
      </c>
      <c r="O144" s="697"/>
      <c r="P144" s="697">
        <f t="shared" si="17"/>
        <v>1142</v>
      </c>
      <c r="Q144" s="697">
        <f t="shared" si="17"/>
        <v>3561</v>
      </c>
      <c r="R144" s="697">
        <f t="shared" si="17"/>
        <v>4703</v>
      </c>
      <c r="S144" s="697"/>
      <c r="T144" s="697">
        <f t="shared" si="18"/>
        <v>3578</v>
      </c>
      <c r="U144" s="697">
        <f t="shared" si="18"/>
        <v>13937</v>
      </c>
      <c r="V144" s="697">
        <f t="shared" si="18"/>
        <v>17515</v>
      </c>
      <c r="W144" s="704"/>
    </row>
    <row r="145" spans="1:23" ht="12" customHeight="1" x14ac:dyDescent="0.2">
      <c r="A145" s="696"/>
      <c r="B145" s="696" t="s">
        <v>16</v>
      </c>
      <c r="C145" s="697">
        <f t="shared" si="9"/>
        <v>2787</v>
      </c>
      <c r="D145" s="697"/>
      <c r="E145" s="697">
        <f t="shared" si="10"/>
        <v>160</v>
      </c>
      <c r="F145" s="697"/>
      <c r="G145" s="697">
        <f t="shared" si="11"/>
        <v>162</v>
      </c>
      <c r="H145" s="697"/>
      <c r="I145" s="697">
        <f t="shared" si="12"/>
        <v>322</v>
      </c>
      <c r="J145" s="697"/>
      <c r="K145" s="700">
        <f t="shared" si="16"/>
        <v>17</v>
      </c>
      <c r="L145" s="697">
        <f t="shared" si="16"/>
        <v>151</v>
      </c>
      <c r="M145" s="697">
        <f t="shared" si="16"/>
        <v>554</v>
      </c>
      <c r="N145" s="697">
        <f t="shared" si="16"/>
        <v>705</v>
      </c>
      <c r="O145" s="697"/>
      <c r="P145" s="697">
        <f t="shared" si="17"/>
        <v>401</v>
      </c>
      <c r="Q145" s="697">
        <f t="shared" si="17"/>
        <v>1340</v>
      </c>
      <c r="R145" s="697">
        <f t="shared" si="17"/>
        <v>1741</v>
      </c>
      <c r="S145" s="697"/>
      <c r="T145" s="697">
        <f t="shared" si="18"/>
        <v>552</v>
      </c>
      <c r="U145" s="697">
        <f t="shared" si="18"/>
        <v>1894</v>
      </c>
      <c r="V145" s="697">
        <f t="shared" si="18"/>
        <v>2446</v>
      </c>
      <c r="W145" s="704"/>
    </row>
    <row r="146" spans="1:23" ht="12" customHeight="1" x14ac:dyDescent="0.2">
      <c r="A146" s="696">
        <v>2017</v>
      </c>
      <c r="B146" s="696" t="s">
        <v>15</v>
      </c>
      <c r="C146" s="697">
        <f t="shared" si="9"/>
        <v>33232</v>
      </c>
      <c r="D146" s="697"/>
      <c r="E146" s="697">
        <f t="shared" si="10"/>
        <v>1880</v>
      </c>
      <c r="F146" s="697"/>
      <c r="G146" s="697">
        <f t="shared" si="11"/>
        <v>71</v>
      </c>
      <c r="H146" s="697"/>
      <c r="I146" s="697">
        <f t="shared" si="12"/>
        <v>1951</v>
      </c>
      <c r="J146" s="697"/>
      <c r="K146" s="700">
        <f t="shared" si="16"/>
        <v>164</v>
      </c>
      <c r="L146" s="697">
        <f t="shared" si="16"/>
        <v>7443</v>
      </c>
      <c r="M146" s="697">
        <f t="shared" si="16"/>
        <v>13832</v>
      </c>
      <c r="N146" s="697">
        <f t="shared" si="16"/>
        <v>21275</v>
      </c>
      <c r="O146" s="697"/>
      <c r="P146" s="697">
        <f t="shared" si="17"/>
        <v>3770</v>
      </c>
      <c r="Q146" s="697">
        <f t="shared" si="17"/>
        <v>6072</v>
      </c>
      <c r="R146" s="697">
        <f t="shared" si="17"/>
        <v>9842</v>
      </c>
      <c r="S146" s="697"/>
      <c r="T146" s="697">
        <f t="shared" si="18"/>
        <v>11213</v>
      </c>
      <c r="U146" s="697">
        <f t="shared" si="18"/>
        <v>19904</v>
      </c>
      <c r="V146" s="697">
        <f t="shared" si="18"/>
        <v>31117</v>
      </c>
      <c r="W146" s="704"/>
    </row>
    <row r="147" spans="1:23" ht="12" customHeight="1" x14ac:dyDescent="0.2">
      <c r="A147" s="696"/>
      <c r="B147" s="696" t="s">
        <v>16</v>
      </c>
      <c r="C147" s="697">
        <f t="shared" si="9"/>
        <v>20318</v>
      </c>
      <c r="D147" s="697"/>
      <c r="E147" s="697">
        <f t="shared" si="10"/>
        <v>266</v>
      </c>
      <c r="F147" s="697"/>
      <c r="G147" s="697">
        <f t="shared" si="11"/>
        <v>42</v>
      </c>
      <c r="H147" s="697"/>
      <c r="I147" s="697">
        <f t="shared" si="12"/>
        <v>308</v>
      </c>
      <c r="J147" s="697"/>
      <c r="K147" s="700">
        <f t="shared" si="16"/>
        <v>17</v>
      </c>
      <c r="L147" s="697">
        <f t="shared" si="16"/>
        <v>3193</v>
      </c>
      <c r="M147" s="697">
        <f t="shared" si="16"/>
        <v>10621</v>
      </c>
      <c r="N147" s="697">
        <f t="shared" si="16"/>
        <v>13814</v>
      </c>
      <c r="O147" s="697"/>
      <c r="P147" s="697">
        <f t="shared" si="17"/>
        <v>1863</v>
      </c>
      <c r="Q147" s="697">
        <f t="shared" si="17"/>
        <v>4316</v>
      </c>
      <c r="R147" s="697">
        <f t="shared" si="17"/>
        <v>6179</v>
      </c>
      <c r="S147" s="697"/>
      <c r="T147" s="697">
        <f t="shared" si="18"/>
        <v>5056</v>
      </c>
      <c r="U147" s="697">
        <f t="shared" si="18"/>
        <v>14937</v>
      </c>
      <c r="V147" s="697">
        <f t="shared" si="18"/>
        <v>19993</v>
      </c>
      <c r="W147" s="704"/>
    </row>
    <row r="148" spans="1:23" ht="12" customHeight="1" x14ac:dyDescent="0.2">
      <c r="A148" s="696">
        <v>2018</v>
      </c>
      <c r="B148" s="696" t="s">
        <v>15</v>
      </c>
      <c r="C148" s="697">
        <f t="shared" si="9"/>
        <v>91060</v>
      </c>
      <c r="D148" s="697"/>
      <c r="E148" s="697">
        <f t="shared" si="10"/>
        <v>14769</v>
      </c>
      <c r="F148" s="697"/>
      <c r="G148" s="697">
        <f t="shared" si="11"/>
        <v>4110</v>
      </c>
      <c r="H148" s="697"/>
      <c r="I148" s="697">
        <f t="shared" si="12"/>
        <v>18879</v>
      </c>
      <c r="J148" s="697"/>
      <c r="K148" s="700">
        <f t="shared" si="16"/>
        <v>1262</v>
      </c>
      <c r="L148" s="697">
        <f t="shared" si="16"/>
        <v>11425</v>
      </c>
      <c r="M148" s="697">
        <f t="shared" si="16"/>
        <v>37505</v>
      </c>
      <c r="N148" s="697">
        <f t="shared" si="16"/>
        <v>48930</v>
      </c>
      <c r="O148" s="697"/>
      <c r="P148" s="697">
        <f t="shared" si="17"/>
        <v>7142</v>
      </c>
      <c r="Q148" s="697">
        <f t="shared" si="17"/>
        <v>14847</v>
      </c>
      <c r="R148" s="697">
        <f t="shared" si="17"/>
        <v>21989</v>
      </c>
      <c r="S148" s="697"/>
      <c r="T148" s="697">
        <f t="shared" si="18"/>
        <v>18567</v>
      </c>
      <c r="U148" s="697">
        <f t="shared" si="18"/>
        <v>52352</v>
      </c>
      <c r="V148" s="697">
        <f t="shared" si="18"/>
        <v>70919</v>
      </c>
      <c r="W148" s="704"/>
    </row>
    <row r="149" spans="1:23" ht="12" customHeight="1" x14ac:dyDescent="0.2">
      <c r="A149" s="696"/>
      <c r="B149" s="696" t="s">
        <v>16</v>
      </c>
      <c r="C149" s="697">
        <f t="shared" si="9"/>
        <v>10872</v>
      </c>
      <c r="D149" s="697"/>
      <c r="E149" s="697">
        <f t="shared" si="10"/>
        <v>308</v>
      </c>
      <c r="F149" s="697"/>
      <c r="G149" s="697">
        <f t="shared" si="11"/>
        <v>2237</v>
      </c>
      <c r="H149" s="697"/>
      <c r="I149" s="697">
        <f t="shared" si="12"/>
        <v>2545</v>
      </c>
      <c r="J149" s="697"/>
      <c r="K149" s="700">
        <f t="shared" si="16"/>
        <v>58</v>
      </c>
      <c r="L149" s="697">
        <f t="shared" si="16"/>
        <v>435</v>
      </c>
      <c r="M149" s="697">
        <f t="shared" si="16"/>
        <v>3491</v>
      </c>
      <c r="N149" s="697">
        <f t="shared" si="16"/>
        <v>3926</v>
      </c>
      <c r="O149" s="697"/>
      <c r="P149" s="697">
        <f t="shared" si="17"/>
        <v>171</v>
      </c>
      <c r="Q149" s="697">
        <f t="shared" si="17"/>
        <v>4172</v>
      </c>
      <c r="R149" s="697">
        <f t="shared" si="17"/>
        <v>4343</v>
      </c>
      <c r="S149" s="697"/>
      <c r="T149" s="697">
        <f t="shared" si="18"/>
        <v>606</v>
      </c>
      <c r="U149" s="697">
        <f t="shared" si="18"/>
        <v>7663</v>
      </c>
      <c r="V149" s="697">
        <f t="shared" si="18"/>
        <v>8269</v>
      </c>
      <c r="W149" s="704"/>
    </row>
    <row r="150" spans="1:23" ht="12" customHeight="1" x14ac:dyDescent="0.2">
      <c r="A150" s="696" t="s">
        <v>126</v>
      </c>
      <c r="B150" s="696" t="s">
        <v>15</v>
      </c>
      <c r="C150" s="697">
        <f t="shared" si="9"/>
        <v>37084</v>
      </c>
      <c r="D150" s="697"/>
      <c r="E150" s="697">
        <f t="shared" si="10"/>
        <v>5989</v>
      </c>
      <c r="F150" s="697"/>
      <c r="G150" s="697">
        <f t="shared" si="11"/>
        <v>5376</v>
      </c>
      <c r="H150" s="697"/>
      <c r="I150" s="697">
        <f t="shared" si="12"/>
        <v>11365</v>
      </c>
      <c r="J150" s="697"/>
      <c r="K150" s="700">
        <f t="shared" si="16"/>
        <v>511</v>
      </c>
      <c r="L150" s="697">
        <f t="shared" si="16"/>
        <v>3797</v>
      </c>
      <c r="M150" s="697">
        <f t="shared" si="16"/>
        <v>13528</v>
      </c>
      <c r="N150" s="697">
        <f t="shared" si="16"/>
        <v>17325</v>
      </c>
      <c r="O150" s="697"/>
      <c r="P150" s="697">
        <f t="shared" si="17"/>
        <v>1381</v>
      </c>
      <c r="Q150" s="697">
        <f t="shared" si="17"/>
        <v>6494</v>
      </c>
      <c r="R150" s="697">
        <f t="shared" si="17"/>
        <v>7875</v>
      </c>
      <c r="S150" s="697"/>
      <c r="T150" s="697">
        <f t="shared" si="18"/>
        <v>5178</v>
      </c>
      <c r="U150" s="697">
        <f t="shared" si="18"/>
        <v>20022</v>
      </c>
      <c r="V150" s="697">
        <f t="shared" si="18"/>
        <v>25200</v>
      </c>
      <c r="W150" s="704"/>
    </row>
    <row r="151" spans="1:23" ht="12" customHeight="1" x14ac:dyDescent="0.2">
      <c r="A151" s="696"/>
      <c r="B151" s="696" t="s">
        <v>16</v>
      </c>
      <c r="C151" s="697">
        <f t="shared" si="9"/>
        <v>9951</v>
      </c>
      <c r="D151" s="697"/>
      <c r="E151" s="697">
        <f t="shared" si="10"/>
        <v>592</v>
      </c>
      <c r="F151" s="697"/>
      <c r="G151" s="697">
        <f t="shared" si="11"/>
        <v>2785</v>
      </c>
      <c r="H151" s="697"/>
      <c r="I151" s="697">
        <f t="shared" si="12"/>
        <v>3377</v>
      </c>
      <c r="J151" s="697"/>
      <c r="K151" s="700">
        <f t="shared" ref="K151:N151" si="19">K88</f>
        <v>73</v>
      </c>
      <c r="L151" s="697">
        <f t="shared" si="19"/>
        <v>249</v>
      </c>
      <c r="M151" s="697">
        <f t="shared" si="19"/>
        <v>2314</v>
      </c>
      <c r="N151" s="697">
        <f t="shared" si="19"/>
        <v>2563</v>
      </c>
      <c r="O151" s="697"/>
      <c r="P151" s="697">
        <f t="shared" ref="P151:R151" si="20">P88</f>
        <v>205</v>
      </c>
      <c r="Q151" s="697">
        <f t="shared" si="20"/>
        <v>3732</v>
      </c>
      <c r="R151" s="697">
        <f t="shared" si="20"/>
        <v>3937</v>
      </c>
      <c r="S151" s="697"/>
      <c r="T151" s="697">
        <f t="shared" ref="T151:V151" si="21">T88</f>
        <v>454</v>
      </c>
      <c r="U151" s="697">
        <f t="shared" si="21"/>
        <v>6046</v>
      </c>
      <c r="V151" s="697">
        <f t="shared" si="21"/>
        <v>6500</v>
      </c>
      <c r="W151" s="704"/>
    </row>
    <row r="152" spans="1:23" ht="12" customHeight="1" x14ac:dyDescent="0.2">
      <c r="A152" s="696">
        <v>2020</v>
      </c>
      <c r="B152" s="696" t="s">
        <v>15</v>
      </c>
      <c r="C152" s="697">
        <f t="shared" si="9"/>
        <v>45409</v>
      </c>
      <c r="D152" s="697"/>
      <c r="E152" s="697">
        <f t="shared" si="10"/>
        <v>5212</v>
      </c>
      <c r="F152" s="697"/>
      <c r="G152" s="697">
        <f t="shared" si="11"/>
        <v>5123</v>
      </c>
      <c r="H152" s="697"/>
      <c r="I152" s="697">
        <f t="shared" si="12"/>
        <v>10335</v>
      </c>
      <c r="J152" s="697"/>
      <c r="K152" s="700">
        <f t="shared" ref="K152:N152" si="22">K89</f>
        <v>558</v>
      </c>
      <c r="L152" s="697">
        <f t="shared" si="22"/>
        <v>4042</v>
      </c>
      <c r="M152" s="697">
        <f t="shared" si="22"/>
        <v>11818</v>
      </c>
      <c r="N152" s="697">
        <f t="shared" si="22"/>
        <v>15860</v>
      </c>
      <c r="O152" s="697"/>
      <c r="P152" s="697">
        <f t="shared" ref="P152:R152" si="23">P89</f>
        <v>4289</v>
      </c>
      <c r="Q152" s="697">
        <f t="shared" si="23"/>
        <v>14367</v>
      </c>
      <c r="R152" s="697">
        <f t="shared" si="23"/>
        <v>18656</v>
      </c>
      <c r="S152" s="697"/>
      <c r="T152" s="697">
        <f t="shared" ref="T152:V152" si="24">T89</f>
        <v>8331</v>
      </c>
      <c r="U152" s="697">
        <f t="shared" si="24"/>
        <v>26185</v>
      </c>
      <c r="V152" s="697">
        <f t="shared" si="24"/>
        <v>34516</v>
      </c>
      <c r="W152" s="704"/>
    </row>
    <row r="153" spans="1:23" ht="12" customHeight="1" x14ac:dyDescent="0.2">
      <c r="A153" s="696"/>
      <c r="B153" s="696" t="s">
        <v>16</v>
      </c>
      <c r="C153" s="697">
        <f t="shared" si="9"/>
        <v>9077</v>
      </c>
      <c r="D153" s="697"/>
      <c r="E153" s="697">
        <f t="shared" si="10"/>
        <v>328</v>
      </c>
      <c r="F153" s="697"/>
      <c r="G153" s="697">
        <f t="shared" si="11"/>
        <v>533</v>
      </c>
      <c r="H153" s="697"/>
      <c r="I153" s="697">
        <f t="shared" si="12"/>
        <v>861</v>
      </c>
      <c r="J153" s="697"/>
      <c r="K153" s="700">
        <f t="shared" ref="K153:N153" si="25">K90</f>
        <v>40</v>
      </c>
      <c r="L153" s="697">
        <f t="shared" si="25"/>
        <v>413</v>
      </c>
      <c r="M153" s="697">
        <f t="shared" si="25"/>
        <v>929</v>
      </c>
      <c r="N153" s="697">
        <f t="shared" si="25"/>
        <v>1342</v>
      </c>
      <c r="O153" s="697"/>
      <c r="P153" s="697">
        <f t="shared" ref="P153:R153" si="26">P90</f>
        <v>2815</v>
      </c>
      <c r="Q153" s="697">
        <f t="shared" si="26"/>
        <v>4019</v>
      </c>
      <c r="R153" s="697">
        <f t="shared" si="26"/>
        <v>6834</v>
      </c>
      <c r="S153" s="697"/>
      <c r="T153" s="697">
        <f t="shared" ref="T153:V153" si="27">T90</f>
        <v>3228</v>
      </c>
      <c r="U153" s="697">
        <f t="shared" si="27"/>
        <v>4948</v>
      </c>
      <c r="V153" s="697">
        <f t="shared" si="27"/>
        <v>8176</v>
      </c>
      <c r="W153" s="704"/>
    </row>
    <row r="154" spans="1:23" ht="12" customHeight="1" x14ac:dyDescent="0.2">
      <c r="A154" s="696" t="s">
        <v>127</v>
      </c>
      <c r="B154" s="696" t="s">
        <v>15</v>
      </c>
      <c r="C154" s="697">
        <f t="shared" si="9"/>
        <v>53954</v>
      </c>
      <c r="D154" s="697"/>
      <c r="E154" s="697">
        <f t="shared" si="10"/>
        <v>8066</v>
      </c>
      <c r="F154" s="697"/>
      <c r="G154" s="697">
        <f t="shared" si="11"/>
        <v>2265</v>
      </c>
      <c r="H154" s="697"/>
      <c r="I154" s="697">
        <f t="shared" si="12"/>
        <v>10331</v>
      </c>
      <c r="J154" s="697"/>
      <c r="K154" s="700">
        <f t="shared" ref="K154:N154" si="28">K91</f>
        <v>717</v>
      </c>
      <c r="L154" s="697">
        <f t="shared" si="28"/>
        <v>7012</v>
      </c>
      <c r="M154" s="697">
        <f t="shared" si="28"/>
        <v>16690</v>
      </c>
      <c r="N154" s="697">
        <f t="shared" si="28"/>
        <v>23702</v>
      </c>
      <c r="O154" s="697"/>
      <c r="P154" s="697">
        <f t="shared" ref="P154:R154" si="29">P91</f>
        <v>5838</v>
      </c>
      <c r="Q154" s="697">
        <f t="shared" si="29"/>
        <v>13252</v>
      </c>
      <c r="R154" s="697">
        <f t="shared" si="29"/>
        <v>19090</v>
      </c>
      <c r="S154" s="697"/>
      <c r="T154" s="697">
        <f t="shared" ref="T154:V154" si="30">T91</f>
        <v>12850</v>
      </c>
      <c r="U154" s="697">
        <f t="shared" si="30"/>
        <v>29942</v>
      </c>
      <c r="V154" s="697">
        <f t="shared" si="30"/>
        <v>42792</v>
      </c>
      <c r="W154" s="704"/>
    </row>
    <row r="155" spans="1:23" ht="12" customHeight="1" x14ac:dyDescent="0.2">
      <c r="A155" s="696"/>
      <c r="B155" s="696" t="s">
        <v>16</v>
      </c>
      <c r="C155" s="697">
        <f t="shared" si="9"/>
        <v>10334</v>
      </c>
      <c r="D155" s="697"/>
      <c r="E155" s="697">
        <f t="shared" si="10"/>
        <v>612</v>
      </c>
      <c r="F155" s="697"/>
      <c r="G155" s="697">
        <f t="shared" si="11"/>
        <v>2397</v>
      </c>
      <c r="H155" s="697"/>
      <c r="I155" s="697">
        <f t="shared" si="12"/>
        <v>3009</v>
      </c>
      <c r="J155" s="697"/>
      <c r="K155" s="700">
        <f t="shared" ref="K155:N155" si="31">K92</f>
        <v>75</v>
      </c>
      <c r="L155" s="697">
        <f t="shared" si="31"/>
        <v>494</v>
      </c>
      <c r="M155" s="697">
        <f t="shared" si="31"/>
        <v>3283</v>
      </c>
      <c r="N155" s="697">
        <f t="shared" si="31"/>
        <v>3777</v>
      </c>
      <c r="O155" s="697"/>
      <c r="P155" s="697">
        <f t="shared" ref="P155:R155" si="32">P92</f>
        <v>129</v>
      </c>
      <c r="Q155" s="697">
        <f t="shared" si="32"/>
        <v>3339</v>
      </c>
      <c r="R155" s="697">
        <f t="shared" si="32"/>
        <v>3468</v>
      </c>
      <c r="S155" s="697"/>
      <c r="T155" s="697">
        <f t="shared" ref="T155:V155" si="33">T92</f>
        <v>623</v>
      </c>
      <c r="U155" s="697">
        <f t="shared" si="33"/>
        <v>6622</v>
      </c>
      <c r="V155" s="697">
        <f t="shared" si="33"/>
        <v>7245</v>
      </c>
      <c r="W155" s="704"/>
    </row>
    <row r="156" spans="1:23" ht="12" customHeight="1" x14ac:dyDescent="0.2">
      <c r="A156" s="696" t="s">
        <v>128</v>
      </c>
      <c r="B156" s="696" t="s">
        <v>15</v>
      </c>
      <c r="C156" s="697">
        <f t="shared" si="9"/>
        <v>46595</v>
      </c>
      <c r="D156" s="697"/>
      <c r="E156" s="697">
        <f t="shared" si="10"/>
        <v>8035.2859961116728</v>
      </c>
      <c r="F156" s="697"/>
      <c r="G156" s="697">
        <f t="shared" si="11"/>
        <v>2461</v>
      </c>
      <c r="H156" s="697"/>
      <c r="I156" s="697">
        <f t="shared" si="12"/>
        <v>10496.285996111674</v>
      </c>
      <c r="J156" s="697"/>
      <c r="K156" s="700">
        <f t="shared" ref="K156:N156" si="34">K93</f>
        <v>744</v>
      </c>
      <c r="L156" s="697">
        <f t="shared" si="34"/>
        <v>9269</v>
      </c>
      <c r="M156" s="697">
        <f t="shared" si="34"/>
        <v>14769</v>
      </c>
      <c r="N156" s="697">
        <f t="shared" si="34"/>
        <v>24038</v>
      </c>
      <c r="O156" s="697"/>
      <c r="P156" s="697">
        <f t="shared" ref="P156:R156" si="35">P93</f>
        <v>3965</v>
      </c>
      <c r="Q156" s="697">
        <f t="shared" si="35"/>
        <v>7187</v>
      </c>
      <c r="R156" s="697">
        <f t="shared" si="35"/>
        <v>11152</v>
      </c>
      <c r="S156" s="697"/>
      <c r="T156" s="697">
        <f t="shared" ref="T156:V156" si="36">T93</f>
        <v>13234</v>
      </c>
      <c r="U156" s="697">
        <f t="shared" si="36"/>
        <v>21956</v>
      </c>
      <c r="V156" s="697">
        <f t="shared" si="36"/>
        <v>35190</v>
      </c>
      <c r="W156" s="704"/>
    </row>
    <row r="157" spans="1:23" ht="12" customHeight="1" x14ac:dyDescent="0.2">
      <c r="A157" s="696"/>
      <c r="B157" s="696" t="s">
        <v>16</v>
      </c>
      <c r="C157" s="697">
        <f t="shared" si="9"/>
        <v>7547</v>
      </c>
      <c r="D157" s="697"/>
      <c r="E157" s="697">
        <f t="shared" si="10"/>
        <v>333.71400388832723</v>
      </c>
      <c r="F157" s="697"/>
      <c r="G157" s="697">
        <f t="shared" si="11"/>
        <v>1870</v>
      </c>
      <c r="H157" s="697"/>
      <c r="I157" s="697">
        <f t="shared" si="12"/>
        <v>2203.7140038883272</v>
      </c>
      <c r="J157" s="697"/>
      <c r="K157" s="700">
        <f t="shared" ref="K157:N157" si="37">K94</f>
        <v>48</v>
      </c>
      <c r="L157" s="697">
        <f t="shared" si="37"/>
        <v>206</v>
      </c>
      <c r="M157" s="697">
        <f t="shared" si="37"/>
        <v>989</v>
      </c>
      <c r="N157" s="697">
        <f t="shared" si="37"/>
        <v>1195</v>
      </c>
      <c r="O157" s="697"/>
      <c r="P157" s="697">
        <f t="shared" ref="P157:R157" si="38">P94</f>
        <v>973</v>
      </c>
      <c r="Q157" s="697">
        <f t="shared" si="38"/>
        <v>3128</v>
      </c>
      <c r="R157" s="697">
        <f t="shared" si="38"/>
        <v>4101</v>
      </c>
      <c r="S157" s="697"/>
      <c r="T157" s="697">
        <f t="shared" ref="T157:V157" si="39">T94</f>
        <v>1179</v>
      </c>
      <c r="U157" s="697">
        <f t="shared" si="39"/>
        <v>4117</v>
      </c>
      <c r="V157" s="697">
        <f t="shared" si="39"/>
        <v>5296</v>
      </c>
      <c r="W157" s="704"/>
    </row>
    <row r="158" spans="1:23" ht="12" customHeight="1" x14ac:dyDescent="0.2">
      <c r="A158" s="696" t="s">
        <v>129</v>
      </c>
      <c r="B158" s="696" t="s">
        <v>15</v>
      </c>
      <c r="C158" s="697">
        <f t="shared" si="9"/>
        <v>65904.09320608704</v>
      </c>
      <c r="D158" s="697"/>
      <c r="E158" s="697">
        <f t="shared" si="10"/>
        <v>2091.0369316293591</v>
      </c>
      <c r="F158" s="697"/>
      <c r="G158" s="697">
        <f t="shared" si="11"/>
        <v>53</v>
      </c>
      <c r="H158" s="697"/>
      <c r="I158" s="697">
        <f t="shared" si="12"/>
        <v>2144.0369316293591</v>
      </c>
      <c r="J158" s="697"/>
      <c r="K158" s="700">
        <f t="shared" ref="K158:N158" si="40">K95</f>
        <v>172</v>
      </c>
      <c r="L158" s="697">
        <f t="shared" si="40"/>
        <v>10145</v>
      </c>
      <c r="M158" s="697">
        <f t="shared" si="40"/>
        <v>19476</v>
      </c>
      <c r="N158" s="697">
        <f t="shared" si="40"/>
        <v>29621</v>
      </c>
      <c r="O158" s="697"/>
      <c r="P158" s="697">
        <f t="shared" ref="P158:R158" si="41">P95</f>
        <v>11819</v>
      </c>
      <c r="Q158" s="697">
        <f t="shared" si="41"/>
        <v>22147</v>
      </c>
      <c r="R158" s="697">
        <f t="shared" si="41"/>
        <v>33966</v>
      </c>
      <c r="S158" s="697"/>
      <c r="T158" s="697">
        <f t="shared" ref="T158:V158" si="42">T95</f>
        <v>21964</v>
      </c>
      <c r="U158" s="697">
        <f t="shared" si="42"/>
        <v>41623</v>
      </c>
      <c r="V158" s="697">
        <f t="shared" si="42"/>
        <v>63587</v>
      </c>
      <c r="W158" s="704"/>
    </row>
    <row r="159" spans="1:23" ht="12" customHeight="1" x14ac:dyDescent="0.2">
      <c r="A159" s="696"/>
      <c r="B159" s="696" t="s">
        <v>16</v>
      </c>
      <c r="C159" s="697">
        <f t="shared" si="9"/>
        <v>11673.373742086165</v>
      </c>
      <c r="D159" s="697"/>
      <c r="E159" s="697">
        <f t="shared" si="10"/>
        <v>1135.9630683706409</v>
      </c>
      <c r="F159" s="697"/>
      <c r="G159" s="697">
        <f t="shared" si="11"/>
        <v>9</v>
      </c>
      <c r="H159" s="697"/>
      <c r="I159" s="697">
        <f t="shared" si="12"/>
        <v>1144.9630683706409</v>
      </c>
      <c r="J159" s="697"/>
      <c r="K159" s="700">
        <f t="shared" ref="K159:N159" si="43">K96</f>
        <v>11</v>
      </c>
      <c r="L159" s="697">
        <f t="shared" si="43"/>
        <v>200</v>
      </c>
      <c r="M159" s="697">
        <f t="shared" si="43"/>
        <v>1559</v>
      </c>
      <c r="N159" s="697">
        <f t="shared" si="43"/>
        <v>1759</v>
      </c>
      <c r="O159" s="697"/>
      <c r="P159" s="697">
        <f t="shared" ref="P159:R159" si="44">P96</f>
        <v>848</v>
      </c>
      <c r="Q159" s="697">
        <f t="shared" si="44"/>
        <v>7911</v>
      </c>
      <c r="R159" s="697">
        <f t="shared" si="44"/>
        <v>8759</v>
      </c>
      <c r="S159" s="697"/>
      <c r="T159" s="697">
        <f t="shared" ref="T159:V159" si="45">T96</f>
        <v>1048</v>
      </c>
      <c r="U159" s="697">
        <f t="shared" si="45"/>
        <v>9470</v>
      </c>
      <c r="V159" s="697">
        <f t="shared" si="45"/>
        <v>10518</v>
      </c>
      <c r="W159" s="704"/>
    </row>
    <row r="160" spans="1:23" ht="12" customHeight="1" x14ac:dyDescent="0.2">
      <c r="A160" s="705" t="s">
        <v>130</v>
      </c>
      <c r="B160" s="705" t="s">
        <v>15</v>
      </c>
      <c r="C160" s="706"/>
      <c r="D160" s="706"/>
      <c r="E160" s="707"/>
      <c r="F160" s="708"/>
      <c r="G160" s="707"/>
      <c r="H160" s="708"/>
      <c r="I160" s="707"/>
      <c r="J160" s="708"/>
      <c r="K160" s="709"/>
      <c r="L160" s="706"/>
      <c r="M160" s="706"/>
      <c r="N160" s="706"/>
      <c r="O160" s="706"/>
      <c r="P160" s="706"/>
      <c r="Q160" s="706"/>
      <c r="R160" s="706"/>
      <c r="S160" s="706"/>
      <c r="T160" s="706"/>
      <c r="U160" s="916" t="s">
        <v>131</v>
      </c>
      <c r="V160" s="916"/>
    </row>
    <row r="161" spans="1:22" ht="11.25" customHeight="1" x14ac:dyDescent="0.2">
      <c r="A161" s="917" t="s">
        <v>138</v>
      </c>
      <c r="B161" s="917"/>
      <c r="C161" s="917"/>
      <c r="D161" s="917"/>
      <c r="E161" s="917"/>
      <c r="F161" s="917"/>
      <c r="G161" s="917"/>
      <c r="H161" s="917"/>
      <c r="I161" s="917"/>
      <c r="J161" s="917"/>
      <c r="K161" s="917"/>
      <c r="L161" s="917"/>
      <c r="M161" s="917"/>
      <c r="N161" s="917"/>
      <c r="O161" s="917"/>
      <c r="P161" s="917"/>
      <c r="Q161" s="917"/>
      <c r="R161" s="917"/>
      <c r="S161" s="917"/>
      <c r="T161" s="917"/>
      <c r="U161" s="917"/>
      <c r="V161" s="917"/>
    </row>
    <row r="162" spans="1:22" ht="22.5" customHeight="1" x14ac:dyDescent="0.2">
      <c r="A162" s="915" t="s">
        <v>139</v>
      </c>
      <c r="B162" s="915"/>
      <c r="C162" s="915"/>
      <c r="D162" s="915"/>
      <c r="E162" s="915"/>
      <c r="F162" s="915"/>
      <c r="G162" s="915"/>
      <c r="H162" s="915"/>
      <c r="I162" s="915"/>
      <c r="J162" s="915"/>
      <c r="K162" s="915"/>
      <c r="L162" s="915"/>
      <c r="M162" s="915"/>
      <c r="N162" s="915"/>
      <c r="O162" s="915"/>
      <c r="P162" s="915"/>
      <c r="Q162" s="915"/>
      <c r="R162" s="915"/>
      <c r="S162" s="915"/>
      <c r="T162" s="915"/>
      <c r="U162" s="915"/>
      <c r="V162" s="915"/>
    </row>
    <row r="163" spans="1:22" ht="10" x14ac:dyDescent="0.2">
      <c r="A163" s="915" t="s">
        <v>134</v>
      </c>
      <c r="B163" s="915"/>
      <c r="C163" s="915"/>
      <c r="D163" s="915"/>
      <c r="E163" s="915"/>
      <c r="F163" s="915"/>
      <c r="G163" s="915"/>
      <c r="H163" s="915"/>
      <c r="I163" s="915"/>
      <c r="J163" s="915"/>
      <c r="K163" s="915"/>
      <c r="L163" s="915"/>
      <c r="M163" s="915"/>
      <c r="N163" s="915"/>
      <c r="O163" s="915"/>
      <c r="P163" s="915"/>
      <c r="Q163" s="915"/>
      <c r="R163" s="915"/>
      <c r="S163" s="915"/>
      <c r="T163" s="915"/>
      <c r="U163" s="915"/>
      <c r="V163" s="915"/>
    </row>
    <row r="164" spans="1:22" ht="33" customHeight="1" x14ac:dyDescent="0.2">
      <c r="A164" s="915" t="s">
        <v>135</v>
      </c>
      <c r="B164" s="915"/>
      <c r="C164" s="915"/>
      <c r="D164" s="915"/>
      <c r="E164" s="915"/>
      <c r="F164" s="915"/>
      <c r="G164" s="915"/>
      <c r="H164" s="915"/>
      <c r="I164" s="915"/>
      <c r="J164" s="915"/>
      <c r="K164" s="915"/>
      <c r="L164" s="915"/>
      <c r="M164" s="915"/>
      <c r="N164" s="915"/>
      <c r="O164" s="915"/>
      <c r="P164" s="915"/>
      <c r="Q164" s="915"/>
      <c r="R164" s="915"/>
      <c r="S164" s="915"/>
      <c r="T164" s="915"/>
      <c r="U164" s="915"/>
      <c r="V164" s="915"/>
    </row>
    <row r="165" spans="1:22" ht="12.75" customHeight="1" x14ac:dyDescent="0.2">
      <c r="A165" s="915" t="s">
        <v>140</v>
      </c>
      <c r="B165" s="915"/>
      <c r="C165" s="915"/>
      <c r="D165" s="915"/>
      <c r="E165" s="915"/>
      <c r="F165" s="915"/>
      <c r="G165" s="915"/>
      <c r="H165" s="915"/>
      <c r="I165" s="915"/>
      <c r="J165" s="915"/>
      <c r="K165" s="915"/>
      <c r="L165" s="915"/>
      <c r="M165" s="915"/>
      <c r="N165" s="915"/>
      <c r="O165" s="915"/>
      <c r="P165" s="915"/>
      <c r="Q165" s="915"/>
      <c r="R165" s="915"/>
      <c r="S165" s="915"/>
      <c r="T165" s="915"/>
      <c r="U165" s="915"/>
      <c r="V165" s="915"/>
    </row>
    <row r="166" spans="1:22" ht="12" customHeight="1" x14ac:dyDescent="0.2">
      <c r="A166" s="717"/>
      <c r="B166" s="717"/>
      <c r="C166" s="717"/>
      <c r="D166" s="717"/>
      <c r="E166" s="717"/>
      <c r="F166" s="717"/>
      <c r="G166" s="717"/>
      <c r="H166" s="717"/>
      <c r="I166" s="717"/>
      <c r="J166" s="717"/>
      <c r="K166" s="717"/>
      <c r="L166" s="717"/>
      <c r="M166" s="717"/>
      <c r="N166" s="717"/>
      <c r="O166" s="717"/>
      <c r="P166" s="717"/>
      <c r="Q166" s="717"/>
      <c r="R166" s="717"/>
      <c r="S166" s="717"/>
      <c r="T166" s="717"/>
      <c r="U166" s="717"/>
      <c r="V166" s="717"/>
    </row>
  </sheetData>
  <mergeCells count="33">
    <mergeCell ref="A104:P104"/>
    <mergeCell ref="A1:V1"/>
    <mergeCell ref="C2:D4"/>
    <mergeCell ref="K2:K4"/>
    <mergeCell ref="L2:V2"/>
    <mergeCell ref="A3:A4"/>
    <mergeCell ref="E3:I3"/>
    <mergeCell ref="L3:N3"/>
    <mergeCell ref="P3:R3"/>
    <mergeCell ref="T3:V3"/>
    <mergeCell ref="U97:V97"/>
    <mergeCell ref="A98:V98"/>
    <mergeCell ref="A99:V99"/>
    <mergeCell ref="A100:V100"/>
    <mergeCell ref="A101:V103"/>
    <mergeCell ref="A120:V120"/>
    <mergeCell ref="C121:D123"/>
    <mergeCell ref="K121:K123"/>
    <mergeCell ref="L121:V121"/>
    <mergeCell ref="A122:A123"/>
    <mergeCell ref="E122:I122"/>
    <mergeCell ref="L122:N122"/>
    <mergeCell ref="P122:R122"/>
    <mergeCell ref="T122:V122"/>
    <mergeCell ref="A163:V163"/>
    <mergeCell ref="A164:V164"/>
    <mergeCell ref="A165:V165"/>
    <mergeCell ref="A124:A125"/>
    <mergeCell ref="A126:A127"/>
    <mergeCell ref="A128:A129"/>
    <mergeCell ref="U160:V160"/>
    <mergeCell ref="A161:V161"/>
    <mergeCell ref="A162:V162"/>
  </mergeCells>
  <pageMargins left="1" right="1" top="1" bottom="1" header="0" footer="0"/>
  <pageSetup scale="86" orientation="landscape" horizontalDpi="4294967292"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S396"/>
  <sheetViews>
    <sheetView showGridLines="0" zoomScale="120" zoomScaleNormal="120" zoomScaleSheetLayoutView="100" workbookViewId="0">
      <pane ySplit="3" topLeftCell="A4" activePane="bottomLeft" state="frozen"/>
      <selection activeCell="J81" sqref="J81"/>
      <selection pane="bottomLeft" sqref="A1:I1"/>
    </sheetView>
  </sheetViews>
  <sheetFormatPr defaultColWidth="9.1796875" defaultRowHeight="12" customHeight="1" x14ac:dyDescent="0.2"/>
  <cols>
    <col min="1" max="1" width="6.453125" style="520" customWidth="1"/>
    <col min="2" max="2" width="16.7265625" style="520" customWidth="1"/>
    <col min="3" max="5" width="9.7265625" style="592" customWidth="1"/>
    <col min="6" max="6" width="1.7265625" style="592" customWidth="1"/>
    <col min="7" max="7" width="9.7265625" style="592" customWidth="1"/>
    <col min="8" max="8" width="10.1796875" style="592" customWidth="1"/>
    <col min="9" max="9" width="10.26953125" style="592" customWidth="1"/>
    <col min="10" max="16384" width="9.1796875" style="514"/>
  </cols>
  <sheetData>
    <row r="1" spans="1:9" ht="12" customHeight="1" x14ac:dyDescent="0.2">
      <c r="A1" s="931" t="s">
        <v>141</v>
      </c>
      <c r="B1" s="931"/>
      <c r="C1" s="931"/>
      <c r="D1" s="931"/>
      <c r="E1" s="931"/>
      <c r="F1" s="931"/>
      <c r="G1" s="931"/>
      <c r="H1" s="931"/>
      <c r="I1" s="931"/>
    </row>
    <row r="2" spans="1:9" ht="12" customHeight="1" x14ac:dyDescent="0.2">
      <c r="C2" s="932" t="s">
        <v>142</v>
      </c>
      <c r="D2" s="932"/>
      <c r="E2" s="932"/>
      <c r="G2" s="932" t="s">
        <v>143</v>
      </c>
      <c r="H2" s="932"/>
      <c r="I2" s="932"/>
    </row>
    <row r="3" spans="1:9" ht="12" customHeight="1" x14ac:dyDescent="0.2">
      <c r="A3" s="591" t="s">
        <v>144</v>
      </c>
      <c r="B3" s="525" t="s">
        <v>145</v>
      </c>
      <c r="C3" s="593" t="s">
        <v>146</v>
      </c>
      <c r="D3" s="593" t="s">
        <v>147</v>
      </c>
      <c r="E3" s="593" t="s">
        <v>115</v>
      </c>
      <c r="F3" s="593"/>
      <c r="G3" s="593" t="s">
        <v>146</v>
      </c>
      <c r="H3" s="593" t="s">
        <v>147</v>
      </c>
      <c r="I3" s="593" t="s">
        <v>115</v>
      </c>
    </row>
    <row r="4" spans="1:9" ht="12" customHeight="1" x14ac:dyDescent="0.2">
      <c r="A4" s="515">
        <v>1977</v>
      </c>
      <c r="B4" s="515" t="s">
        <v>115</v>
      </c>
      <c r="C4" s="557" t="s">
        <v>123</v>
      </c>
      <c r="D4" s="557" t="s">
        <v>148</v>
      </c>
      <c r="E4" s="557" t="s">
        <v>148</v>
      </c>
      <c r="G4" s="557">
        <v>2700</v>
      </c>
      <c r="H4" s="557">
        <v>27300</v>
      </c>
      <c r="I4" s="557">
        <v>30000</v>
      </c>
    </row>
    <row r="5" spans="1:9" ht="12" customHeight="1" x14ac:dyDescent="0.2">
      <c r="A5" s="515"/>
      <c r="B5" s="515"/>
      <c r="C5" s="557"/>
      <c r="D5" s="557"/>
      <c r="E5" s="557"/>
      <c r="G5" s="557"/>
      <c r="H5" s="557"/>
      <c r="I5" s="557"/>
    </row>
    <row r="6" spans="1:9" ht="12" customHeight="1" x14ac:dyDescent="0.2">
      <c r="A6" s="515">
        <v>1978</v>
      </c>
      <c r="B6" s="515" t="s">
        <v>115</v>
      </c>
      <c r="C6" s="557" t="s">
        <v>123</v>
      </c>
      <c r="D6" s="557" t="s">
        <v>148</v>
      </c>
      <c r="E6" s="557" t="s">
        <v>148</v>
      </c>
      <c r="G6" s="557">
        <v>1800</v>
      </c>
      <c r="H6" s="557">
        <v>18200</v>
      </c>
      <c r="I6" s="557">
        <v>20000</v>
      </c>
    </row>
    <row r="7" spans="1:9" ht="12" customHeight="1" x14ac:dyDescent="0.2">
      <c r="A7" s="515"/>
      <c r="B7" s="515"/>
      <c r="C7" s="557"/>
      <c r="D7" s="557"/>
      <c r="E7" s="557"/>
      <c r="G7" s="557"/>
      <c r="H7" s="557"/>
      <c r="I7" s="557"/>
    </row>
    <row r="8" spans="1:9" ht="12" customHeight="1" x14ac:dyDescent="0.2">
      <c r="A8" s="515">
        <v>1979</v>
      </c>
      <c r="B8" s="515" t="s">
        <v>115</v>
      </c>
      <c r="C8" s="557" t="s">
        <v>123</v>
      </c>
      <c r="D8" s="557" t="s">
        <v>148</v>
      </c>
      <c r="E8" s="557" t="s">
        <v>148</v>
      </c>
      <c r="G8" s="557">
        <v>1350</v>
      </c>
      <c r="H8" s="557">
        <v>13650</v>
      </c>
      <c r="I8" s="557">
        <v>15000</v>
      </c>
    </row>
    <row r="9" spans="1:9" ht="12" customHeight="1" x14ac:dyDescent="0.2">
      <c r="A9" s="515"/>
      <c r="B9" s="515"/>
      <c r="C9" s="557"/>
      <c r="D9" s="557"/>
      <c r="E9" s="557"/>
      <c r="G9" s="557"/>
      <c r="H9" s="557"/>
      <c r="I9" s="557"/>
    </row>
    <row r="10" spans="1:9" ht="12" customHeight="1" x14ac:dyDescent="0.2">
      <c r="A10" s="515">
        <v>1980</v>
      </c>
      <c r="B10" s="515" t="s">
        <v>115</v>
      </c>
      <c r="C10" s="557">
        <v>20</v>
      </c>
      <c r="D10" s="557">
        <v>980</v>
      </c>
      <c r="E10" s="557">
        <v>1000</v>
      </c>
      <c r="G10" s="557">
        <v>987</v>
      </c>
      <c r="H10" s="557">
        <v>12013</v>
      </c>
      <c r="I10" s="557">
        <v>13000</v>
      </c>
    </row>
    <row r="11" spans="1:9" ht="12" customHeight="1" x14ac:dyDescent="0.2">
      <c r="A11" s="515"/>
      <c r="B11" s="515"/>
      <c r="C11" s="557"/>
      <c r="D11" s="557"/>
      <c r="E11" s="557"/>
      <c r="G11" s="557"/>
      <c r="H11" s="557"/>
      <c r="I11" s="557"/>
    </row>
    <row r="12" spans="1:9" ht="12" customHeight="1" x14ac:dyDescent="0.2">
      <c r="A12" s="515">
        <v>1981</v>
      </c>
      <c r="B12" s="515" t="s">
        <v>149</v>
      </c>
      <c r="C12" s="557">
        <v>21</v>
      </c>
      <c r="D12" s="557">
        <v>1320</v>
      </c>
      <c r="E12" s="557">
        <v>1341</v>
      </c>
      <c r="G12" s="557">
        <v>912</v>
      </c>
      <c r="H12" s="557">
        <v>23097</v>
      </c>
      <c r="I12" s="557">
        <v>24009</v>
      </c>
    </row>
    <row r="13" spans="1:9" ht="12" customHeight="1" x14ac:dyDescent="0.2">
      <c r="B13" s="515" t="s">
        <v>150</v>
      </c>
      <c r="C13" s="557">
        <v>0</v>
      </c>
      <c r="D13" s="557">
        <v>16</v>
      </c>
      <c r="E13" s="557">
        <v>16</v>
      </c>
      <c r="G13" s="557">
        <v>338</v>
      </c>
      <c r="H13" s="557">
        <v>4293</v>
      </c>
      <c r="I13" s="557">
        <v>4631</v>
      </c>
    </row>
    <row r="14" spans="1:9" ht="12" customHeight="1" x14ac:dyDescent="0.2">
      <c r="B14" s="515" t="s">
        <v>151</v>
      </c>
      <c r="C14" s="557">
        <v>19</v>
      </c>
      <c r="D14" s="557">
        <v>381</v>
      </c>
      <c r="E14" s="557">
        <v>400</v>
      </c>
      <c r="G14" s="557">
        <v>766</v>
      </c>
      <c r="H14" s="557">
        <v>4112</v>
      </c>
      <c r="I14" s="557">
        <v>4878</v>
      </c>
    </row>
    <row r="15" spans="1:9" ht="12" customHeight="1" x14ac:dyDescent="0.2">
      <c r="B15" s="591" t="s">
        <v>114</v>
      </c>
      <c r="C15" s="582">
        <v>17</v>
      </c>
      <c r="D15" s="582">
        <v>1090</v>
      </c>
      <c r="E15" s="582">
        <v>1107</v>
      </c>
      <c r="G15" s="582">
        <v>449</v>
      </c>
      <c r="H15" s="582">
        <v>1531</v>
      </c>
      <c r="I15" s="582">
        <v>1980</v>
      </c>
    </row>
    <row r="16" spans="1:9" ht="12" customHeight="1" x14ac:dyDescent="0.2">
      <c r="B16" s="515" t="s">
        <v>115</v>
      </c>
      <c r="C16" s="557">
        <v>57</v>
      </c>
      <c r="D16" s="557">
        <v>2807</v>
      </c>
      <c r="E16" s="557">
        <v>2864</v>
      </c>
      <c r="G16" s="557">
        <v>2465</v>
      </c>
      <c r="H16" s="557">
        <v>33033</v>
      </c>
      <c r="I16" s="557">
        <v>35498</v>
      </c>
    </row>
    <row r="17" spans="1:9" ht="12" customHeight="1" x14ac:dyDescent="0.2">
      <c r="B17" s="515"/>
      <c r="C17" s="557"/>
      <c r="D17" s="557"/>
      <c r="E17" s="557"/>
      <c r="G17" s="557"/>
      <c r="H17" s="557"/>
      <c r="I17" s="557"/>
    </row>
    <row r="18" spans="1:9" ht="12" customHeight="1" x14ac:dyDescent="0.2">
      <c r="A18" s="515">
        <v>1982</v>
      </c>
      <c r="B18" s="515" t="s">
        <v>149</v>
      </c>
      <c r="C18" s="557">
        <v>3</v>
      </c>
      <c r="D18" s="557">
        <v>172</v>
      </c>
      <c r="E18" s="557">
        <v>175</v>
      </c>
      <c r="G18" s="557">
        <v>290</v>
      </c>
      <c r="H18" s="557">
        <v>4547</v>
      </c>
      <c r="I18" s="557">
        <v>4837</v>
      </c>
    </row>
    <row r="19" spans="1:9" ht="12" customHeight="1" x14ac:dyDescent="0.2">
      <c r="B19" s="515" t="s">
        <v>150</v>
      </c>
      <c r="C19" s="557">
        <v>11</v>
      </c>
      <c r="D19" s="557">
        <v>789</v>
      </c>
      <c r="E19" s="557">
        <v>800</v>
      </c>
      <c r="G19" s="557">
        <v>368</v>
      </c>
      <c r="H19" s="557">
        <v>3551</v>
      </c>
      <c r="I19" s="557">
        <v>3919</v>
      </c>
    </row>
    <row r="20" spans="1:9" ht="12" customHeight="1" x14ac:dyDescent="0.2">
      <c r="B20" s="515" t="s">
        <v>151</v>
      </c>
      <c r="C20" s="557">
        <v>21</v>
      </c>
      <c r="D20" s="557">
        <v>1479</v>
      </c>
      <c r="E20" s="557">
        <v>1500</v>
      </c>
      <c r="G20" s="557">
        <v>827</v>
      </c>
      <c r="H20" s="557">
        <v>4873</v>
      </c>
      <c r="I20" s="557">
        <v>5700</v>
      </c>
    </row>
    <row r="21" spans="1:9" ht="12" customHeight="1" x14ac:dyDescent="0.2">
      <c r="B21" s="591" t="s">
        <v>114</v>
      </c>
      <c r="C21" s="582">
        <v>10</v>
      </c>
      <c r="D21" s="582">
        <v>715</v>
      </c>
      <c r="E21" s="582">
        <v>725</v>
      </c>
      <c r="G21" s="582">
        <v>314</v>
      </c>
      <c r="H21" s="582">
        <v>1511</v>
      </c>
      <c r="I21" s="582">
        <v>1825</v>
      </c>
    </row>
    <row r="22" spans="1:9" ht="12" customHeight="1" x14ac:dyDescent="0.2">
      <c r="B22" s="515" t="s">
        <v>115</v>
      </c>
      <c r="C22" s="557">
        <v>45</v>
      </c>
      <c r="D22" s="557">
        <v>3155</v>
      </c>
      <c r="E22" s="557">
        <v>3200</v>
      </c>
      <c r="G22" s="557">
        <v>1799</v>
      </c>
      <c r="H22" s="557">
        <v>14482</v>
      </c>
      <c r="I22" s="557">
        <v>16281</v>
      </c>
    </row>
    <row r="23" spans="1:9" ht="12" customHeight="1" x14ac:dyDescent="0.2">
      <c r="B23" s="515"/>
      <c r="C23" s="557"/>
      <c r="D23" s="557"/>
      <c r="E23" s="557"/>
      <c r="G23" s="557"/>
      <c r="H23" s="557"/>
      <c r="I23" s="557"/>
    </row>
    <row r="24" spans="1:9" ht="12" customHeight="1" x14ac:dyDescent="0.2">
      <c r="A24" s="515">
        <v>1983</v>
      </c>
      <c r="B24" s="515" t="s">
        <v>149</v>
      </c>
      <c r="C24" s="557">
        <v>1</v>
      </c>
      <c r="D24" s="557">
        <v>59</v>
      </c>
      <c r="E24" s="557">
        <v>60</v>
      </c>
      <c r="G24" s="557">
        <v>12</v>
      </c>
      <c r="H24" s="557">
        <v>800</v>
      </c>
      <c r="I24" s="557">
        <v>812</v>
      </c>
    </row>
    <row r="25" spans="1:9" ht="12" customHeight="1" x14ac:dyDescent="0.2">
      <c r="B25" s="515" t="s">
        <v>152</v>
      </c>
      <c r="C25" s="557">
        <v>3</v>
      </c>
      <c r="D25" s="557">
        <v>322</v>
      </c>
      <c r="E25" s="557">
        <v>325</v>
      </c>
      <c r="G25" s="557">
        <v>32</v>
      </c>
      <c r="H25" s="557">
        <v>2626</v>
      </c>
      <c r="I25" s="557">
        <v>2658</v>
      </c>
    </row>
    <row r="26" spans="1:9" ht="12" customHeight="1" x14ac:dyDescent="0.2">
      <c r="B26" s="515" t="s">
        <v>151</v>
      </c>
      <c r="C26" s="557">
        <v>1</v>
      </c>
      <c r="D26" s="557">
        <v>129</v>
      </c>
      <c r="E26" s="557">
        <v>130</v>
      </c>
      <c r="G26" s="557">
        <v>89</v>
      </c>
      <c r="H26" s="557">
        <v>3074</v>
      </c>
      <c r="I26" s="557">
        <v>3163</v>
      </c>
    </row>
    <row r="27" spans="1:9" ht="12" customHeight="1" x14ac:dyDescent="0.2">
      <c r="B27" s="591" t="s">
        <v>114</v>
      </c>
      <c r="C27" s="582">
        <v>5</v>
      </c>
      <c r="D27" s="582">
        <v>75</v>
      </c>
      <c r="E27" s="582">
        <v>80</v>
      </c>
      <c r="G27" s="582">
        <v>30</v>
      </c>
      <c r="H27" s="582">
        <v>1390</v>
      </c>
      <c r="I27" s="582">
        <v>1420</v>
      </c>
    </row>
    <row r="28" spans="1:9" ht="12" customHeight="1" x14ac:dyDescent="0.2">
      <c r="B28" s="515" t="s">
        <v>115</v>
      </c>
      <c r="C28" s="557">
        <v>10</v>
      </c>
      <c r="D28" s="557">
        <v>585</v>
      </c>
      <c r="E28" s="557">
        <v>595</v>
      </c>
      <c r="G28" s="557">
        <v>163</v>
      </c>
      <c r="H28" s="557">
        <v>7890</v>
      </c>
      <c r="I28" s="557">
        <v>8053</v>
      </c>
    </row>
    <row r="29" spans="1:9" ht="12" customHeight="1" x14ac:dyDescent="0.2">
      <c r="B29" s="515"/>
      <c r="C29" s="557"/>
      <c r="D29" s="557"/>
      <c r="E29" s="557"/>
      <c r="G29" s="557"/>
      <c r="H29" s="557"/>
      <c r="I29" s="557"/>
    </row>
    <row r="30" spans="1:9" ht="12" customHeight="1" x14ac:dyDescent="0.2">
      <c r="A30" s="515">
        <v>1984</v>
      </c>
      <c r="B30" s="515" t="s">
        <v>149</v>
      </c>
      <c r="C30" s="557">
        <v>2</v>
      </c>
      <c r="D30" s="557">
        <v>53</v>
      </c>
      <c r="E30" s="557">
        <v>55</v>
      </c>
      <c r="G30" s="557">
        <v>132</v>
      </c>
      <c r="H30" s="557">
        <v>11878</v>
      </c>
      <c r="I30" s="557">
        <v>12010</v>
      </c>
    </row>
    <row r="31" spans="1:9" ht="12" customHeight="1" x14ac:dyDescent="0.2">
      <c r="B31" s="515" t="s">
        <v>152</v>
      </c>
      <c r="C31" s="557">
        <v>8</v>
      </c>
      <c r="D31" s="557">
        <v>147</v>
      </c>
      <c r="E31" s="557">
        <v>155</v>
      </c>
      <c r="G31" s="557">
        <v>81</v>
      </c>
      <c r="H31" s="557">
        <v>2807</v>
      </c>
      <c r="I31" s="557">
        <v>2888</v>
      </c>
    </row>
    <row r="32" spans="1:9" ht="12" customHeight="1" x14ac:dyDescent="0.2">
      <c r="B32" s="515" t="s">
        <v>151</v>
      </c>
      <c r="C32" s="557">
        <v>2</v>
      </c>
      <c r="D32" s="557">
        <v>47</v>
      </c>
      <c r="E32" s="557">
        <v>49</v>
      </c>
      <c r="G32" s="557">
        <v>102</v>
      </c>
      <c r="H32" s="557">
        <v>2815</v>
      </c>
      <c r="I32" s="557">
        <v>2917</v>
      </c>
    </row>
    <row r="33" spans="1:11" ht="12" customHeight="1" x14ac:dyDescent="0.2">
      <c r="B33" s="591" t="s">
        <v>114</v>
      </c>
      <c r="C33" s="582">
        <v>0</v>
      </c>
      <c r="D33" s="582">
        <v>380</v>
      </c>
      <c r="E33" s="582">
        <v>380</v>
      </c>
      <c r="G33" s="582">
        <v>140</v>
      </c>
      <c r="H33" s="582">
        <v>1170</v>
      </c>
      <c r="I33" s="582">
        <v>1310</v>
      </c>
    </row>
    <row r="34" spans="1:11" ht="12" customHeight="1" x14ac:dyDescent="0.2">
      <c r="B34" s="515" t="s">
        <v>115</v>
      </c>
      <c r="C34" s="557">
        <v>12</v>
      </c>
      <c r="D34" s="557">
        <v>627</v>
      </c>
      <c r="E34" s="557">
        <v>639</v>
      </c>
      <c r="G34" s="557">
        <v>455</v>
      </c>
      <c r="H34" s="557">
        <v>18670</v>
      </c>
      <c r="I34" s="557">
        <v>19125</v>
      </c>
    </row>
    <row r="35" spans="1:11" ht="12" customHeight="1" x14ac:dyDescent="0.2">
      <c r="B35" s="515"/>
      <c r="C35" s="557"/>
      <c r="D35" s="557"/>
      <c r="E35" s="557"/>
      <c r="G35" s="557"/>
      <c r="H35" s="557"/>
      <c r="I35" s="557"/>
    </row>
    <row r="36" spans="1:11" ht="12" customHeight="1" x14ac:dyDescent="0.2">
      <c r="A36" s="515" t="s">
        <v>153</v>
      </c>
      <c r="B36" s="515" t="s">
        <v>149</v>
      </c>
      <c r="C36" s="557">
        <v>29</v>
      </c>
      <c r="D36" s="557">
        <v>580</v>
      </c>
      <c r="E36" s="557">
        <v>609</v>
      </c>
      <c r="G36" s="557">
        <v>132</v>
      </c>
      <c r="H36" s="557">
        <v>5700</v>
      </c>
      <c r="I36" s="557">
        <v>5832</v>
      </c>
    </row>
    <row r="37" spans="1:11" ht="12" customHeight="1" x14ac:dyDescent="0.2">
      <c r="B37" s="515" t="s">
        <v>152</v>
      </c>
      <c r="C37" s="557">
        <v>6</v>
      </c>
      <c r="D37" s="557">
        <v>184</v>
      </c>
      <c r="E37" s="557">
        <v>190</v>
      </c>
      <c r="G37" s="557">
        <v>283</v>
      </c>
      <c r="H37" s="557">
        <v>1731</v>
      </c>
      <c r="I37" s="557">
        <v>2014</v>
      </c>
    </row>
    <row r="38" spans="1:11" ht="12" customHeight="1" x14ac:dyDescent="0.2">
      <c r="B38" s="515" t="s">
        <v>151</v>
      </c>
      <c r="C38" s="557">
        <v>10</v>
      </c>
      <c r="D38" s="557">
        <v>310</v>
      </c>
      <c r="E38" s="557">
        <v>320</v>
      </c>
      <c r="G38" s="557">
        <v>193</v>
      </c>
      <c r="H38" s="557">
        <v>2194</v>
      </c>
      <c r="I38" s="557">
        <v>2387</v>
      </c>
    </row>
    <row r="39" spans="1:11" ht="12" customHeight="1" x14ac:dyDescent="0.2">
      <c r="B39" s="591" t="s">
        <v>114</v>
      </c>
      <c r="C39" s="582">
        <v>115</v>
      </c>
      <c r="D39" s="582">
        <v>1000</v>
      </c>
      <c r="E39" s="582">
        <v>1115</v>
      </c>
      <c r="G39" s="582">
        <v>947</v>
      </c>
      <c r="H39" s="582">
        <v>1941</v>
      </c>
      <c r="I39" s="582">
        <v>2888</v>
      </c>
    </row>
    <row r="40" spans="1:11" ht="12" customHeight="1" x14ac:dyDescent="0.2">
      <c r="B40" s="515" t="s">
        <v>115</v>
      </c>
      <c r="C40" s="557">
        <v>160</v>
      </c>
      <c r="D40" s="557">
        <v>2074</v>
      </c>
      <c r="E40" s="557">
        <v>2234</v>
      </c>
      <c r="G40" s="557">
        <v>1555</v>
      </c>
      <c r="H40" s="557">
        <v>11566</v>
      </c>
      <c r="I40" s="557">
        <v>13121</v>
      </c>
    </row>
    <row r="41" spans="1:11" ht="12" customHeight="1" x14ac:dyDescent="0.2">
      <c r="B41" s="515"/>
      <c r="C41" s="557"/>
      <c r="D41" s="557"/>
      <c r="E41" s="557"/>
      <c r="G41" s="557"/>
      <c r="H41" s="557"/>
      <c r="I41" s="557"/>
    </row>
    <row r="42" spans="1:11" ht="12" customHeight="1" x14ac:dyDescent="0.2">
      <c r="A42" s="515" t="s">
        <v>154</v>
      </c>
      <c r="B42" s="515" t="s">
        <v>149</v>
      </c>
      <c r="C42" s="557">
        <v>1</v>
      </c>
      <c r="D42" s="557">
        <v>40</v>
      </c>
      <c r="E42" s="557">
        <v>41</v>
      </c>
      <c r="G42" s="557">
        <v>191</v>
      </c>
      <c r="H42" s="557">
        <v>15286</v>
      </c>
      <c r="I42" s="557">
        <v>15477</v>
      </c>
    </row>
    <row r="43" spans="1:11" ht="12" customHeight="1" x14ac:dyDescent="0.2">
      <c r="B43" s="515" t="s">
        <v>152</v>
      </c>
      <c r="C43" s="557">
        <v>3</v>
      </c>
      <c r="D43" s="557">
        <v>164</v>
      </c>
      <c r="E43" s="557">
        <v>167</v>
      </c>
      <c r="G43" s="557">
        <v>176</v>
      </c>
      <c r="H43" s="557">
        <v>2501</v>
      </c>
      <c r="I43" s="557">
        <v>2677</v>
      </c>
    </row>
    <row r="44" spans="1:11" ht="12" customHeight="1" x14ac:dyDescent="0.2">
      <c r="B44" s="515" t="s">
        <v>151</v>
      </c>
      <c r="C44" s="557">
        <v>10</v>
      </c>
      <c r="D44" s="557">
        <v>488</v>
      </c>
      <c r="E44" s="557">
        <v>498</v>
      </c>
      <c r="G44" s="557">
        <v>201</v>
      </c>
      <c r="H44" s="557">
        <v>1532</v>
      </c>
      <c r="I44" s="557">
        <v>1733</v>
      </c>
    </row>
    <row r="45" spans="1:11" ht="12" customHeight="1" x14ac:dyDescent="0.2">
      <c r="B45" s="591" t="s">
        <v>114</v>
      </c>
      <c r="C45" s="582">
        <v>81</v>
      </c>
      <c r="D45" s="582">
        <v>2022</v>
      </c>
      <c r="E45" s="582">
        <v>2103</v>
      </c>
      <c r="G45" s="582">
        <v>586</v>
      </c>
      <c r="H45" s="582">
        <v>4808</v>
      </c>
      <c r="I45" s="582">
        <v>5394</v>
      </c>
    </row>
    <row r="46" spans="1:11" ht="12" customHeight="1" x14ac:dyDescent="0.2">
      <c r="B46" s="515" t="s">
        <v>115</v>
      </c>
      <c r="C46" s="557">
        <v>95</v>
      </c>
      <c r="D46" s="557">
        <v>2714</v>
      </c>
      <c r="E46" s="557">
        <v>2809</v>
      </c>
      <c r="G46" s="557">
        <v>1154</v>
      </c>
      <c r="H46" s="557">
        <v>24127</v>
      </c>
      <c r="I46" s="557">
        <v>25281</v>
      </c>
    </row>
    <row r="47" spans="1:11" ht="12" customHeight="1" x14ac:dyDescent="0.2">
      <c r="B47" s="515"/>
      <c r="C47" s="557"/>
      <c r="D47" s="557"/>
      <c r="E47" s="557"/>
      <c r="G47" s="557"/>
      <c r="H47" s="557"/>
      <c r="I47" s="557"/>
    </row>
    <row r="48" spans="1:11" ht="12" customHeight="1" x14ac:dyDescent="0.2">
      <c r="A48" s="515">
        <v>1987</v>
      </c>
      <c r="B48" s="515" t="s">
        <v>155</v>
      </c>
      <c r="C48" s="557">
        <v>0</v>
      </c>
      <c r="D48" s="557">
        <v>0</v>
      </c>
      <c r="E48" s="557">
        <v>0</v>
      </c>
      <c r="G48" s="557">
        <v>0</v>
      </c>
      <c r="H48" s="557">
        <v>29040</v>
      </c>
      <c r="I48" s="557">
        <v>29040</v>
      </c>
      <c r="K48" s="556"/>
    </row>
    <row r="49" spans="1:12" ht="12" customHeight="1" x14ac:dyDescent="0.2">
      <c r="B49" s="515" t="s">
        <v>156</v>
      </c>
      <c r="C49" s="557">
        <v>23</v>
      </c>
      <c r="D49" s="557">
        <v>786</v>
      </c>
      <c r="E49" s="557">
        <v>809</v>
      </c>
      <c r="G49" s="557">
        <v>36</v>
      </c>
      <c r="H49" s="557">
        <v>10938</v>
      </c>
      <c r="I49" s="557">
        <v>10974</v>
      </c>
    </row>
    <row r="50" spans="1:12" ht="12" customHeight="1" x14ac:dyDescent="0.2">
      <c r="B50" s="515" t="s">
        <v>157</v>
      </c>
      <c r="C50" s="557">
        <v>5</v>
      </c>
      <c r="D50" s="557">
        <v>171</v>
      </c>
      <c r="E50" s="557">
        <v>176</v>
      </c>
      <c r="G50" s="557">
        <v>30</v>
      </c>
      <c r="H50" s="557">
        <v>5079</v>
      </c>
      <c r="I50" s="557">
        <v>5109</v>
      </c>
    </row>
    <row r="51" spans="1:12" ht="12" customHeight="1" x14ac:dyDescent="0.2">
      <c r="B51" s="515" t="s">
        <v>158</v>
      </c>
      <c r="C51" s="557">
        <v>20</v>
      </c>
      <c r="D51" s="557">
        <v>689</v>
      </c>
      <c r="E51" s="557">
        <v>709</v>
      </c>
      <c r="G51" s="557">
        <v>87</v>
      </c>
      <c r="H51" s="557">
        <v>3057</v>
      </c>
      <c r="I51" s="557">
        <v>3144</v>
      </c>
    </row>
    <row r="52" spans="1:12" ht="12" customHeight="1" x14ac:dyDescent="0.2">
      <c r="B52" s="591" t="s">
        <v>159</v>
      </c>
      <c r="C52" s="582">
        <v>122</v>
      </c>
      <c r="D52" s="582">
        <v>4146</v>
      </c>
      <c r="E52" s="582">
        <v>4268</v>
      </c>
      <c r="G52" s="582">
        <v>262</v>
      </c>
      <c r="H52" s="582">
        <v>4982</v>
      </c>
      <c r="I52" s="582">
        <v>5244</v>
      </c>
    </row>
    <row r="53" spans="1:12" ht="12" customHeight="1" x14ac:dyDescent="0.2">
      <c r="B53" s="515" t="s">
        <v>115</v>
      </c>
      <c r="C53" s="557">
        <v>176</v>
      </c>
      <c r="D53" s="557">
        <v>5792</v>
      </c>
      <c r="E53" s="557">
        <v>5962</v>
      </c>
      <c r="G53" s="557">
        <v>415</v>
      </c>
      <c r="H53" s="557">
        <v>53096</v>
      </c>
      <c r="I53" s="557">
        <v>53511</v>
      </c>
    </row>
    <row r="54" spans="1:12" ht="12" customHeight="1" x14ac:dyDescent="0.2">
      <c r="B54" s="515"/>
      <c r="C54" s="557"/>
      <c r="D54" s="557"/>
      <c r="E54" s="557"/>
      <c r="G54" s="557"/>
      <c r="H54" s="557"/>
      <c r="I54" s="557"/>
    </row>
    <row r="55" spans="1:12" ht="12" customHeight="1" x14ac:dyDescent="0.2">
      <c r="A55" s="515">
        <v>1988</v>
      </c>
      <c r="B55" s="515" t="s">
        <v>155</v>
      </c>
      <c r="C55" s="557">
        <v>0</v>
      </c>
      <c r="D55" s="557">
        <v>0</v>
      </c>
      <c r="E55" s="557">
        <v>0</v>
      </c>
      <c r="G55" s="557">
        <v>0</v>
      </c>
      <c r="H55" s="557">
        <v>25782</v>
      </c>
      <c r="I55" s="557">
        <v>25782</v>
      </c>
    </row>
    <row r="56" spans="1:12" ht="12" customHeight="1" x14ac:dyDescent="0.2">
      <c r="B56" s="515" t="s">
        <v>156</v>
      </c>
      <c r="C56" s="557">
        <v>8</v>
      </c>
      <c r="D56" s="557">
        <v>1669</v>
      </c>
      <c r="E56" s="557">
        <v>1677</v>
      </c>
      <c r="G56" s="557">
        <v>138</v>
      </c>
      <c r="H56" s="557">
        <v>11132</v>
      </c>
      <c r="I56" s="557">
        <v>11270</v>
      </c>
    </row>
    <row r="57" spans="1:12" ht="12" customHeight="1" x14ac:dyDescent="0.2">
      <c r="B57" s="515" t="s">
        <v>157</v>
      </c>
      <c r="C57" s="557">
        <v>0</v>
      </c>
      <c r="D57" s="557">
        <v>710</v>
      </c>
      <c r="E57" s="557">
        <v>710</v>
      </c>
      <c r="G57" s="557">
        <v>36</v>
      </c>
      <c r="H57" s="557">
        <v>6252</v>
      </c>
      <c r="I57" s="557">
        <v>6288</v>
      </c>
    </row>
    <row r="58" spans="1:12" ht="12" customHeight="1" x14ac:dyDescent="0.2">
      <c r="B58" s="515" t="s">
        <v>158</v>
      </c>
      <c r="C58" s="557">
        <v>0</v>
      </c>
      <c r="D58" s="557">
        <v>539</v>
      </c>
      <c r="E58" s="557">
        <v>539</v>
      </c>
      <c r="G58" s="557">
        <v>137</v>
      </c>
      <c r="H58" s="557">
        <v>3415</v>
      </c>
      <c r="I58" s="557">
        <v>3552</v>
      </c>
    </row>
    <row r="59" spans="1:12" ht="12" customHeight="1" x14ac:dyDescent="0.2">
      <c r="B59" s="591" t="s">
        <v>159</v>
      </c>
      <c r="C59" s="582">
        <v>84</v>
      </c>
      <c r="D59" s="582">
        <v>2727</v>
      </c>
      <c r="E59" s="582">
        <v>2811</v>
      </c>
      <c r="G59" s="582">
        <v>267</v>
      </c>
      <c r="H59" s="582">
        <v>5070</v>
      </c>
      <c r="I59" s="582">
        <v>5337</v>
      </c>
    </row>
    <row r="60" spans="1:12" ht="12" customHeight="1" x14ac:dyDescent="0.2">
      <c r="B60" s="515" t="s">
        <v>115</v>
      </c>
      <c r="C60" s="557">
        <v>92</v>
      </c>
      <c r="D60" s="557">
        <v>5645</v>
      </c>
      <c r="E60" s="557">
        <v>5737</v>
      </c>
      <c r="G60" s="557">
        <v>578</v>
      </c>
      <c r="H60" s="557">
        <v>51651</v>
      </c>
      <c r="I60" s="557">
        <v>52229</v>
      </c>
    </row>
    <row r="61" spans="1:12" ht="12" customHeight="1" x14ac:dyDescent="0.2">
      <c r="B61" s="515"/>
      <c r="C61" s="557"/>
      <c r="D61" s="557"/>
      <c r="E61" s="557"/>
      <c r="G61" s="557"/>
      <c r="H61" s="557"/>
      <c r="I61" s="557"/>
    </row>
    <row r="62" spans="1:12" ht="12" customHeight="1" x14ac:dyDescent="0.2">
      <c r="A62" s="515">
        <v>1989</v>
      </c>
      <c r="B62" s="515" t="s">
        <v>155</v>
      </c>
      <c r="C62" s="557">
        <v>0</v>
      </c>
      <c r="D62" s="557">
        <v>206</v>
      </c>
      <c r="E62" s="557">
        <v>206</v>
      </c>
      <c r="G62" s="557">
        <v>0</v>
      </c>
      <c r="H62" s="557">
        <v>27504</v>
      </c>
      <c r="I62" s="557">
        <v>27504</v>
      </c>
      <c r="K62" s="556">
        <f>E62+E111+E139+E140+E141+E148+E149+E156+E164+E172</f>
        <v>11198</v>
      </c>
      <c r="L62" s="514">
        <f>K62/7</f>
        <v>1599.7142857142858</v>
      </c>
    </row>
    <row r="63" spans="1:12" ht="12" customHeight="1" x14ac:dyDescent="0.2">
      <c r="B63" s="515" t="s">
        <v>156</v>
      </c>
      <c r="C63" s="557">
        <v>0</v>
      </c>
      <c r="D63" s="557">
        <v>644</v>
      </c>
      <c r="E63" s="557">
        <v>644</v>
      </c>
      <c r="G63" s="557">
        <v>0</v>
      </c>
      <c r="H63" s="557">
        <v>9626</v>
      </c>
      <c r="I63" s="557">
        <v>9626</v>
      </c>
    </row>
    <row r="64" spans="1:12" ht="12" customHeight="1" x14ac:dyDescent="0.2">
      <c r="B64" s="515" t="s">
        <v>157</v>
      </c>
      <c r="C64" s="557">
        <v>0</v>
      </c>
      <c r="D64" s="557">
        <v>2008</v>
      </c>
      <c r="E64" s="557">
        <v>2008</v>
      </c>
      <c r="G64" s="557">
        <v>65</v>
      </c>
      <c r="H64" s="557">
        <v>3108</v>
      </c>
      <c r="I64" s="557">
        <v>3173</v>
      </c>
    </row>
    <row r="65" spans="1:9" ht="12" customHeight="1" x14ac:dyDescent="0.2">
      <c r="B65" s="515" t="s">
        <v>158</v>
      </c>
      <c r="C65" s="557">
        <v>0</v>
      </c>
      <c r="D65" s="557">
        <v>1887</v>
      </c>
      <c r="E65" s="557">
        <v>1887</v>
      </c>
      <c r="G65" s="557">
        <v>55</v>
      </c>
      <c r="H65" s="557">
        <v>1853</v>
      </c>
      <c r="I65" s="557">
        <v>1908</v>
      </c>
    </row>
    <row r="66" spans="1:9" ht="12" customHeight="1" x14ac:dyDescent="0.2">
      <c r="B66" s="591" t="s">
        <v>159</v>
      </c>
      <c r="C66" s="582">
        <v>20</v>
      </c>
      <c r="D66" s="582">
        <v>1978</v>
      </c>
      <c r="E66" s="582">
        <v>1998</v>
      </c>
      <c r="G66" s="582">
        <v>71</v>
      </c>
      <c r="H66" s="582">
        <v>3474</v>
      </c>
      <c r="I66" s="582">
        <v>3545</v>
      </c>
    </row>
    <row r="67" spans="1:9" ht="12" customHeight="1" x14ac:dyDescent="0.2">
      <c r="B67" s="515" t="s">
        <v>115</v>
      </c>
      <c r="C67" s="557">
        <v>20</v>
      </c>
      <c r="D67" s="557">
        <v>6723</v>
      </c>
      <c r="E67" s="557">
        <v>6743</v>
      </c>
      <c r="G67" s="557">
        <v>191</v>
      </c>
      <c r="H67" s="557">
        <v>45565</v>
      </c>
      <c r="I67" s="557">
        <v>45756</v>
      </c>
    </row>
    <row r="68" spans="1:9" ht="12" customHeight="1" x14ac:dyDescent="0.2">
      <c r="B68" s="515"/>
      <c r="C68" s="557"/>
      <c r="D68" s="557"/>
      <c r="E68" s="557"/>
      <c r="G68" s="557"/>
      <c r="H68" s="557"/>
      <c r="I68" s="557"/>
    </row>
    <row r="69" spans="1:9" ht="12" customHeight="1" x14ac:dyDescent="0.2">
      <c r="A69" s="515">
        <v>1990</v>
      </c>
      <c r="B69" s="515" t="s">
        <v>155</v>
      </c>
      <c r="C69" s="557" t="s">
        <v>24</v>
      </c>
      <c r="D69" s="557" t="s">
        <v>24</v>
      </c>
      <c r="E69" s="557" t="s">
        <v>24</v>
      </c>
      <c r="G69" s="557" t="s">
        <v>24</v>
      </c>
      <c r="H69" s="557" t="s">
        <v>24</v>
      </c>
      <c r="I69" s="557" t="s">
        <v>24</v>
      </c>
    </row>
    <row r="70" spans="1:9" ht="12" customHeight="1" x14ac:dyDescent="0.2">
      <c r="B70" s="515" t="s">
        <v>156</v>
      </c>
      <c r="C70" s="557">
        <v>0</v>
      </c>
      <c r="D70" s="557">
        <v>388</v>
      </c>
      <c r="E70" s="557">
        <v>388</v>
      </c>
      <c r="G70" s="557">
        <v>13</v>
      </c>
      <c r="H70" s="557">
        <v>3536</v>
      </c>
      <c r="I70" s="557">
        <v>3549</v>
      </c>
    </row>
    <row r="71" spans="1:9" ht="12" customHeight="1" x14ac:dyDescent="0.2">
      <c r="B71" s="515" t="s">
        <v>157</v>
      </c>
      <c r="C71" s="557">
        <v>0</v>
      </c>
      <c r="D71" s="557">
        <v>521</v>
      </c>
      <c r="E71" s="557">
        <v>521</v>
      </c>
      <c r="G71" s="557">
        <v>36</v>
      </c>
      <c r="H71" s="557">
        <v>1116</v>
      </c>
      <c r="I71" s="557">
        <v>1152</v>
      </c>
    </row>
    <row r="72" spans="1:9" ht="12" customHeight="1" x14ac:dyDescent="0.2">
      <c r="B72" s="515" t="s">
        <v>158</v>
      </c>
      <c r="C72" s="557">
        <v>0</v>
      </c>
      <c r="D72" s="557">
        <v>504</v>
      </c>
      <c r="E72" s="557">
        <v>504</v>
      </c>
      <c r="G72" s="557">
        <v>102</v>
      </c>
      <c r="H72" s="557">
        <v>2331</v>
      </c>
      <c r="I72" s="557">
        <v>2433</v>
      </c>
    </row>
    <row r="73" spans="1:9" ht="12" customHeight="1" x14ac:dyDescent="0.2">
      <c r="B73" s="591" t="s">
        <v>159</v>
      </c>
      <c r="C73" s="582">
        <v>24</v>
      </c>
      <c r="D73" s="582">
        <v>865</v>
      </c>
      <c r="E73" s="582">
        <v>889</v>
      </c>
      <c r="G73" s="582">
        <v>36</v>
      </c>
      <c r="H73" s="582">
        <v>811</v>
      </c>
      <c r="I73" s="582">
        <v>847</v>
      </c>
    </row>
    <row r="74" spans="1:9" ht="12" customHeight="1" x14ac:dyDescent="0.2">
      <c r="B74" s="515" t="s">
        <v>115</v>
      </c>
      <c r="C74" s="557">
        <v>24</v>
      </c>
      <c r="D74" s="557">
        <v>2278</v>
      </c>
      <c r="E74" s="557">
        <v>2302</v>
      </c>
      <c r="G74" s="557">
        <v>187</v>
      </c>
      <c r="H74" s="557">
        <v>7794</v>
      </c>
      <c r="I74" s="557">
        <v>7981</v>
      </c>
    </row>
    <row r="75" spans="1:9" ht="12" customHeight="1" x14ac:dyDescent="0.2">
      <c r="B75" s="515"/>
      <c r="C75" s="557"/>
      <c r="D75" s="557"/>
      <c r="E75" s="557"/>
      <c r="G75" s="557"/>
      <c r="H75" s="557"/>
      <c r="I75" s="557"/>
    </row>
    <row r="76" spans="1:9" ht="12" customHeight="1" x14ac:dyDescent="0.2">
      <c r="A76" s="515">
        <v>1991</v>
      </c>
      <c r="B76" s="515" t="s">
        <v>155</v>
      </c>
      <c r="C76" s="557" t="s">
        <v>24</v>
      </c>
      <c r="D76" s="557" t="s">
        <v>24</v>
      </c>
      <c r="E76" s="557" t="s">
        <v>24</v>
      </c>
      <c r="G76" s="557" t="s">
        <v>24</v>
      </c>
      <c r="H76" s="557" t="s">
        <v>24</v>
      </c>
      <c r="I76" s="557" t="s">
        <v>24</v>
      </c>
    </row>
    <row r="77" spans="1:9" ht="12" customHeight="1" x14ac:dyDescent="0.2">
      <c r="B77" s="515" t="s">
        <v>156</v>
      </c>
      <c r="C77" s="557">
        <v>0</v>
      </c>
      <c r="D77" s="557">
        <v>70</v>
      </c>
      <c r="E77" s="557">
        <v>70</v>
      </c>
      <c r="G77" s="557">
        <v>7</v>
      </c>
      <c r="H77" s="557">
        <v>3902</v>
      </c>
      <c r="I77" s="557">
        <v>3909</v>
      </c>
    </row>
    <row r="78" spans="1:9" ht="12" customHeight="1" x14ac:dyDescent="0.2">
      <c r="B78" s="515" t="s">
        <v>157</v>
      </c>
      <c r="C78" s="557">
        <v>0</v>
      </c>
      <c r="D78" s="557">
        <v>46</v>
      </c>
      <c r="E78" s="557">
        <v>46</v>
      </c>
      <c r="G78" s="557">
        <v>9</v>
      </c>
      <c r="H78" s="557">
        <v>1765</v>
      </c>
      <c r="I78" s="557">
        <v>1774</v>
      </c>
    </row>
    <row r="79" spans="1:9" ht="12" customHeight="1" x14ac:dyDescent="0.2">
      <c r="B79" s="515" t="s">
        <v>158</v>
      </c>
      <c r="C79" s="557">
        <v>3</v>
      </c>
      <c r="D79" s="557">
        <v>167</v>
      </c>
      <c r="E79" s="557">
        <v>170</v>
      </c>
      <c r="G79" s="557">
        <v>16</v>
      </c>
      <c r="H79" s="557">
        <v>3251</v>
      </c>
      <c r="I79" s="557">
        <v>3267</v>
      </c>
    </row>
    <row r="80" spans="1:9" ht="12" customHeight="1" x14ac:dyDescent="0.2">
      <c r="B80" s="591" t="s">
        <v>159</v>
      </c>
      <c r="C80" s="582">
        <v>0</v>
      </c>
      <c r="D80" s="582">
        <v>263</v>
      </c>
      <c r="E80" s="582">
        <v>263</v>
      </c>
      <c r="G80" s="582">
        <v>30</v>
      </c>
      <c r="H80" s="582">
        <v>1310</v>
      </c>
      <c r="I80" s="582">
        <v>1340</v>
      </c>
    </row>
    <row r="81" spans="1:9" ht="12" customHeight="1" x14ac:dyDescent="0.2">
      <c r="B81" s="515" t="s">
        <v>115</v>
      </c>
      <c r="C81" s="557">
        <v>3</v>
      </c>
      <c r="D81" s="557">
        <v>546</v>
      </c>
      <c r="E81" s="557">
        <v>549</v>
      </c>
      <c r="G81" s="557">
        <v>62</v>
      </c>
      <c r="H81" s="557">
        <v>10228</v>
      </c>
      <c r="I81" s="557">
        <v>10290</v>
      </c>
    </row>
    <row r="82" spans="1:9" ht="12" customHeight="1" x14ac:dyDescent="0.2">
      <c r="B82" s="515"/>
      <c r="C82" s="557"/>
      <c r="D82" s="557"/>
      <c r="E82" s="557"/>
      <c r="G82" s="557"/>
      <c r="H82" s="557"/>
      <c r="I82" s="557"/>
    </row>
    <row r="83" spans="1:9" ht="12" customHeight="1" x14ac:dyDescent="0.2">
      <c r="A83" s="515">
        <v>1992</v>
      </c>
      <c r="B83" s="515" t="s">
        <v>155</v>
      </c>
      <c r="C83" s="557" t="s">
        <v>24</v>
      </c>
      <c r="D83" s="557" t="s">
        <v>24</v>
      </c>
      <c r="E83" s="557" t="s">
        <v>24</v>
      </c>
      <c r="G83" s="557" t="s">
        <v>24</v>
      </c>
      <c r="H83" s="557" t="s">
        <v>24</v>
      </c>
      <c r="I83" s="557" t="s">
        <v>24</v>
      </c>
    </row>
    <row r="84" spans="1:9" ht="12" customHeight="1" x14ac:dyDescent="0.2">
      <c r="B84" s="515" t="s">
        <v>156</v>
      </c>
      <c r="C84" s="557">
        <v>0</v>
      </c>
      <c r="D84" s="557">
        <v>15</v>
      </c>
      <c r="E84" s="557">
        <v>15</v>
      </c>
      <c r="G84" s="557">
        <v>124</v>
      </c>
      <c r="H84" s="557">
        <v>1152</v>
      </c>
      <c r="I84" s="557">
        <v>1276</v>
      </c>
    </row>
    <row r="85" spans="1:9" ht="12" customHeight="1" x14ac:dyDescent="0.2">
      <c r="B85" s="515" t="s">
        <v>157</v>
      </c>
      <c r="C85" s="557">
        <v>0</v>
      </c>
      <c r="D85" s="557">
        <v>97</v>
      </c>
      <c r="E85" s="557">
        <v>97</v>
      </c>
      <c r="G85" s="557">
        <v>52</v>
      </c>
      <c r="H85" s="557">
        <v>1107</v>
      </c>
      <c r="I85" s="557">
        <v>1159</v>
      </c>
    </row>
    <row r="86" spans="1:9" ht="12" customHeight="1" x14ac:dyDescent="0.2">
      <c r="B86" s="515" t="s">
        <v>158</v>
      </c>
      <c r="C86" s="557">
        <v>0</v>
      </c>
      <c r="D86" s="557">
        <v>284</v>
      </c>
      <c r="E86" s="557">
        <v>284</v>
      </c>
      <c r="G86" s="557">
        <v>148</v>
      </c>
      <c r="H86" s="557">
        <v>2580</v>
      </c>
      <c r="I86" s="557">
        <v>2728</v>
      </c>
    </row>
    <row r="87" spans="1:9" ht="12" customHeight="1" x14ac:dyDescent="0.2">
      <c r="B87" s="591" t="s">
        <v>159</v>
      </c>
      <c r="C87" s="582">
        <v>0</v>
      </c>
      <c r="D87" s="582">
        <v>346</v>
      </c>
      <c r="E87" s="582">
        <v>346</v>
      </c>
      <c r="G87" s="582">
        <v>42</v>
      </c>
      <c r="H87" s="582">
        <v>946</v>
      </c>
      <c r="I87" s="582">
        <v>988</v>
      </c>
    </row>
    <row r="88" spans="1:9" ht="12" customHeight="1" x14ac:dyDescent="0.2">
      <c r="B88" s="515" t="s">
        <v>115</v>
      </c>
      <c r="C88" s="557">
        <v>0</v>
      </c>
      <c r="D88" s="557">
        <v>742</v>
      </c>
      <c r="E88" s="557">
        <v>742</v>
      </c>
      <c r="G88" s="557">
        <v>366</v>
      </c>
      <c r="H88" s="557">
        <v>5785</v>
      </c>
      <c r="I88" s="557">
        <v>6151</v>
      </c>
    </row>
    <row r="89" spans="1:9" ht="12" customHeight="1" x14ac:dyDescent="0.2">
      <c r="B89" s="515"/>
      <c r="C89" s="557"/>
      <c r="D89" s="557"/>
      <c r="E89" s="557"/>
      <c r="G89" s="557"/>
      <c r="H89" s="557"/>
      <c r="I89" s="557"/>
    </row>
    <row r="90" spans="1:9" ht="12" customHeight="1" x14ac:dyDescent="0.2">
      <c r="A90" s="515">
        <v>1993</v>
      </c>
      <c r="B90" s="515" t="s">
        <v>155</v>
      </c>
      <c r="C90" s="557" t="s">
        <v>24</v>
      </c>
      <c r="D90" s="557" t="s">
        <v>24</v>
      </c>
      <c r="E90" s="557" t="s">
        <v>24</v>
      </c>
      <c r="G90" s="557" t="s">
        <v>24</v>
      </c>
      <c r="H90" s="557" t="s">
        <v>24</v>
      </c>
      <c r="I90" s="557" t="s">
        <v>24</v>
      </c>
    </row>
    <row r="91" spans="1:9" ht="12" customHeight="1" x14ac:dyDescent="0.2">
      <c r="B91" s="515" t="s">
        <v>156</v>
      </c>
      <c r="C91" s="557">
        <v>0</v>
      </c>
      <c r="D91" s="557">
        <v>19</v>
      </c>
      <c r="E91" s="557">
        <v>19</v>
      </c>
      <c r="G91" s="557">
        <v>62</v>
      </c>
      <c r="H91" s="557">
        <v>3017</v>
      </c>
      <c r="I91" s="557">
        <v>3079</v>
      </c>
    </row>
    <row r="92" spans="1:9" ht="12" customHeight="1" x14ac:dyDescent="0.2">
      <c r="B92" s="515" t="s">
        <v>157</v>
      </c>
      <c r="C92" s="557">
        <v>0</v>
      </c>
      <c r="D92" s="557">
        <v>320</v>
      </c>
      <c r="E92" s="557">
        <v>320</v>
      </c>
      <c r="G92" s="557">
        <v>33</v>
      </c>
      <c r="H92" s="557">
        <v>1632</v>
      </c>
      <c r="I92" s="557">
        <v>1665</v>
      </c>
    </row>
    <row r="93" spans="1:9" ht="12" customHeight="1" x14ac:dyDescent="0.2">
      <c r="B93" s="515" t="s">
        <v>158</v>
      </c>
      <c r="C93" s="557">
        <v>0</v>
      </c>
      <c r="D93" s="557">
        <v>211</v>
      </c>
      <c r="E93" s="557">
        <v>211</v>
      </c>
      <c r="G93" s="557">
        <v>47</v>
      </c>
      <c r="H93" s="557">
        <v>3495</v>
      </c>
      <c r="I93" s="557">
        <v>3542</v>
      </c>
    </row>
    <row r="94" spans="1:9" ht="12" customHeight="1" x14ac:dyDescent="0.2">
      <c r="B94" s="591" t="s">
        <v>159</v>
      </c>
      <c r="C94" s="582">
        <v>0</v>
      </c>
      <c r="D94" s="582">
        <v>228</v>
      </c>
      <c r="E94" s="582">
        <v>228</v>
      </c>
      <c r="G94" s="582">
        <v>33</v>
      </c>
      <c r="H94" s="582">
        <v>1492</v>
      </c>
      <c r="I94" s="582">
        <v>1525</v>
      </c>
    </row>
    <row r="95" spans="1:9" ht="12" customHeight="1" x14ac:dyDescent="0.2">
      <c r="B95" s="515" t="s">
        <v>115</v>
      </c>
      <c r="C95" s="557">
        <v>0</v>
      </c>
      <c r="D95" s="557">
        <v>778</v>
      </c>
      <c r="E95" s="557">
        <v>778</v>
      </c>
      <c r="G95" s="557">
        <v>175</v>
      </c>
      <c r="H95" s="557">
        <v>9636</v>
      </c>
      <c r="I95" s="557">
        <v>9811</v>
      </c>
    </row>
    <row r="96" spans="1:9" ht="12" customHeight="1" x14ac:dyDescent="0.2">
      <c r="B96" s="515"/>
      <c r="C96" s="557"/>
      <c r="D96" s="557"/>
      <c r="E96" s="557"/>
      <c r="G96" s="557"/>
      <c r="H96" s="557"/>
      <c r="I96" s="557"/>
    </row>
    <row r="97" spans="1:10" ht="12" customHeight="1" x14ac:dyDescent="0.2">
      <c r="A97" s="515">
        <v>1994</v>
      </c>
      <c r="B97" s="515" t="s">
        <v>155</v>
      </c>
      <c r="C97" s="557" t="s">
        <v>24</v>
      </c>
      <c r="D97" s="557" t="s">
        <v>24</v>
      </c>
      <c r="E97" s="557" t="s">
        <v>24</v>
      </c>
      <c r="G97" s="557" t="s">
        <v>24</v>
      </c>
      <c r="H97" s="557" t="s">
        <v>24</v>
      </c>
      <c r="I97" s="557" t="s">
        <v>24</v>
      </c>
    </row>
    <row r="98" spans="1:10" ht="12" customHeight="1" x14ac:dyDescent="0.2">
      <c r="B98" s="515" t="s">
        <v>156</v>
      </c>
      <c r="C98" s="557">
        <v>9</v>
      </c>
      <c r="D98" s="557">
        <v>152</v>
      </c>
      <c r="E98" s="557">
        <v>161</v>
      </c>
      <c r="G98" s="557">
        <v>80</v>
      </c>
      <c r="H98" s="557">
        <v>4341</v>
      </c>
      <c r="I98" s="557">
        <v>4421</v>
      </c>
    </row>
    <row r="99" spans="1:10" ht="12" customHeight="1" x14ac:dyDescent="0.2">
      <c r="B99" s="515" t="s">
        <v>157</v>
      </c>
      <c r="C99" s="557">
        <v>14</v>
      </c>
      <c r="D99" s="557">
        <v>110</v>
      </c>
      <c r="E99" s="557">
        <v>124</v>
      </c>
      <c r="G99" s="557">
        <v>4</v>
      </c>
      <c r="H99" s="557">
        <v>1448</v>
      </c>
      <c r="I99" s="557">
        <v>1452</v>
      </c>
    </row>
    <row r="100" spans="1:10" ht="12" customHeight="1" x14ac:dyDescent="0.2">
      <c r="B100" s="515" t="s">
        <v>158</v>
      </c>
      <c r="C100" s="557">
        <v>3</v>
      </c>
      <c r="D100" s="557">
        <v>239</v>
      </c>
      <c r="E100" s="557">
        <v>242</v>
      </c>
      <c r="G100" s="557">
        <v>71</v>
      </c>
      <c r="H100" s="557">
        <v>3658</v>
      </c>
      <c r="I100" s="557">
        <v>3729</v>
      </c>
    </row>
    <row r="101" spans="1:10" ht="12" customHeight="1" x14ac:dyDescent="0.2">
      <c r="B101" s="591" t="s">
        <v>159</v>
      </c>
      <c r="C101" s="582">
        <v>0</v>
      </c>
      <c r="D101" s="582">
        <v>255</v>
      </c>
      <c r="E101" s="582">
        <v>255</v>
      </c>
      <c r="G101" s="582">
        <v>94</v>
      </c>
      <c r="H101" s="582">
        <v>2266</v>
      </c>
      <c r="I101" s="582">
        <v>2360</v>
      </c>
    </row>
    <row r="102" spans="1:10" ht="12" customHeight="1" x14ac:dyDescent="0.2">
      <c r="B102" s="515" t="s">
        <v>115</v>
      </c>
      <c r="C102" s="557">
        <v>26</v>
      </c>
      <c r="D102" s="557">
        <v>756</v>
      </c>
      <c r="E102" s="557">
        <v>782</v>
      </c>
      <c r="G102" s="557">
        <v>249</v>
      </c>
      <c r="H102" s="557">
        <v>11713</v>
      </c>
      <c r="I102" s="557">
        <v>11962</v>
      </c>
    </row>
    <row r="103" spans="1:10" ht="12" customHeight="1" x14ac:dyDescent="0.2">
      <c r="B103" s="515"/>
      <c r="C103" s="557"/>
      <c r="D103" s="557"/>
      <c r="E103" s="557"/>
      <c r="G103" s="557"/>
      <c r="H103" s="557"/>
      <c r="I103" s="557"/>
    </row>
    <row r="104" spans="1:10" ht="12" customHeight="1" x14ac:dyDescent="0.2">
      <c r="A104" s="515">
        <v>1995</v>
      </c>
      <c r="B104" s="515" t="s">
        <v>155</v>
      </c>
      <c r="C104" s="557" t="s">
        <v>24</v>
      </c>
      <c r="D104" s="557" t="s">
        <v>24</v>
      </c>
      <c r="E104" s="557" t="s">
        <v>24</v>
      </c>
      <c r="G104" s="557" t="s">
        <v>24</v>
      </c>
      <c r="H104" s="557" t="s">
        <v>24</v>
      </c>
      <c r="I104" s="557" t="s">
        <v>24</v>
      </c>
    </row>
    <row r="105" spans="1:10" ht="12" customHeight="1" x14ac:dyDescent="0.2">
      <c r="B105" s="515" t="s">
        <v>156</v>
      </c>
      <c r="C105" s="557">
        <v>0</v>
      </c>
      <c r="D105" s="557">
        <v>656</v>
      </c>
      <c r="E105" s="557">
        <v>656</v>
      </c>
      <c r="G105" s="557">
        <v>117</v>
      </c>
      <c r="H105" s="557">
        <v>5200</v>
      </c>
      <c r="I105" s="557">
        <v>5317</v>
      </c>
    </row>
    <row r="106" spans="1:10" ht="12" customHeight="1" x14ac:dyDescent="0.2">
      <c r="B106" s="515" t="s">
        <v>157</v>
      </c>
      <c r="C106" s="557">
        <v>0</v>
      </c>
      <c r="D106" s="557">
        <v>1312</v>
      </c>
      <c r="E106" s="557">
        <v>1312</v>
      </c>
      <c r="G106" s="557">
        <v>44</v>
      </c>
      <c r="H106" s="557">
        <v>2415</v>
      </c>
      <c r="I106" s="557">
        <v>2459</v>
      </c>
    </row>
    <row r="107" spans="1:10" ht="12" customHeight="1" x14ac:dyDescent="0.2">
      <c r="B107" s="515" t="s">
        <v>158</v>
      </c>
      <c r="C107" s="557">
        <v>0</v>
      </c>
      <c r="D107" s="557">
        <v>624</v>
      </c>
      <c r="E107" s="557">
        <v>624</v>
      </c>
      <c r="G107" s="557">
        <v>47</v>
      </c>
      <c r="H107" s="557">
        <v>4610</v>
      </c>
      <c r="I107" s="557">
        <v>4657</v>
      </c>
    </row>
    <row r="108" spans="1:10" ht="12" customHeight="1" x14ac:dyDescent="0.2">
      <c r="B108" s="591" t="s">
        <v>159</v>
      </c>
      <c r="C108" s="582">
        <v>93</v>
      </c>
      <c r="D108" s="582">
        <v>1175</v>
      </c>
      <c r="E108" s="582">
        <v>1268</v>
      </c>
      <c r="G108" s="582">
        <v>268</v>
      </c>
      <c r="H108" s="582">
        <v>3383</v>
      </c>
      <c r="I108" s="582">
        <v>3651</v>
      </c>
    </row>
    <row r="109" spans="1:10" ht="12" customHeight="1" x14ac:dyDescent="0.2">
      <c r="B109" s="515" t="s">
        <v>115</v>
      </c>
      <c r="C109" s="557">
        <v>93</v>
      </c>
      <c r="D109" s="557">
        <v>3767</v>
      </c>
      <c r="E109" s="557">
        <v>3860</v>
      </c>
      <c r="G109" s="557">
        <v>476</v>
      </c>
      <c r="H109" s="557">
        <v>15608</v>
      </c>
      <c r="I109" s="557">
        <v>16084</v>
      </c>
    </row>
    <row r="110" spans="1:10" ht="12" customHeight="1" x14ac:dyDescent="0.2">
      <c r="B110" s="515"/>
      <c r="C110" s="557"/>
      <c r="D110" s="557"/>
      <c r="E110" s="557"/>
      <c r="G110" s="557"/>
      <c r="H110" s="557"/>
      <c r="I110" s="557"/>
    </row>
    <row r="111" spans="1:10" ht="12" customHeight="1" x14ac:dyDescent="0.2">
      <c r="A111" s="515">
        <v>1996</v>
      </c>
      <c r="B111" s="515" t="s">
        <v>155</v>
      </c>
      <c r="C111" s="557">
        <v>16</v>
      </c>
      <c r="D111" s="557">
        <v>3113</v>
      </c>
      <c r="E111" s="557">
        <v>3129</v>
      </c>
      <c r="F111" s="557"/>
      <c r="G111" s="557">
        <v>127</v>
      </c>
      <c r="H111" s="557">
        <v>40020</v>
      </c>
      <c r="I111" s="557">
        <v>40147</v>
      </c>
      <c r="J111" s="556"/>
    </row>
    <row r="112" spans="1:10" ht="12" customHeight="1" x14ac:dyDescent="0.2">
      <c r="A112" s="515"/>
      <c r="B112" s="515" t="s">
        <v>156</v>
      </c>
      <c r="C112" s="557">
        <v>1</v>
      </c>
      <c r="D112" s="557">
        <v>1851</v>
      </c>
      <c r="E112" s="557">
        <v>1852</v>
      </c>
      <c r="F112" s="557"/>
      <c r="G112" s="557">
        <v>36</v>
      </c>
      <c r="H112" s="557">
        <v>9093</v>
      </c>
      <c r="I112" s="557">
        <v>9129</v>
      </c>
    </row>
    <row r="113" spans="1:9" ht="12" customHeight="1" x14ac:dyDescent="0.2">
      <c r="A113" s="515"/>
      <c r="B113" s="515" t="s">
        <v>157</v>
      </c>
      <c r="C113" s="557">
        <v>9</v>
      </c>
      <c r="D113" s="557">
        <v>673</v>
      </c>
      <c r="E113" s="557">
        <v>682</v>
      </c>
      <c r="F113" s="557"/>
      <c r="G113" s="557">
        <v>7</v>
      </c>
      <c r="H113" s="557">
        <v>1570</v>
      </c>
      <c r="I113" s="557">
        <v>1577</v>
      </c>
    </row>
    <row r="114" spans="1:9" ht="12" customHeight="1" x14ac:dyDescent="0.2">
      <c r="A114" s="515"/>
      <c r="B114" s="515" t="s">
        <v>158</v>
      </c>
      <c r="C114" s="557">
        <v>3</v>
      </c>
      <c r="D114" s="557">
        <v>268</v>
      </c>
      <c r="E114" s="557">
        <v>271</v>
      </c>
      <c r="F114" s="557"/>
      <c r="G114" s="557">
        <v>12</v>
      </c>
      <c r="H114" s="557">
        <v>3023</v>
      </c>
      <c r="I114" s="557">
        <v>3035</v>
      </c>
    </row>
    <row r="115" spans="1:9" ht="12" customHeight="1" x14ac:dyDescent="0.2">
      <c r="A115" s="515"/>
      <c r="B115" s="591" t="s">
        <v>159</v>
      </c>
      <c r="C115" s="582">
        <v>6</v>
      </c>
      <c r="D115" s="582">
        <v>1182</v>
      </c>
      <c r="E115" s="582">
        <v>1188</v>
      </c>
      <c r="F115" s="557"/>
      <c r="G115" s="582">
        <v>8</v>
      </c>
      <c r="H115" s="582">
        <v>2770</v>
      </c>
      <c r="I115" s="582">
        <v>2778</v>
      </c>
    </row>
    <row r="116" spans="1:9" ht="12" customHeight="1" x14ac:dyDescent="0.2">
      <c r="A116" s="515"/>
      <c r="B116" s="515" t="s">
        <v>115</v>
      </c>
      <c r="C116" s="557">
        <v>35</v>
      </c>
      <c r="D116" s="557">
        <v>7087</v>
      </c>
      <c r="E116" s="557">
        <v>7122</v>
      </c>
      <c r="F116" s="557"/>
      <c r="G116" s="557">
        <v>190</v>
      </c>
      <c r="H116" s="557">
        <v>56476</v>
      </c>
      <c r="I116" s="557">
        <v>56666</v>
      </c>
    </row>
    <row r="117" spans="1:9" ht="12" customHeight="1" x14ac:dyDescent="0.2">
      <c r="A117" s="515"/>
      <c r="B117" s="515"/>
      <c r="C117" s="557"/>
      <c r="D117" s="557"/>
      <c r="E117" s="557"/>
      <c r="F117" s="557"/>
      <c r="G117" s="557"/>
      <c r="H117" s="557"/>
      <c r="I117" s="557"/>
    </row>
    <row r="118" spans="1:9" ht="12" customHeight="1" x14ac:dyDescent="0.2">
      <c r="A118" s="515">
        <v>1997</v>
      </c>
      <c r="B118" s="515" t="s">
        <v>155</v>
      </c>
      <c r="C118" s="557" t="s">
        <v>24</v>
      </c>
      <c r="D118" s="557" t="s">
        <v>24</v>
      </c>
      <c r="E118" s="557" t="s">
        <v>24</v>
      </c>
      <c r="F118" s="557"/>
      <c r="G118" s="557" t="s">
        <v>24</v>
      </c>
      <c r="H118" s="557" t="s">
        <v>24</v>
      </c>
      <c r="I118" s="557" t="s">
        <v>24</v>
      </c>
    </row>
    <row r="119" spans="1:9" ht="12" customHeight="1" x14ac:dyDescent="0.2">
      <c r="A119" s="515"/>
      <c r="B119" s="515" t="s">
        <v>156</v>
      </c>
      <c r="C119" s="557">
        <v>0</v>
      </c>
      <c r="D119" s="557">
        <v>2919</v>
      </c>
      <c r="E119" s="557">
        <v>2919</v>
      </c>
      <c r="F119" s="557"/>
      <c r="G119" s="557">
        <v>21</v>
      </c>
      <c r="H119" s="557">
        <v>5574</v>
      </c>
      <c r="I119" s="557">
        <v>5595</v>
      </c>
    </row>
    <row r="120" spans="1:9" ht="12" customHeight="1" x14ac:dyDescent="0.2">
      <c r="A120" s="515"/>
      <c r="B120" s="515" t="s">
        <v>157</v>
      </c>
      <c r="C120" s="557">
        <v>0</v>
      </c>
      <c r="D120" s="557">
        <v>1102</v>
      </c>
      <c r="E120" s="557">
        <v>1102</v>
      </c>
      <c r="F120" s="557"/>
      <c r="G120" s="557">
        <v>3</v>
      </c>
      <c r="H120" s="557">
        <v>1479</v>
      </c>
      <c r="I120" s="557">
        <v>1482</v>
      </c>
    </row>
    <row r="121" spans="1:9" ht="12" customHeight="1" x14ac:dyDescent="0.2">
      <c r="A121" s="515"/>
      <c r="B121" s="515" t="s">
        <v>158</v>
      </c>
      <c r="C121" s="557">
        <v>0</v>
      </c>
      <c r="D121" s="557">
        <v>1419</v>
      </c>
      <c r="E121" s="557">
        <v>1419</v>
      </c>
      <c r="F121" s="557"/>
      <c r="G121" s="557">
        <v>5</v>
      </c>
      <c r="H121" s="557">
        <v>3796</v>
      </c>
      <c r="I121" s="557">
        <v>3801</v>
      </c>
    </row>
    <row r="122" spans="1:9" ht="12" customHeight="1" x14ac:dyDescent="0.2">
      <c r="A122" s="515"/>
      <c r="B122" s="591" t="s">
        <v>159</v>
      </c>
      <c r="C122" s="582">
        <v>1</v>
      </c>
      <c r="D122" s="582">
        <v>1250</v>
      </c>
      <c r="E122" s="582">
        <v>1251</v>
      </c>
      <c r="F122" s="557"/>
      <c r="G122" s="582">
        <v>6</v>
      </c>
      <c r="H122" s="582">
        <v>1238</v>
      </c>
      <c r="I122" s="582">
        <v>1244</v>
      </c>
    </row>
    <row r="123" spans="1:9" ht="12" customHeight="1" x14ac:dyDescent="0.2">
      <c r="A123" s="515"/>
      <c r="B123" s="515" t="s">
        <v>115</v>
      </c>
      <c r="C123" s="557">
        <v>1</v>
      </c>
      <c r="D123" s="557">
        <v>6690</v>
      </c>
      <c r="E123" s="557">
        <v>6691</v>
      </c>
      <c r="F123" s="557"/>
      <c r="G123" s="557">
        <v>35</v>
      </c>
      <c r="H123" s="557">
        <v>12087</v>
      </c>
      <c r="I123" s="557">
        <v>12122</v>
      </c>
    </row>
    <row r="124" spans="1:9" ht="12" customHeight="1" x14ac:dyDescent="0.2">
      <c r="A124" s="515"/>
      <c r="B124" s="515"/>
      <c r="C124" s="557"/>
      <c r="D124" s="557"/>
      <c r="E124" s="557"/>
      <c r="F124" s="557"/>
      <c r="G124" s="557"/>
      <c r="H124" s="557"/>
      <c r="I124" s="557"/>
    </row>
    <row r="125" spans="1:9" ht="12" customHeight="1" x14ac:dyDescent="0.2">
      <c r="A125" s="515">
        <v>1998</v>
      </c>
      <c r="B125" s="515" t="s">
        <v>155</v>
      </c>
      <c r="C125" s="557" t="s">
        <v>24</v>
      </c>
      <c r="D125" s="557" t="s">
        <v>24</v>
      </c>
      <c r="E125" s="557" t="s">
        <v>24</v>
      </c>
      <c r="F125" s="557"/>
      <c r="G125" s="557" t="s">
        <v>24</v>
      </c>
      <c r="H125" s="557" t="s">
        <v>24</v>
      </c>
      <c r="I125" s="557" t="s">
        <v>24</v>
      </c>
    </row>
    <row r="126" spans="1:9" ht="12" customHeight="1" x14ac:dyDescent="0.2">
      <c r="A126" s="515"/>
      <c r="B126" s="515" t="s">
        <v>156</v>
      </c>
      <c r="C126" s="557">
        <v>2</v>
      </c>
      <c r="D126" s="557">
        <v>621</v>
      </c>
      <c r="E126" s="557">
        <v>623</v>
      </c>
      <c r="F126" s="557"/>
      <c r="G126" s="557">
        <v>16</v>
      </c>
      <c r="H126" s="557">
        <v>3454</v>
      </c>
      <c r="I126" s="557">
        <v>3470</v>
      </c>
    </row>
    <row r="127" spans="1:9" ht="12" customHeight="1" x14ac:dyDescent="0.2">
      <c r="A127" s="515"/>
      <c r="B127" s="515" t="s">
        <v>157</v>
      </c>
      <c r="C127" s="557">
        <v>0</v>
      </c>
      <c r="D127" s="557">
        <v>937</v>
      </c>
      <c r="E127" s="557">
        <v>937</v>
      </c>
      <c r="F127" s="557"/>
      <c r="G127" s="557">
        <v>9</v>
      </c>
      <c r="H127" s="557">
        <v>1324</v>
      </c>
      <c r="I127" s="557">
        <v>1333</v>
      </c>
    </row>
    <row r="128" spans="1:9" ht="12" customHeight="1" x14ac:dyDescent="0.2">
      <c r="A128" s="515"/>
      <c r="B128" s="515" t="s">
        <v>158</v>
      </c>
      <c r="C128" s="557">
        <v>0</v>
      </c>
      <c r="D128" s="557">
        <v>780</v>
      </c>
      <c r="E128" s="557">
        <v>780</v>
      </c>
      <c r="F128" s="557"/>
      <c r="G128" s="557">
        <v>23</v>
      </c>
      <c r="H128" s="557">
        <v>3874</v>
      </c>
      <c r="I128" s="557">
        <v>3897</v>
      </c>
    </row>
    <row r="129" spans="1:9" ht="12" customHeight="1" x14ac:dyDescent="0.2">
      <c r="A129" s="515"/>
      <c r="B129" s="591" t="s">
        <v>159</v>
      </c>
      <c r="C129" s="582">
        <v>45</v>
      </c>
      <c r="D129" s="582">
        <v>426</v>
      </c>
      <c r="E129" s="582">
        <v>471</v>
      </c>
      <c r="F129" s="557"/>
      <c r="G129" s="582">
        <v>5</v>
      </c>
      <c r="H129" s="582">
        <v>1535</v>
      </c>
      <c r="I129" s="582">
        <v>1540</v>
      </c>
    </row>
    <row r="130" spans="1:9" ht="12" customHeight="1" x14ac:dyDescent="0.2">
      <c r="A130" s="515"/>
      <c r="B130" s="515" t="s">
        <v>115</v>
      </c>
      <c r="C130" s="557">
        <v>47</v>
      </c>
      <c r="D130" s="557">
        <v>2764</v>
      </c>
      <c r="E130" s="557">
        <v>2811</v>
      </c>
      <c r="F130" s="557"/>
      <c r="G130" s="557">
        <v>53</v>
      </c>
      <c r="H130" s="557">
        <v>10187</v>
      </c>
      <c r="I130" s="557">
        <v>10240</v>
      </c>
    </row>
    <row r="131" spans="1:9" ht="12" customHeight="1" x14ac:dyDescent="0.2">
      <c r="A131" s="515"/>
      <c r="B131" s="515"/>
      <c r="C131" s="557"/>
      <c r="D131" s="557"/>
      <c r="E131" s="557"/>
      <c r="F131" s="557"/>
      <c r="G131" s="557"/>
      <c r="H131" s="557"/>
      <c r="I131" s="557"/>
    </row>
    <row r="132" spans="1:9" ht="12" customHeight="1" x14ac:dyDescent="0.2">
      <c r="A132" s="515">
        <v>1999</v>
      </c>
      <c r="B132" s="515" t="s">
        <v>155</v>
      </c>
      <c r="C132" s="557" t="s">
        <v>24</v>
      </c>
      <c r="D132" s="557" t="s">
        <v>24</v>
      </c>
      <c r="E132" s="557" t="s">
        <v>24</v>
      </c>
      <c r="F132" s="557"/>
      <c r="G132" s="557" t="s">
        <v>24</v>
      </c>
      <c r="H132" s="557">
        <v>2077</v>
      </c>
      <c r="I132" s="557">
        <v>2077</v>
      </c>
    </row>
    <row r="133" spans="1:9" ht="12" customHeight="1" x14ac:dyDescent="0.2">
      <c r="A133" s="515"/>
      <c r="B133" s="515" t="s">
        <v>156</v>
      </c>
      <c r="C133" s="557">
        <v>2</v>
      </c>
      <c r="D133" s="557">
        <v>456</v>
      </c>
      <c r="E133" s="557">
        <v>458</v>
      </c>
      <c r="F133" s="557"/>
      <c r="G133" s="557">
        <v>127</v>
      </c>
      <c r="H133" s="557">
        <v>2315</v>
      </c>
      <c r="I133" s="557">
        <v>2442</v>
      </c>
    </row>
    <row r="134" spans="1:9" ht="12" customHeight="1" x14ac:dyDescent="0.2">
      <c r="A134" s="515"/>
      <c r="B134" s="515" t="s">
        <v>157</v>
      </c>
      <c r="C134" s="557">
        <v>0</v>
      </c>
      <c r="D134" s="557">
        <v>1343</v>
      </c>
      <c r="E134" s="557">
        <v>1343</v>
      </c>
      <c r="F134" s="557"/>
      <c r="G134" s="557">
        <v>49</v>
      </c>
      <c r="H134" s="557">
        <v>2261</v>
      </c>
      <c r="I134" s="557">
        <v>2310</v>
      </c>
    </row>
    <row r="135" spans="1:9" ht="12" customHeight="1" x14ac:dyDescent="0.2">
      <c r="A135" s="515"/>
      <c r="B135" s="515" t="s">
        <v>158</v>
      </c>
      <c r="C135" s="557">
        <v>0</v>
      </c>
      <c r="D135" s="557">
        <v>593</v>
      </c>
      <c r="E135" s="557">
        <v>593</v>
      </c>
      <c r="F135" s="557"/>
      <c r="G135" s="557">
        <v>237</v>
      </c>
      <c r="H135" s="557">
        <v>4784</v>
      </c>
      <c r="I135" s="557">
        <v>5021</v>
      </c>
    </row>
    <row r="136" spans="1:9" ht="12" customHeight="1" x14ac:dyDescent="0.2">
      <c r="A136" s="515"/>
      <c r="B136" s="591" t="s">
        <v>159</v>
      </c>
      <c r="C136" s="582">
        <v>13</v>
      </c>
      <c r="D136" s="582">
        <v>776</v>
      </c>
      <c r="E136" s="582">
        <v>789</v>
      </c>
      <c r="F136" s="557"/>
      <c r="G136" s="582">
        <v>96</v>
      </c>
      <c r="H136" s="582">
        <v>2978</v>
      </c>
      <c r="I136" s="582">
        <v>3074</v>
      </c>
    </row>
    <row r="137" spans="1:9" ht="12" customHeight="1" x14ac:dyDescent="0.2">
      <c r="A137" s="515"/>
      <c r="B137" s="515" t="s">
        <v>115</v>
      </c>
      <c r="C137" s="557">
        <v>15</v>
      </c>
      <c r="D137" s="557">
        <v>3168</v>
      </c>
      <c r="E137" s="557">
        <v>3183</v>
      </c>
      <c r="F137" s="557"/>
      <c r="G137" s="557">
        <v>509</v>
      </c>
      <c r="H137" s="557">
        <v>14415</v>
      </c>
      <c r="I137" s="557">
        <v>14924</v>
      </c>
    </row>
    <row r="138" spans="1:9" ht="12" customHeight="1" x14ac:dyDescent="0.2">
      <c r="A138" s="515"/>
      <c r="B138" s="515"/>
      <c r="C138" s="557"/>
      <c r="D138" s="557"/>
      <c r="E138" s="557"/>
      <c r="F138" s="557"/>
      <c r="G138" s="557"/>
      <c r="H138" s="557"/>
      <c r="I138" s="557"/>
    </row>
    <row r="139" spans="1:9" ht="12" customHeight="1" x14ac:dyDescent="0.2">
      <c r="A139" s="515">
        <v>2000</v>
      </c>
      <c r="B139" s="515" t="s">
        <v>160</v>
      </c>
      <c r="C139" s="557" t="s">
        <v>24</v>
      </c>
      <c r="D139" s="557">
        <v>33</v>
      </c>
      <c r="E139" s="557">
        <v>33</v>
      </c>
      <c r="F139" s="557"/>
      <c r="G139" s="557" t="s">
        <v>24</v>
      </c>
      <c r="H139" s="557">
        <v>4104</v>
      </c>
      <c r="I139" s="557">
        <v>4104</v>
      </c>
    </row>
    <row r="140" spans="1:9" ht="12" customHeight="1" x14ac:dyDescent="0.2">
      <c r="A140" s="515"/>
      <c r="B140" s="515" t="s">
        <v>157</v>
      </c>
      <c r="C140" s="557" t="s">
        <v>24</v>
      </c>
      <c r="D140" s="557">
        <v>2</v>
      </c>
      <c r="E140" s="557">
        <v>2</v>
      </c>
      <c r="F140" s="557"/>
      <c r="G140" s="557" t="s">
        <v>24</v>
      </c>
      <c r="H140" s="557">
        <v>186</v>
      </c>
      <c r="I140" s="557">
        <v>186</v>
      </c>
    </row>
    <row r="141" spans="1:9" ht="12" customHeight="1" x14ac:dyDescent="0.2">
      <c r="A141" s="515"/>
      <c r="B141" s="515" t="s">
        <v>158</v>
      </c>
      <c r="C141" s="557" t="s">
        <v>24</v>
      </c>
      <c r="D141" s="557">
        <v>1</v>
      </c>
      <c r="E141" s="557">
        <v>1</v>
      </c>
      <c r="F141" s="557"/>
      <c r="G141" s="557" t="s">
        <v>24</v>
      </c>
      <c r="H141" s="557">
        <v>813</v>
      </c>
      <c r="I141" s="557">
        <v>813</v>
      </c>
    </row>
    <row r="142" spans="1:9" ht="12" customHeight="1" x14ac:dyDescent="0.2">
      <c r="A142" s="515"/>
      <c r="B142" s="515" t="s">
        <v>161</v>
      </c>
      <c r="C142" s="557">
        <v>5</v>
      </c>
      <c r="D142" s="557">
        <v>1739</v>
      </c>
      <c r="E142" s="557">
        <v>1744</v>
      </c>
      <c r="F142" s="557"/>
      <c r="G142" s="557">
        <v>35</v>
      </c>
      <c r="H142" s="557">
        <v>13174</v>
      </c>
      <c r="I142" s="557">
        <v>13209</v>
      </c>
    </row>
    <row r="143" spans="1:9" ht="12" customHeight="1" x14ac:dyDescent="0.2">
      <c r="A143" s="515"/>
      <c r="B143" s="515" t="s">
        <v>157</v>
      </c>
      <c r="C143" s="557">
        <v>0</v>
      </c>
      <c r="D143" s="557">
        <v>509</v>
      </c>
      <c r="E143" s="557">
        <v>509</v>
      </c>
      <c r="F143" s="557"/>
      <c r="G143" s="557">
        <v>29</v>
      </c>
      <c r="H143" s="557">
        <v>1049</v>
      </c>
      <c r="I143" s="557">
        <v>1078</v>
      </c>
    </row>
    <row r="144" spans="1:9" ht="12" customHeight="1" x14ac:dyDescent="0.2">
      <c r="A144" s="515"/>
      <c r="B144" s="515" t="s">
        <v>158</v>
      </c>
      <c r="C144" s="557">
        <v>8</v>
      </c>
      <c r="D144" s="557">
        <v>909</v>
      </c>
      <c r="E144" s="557">
        <v>917</v>
      </c>
      <c r="F144" s="557"/>
      <c r="G144" s="557">
        <v>111</v>
      </c>
      <c r="H144" s="557">
        <v>4127</v>
      </c>
      <c r="I144" s="557">
        <v>4238</v>
      </c>
    </row>
    <row r="145" spans="1:9" ht="12" customHeight="1" x14ac:dyDescent="0.2">
      <c r="A145" s="515"/>
      <c r="B145" s="591" t="s">
        <v>159</v>
      </c>
      <c r="C145" s="582">
        <v>29</v>
      </c>
      <c r="D145" s="582">
        <v>1325</v>
      </c>
      <c r="E145" s="582">
        <v>1354</v>
      </c>
      <c r="F145" s="557"/>
      <c r="G145" s="582">
        <v>128</v>
      </c>
      <c r="H145" s="582">
        <v>5962</v>
      </c>
      <c r="I145" s="582">
        <v>6090</v>
      </c>
    </row>
    <row r="146" spans="1:9" ht="12" customHeight="1" x14ac:dyDescent="0.2">
      <c r="A146" s="515"/>
      <c r="B146" s="515" t="s">
        <v>115</v>
      </c>
      <c r="C146" s="557">
        <v>42</v>
      </c>
      <c r="D146" s="557">
        <v>4518</v>
      </c>
      <c r="E146" s="557">
        <v>4560</v>
      </c>
      <c r="F146" s="557"/>
      <c r="G146" s="557">
        <v>303</v>
      </c>
      <c r="H146" s="557">
        <v>29415</v>
      </c>
      <c r="I146" s="557">
        <v>29718</v>
      </c>
    </row>
    <row r="147" spans="1:9" ht="12" customHeight="1" x14ac:dyDescent="0.2">
      <c r="A147" s="515"/>
      <c r="B147" s="515"/>
      <c r="C147" s="557"/>
      <c r="D147" s="557"/>
      <c r="E147" s="557"/>
      <c r="F147" s="557"/>
      <c r="G147" s="557"/>
      <c r="H147" s="557"/>
      <c r="I147" s="557"/>
    </row>
    <row r="148" spans="1:9" ht="12" customHeight="1" x14ac:dyDescent="0.2">
      <c r="A148" s="515">
        <v>2001</v>
      </c>
      <c r="B148" s="515" t="s">
        <v>160</v>
      </c>
      <c r="C148" s="557">
        <v>79</v>
      </c>
      <c r="D148" s="557">
        <v>4637</v>
      </c>
      <c r="E148" s="557">
        <v>4716</v>
      </c>
      <c r="F148" s="557"/>
      <c r="G148" s="557">
        <v>63</v>
      </c>
      <c r="H148" s="557">
        <v>7011</v>
      </c>
      <c r="I148" s="557">
        <v>7074</v>
      </c>
    </row>
    <row r="149" spans="1:9" ht="12" customHeight="1" x14ac:dyDescent="0.2">
      <c r="A149" s="515"/>
      <c r="B149" s="515" t="s">
        <v>158</v>
      </c>
      <c r="C149" s="557">
        <v>1</v>
      </c>
      <c r="D149" s="557">
        <v>58</v>
      </c>
      <c r="E149" s="557">
        <v>59</v>
      </c>
      <c r="F149" s="557"/>
      <c r="G149" s="557">
        <v>1</v>
      </c>
      <c r="H149" s="557">
        <v>51</v>
      </c>
      <c r="I149" s="557">
        <v>52</v>
      </c>
    </row>
    <row r="150" spans="1:9" ht="12" customHeight="1" x14ac:dyDescent="0.2">
      <c r="A150" s="515"/>
      <c r="B150" s="515" t="s">
        <v>161</v>
      </c>
      <c r="C150" s="557">
        <v>152</v>
      </c>
      <c r="D150" s="557">
        <v>8846</v>
      </c>
      <c r="E150" s="557">
        <v>8998</v>
      </c>
      <c r="F150" s="557"/>
      <c r="G150" s="557">
        <v>198</v>
      </c>
      <c r="H150" s="557">
        <v>21956</v>
      </c>
      <c r="I150" s="557">
        <v>22154</v>
      </c>
    </row>
    <row r="151" spans="1:9" ht="12" customHeight="1" x14ac:dyDescent="0.2">
      <c r="A151" s="515"/>
      <c r="B151" s="515" t="s">
        <v>157</v>
      </c>
      <c r="C151" s="557">
        <v>0</v>
      </c>
      <c r="D151" s="557">
        <v>134</v>
      </c>
      <c r="E151" s="557">
        <v>134</v>
      </c>
      <c r="F151" s="557"/>
      <c r="G151" s="557">
        <v>28</v>
      </c>
      <c r="H151" s="557">
        <v>1697</v>
      </c>
      <c r="I151" s="557">
        <v>1725</v>
      </c>
    </row>
    <row r="152" spans="1:9" ht="12" customHeight="1" x14ac:dyDescent="0.2">
      <c r="A152" s="515"/>
      <c r="B152" s="515" t="s">
        <v>158</v>
      </c>
      <c r="C152" s="557">
        <v>19</v>
      </c>
      <c r="D152" s="557">
        <v>1504</v>
      </c>
      <c r="E152" s="557">
        <v>1523</v>
      </c>
      <c r="F152" s="557"/>
      <c r="G152" s="557">
        <v>49</v>
      </c>
      <c r="H152" s="557">
        <v>2976</v>
      </c>
      <c r="I152" s="557">
        <v>3025</v>
      </c>
    </row>
    <row r="153" spans="1:9" ht="12" customHeight="1" x14ac:dyDescent="0.2">
      <c r="A153" s="515"/>
      <c r="B153" s="591" t="s">
        <v>159</v>
      </c>
      <c r="C153" s="582">
        <v>46</v>
      </c>
      <c r="D153" s="582">
        <v>4164</v>
      </c>
      <c r="E153" s="582">
        <v>4210</v>
      </c>
      <c r="F153" s="557"/>
      <c r="G153" s="582">
        <v>60</v>
      </c>
      <c r="H153" s="582">
        <v>4954</v>
      </c>
      <c r="I153" s="582">
        <v>5014</v>
      </c>
    </row>
    <row r="154" spans="1:9" ht="12" customHeight="1" x14ac:dyDescent="0.2">
      <c r="A154" s="515"/>
      <c r="B154" s="515" t="s">
        <v>115</v>
      </c>
      <c r="C154" s="557">
        <v>297</v>
      </c>
      <c r="D154" s="557">
        <v>19343</v>
      </c>
      <c r="E154" s="557">
        <v>19640</v>
      </c>
      <c r="F154" s="557"/>
      <c r="G154" s="557">
        <v>399</v>
      </c>
      <c r="H154" s="557">
        <v>38645</v>
      </c>
      <c r="I154" s="557">
        <v>39044</v>
      </c>
    </row>
    <row r="155" spans="1:9" ht="12" customHeight="1" x14ac:dyDescent="0.2">
      <c r="A155" s="515"/>
      <c r="B155" s="515"/>
      <c r="C155" s="557"/>
      <c r="D155" s="557"/>
      <c r="E155" s="557"/>
      <c r="F155" s="557"/>
      <c r="G155" s="557"/>
      <c r="H155" s="557"/>
      <c r="I155" s="557"/>
    </row>
    <row r="156" spans="1:9" ht="12" customHeight="1" x14ac:dyDescent="0.2">
      <c r="A156" s="515">
        <v>2002</v>
      </c>
      <c r="B156" s="515" t="s">
        <v>160</v>
      </c>
      <c r="C156" s="557">
        <v>7</v>
      </c>
      <c r="D156" s="557">
        <v>1852</v>
      </c>
      <c r="E156" s="557">
        <v>1859</v>
      </c>
      <c r="F156" s="557"/>
      <c r="G156" s="557">
        <v>7</v>
      </c>
      <c r="H156" s="557">
        <v>8952</v>
      </c>
      <c r="I156" s="557">
        <v>8959</v>
      </c>
    </row>
    <row r="157" spans="1:9" ht="12" customHeight="1" x14ac:dyDescent="0.2">
      <c r="A157" s="515"/>
      <c r="B157" s="515" t="s">
        <v>158</v>
      </c>
      <c r="C157" s="557" t="s">
        <v>24</v>
      </c>
      <c r="D157" s="557" t="s">
        <v>24</v>
      </c>
      <c r="E157" s="557" t="s">
        <v>24</v>
      </c>
      <c r="F157" s="557"/>
      <c r="G157" s="557" t="s">
        <v>24</v>
      </c>
      <c r="H157" s="557" t="s">
        <v>24</v>
      </c>
      <c r="I157" s="557" t="s">
        <v>24</v>
      </c>
    </row>
    <row r="158" spans="1:9" ht="12" customHeight="1" x14ac:dyDescent="0.2">
      <c r="A158" s="515"/>
      <c r="B158" s="515" t="s">
        <v>161</v>
      </c>
      <c r="C158" s="557">
        <v>25</v>
      </c>
      <c r="D158" s="557">
        <v>6551</v>
      </c>
      <c r="E158" s="557">
        <v>6576</v>
      </c>
      <c r="F158" s="557"/>
      <c r="G158" s="557">
        <v>10</v>
      </c>
      <c r="H158" s="557">
        <v>11197</v>
      </c>
      <c r="I158" s="557">
        <v>11207</v>
      </c>
    </row>
    <row r="159" spans="1:9" ht="12" customHeight="1" x14ac:dyDescent="0.2">
      <c r="A159" s="515"/>
      <c r="B159" s="515" t="s">
        <v>157</v>
      </c>
      <c r="C159" s="557">
        <v>70</v>
      </c>
      <c r="D159" s="557">
        <v>1310</v>
      </c>
      <c r="E159" s="557">
        <v>1380</v>
      </c>
      <c r="F159" s="557"/>
      <c r="G159" s="557">
        <v>10</v>
      </c>
      <c r="H159" s="557">
        <v>729</v>
      </c>
      <c r="I159" s="557">
        <v>739</v>
      </c>
    </row>
    <row r="160" spans="1:9" ht="12" customHeight="1" x14ac:dyDescent="0.2">
      <c r="A160" s="515"/>
      <c r="B160" s="515" t="s">
        <v>158</v>
      </c>
      <c r="C160" s="557">
        <v>24</v>
      </c>
      <c r="D160" s="557">
        <v>2205</v>
      </c>
      <c r="E160" s="557">
        <v>2229</v>
      </c>
      <c r="F160" s="557"/>
      <c r="G160" s="557">
        <v>31</v>
      </c>
      <c r="H160" s="557">
        <v>2528</v>
      </c>
      <c r="I160" s="557">
        <v>2559</v>
      </c>
    </row>
    <row r="161" spans="1:9" ht="12" customHeight="1" x14ac:dyDescent="0.2">
      <c r="A161" s="515"/>
      <c r="B161" s="591" t="s">
        <v>159</v>
      </c>
      <c r="C161" s="582">
        <v>40</v>
      </c>
      <c r="D161" s="582">
        <v>3052</v>
      </c>
      <c r="E161" s="582">
        <v>3062</v>
      </c>
      <c r="F161" s="557"/>
      <c r="G161" s="582">
        <v>68</v>
      </c>
      <c r="H161" s="582">
        <v>1168</v>
      </c>
      <c r="I161" s="582">
        <v>1236</v>
      </c>
    </row>
    <row r="162" spans="1:9" ht="12" customHeight="1" x14ac:dyDescent="0.2">
      <c r="A162" s="515"/>
      <c r="B162" s="515" t="s">
        <v>115</v>
      </c>
      <c r="C162" s="557">
        <v>166</v>
      </c>
      <c r="D162" s="557">
        <v>14970</v>
      </c>
      <c r="E162" s="557">
        <v>15136</v>
      </c>
      <c r="F162" s="557"/>
      <c r="G162" s="557">
        <v>126</v>
      </c>
      <c r="H162" s="557">
        <v>24574</v>
      </c>
      <c r="I162" s="557">
        <v>24700</v>
      </c>
    </row>
    <row r="163" spans="1:9" ht="12" customHeight="1" x14ac:dyDescent="0.2">
      <c r="A163" s="515"/>
      <c r="B163" s="515"/>
      <c r="C163" s="557"/>
      <c r="D163" s="557"/>
      <c r="E163" s="557"/>
      <c r="F163" s="557"/>
      <c r="G163" s="557"/>
      <c r="H163" s="557"/>
      <c r="I163" s="557"/>
    </row>
    <row r="164" spans="1:9" ht="12" customHeight="1" x14ac:dyDescent="0.2">
      <c r="A164" s="515">
        <v>2003</v>
      </c>
      <c r="B164" s="515" t="s">
        <v>160</v>
      </c>
      <c r="C164" s="557">
        <v>4</v>
      </c>
      <c r="D164" s="557">
        <v>779</v>
      </c>
      <c r="E164" s="557">
        <v>783</v>
      </c>
      <c r="F164" s="557"/>
      <c r="G164" s="557">
        <v>11</v>
      </c>
      <c r="H164" s="557">
        <v>17084</v>
      </c>
      <c r="I164" s="557">
        <v>17095</v>
      </c>
    </row>
    <row r="165" spans="1:9" ht="12" customHeight="1" x14ac:dyDescent="0.2">
      <c r="A165" s="515"/>
      <c r="B165" s="515" t="s">
        <v>158</v>
      </c>
      <c r="C165" s="557">
        <v>0</v>
      </c>
      <c r="D165" s="557">
        <v>0</v>
      </c>
      <c r="E165" s="557">
        <v>0</v>
      </c>
      <c r="F165" s="557"/>
      <c r="G165" s="557">
        <v>0</v>
      </c>
      <c r="H165" s="557">
        <v>0</v>
      </c>
      <c r="I165" s="557">
        <v>0</v>
      </c>
    </row>
    <row r="166" spans="1:9" ht="12" customHeight="1" x14ac:dyDescent="0.2">
      <c r="A166" s="515"/>
      <c r="B166" s="515" t="s">
        <v>161</v>
      </c>
      <c r="C166" s="557">
        <v>10</v>
      </c>
      <c r="D166" s="557">
        <v>1800</v>
      </c>
      <c r="E166" s="557">
        <v>1810</v>
      </c>
      <c r="F166" s="557"/>
      <c r="G166" s="557">
        <v>4</v>
      </c>
      <c r="H166" s="557">
        <v>5604</v>
      </c>
      <c r="I166" s="557">
        <v>5608</v>
      </c>
    </row>
    <row r="167" spans="1:9" ht="12" customHeight="1" x14ac:dyDescent="0.2">
      <c r="A167" s="515"/>
      <c r="B167" s="515" t="s">
        <v>157</v>
      </c>
      <c r="C167" s="557">
        <v>0</v>
      </c>
      <c r="D167" s="557">
        <v>2355</v>
      </c>
      <c r="E167" s="557">
        <v>2355</v>
      </c>
      <c r="F167" s="557"/>
      <c r="G167" s="557">
        <v>5</v>
      </c>
      <c r="H167" s="557">
        <v>1376</v>
      </c>
      <c r="I167" s="557">
        <v>1381</v>
      </c>
    </row>
    <row r="168" spans="1:9" ht="12" customHeight="1" x14ac:dyDescent="0.2">
      <c r="A168" s="515"/>
      <c r="B168" s="515" t="s">
        <v>158</v>
      </c>
      <c r="C168" s="557">
        <v>0</v>
      </c>
      <c r="D168" s="557">
        <v>1730</v>
      </c>
      <c r="E168" s="557">
        <v>1730</v>
      </c>
      <c r="F168" s="557"/>
      <c r="G168" s="557">
        <v>12</v>
      </c>
      <c r="H168" s="557">
        <v>3199</v>
      </c>
      <c r="I168" s="557">
        <v>3211</v>
      </c>
    </row>
    <row r="169" spans="1:9" ht="12" customHeight="1" x14ac:dyDescent="0.2">
      <c r="A169" s="515"/>
      <c r="B169" s="591" t="s">
        <v>159</v>
      </c>
      <c r="C169" s="582">
        <v>7</v>
      </c>
      <c r="D169" s="582">
        <v>2380</v>
      </c>
      <c r="E169" s="582">
        <v>2387</v>
      </c>
      <c r="F169" s="557"/>
      <c r="G169" s="582">
        <v>12</v>
      </c>
      <c r="H169" s="582">
        <v>2771</v>
      </c>
      <c r="I169" s="582">
        <v>2783</v>
      </c>
    </row>
    <row r="170" spans="1:9" ht="12" customHeight="1" x14ac:dyDescent="0.2">
      <c r="A170" s="515"/>
      <c r="B170" s="515" t="s">
        <v>115</v>
      </c>
      <c r="C170" s="557">
        <v>21</v>
      </c>
      <c r="D170" s="557">
        <v>9044</v>
      </c>
      <c r="E170" s="557">
        <v>9065</v>
      </c>
      <c r="F170" s="557"/>
      <c r="G170" s="557">
        <v>44</v>
      </c>
      <c r="H170" s="557">
        <v>30034</v>
      </c>
      <c r="I170" s="557">
        <v>30078</v>
      </c>
    </row>
    <row r="171" spans="1:9" ht="12" customHeight="1" x14ac:dyDescent="0.2">
      <c r="A171" s="515"/>
      <c r="B171" s="515"/>
      <c r="C171" s="557"/>
      <c r="D171" s="557"/>
      <c r="E171" s="557"/>
      <c r="F171" s="557"/>
      <c r="G171" s="557"/>
      <c r="H171" s="557"/>
      <c r="I171" s="557"/>
    </row>
    <row r="172" spans="1:9" ht="12" customHeight="1" x14ac:dyDescent="0.2">
      <c r="A172" s="515">
        <v>2004</v>
      </c>
      <c r="B172" s="515" t="s">
        <v>160</v>
      </c>
      <c r="C172" s="557">
        <v>2</v>
      </c>
      <c r="D172" s="557">
        <v>408</v>
      </c>
      <c r="E172" s="557">
        <v>410</v>
      </c>
      <c r="F172" s="557"/>
      <c r="G172" s="557">
        <v>13</v>
      </c>
      <c r="H172" s="557">
        <v>14251</v>
      </c>
      <c r="I172" s="557">
        <v>14264</v>
      </c>
    </row>
    <row r="173" spans="1:9" ht="12" customHeight="1" x14ac:dyDescent="0.2">
      <c r="A173" s="515"/>
      <c r="B173" s="515" t="s">
        <v>158</v>
      </c>
      <c r="C173" s="557">
        <v>0</v>
      </c>
      <c r="D173" s="557">
        <v>0</v>
      </c>
      <c r="E173" s="557">
        <v>0</v>
      </c>
      <c r="F173" s="557"/>
      <c r="G173" s="557">
        <v>13</v>
      </c>
      <c r="H173" s="557">
        <v>540</v>
      </c>
      <c r="I173" s="557">
        <v>554</v>
      </c>
    </row>
    <row r="174" spans="1:9" ht="12" customHeight="1" x14ac:dyDescent="0.2">
      <c r="A174" s="515"/>
      <c r="B174" s="515" t="s">
        <v>161</v>
      </c>
      <c r="C174" s="557">
        <v>10</v>
      </c>
      <c r="D174" s="557">
        <v>2178</v>
      </c>
      <c r="E174" s="557">
        <v>2188</v>
      </c>
      <c r="F174" s="557"/>
      <c r="G174" s="557">
        <v>62</v>
      </c>
      <c r="H174" s="557">
        <v>6787</v>
      </c>
      <c r="I174" s="557">
        <v>6848</v>
      </c>
    </row>
    <row r="175" spans="1:9" ht="12" customHeight="1" x14ac:dyDescent="0.2">
      <c r="A175" s="515"/>
      <c r="B175" s="515" t="s">
        <v>157</v>
      </c>
      <c r="C175" s="557">
        <v>6</v>
      </c>
      <c r="D175" s="557">
        <v>2346</v>
      </c>
      <c r="E175" s="557">
        <v>2352</v>
      </c>
      <c r="F175" s="557"/>
      <c r="G175" s="557">
        <v>14</v>
      </c>
      <c r="H175" s="557">
        <v>577</v>
      </c>
      <c r="I175" s="557">
        <v>591</v>
      </c>
    </row>
    <row r="176" spans="1:9" ht="12" customHeight="1" x14ac:dyDescent="0.2">
      <c r="A176" s="515"/>
      <c r="B176" s="515" t="s">
        <v>158</v>
      </c>
      <c r="C176" s="557">
        <v>11</v>
      </c>
      <c r="D176" s="557">
        <v>1715</v>
      </c>
      <c r="E176" s="557">
        <v>1726</v>
      </c>
      <c r="F176" s="557"/>
      <c r="G176" s="557">
        <v>46</v>
      </c>
      <c r="H176" s="557">
        <v>1959</v>
      </c>
      <c r="I176" s="557">
        <v>2005</v>
      </c>
    </row>
    <row r="177" spans="1:9" ht="12" customHeight="1" x14ac:dyDescent="0.2">
      <c r="A177" s="515"/>
      <c r="B177" s="591" t="s">
        <v>159</v>
      </c>
      <c r="C177" s="582">
        <v>62</v>
      </c>
      <c r="D177" s="582">
        <v>1944</v>
      </c>
      <c r="E177" s="582">
        <v>2006</v>
      </c>
      <c r="F177" s="557"/>
      <c r="G177" s="582">
        <v>20</v>
      </c>
      <c r="H177" s="582">
        <v>1689</v>
      </c>
      <c r="I177" s="582">
        <v>1709</v>
      </c>
    </row>
    <row r="178" spans="1:9" ht="12" customHeight="1" x14ac:dyDescent="0.2">
      <c r="A178" s="515"/>
      <c r="B178" s="515" t="s">
        <v>115</v>
      </c>
      <c r="C178" s="557">
        <v>91</v>
      </c>
      <c r="D178" s="557">
        <v>8591</v>
      </c>
      <c r="E178" s="557">
        <v>8682</v>
      </c>
      <c r="F178" s="557"/>
      <c r="G178" s="557">
        <v>168</v>
      </c>
      <c r="H178" s="557">
        <v>25083</v>
      </c>
      <c r="I178" s="557">
        <v>25971</v>
      </c>
    </row>
    <row r="179" spans="1:9" ht="12" customHeight="1" x14ac:dyDescent="0.2">
      <c r="A179" s="515"/>
      <c r="B179" s="515"/>
      <c r="C179" s="557"/>
      <c r="D179" s="557"/>
      <c r="E179" s="557"/>
      <c r="F179" s="557"/>
      <c r="G179" s="557"/>
      <c r="H179" s="557"/>
      <c r="I179" s="557"/>
    </row>
    <row r="180" spans="1:9" ht="12" customHeight="1" x14ac:dyDescent="0.2">
      <c r="A180" s="515">
        <v>2005</v>
      </c>
      <c r="B180" s="515" t="s">
        <v>160</v>
      </c>
      <c r="C180" s="557">
        <v>0</v>
      </c>
      <c r="D180" s="557">
        <v>0</v>
      </c>
      <c r="E180" s="557">
        <v>0</v>
      </c>
      <c r="F180" s="557"/>
      <c r="G180" s="557">
        <v>0</v>
      </c>
      <c r="H180" s="557">
        <v>0</v>
      </c>
      <c r="I180" s="557">
        <v>0</v>
      </c>
    </row>
    <row r="181" spans="1:9" ht="12" customHeight="1" x14ac:dyDescent="0.2">
      <c r="A181" s="515"/>
      <c r="B181" s="515" t="s">
        <v>158</v>
      </c>
      <c r="C181" s="557">
        <v>0</v>
      </c>
      <c r="D181" s="557">
        <v>0</v>
      </c>
      <c r="E181" s="557">
        <v>0</v>
      </c>
      <c r="F181" s="557"/>
      <c r="G181" s="557">
        <v>0</v>
      </c>
      <c r="H181" s="557">
        <v>0</v>
      </c>
      <c r="I181" s="557">
        <v>0</v>
      </c>
    </row>
    <row r="182" spans="1:9" ht="12" customHeight="1" x14ac:dyDescent="0.2">
      <c r="A182" s="515"/>
      <c r="B182" s="515" t="s">
        <v>161</v>
      </c>
      <c r="C182" s="557">
        <v>0</v>
      </c>
      <c r="D182" s="557">
        <v>477</v>
      </c>
      <c r="E182" s="557">
        <v>477</v>
      </c>
      <c r="F182" s="557"/>
      <c r="G182" s="557">
        <v>21</v>
      </c>
      <c r="H182" s="557">
        <v>2293</v>
      </c>
      <c r="I182" s="557">
        <v>2314</v>
      </c>
    </row>
    <row r="183" spans="1:9" ht="12" customHeight="1" x14ac:dyDescent="0.2">
      <c r="A183" s="515"/>
      <c r="B183" s="515" t="s">
        <v>157</v>
      </c>
      <c r="C183" s="557">
        <v>0</v>
      </c>
      <c r="D183" s="557">
        <v>518</v>
      </c>
      <c r="E183" s="557">
        <v>518</v>
      </c>
      <c r="F183" s="557"/>
      <c r="G183" s="557">
        <v>5</v>
      </c>
      <c r="H183" s="557">
        <v>464</v>
      </c>
      <c r="I183" s="557">
        <v>469</v>
      </c>
    </row>
    <row r="184" spans="1:9" ht="12" customHeight="1" x14ac:dyDescent="0.2">
      <c r="A184" s="515"/>
      <c r="B184" s="515" t="s">
        <v>158</v>
      </c>
      <c r="C184" s="557">
        <v>0</v>
      </c>
      <c r="D184" s="557">
        <v>1320</v>
      </c>
      <c r="E184" s="557">
        <v>1320</v>
      </c>
      <c r="F184" s="557"/>
      <c r="G184" s="557">
        <v>33</v>
      </c>
      <c r="H184" s="557">
        <v>2851</v>
      </c>
      <c r="I184" s="557">
        <v>2884</v>
      </c>
    </row>
    <row r="185" spans="1:9" ht="12" customHeight="1" x14ac:dyDescent="0.2">
      <c r="A185" s="515"/>
      <c r="B185" s="591" t="s">
        <v>159</v>
      </c>
      <c r="C185" s="582">
        <v>17</v>
      </c>
      <c r="D185" s="582">
        <v>1858</v>
      </c>
      <c r="E185" s="582">
        <v>1858</v>
      </c>
      <c r="F185" s="557"/>
      <c r="G185" s="582">
        <v>11</v>
      </c>
      <c r="H185" s="582">
        <v>2409</v>
      </c>
      <c r="I185" s="582">
        <v>2420</v>
      </c>
    </row>
    <row r="186" spans="1:9" ht="12" customHeight="1" x14ac:dyDescent="0.2">
      <c r="A186" s="515"/>
      <c r="B186" s="515" t="s">
        <v>115</v>
      </c>
      <c r="C186" s="557">
        <v>33</v>
      </c>
      <c r="D186" s="557">
        <v>7286</v>
      </c>
      <c r="E186" s="557">
        <v>7302</v>
      </c>
      <c r="F186" s="557"/>
      <c r="G186" s="557">
        <v>70</v>
      </c>
      <c r="H186" s="557">
        <v>8017</v>
      </c>
      <c r="I186" s="557">
        <v>8087</v>
      </c>
    </row>
    <row r="187" spans="1:9" ht="12" customHeight="1" x14ac:dyDescent="0.2">
      <c r="A187" s="515"/>
      <c r="B187" s="515"/>
      <c r="C187" s="557"/>
      <c r="D187" s="557"/>
      <c r="E187" s="557"/>
      <c r="F187" s="557"/>
      <c r="G187" s="557"/>
      <c r="H187" s="557"/>
      <c r="I187" s="557"/>
    </row>
    <row r="188" spans="1:9" ht="12" customHeight="1" x14ac:dyDescent="0.2">
      <c r="A188" s="515">
        <v>2006</v>
      </c>
      <c r="B188" s="515" t="s">
        <v>160</v>
      </c>
      <c r="C188" s="557">
        <v>0</v>
      </c>
      <c r="D188" s="557">
        <v>0</v>
      </c>
      <c r="E188" s="557">
        <f>SUM(C188:D188)</f>
        <v>0</v>
      </c>
      <c r="F188" s="557"/>
      <c r="G188" s="557">
        <v>0</v>
      </c>
      <c r="H188" s="557">
        <v>0</v>
      </c>
      <c r="I188" s="557">
        <f t="shared" ref="I188:I193" si="0">SUM(G188:H188)</f>
        <v>0</v>
      </c>
    </row>
    <row r="189" spans="1:9" ht="12" customHeight="1" x14ac:dyDescent="0.2">
      <c r="A189" s="515"/>
      <c r="B189" s="515" t="s">
        <v>158</v>
      </c>
      <c r="C189" s="557">
        <v>0</v>
      </c>
      <c r="D189" s="557">
        <v>0</v>
      </c>
      <c r="E189" s="557">
        <f>SUM(C189:D189)</f>
        <v>0</v>
      </c>
      <c r="F189" s="557"/>
      <c r="G189" s="557">
        <v>0</v>
      </c>
      <c r="H189" s="557">
        <v>0</v>
      </c>
      <c r="I189" s="557">
        <f t="shared" si="0"/>
        <v>0</v>
      </c>
    </row>
    <row r="190" spans="1:9" ht="12" customHeight="1" x14ac:dyDescent="0.2">
      <c r="A190" s="515"/>
      <c r="B190" s="515" t="s">
        <v>161</v>
      </c>
      <c r="C190" s="557">
        <v>8</v>
      </c>
      <c r="D190" s="557">
        <v>302</v>
      </c>
      <c r="E190" s="557">
        <f>SUM(C190:D190)</f>
        <v>310</v>
      </c>
      <c r="F190" s="557"/>
      <c r="G190" s="557">
        <v>30</v>
      </c>
      <c r="H190" s="557">
        <v>2726</v>
      </c>
      <c r="I190" s="557">
        <f t="shared" si="0"/>
        <v>2756</v>
      </c>
    </row>
    <row r="191" spans="1:9" ht="12" customHeight="1" x14ac:dyDescent="0.2">
      <c r="A191" s="515"/>
      <c r="B191" s="515" t="s">
        <v>157</v>
      </c>
      <c r="C191" s="557">
        <v>3</v>
      </c>
      <c r="D191" s="557">
        <v>1113</v>
      </c>
      <c r="E191" s="557">
        <f>SUM(C191:D191)</f>
        <v>1116</v>
      </c>
      <c r="F191" s="557"/>
      <c r="G191" s="557">
        <v>93</v>
      </c>
      <c r="H191" s="557">
        <v>1310</v>
      </c>
      <c r="I191" s="557">
        <f t="shared" si="0"/>
        <v>1403</v>
      </c>
    </row>
    <row r="192" spans="1:9" ht="12" customHeight="1" x14ac:dyDescent="0.2">
      <c r="A192" s="515"/>
      <c r="B192" s="515" t="s">
        <v>158</v>
      </c>
      <c r="C192" s="557">
        <v>36</v>
      </c>
      <c r="D192" s="557">
        <v>1257</v>
      </c>
      <c r="E192" s="557">
        <f>SUM(C192:D192)</f>
        <v>1293</v>
      </c>
      <c r="F192" s="557"/>
      <c r="G192" s="557">
        <v>147</v>
      </c>
      <c r="H192" s="557">
        <v>2086</v>
      </c>
      <c r="I192" s="557">
        <f t="shared" si="0"/>
        <v>2233</v>
      </c>
    </row>
    <row r="193" spans="1:9" ht="12" customHeight="1" x14ac:dyDescent="0.2">
      <c r="A193" s="515"/>
      <c r="B193" s="591" t="s">
        <v>159</v>
      </c>
      <c r="C193" s="582">
        <v>58</v>
      </c>
      <c r="D193" s="582">
        <v>1632</v>
      </c>
      <c r="E193" s="582">
        <v>1690</v>
      </c>
      <c r="F193" s="557"/>
      <c r="G193" s="582">
        <v>145</v>
      </c>
      <c r="H193" s="582">
        <v>4161</v>
      </c>
      <c r="I193" s="582">
        <f t="shared" si="0"/>
        <v>4306</v>
      </c>
    </row>
    <row r="194" spans="1:9" ht="12" customHeight="1" x14ac:dyDescent="0.2">
      <c r="A194" s="515"/>
      <c r="B194" s="515" t="s">
        <v>115</v>
      </c>
      <c r="C194" s="557">
        <f>SUM(C188:C193)</f>
        <v>105</v>
      </c>
      <c r="D194" s="557">
        <f>SUM(D188:D193)</f>
        <v>4304</v>
      </c>
      <c r="E194" s="557">
        <f>SUM(E188:E193)</f>
        <v>4409</v>
      </c>
      <c r="F194" s="557"/>
      <c r="G194" s="557">
        <f>SUM(G188:G193)</f>
        <v>415</v>
      </c>
      <c r="H194" s="557">
        <f>SUM(H188:H193)</f>
        <v>10283</v>
      </c>
      <c r="I194" s="557">
        <f>SUM(I188:I193)</f>
        <v>10698</v>
      </c>
    </row>
    <row r="195" spans="1:9" ht="12" customHeight="1" x14ac:dyDescent="0.2">
      <c r="A195" s="515"/>
      <c r="B195" s="515"/>
      <c r="C195" s="557"/>
      <c r="D195" s="557"/>
      <c r="E195" s="557"/>
      <c r="F195" s="557"/>
      <c r="G195" s="557"/>
      <c r="H195" s="557"/>
      <c r="I195" s="557"/>
    </row>
    <row r="196" spans="1:9" ht="12" customHeight="1" x14ac:dyDescent="0.2">
      <c r="A196" s="515">
        <v>2007</v>
      </c>
      <c r="B196" s="515" t="s">
        <v>160</v>
      </c>
      <c r="C196" s="557">
        <v>0</v>
      </c>
      <c r="D196" s="557">
        <v>2300</v>
      </c>
      <c r="E196" s="557">
        <f t="shared" ref="E196:E201" si="1">SUM(C196:D196)</f>
        <v>2300</v>
      </c>
      <c r="F196" s="557"/>
      <c r="G196" s="557">
        <v>1</v>
      </c>
      <c r="H196" s="557">
        <v>21100</v>
      </c>
      <c r="I196" s="557">
        <f t="shared" ref="I196:I201" si="2">SUM(G196:H196)</f>
        <v>21101</v>
      </c>
    </row>
    <row r="197" spans="1:9" ht="12" customHeight="1" x14ac:dyDescent="0.2">
      <c r="A197" s="515"/>
      <c r="B197" s="515" t="s">
        <v>158</v>
      </c>
      <c r="C197" s="557"/>
      <c r="D197" s="557"/>
      <c r="E197" s="557">
        <f t="shared" si="1"/>
        <v>0</v>
      </c>
      <c r="F197" s="557"/>
      <c r="G197" s="557"/>
      <c r="H197" s="557"/>
      <c r="I197" s="557">
        <f t="shared" si="2"/>
        <v>0</v>
      </c>
    </row>
    <row r="198" spans="1:9" ht="12" customHeight="1" x14ac:dyDescent="0.2">
      <c r="A198" s="515"/>
      <c r="B198" s="515" t="s">
        <v>161</v>
      </c>
      <c r="C198" s="557">
        <v>0</v>
      </c>
      <c r="D198" s="557">
        <v>1363</v>
      </c>
      <c r="E198" s="557">
        <f t="shared" si="1"/>
        <v>1363</v>
      </c>
      <c r="F198" s="557"/>
      <c r="G198" s="557">
        <v>15</v>
      </c>
      <c r="H198" s="557">
        <v>2375</v>
      </c>
      <c r="I198" s="557">
        <f t="shared" si="2"/>
        <v>2390</v>
      </c>
    </row>
    <row r="199" spans="1:9" ht="12" customHeight="1" x14ac:dyDescent="0.2">
      <c r="A199" s="515"/>
      <c r="B199" s="515" t="s">
        <v>157</v>
      </c>
      <c r="C199" s="557">
        <v>0</v>
      </c>
      <c r="D199" s="557">
        <v>200</v>
      </c>
      <c r="E199" s="557">
        <f t="shared" si="1"/>
        <v>200</v>
      </c>
      <c r="F199" s="557"/>
      <c r="G199" s="557">
        <v>1</v>
      </c>
      <c r="H199" s="557">
        <v>425</v>
      </c>
      <c r="I199" s="557">
        <f t="shared" si="2"/>
        <v>426</v>
      </c>
    </row>
    <row r="200" spans="1:9" ht="12" customHeight="1" x14ac:dyDescent="0.2">
      <c r="A200" s="515"/>
      <c r="B200" s="515" t="s">
        <v>158</v>
      </c>
      <c r="C200" s="557">
        <v>0</v>
      </c>
      <c r="D200" s="557">
        <v>631</v>
      </c>
      <c r="E200" s="557">
        <f t="shared" si="1"/>
        <v>631</v>
      </c>
      <c r="F200" s="557"/>
      <c r="G200" s="557">
        <v>4</v>
      </c>
      <c r="H200" s="557">
        <v>1375</v>
      </c>
      <c r="I200" s="557">
        <f t="shared" si="2"/>
        <v>1379</v>
      </c>
    </row>
    <row r="201" spans="1:9" ht="12" customHeight="1" x14ac:dyDescent="0.2">
      <c r="A201" s="515"/>
      <c r="B201" s="591" t="s">
        <v>159</v>
      </c>
      <c r="C201" s="582">
        <v>6</v>
      </c>
      <c r="D201" s="582">
        <v>1349</v>
      </c>
      <c r="E201" s="582">
        <f t="shared" si="1"/>
        <v>1355</v>
      </c>
      <c r="F201" s="557"/>
      <c r="G201" s="582">
        <v>0</v>
      </c>
      <c r="H201" s="582">
        <v>2298</v>
      </c>
      <c r="I201" s="582">
        <f t="shared" si="2"/>
        <v>2298</v>
      </c>
    </row>
    <row r="202" spans="1:9" ht="12" customHeight="1" x14ac:dyDescent="0.2">
      <c r="A202" s="515"/>
      <c r="B202" s="515" t="s">
        <v>115</v>
      </c>
      <c r="C202" s="557">
        <f>SUM(C196:C201)</f>
        <v>6</v>
      </c>
      <c r="D202" s="557">
        <f>SUM(D196:D201)</f>
        <v>5843</v>
      </c>
      <c r="E202" s="557">
        <f>SUM(E196:E201)</f>
        <v>5849</v>
      </c>
      <c r="F202" s="557"/>
      <c r="G202" s="557">
        <f>SUM(G196:G201)</f>
        <v>21</v>
      </c>
      <c r="H202" s="557">
        <f>SUM(H196:H201)</f>
        <v>27573</v>
      </c>
      <c r="I202" s="557">
        <f>SUM(I196:I201)</f>
        <v>27594</v>
      </c>
    </row>
    <row r="203" spans="1:9" ht="12" customHeight="1" x14ac:dyDescent="0.2">
      <c r="A203" s="515"/>
      <c r="B203" s="515"/>
      <c r="C203" s="557"/>
      <c r="D203" s="557"/>
      <c r="E203" s="557"/>
      <c r="F203" s="557"/>
      <c r="G203" s="557"/>
      <c r="H203" s="557"/>
      <c r="I203" s="557"/>
    </row>
    <row r="204" spans="1:9" ht="12" customHeight="1" x14ac:dyDescent="0.2">
      <c r="A204" s="515">
        <v>2008</v>
      </c>
      <c r="B204" s="515" t="s">
        <v>160</v>
      </c>
      <c r="C204" s="557">
        <v>0</v>
      </c>
      <c r="D204" s="557">
        <v>323</v>
      </c>
      <c r="E204" s="557">
        <f t="shared" ref="E204:E209" si="3">SUM(C204:D204)</f>
        <v>323</v>
      </c>
      <c r="F204" s="557"/>
      <c r="G204" s="557">
        <v>201</v>
      </c>
      <c r="H204" s="557">
        <v>11804</v>
      </c>
      <c r="I204" s="557">
        <f t="shared" ref="I204:I209" si="4">SUM(G204:H204)</f>
        <v>12005</v>
      </c>
    </row>
    <row r="205" spans="1:9" ht="12" customHeight="1" x14ac:dyDescent="0.2">
      <c r="A205" s="515"/>
      <c r="B205" s="515" t="s">
        <v>157</v>
      </c>
      <c r="C205" s="557"/>
      <c r="D205" s="557"/>
      <c r="E205" s="557">
        <f t="shared" si="3"/>
        <v>0</v>
      </c>
      <c r="F205" s="557"/>
      <c r="G205" s="557">
        <v>11</v>
      </c>
      <c r="H205" s="557">
        <v>154</v>
      </c>
      <c r="I205" s="557">
        <f t="shared" si="4"/>
        <v>165</v>
      </c>
    </row>
    <row r="206" spans="1:9" ht="12" customHeight="1" x14ac:dyDescent="0.2">
      <c r="A206" s="515"/>
      <c r="B206" s="515" t="s">
        <v>161</v>
      </c>
      <c r="C206" s="557">
        <v>0</v>
      </c>
      <c r="D206" s="557">
        <v>295</v>
      </c>
      <c r="E206" s="557">
        <f t="shared" si="3"/>
        <v>295</v>
      </c>
      <c r="F206" s="557"/>
      <c r="G206" s="557">
        <v>101</v>
      </c>
      <c r="H206" s="557">
        <v>5906</v>
      </c>
      <c r="I206" s="557">
        <f t="shared" si="4"/>
        <v>6007</v>
      </c>
    </row>
    <row r="207" spans="1:9" ht="12" customHeight="1" x14ac:dyDescent="0.2">
      <c r="A207" s="515"/>
      <c r="B207" s="515" t="s">
        <v>157</v>
      </c>
      <c r="C207" s="557">
        <v>0</v>
      </c>
      <c r="D207" s="557">
        <v>722</v>
      </c>
      <c r="E207" s="557">
        <f t="shared" si="3"/>
        <v>722</v>
      </c>
      <c r="F207" s="557"/>
      <c r="G207" s="557">
        <v>62</v>
      </c>
      <c r="H207" s="557">
        <v>870</v>
      </c>
      <c r="I207" s="557">
        <f t="shared" si="4"/>
        <v>932</v>
      </c>
    </row>
    <row r="208" spans="1:9" ht="12" customHeight="1" x14ac:dyDescent="0.2">
      <c r="A208" s="515"/>
      <c r="B208" s="515" t="s">
        <v>158</v>
      </c>
      <c r="C208" s="557">
        <v>9</v>
      </c>
      <c r="D208" s="557">
        <v>685</v>
      </c>
      <c r="E208" s="557">
        <f t="shared" si="3"/>
        <v>694</v>
      </c>
      <c r="F208" s="557"/>
      <c r="G208" s="557">
        <v>114</v>
      </c>
      <c r="H208" s="557">
        <v>1612</v>
      </c>
      <c r="I208" s="557">
        <f t="shared" si="4"/>
        <v>1726</v>
      </c>
    </row>
    <row r="209" spans="1:10" ht="12" customHeight="1" x14ac:dyDescent="0.2">
      <c r="A209" s="515"/>
      <c r="B209" s="591" t="s">
        <v>159</v>
      </c>
      <c r="C209" s="582">
        <v>77</v>
      </c>
      <c r="D209" s="582">
        <v>1328</v>
      </c>
      <c r="E209" s="582">
        <f t="shared" si="3"/>
        <v>1405</v>
      </c>
      <c r="F209" s="557"/>
      <c r="G209" s="582">
        <v>152</v>
      </c>
      <c r="H209" s="582">
        <v>1914</v>
      </c>
      <c r="I209" s="582">
        <f t="shared" si="4"/>
        <v>2066</v>
      </c>
    </row>
    <row r="210" spans="1:10" ht="12" customHeight="1" x14ac:dyDescent="0.2">
      <c r="A210" s="515"/>
      <c r="B210" s="515" t="s">
        <v>115</v>
      </c>
      <c r="C210" s="557">
        <f>SUM(C204:C209)</f>
        <v>86</v>
      </c>
      <c r="D210" s="557">
        <f>SUM(D204:D209)</f>
        <v>3353</v>
      </c>
      <c r="E210" s="557">
        <f>SUM(E204:E209)</f>
        <v>3439</v>
      </c>
      <c r="F210" s="557"/>
      <c r="G210" s="557">
        <f>SUM(G204:G209)</f>
        <v>641</v>
      </c>
      <c r="H210" s="557">
        <f>SUM(H204:H209)</f>
        <v>22260</v>
      </c>
      <c r="I210" s="557">
        <f>SUM(I204:I209)</f>
        <v>22901</v>
      </c>
    </row>
    <row r="211" spans="1:10" ht="12" customHeight="1" x14ac:dyDescent="0.2">
      <c r="A211" s="515"/>
      <c r="B211" s="515"/>
      <c r="C211" s="557"/>
      <c r="D211" s="557"/>
      <c r="E211" s="557"/>
      <c r="F211" s="557"/>
      <c r="G211" s="557"/>
      <c r="H211" s="557"/>
      <c r="I211" s="557"/>
    </row>
    <row r="212" spans="1:10" ht="12" customHeight="1" x14ac:dyDescent="0.2">
      <c r="A212" s="515">
        <v>2009</v>
      </c>
      <c r="B212" s="515" t="s">
        <v>160</v>
      </c>
      <c r="C212" s="557">
        <v>0</v>
      </c>
      <c r="D212" s="557">
        <v>21</v>
      </c>
      <c r="E212" s="557">
        <f t="shared" ref="E212:E217" si="5">SUM(C212:D212)</f>
        <v>21</v>
      </c>
      <c r="F212" s="557"/>
      <c r="G212" s="557">
        <v>34</v>
      </c>
      <c r="H212" s="557">
        <v>15463</v>
      </c>
      <c r="I212" s="557">
        <f t="shared" ref="I212:I217" si="6">SUM(G212:H212)</f>
        <v>15497</v>
      </c>
    </row>
    <row r="213" spans="1:10" ht="12" customHeight="1" x14ac:dyDescent="0.2">
      <c r="A213" s="515"/>
      <c r="B213" s="515" t="s">
        <v>157</v>
      </c>
      <c r="C213" s="557"/>
      <c r="D213" s="557"/>
      <c r="E213" s="557">
        <f t="shared" si="5"/>
        <v>0</v>
      </c>
      <c r="F213" s="557"/>
      <c r="G213" s="557">
        <v>2</v>
      </c>
      <c r="H213" s="557">
        <v>243</v>
      </c>
      <c r="I213" s="557">
        <f t="shared" si="6"/>
        <v>245</v>
      </c>
    </row>
    <row r="214" spans="1:10" ht="12" customHeight="1" x14ac:dyDescent="0.2">
      <c r="A214" s="515"/>
      <c r="B214" s="515" t="s">
        <v>161</v>
      </c>
      <c r="C214" s="557">
        <v>0</v>
      </c>
      <c r="D214" s="557">
        <v>763</v>
      </c>
      <c r="E214" s="557">
        <f t="shared" si="5"/>
        <v>763</v>
      </c>
      <c r="F214" s="557"/>
      <c r="G214" s="557">
        <v>9</v>
      </c>
      <c r="H214" s="557">
        <v>4002</v>
      </c>
      <c r="I214" s="557">
        <f t="shared" si="6"/>
        <v>4011</v>
      </c>
    </row>
    <row r="215" spans="1:10" ht="12" customHeight="1" x14ac:dyDescent="0.2">
      <c r="A215" s="515"/>
      <c r="B215" s="515" t="s">
        <v>157</v>
      </c>
      <c r="C215" s="557">
        <v>2</v>
      </c>
      <c r="D215" s="557">
        <v>487</v>
      </c>
      <c r="E215" s="557">
        <f t="shared" si="5"/>
        <v>489</v>
      </c>
      <c r="F215" s="557"/>
      <c r="G215" s="557">
        <v>18</v>
      </c>
      <c r="H215" s="557">
        <v>2202</v>
      </c>
      <c r="I215" s="557">
        <f t="shared" si="6"/>
        <v>2220</v>
      </c>
    </row>
    <row r="216" spans="1:10" ht="12" customHeight="1" x14ac:dyDescent="0.2">
      <c r="A216" s="515"/>
      <c r="B216" s="515" t="s">
        <v>158</v>
      </c>
      <c r="C216" s="557">
        <v>0</v>
      </c>
      <c r="D216" s="557">
        <v>451</v>
      </c>
      <c r="E216" s="557">
        <f t="shared" si="5"/>
        <v>451</v>
      </c>
      <c r="F216" s="557"/>
      <c r="G216" s="557">
        <v>19</v>
      </c>
      <c r="H216" s="557">
        <v>2324</v>
      </c>
      <c r="I216" s="557">
        <f t="shared" si="6"/>
        <v>2343</v>
      </c>
    </row>
    <row r="217" spans="1:10" ht="12" customHeight="1" x14ac:dyDescent="0.2">
      <c r="A217" s="515"/>
      <c r="B217" s="591" t="s">
        <v>159</v>
      </c>
      <c r="C217" s="582">
        <v>74</v>
      </c>
      <c r="D217" s="582">
        <v>1764</v>
      </c>
      <c r="E217" s="582">
        <f t="shared" si="5"/>
        <v>1838</v>
      </c>
      <c r="F217" s="557"/>
      <c r="G217" s="582">
        <v>96</v>
      </c>
      <c r="H217" s="582">
        <v>4153</v>
      </c>
      <c r="I217" s="582">
        <f t="shared" si="6"/>
        <v>4249</v>
      </c>
    </row>
    <row r="218" spans="1:10" ht="12" customHeight="1" x14ac:dyDescent="0.2">
      <c r="A218" s="515"/>
      <c r="B218" s="515" t="s">
        <v>115</v>
      </c>
      <c r="C218" s="557">
        <f>SUM(C212:C217)</f>
        <v>76</v>
      </c>
      <c r="D218" s="557">
        <f>SUM(D212:D217)</f>
        <v>3486</v>
      </c>
      <c r="E218" s="557">
        <f>SUM(E212:E217)</f>
        <v>3562</v>
      </c>
      <c r="F218" s="557"/>
      <c r="G218" s="557">
        <f>SUM(G212:G217)</f>
        <v>178</v>
      </c>
      <c r="H218" s="557">
        <f>SUM(H212:H217)</f>
        <v>28387</v>
      </c>
      <c r="I218" s="557">
        <f>SUM(I212:I217)</f>
        <v>28565</v>
      </c>
    </row>
    <row r="219" spans="1:10" ht="12" customHeight="1" x14ac:dyDescent="0.2">
      <c r="A219" s="515"/>
      <c r="B219" s="515"/>
      <c r="C219" s="557"/>
      <c r="D219" s="557"/>
      <c r="E219" s="557"/>
      <c r="F219" s="557"/>
      <c r="G219" s="557"/>
      <c r="H219" s="557"/>
      <c r="I219" s="557"/>
    </row>
    <row r="220" spans="1:10" ht="12" customHeight="1" x14ac:dyDescent="0.2">
      <c r="A220" s="515">
        <v>2010</v>
      </c>
      <c r="B220" s="515" t="s">
        <v>160</v>
      </c>
      <c r="C220" s="557">
        <v>0</v>
      </c>
      <c r="D220" s="557">
        <v>259</v>
      </c>
      <c r="E220" s="557">
        <f t="shared" ref="E220:E225" si="7">SUM(C220:D220)</f>
        <v>259</v>
      </c>
      <c r="F220" s="557"/>
      <c r="G220" s="557">
        <v>14.024373419176829</v>
      </c>
      <c r="H220" s="557">
        <v>15233.975626580823</v>
      </c>
      <c r="I220" s="557">
        <f t="shared" ref="I220:I225" si="8">SUM(G220:H220)</f>
        <v>15248</v>
      </c>
    </row>
    <row r="221" spans="1:10" ht="12" customHeight="1" x14ac:dyDescent="0.2">
      <c r="A221" s="515"/>
      <c r="B221" s="515" t="s">
        <v>157</v>
      </c>
      <c r="C221" s="557">
        <v>0</v>
      </c>
      <c r="D221" s="557">
        <v>0</v>
      </c>
      <c r="E221" s="557">
        <f t="shared" si="7"/>
        <v>0</v>
      </c>
      <c r="F221" s="557"/>
      <c r="G221" s="557">
        <v>2.9057829759584122</v>
      </c>
      <c r="H221" s="557">
        <v>83.094217024041583</v>
      </c>
      <c r="I221" s="557">
        <f t="shared" si="8"/>
        <v>86</v>
      </c>
    </row>
    <row r="222" spans="1:10" ht="12" customHeight="1" x14ac:dyDescent="0.2">
      <c r="A222" s="515"/>
      <c r="B222" s="515" t="s">
        <v>161</v>
      </c>
      <c r="C222" s="557">
        <v>0</v>
      </c>
      <c r="D222" s="557">
        <v>812</v>
      </c>
      <c r="E222" s="557">
        <f t="shared" si="7"/>
        <v>812</v>
      </c>
      <c r="F222" s="557"/>
      <c r="G222" s="557">
        <v>5.9756265808231808</v>
      </c>
      <c r="H222" s="557">
        <v>6491.0243734191772</v>
      </c>
      <c r="I222" s="557">
        <f t="shared" si="8"/>
        <v>6497</v>
      </c>
      <c r="J222" s="556"/>
    </row>
    <row r="223" spans="1:10" ht="12" customHeight="1" x14ac:dyDescent="0.2">
      <c r="A223" s="515"/>
      <c r="B223" s="515" t="s">
        <v>157</v>
      </c>
      <c r="C223" s="557">
        <v>0</v>
      </c>
      <c r="D223" s="557">
        <v>1421</v>
      </c>
      <c r="E223" s="557">
        <f t="shared" si="7"/>
        <v>1421</v>
      </c>
      <c r="F223" s="557"/>
      <c r="G223" s="557">
        <v>61.663417803768624</v>
      </c>
      <c r="H223" s="557">
        <v>1763.3365821962313</v>
      </c>
      <c r="I223" s="557">
        <f t="shared" si="8"/>
        <v>1825</v>
      </c>
    </row>
    <row r="224" spans="1:10" ht="12" customHeight="1" x14ac:dyDescent="0.2">
      <c r="A224" s="515"/>
      <c r="B224" s="515" t="s">
        <v>158</v>
      </c>
      <c r="C224" s="557">
        <v>6</v>
      </c>
      <c r="D224" s="557">
        <v>781</v>
      </c>
      <c r="E224" s="557">
        <f t="shared" si="7"/>
        <v>787</v>
      </c>
      <c r="F224" s="557"/>
      <c r="G224" s="557">
        <v>91.430799220272817</v>
      </c>
      <c r="H224" s="557">
        <v>2614.569200779727</v>
      </c>
      <c r="I224" s="557">
        <f t="shared" si="8"/>
        <v>2706</v>
      </c>
    </row>
    <row r="225" spans="1:11" ht="12" customHeight="1" x14ac:dyDescent="0.2">
      <c r="A225" s="515"/>
      <c r="B225" s="591" t="s">
        <v>159</v>
      </c>
      <c r="C225" s="582">
        <v>4</v>
      </c>
      <c r="D225" s="582">
        <v>1740</v>
      </c>
      <c r="E225" s="582">
        <f t="shared" si="7"/>
        <v>1744</v>
      </c>
      <c r="F225" s="557"/>
      <c r="G225" s="582">
        <v>252</v>
      </c>
      <c r="H225" s="582">
        <v>3701</v>
      </c>
      <c r="I225" s="582">
        <f t="shared" si="8"/>
        <v>3953</v>
      </c>
    </row>
    <row r="226" spans="1:11" ht="12" customHeight="1" x14ac:dyDescent="0.2">
      <c r="A226" s="515"/>
      <c r="B226" s="515" t="s">
        <v>115</v>
      </c>
      <c r="C226" s="557">
        <f>SUM(C220:C225)</f>
        <v>10</v>
      </c>
      <c r="D226" s="557">
        <f>SUM(D220:D225)</f>
        <v>5013</v>
      </c>
      <c r="E226" s="557">
        <f>SUM(E220:E225)</f>
        <v>5023</v>
      </c>
      <c r="F226" s="557"/>
      <c r="G226" s="557">
        <f>SUM(G220:G225)</f>
        <v>427.99999999999989</v>
      </c>
      <c r="H226" s="557">
        <f>SUM(H220:H225)</f>
        <v>29887</v>
      </c>
      <c r="I226" s="557">
        <f>SUM(I220:I225)</f>
        <v>30315</v>
      </c>
      <c r="J226" s="556"/>
    </row>
    <row r="227" spans="1:11" ht="12" customHeight="1" x14ac:dyDescent="0.2">
      <c r="A227" s="515"/>
      <c r="B227" s="515"/>
      <c r="C227" s="557"/>
      <c r="D227" s="557"/>
      <c r="E227" s="557"/>
      <c r="F227" s="557"/>
      <c r="G227" s="557"/>
      <c r="H227" s="557"/>
      <c r="I227" s="557"/>
    </row>
    <row r="228" spans="1:11" ht="12" customHeight="1" x14ac:dyDescent="0.2">
      <c r="A228" s="515">
        <v>2011</v>
      </c>
      <c r="B228" s="515" t="s">
        <v>160</v>
      </c>
      <c r="C228" s="557">
        <f>0.0191082802547771*E228</f>
        <v>0.63057324840764428</v>
      </c>
      <c r="D228" s="557">
        <f>E228-C228</f>
        <v>32.369426751592357</v>
      </c>
      <c r="E228" s="557">
        <v>33</v>
      </c>
      <c r="F228" s="557"/>
      <c r="G228" s="557">
        <f>0.0242906094915735*I228</f>
        <v>372.52078716277117</v>
      </c>
      <c r="H228" s="557">
        <f>I228-G228</f>
        <v>14963.479212837228</v>
      </c>
      <c r="I228" s="557">
        <v>15336</v>
      </c>
      <c r="K228" s="556"/>
    </row>
    <row r="229" spans="1:11" ht="12" customHeight="1" x14ac:dyDescent="0.2">
      <c r="A229" s="515"/>
      <c r="B229" s="515" t="s">
        <v>157</v>
      </c>
      <c r="C229" s="557">
        <v>0</v>
      </c>
      <c r="D229" s="557">
        <f>E229-C229</f>
        <v>0</v>
      </c>
      <c r="E229" s="557">
        <v>0</v>
      </c>
      <c r="F229" s="557"/>
      <c r="G229" s="557">
        <f>0.0986254628515573*I229</f>
        <v>27.911005986990713</v>
      </c>
      <c r="H229" s="557">
        <f>I229-G229</f>
        <v>255.08899401300928</v>
      </c>
      <c r="I229" s="557">
        <v>283</v>
      </c>
      <c r="K229" s="556"/>
    </row>
    <row r="230" spans="1:11" ht="12" customHeight="1" x14ac:dyDescent="0.2">
      <c r="A230" s="515"/>
      <c r="B230" s="515" t="s">
        <v>161</v>
      </c>
      <c r="C230" s="557">
        <f>0.0191082802547771*E230</f>
        <v>7.8340571307469622</v>
      </c>
      <c r="D230" s="557">
        <f>E230-C230</f>
        <v>402.14826604501008</v>
      </c>
      <c r="E230" s="557">
        <f>442.982323175757-E228</f>
        <v>409.98232317575702</v>
      </c>
      <c r="F230" s="557"/>
      <c r="G230" s="557">
        <f>0.0242906094915735*I230</f>
        <v>59.850062107121623</v>
      </c>
      <c r="H230" s="557">
        <f>I230-G230</f>
        <v>2404.067614717078</v>
      </c>
      <c r="I230" s="557">
        <f>17799.9176768242-I228</f>
        <v>2463.9176768241996</v>
      </c>
      <c r="K230" s="556"/>
    </row>
    <row r="231" spans="1:11" ht="12" customHeight="1" x14ac:dyDescent="0.2">
      <c r="A231" s="515"/>
      <c r="B231" s="515" t="s">
        <v>157</v>
      </c>
      <c r="C231" s="557">
        <v>12</v>
      </c>
      <c r="D231" s="557">
        <f>E231-C231</f>
        <v>1241.9679633674396</v>
      </c>
      <c r="E231" s="557">
        <v>1253.9679633674396</v>
      </c>
      <c r="F231" s="557"/>
      <c r="G231" s="557">
        <f>0.0986254628515573*I231</f>
        <v>238.15406477536982</v>
      </c>
      <c r="H231" s="557">
        <f>I231-G231</f>
        <v>2176.5779718571898</v>
      </c>
      <c r="I231" s="557">
        <f>2697.73203663256-I229</f>
        <v>2414.7320366325598</v>
      </c>
    </row>
    <row r="232" spans="1:11" ht="12" customHeight="1" x14ac:dyDescent="0.2">
      <c r="A232" s="515"/>
      <c r="B232" s="515" t="s">
        <v>158</v>
      </c>
      <c r="C232" s="557">
        <v>9</v>
      </c>
      <c r="D232" s="557">
        <f>E232-C232</f>
        <v>908.93471161027765</v>
      </c>
      <c r="E232" s="557">
        <v>917.93471161027765</v>
      </c>
      <c r="F232" s="557"/>
      <c r="G232" s="557">
        <f>0.0986254628515573*I232</f>
        <v>226.53926472139707</v>
      </c>
      <c r="H232" s="557">
        <f>I232-G232</f>
        <v>2070.4260236683244</v>
      </c>
      <c r="I232" s="557">
        <v>2296.9652883897215</v>
      </c>
    </row>
    <row r="233" spans="1:11" ht="12" customHeight="1" x14ac:dyDescent="0.2">
      <c r="A233" s="515"/>
      <c r="B233" s="591" t="s">
        <v>159</v>
      </c>
      <c r="C233" s="582">
        <v>108</v>
      </c>
      <c r="D233" s="582">
        <v>2282</v>
      </c>
      <c r="E233" s="582">
        <f>SUM(C233:D233)</f>
        <v>2390</v>
      </c>
      <c r="F233" s="557"/>
      <c r="G233" s="582">
        <v>426</v>
      </c>
      <c r="H233" s="582">
        <v>4863</v>
      </c>
      <c r="I233" s="582">
        <f>SUM(G233:H233)</f>
        <v>5289</v>
      </c>
    </row>
    <row r="234" spans="1:11" ht="12" customHeight="1" x14ac:dyDescent="0.2">
      <c r="A234" s="515"/>
      <c r="B234" s="515" t="s">
        <v>115</v>
      </c>
      <c r="C234" s="557">
        <f>SUM(C228:C233)</f>
        <v>137.46463037915461</v>
      </c>
      <c r="D234" s="557">
        <f>SUM(D228:D233)</f>
        <v>4867.4203677743199</v>
      </c>
      <c r="E234" s="557">
        <f>SUM(E228:E233)</f>
        <v>5004.884998153474</v>
      </c>
      <c r="F234" s="557"/>
      <c r="G234" s="557">
        <f>SUM(G228:G233)</f>
        <v>1350.9751847536504</v>
      </c>
      <c r="H234" s="557">
        <f>SUM(H228:H233)</f>
        <v>26732.639817092833</v>
      </c>
      <c r="I234" s="557">
        <f>SUM(I228:I233)</f>
        <v>28083.61500184648</v>
      </c>
      <c r="J234" s="556"/>
    </row>
    <row r="235" spans="1:11" ht="12" customHeight="1" x14ac:dyDescent="0.2">
      <c r="A235" s="515"/>
      <c r="B235" s="515"/>
      <c r="C235" s="557"/>
      <c r="D235" s="557"/>
      <c r="E235" s="557"/>
      <c r="F235" s="557"/>
      <c r="G235" s="557"/>
      <c r="H235" s="557"/>
      <c r="I235" s="557"/>
    </row>
    <row r="236" spans="1:11" ht="12" customHeight="1" x14ac:dyDescent="0.2">
      <c r="A236" s="515">
        <v>2012</v>
      </c>
      <c r="B236" s="515" t="s">
        <v>160</v>
      </c>
      <c r="C236" s="557">
        <v>0</v>
      </c>
      <c r="D236" s="557">
        <v>856.21985573627092</v>
      </c>
      <c r="E236" s="557">
        <f>SUM(C236:D236)</f>
        <v>856.21985573627092</v>
      </c>
      <c r="F236" s="557"/>
      <c r="G236" s="557">
        <v>0</v>
      </c>
      <c r="H236" s="557">
        <f>83580-D236</f>
        <v>82723.780144263728</v>
      </c>
      <c r="I236" s="557">
        <f>SUM(G236:H236)</f>
        <v>82723.780144263728</v>
      </c>
    </row>
    <row r="237" spans="1:11" ht="12" customHeight="1" x14ac:dyDescent="0.2">
      <c r="A237" s="515"/>
      <c r="B237" s="515" t="s">
        <v>157</v>
      </c>
      <c r="C237" s="557">
        <v>0</v>
      </c>
      <c r="D237" s="557">
        <v>0</v>
      </c>
      <c r="E237" s="557">
        <v>0</v>
      </c>
      <c r="F237" s="557"/>
      <c r="G237" s="557">
        <v>0</v>
      </c>
      <c r="H237" s="557">
        <v>156</v>
      </c>
      <c r="I237" s="557">
        <f>SUM(G237:H237)</f>
        <v>156</v>
      </c>
    </row>
    <row r="238" spans="1:11" ht="12" customHeight="1" x14ac:dyDescent="0.2">
      <c r="A238" s="515"/>
      <c r="B238" s="515" t="s">
        <v>161</v>
      </c>
      <c r="C238" s="557">
        <v>22</v>
      </c>
      <c r="D238" s="557">
        <f>E238-C238</f>
        <v>905.47065026006919</v>
      </c>
      <c r="E238" s="557">
        <f>1783.69050599634-E236</f>
        <v>927.47065026006919</v>
      </c>
      <c r="F238" s="557"/>
      <c r="G238" s="557">
        <v>72</v>
      </c>
      <c r="H238" s="557">
        <f>I238-G238</f>
        <v>10791.929349739978</v>
      </c>
      <c r="I238" s="557">
        <f>93587.7094940037-I236</f>
        <v>10863.929349739978</v>
      </c>
    </row>
    <row r="239" spans="1:11" ht="12" customHeight="1" x14ac:dyDescent="0.2">
      <c r="A239" s="515"/>
      <c r="B239" s="515" t="s">
        <v>157</v>
      </c>
      <c r="C239" s="557">
        <v>3</v>
      </c>
      <c r="D239" s="557">
        <f>E239-C239</f>
        <v>908.46174466917716</v>
      </c>
      <c r="E239" s="557">
        <v>911.46174466917716</v>
      </c>
      <c r="F239" s="557"/>
      <c r="G239" s="557">
        <v>29</v>
      </c>
      <c r="H239" s="557">
        <f>I239-G239</f>
        <v>1719.03825533082</v>
      </c>
      <c r="I239" s="557">
        <f>1904.03825533082-I237</f>
        <v>1748.03825533082</v>
      </c>
    </row>
    <row r="240" spans="1:11" ht="12" customHeight="1" x14ac:dyDescent="0.2">
      <c r="A240" s="515"/>
      <c r="B240" s="515" t="s">
        <v>158</v>
      </c>
      <c r="C240" s="557">
        <v>9.5613837900758423</v>
      </c>
      <c r="D240" s="557">
        <f>E240-C240</f>
        <v>1104.2424362851702</v>
      </c>
      <c r="E240" s="557">
        <v>1113.803820075246</v>
      </c>
      <c r="F240" s="557"/>
      <c r="G240" s="557">
        <f>0.0152180411147921*I240</f>
        <v>29.979482862078278</v>
      </c>
      <c r="H240" s="557">
        <f>I240-G240</f>
        <v>1940.0166970626753</v>
      </c>
      <c r="I240" s="557">
        <v>1969.9961799247537</v>
      </c>
    </row>
    <row r="241" spans="1:11" ht="12" customHeight="1" x14ac:dyDescent="0.2">
      <c r="A241" s="515"/>
      <c r="B241" s="591" t="s">
        <v>159</v>
      </c>
      <c r="C241" s="582">
        <v>21</v>
      </c>
      <c r="D241" s="582">
        <v>2647</v>
      </c>
      <c r="E241" s="582">
        <f>SUM(C241:D241)</f>
        <v>2668</v>
      </c>
      <c r="F241" s="557"/>
      <c r="G241" s="582">
        <v>55</v>
      </c>
      <c r="H241" s="582">
        <v>4145</v>
      </c>
      <c r="I241" s="582">
        <f>SUM(G241:H241)</f>
        <v>4200</v>
      </c>
    </row>
    <row r="242" spans="1:11" ht="12" customHeight="1" x14ac:dyDescent="0.2">
      <c r="A242" s="515"/>
      <c r="B242" s="515" t="s">
        <v>115</v>
      </c>
      <c r="C242" s="557">
        <f>SUM(C236:C241)</f>
        <v>55.561383790075844</v>
      </c>
      <c r="D242" s="557">
        <f>SUM(D236:D241)</f>
        <v>6421.3946869506872</v>
      </c>
      <c r="E242" s="557">
        <f>SUM(E236:E241)</f>
        <v>6476.9560707407636</v>
      </c>
      <c r="F242" s="557"/>
      <c r="G242" s="557">
        <f>SUM(G236:G241)</f>
        <v>185.97948286207827</v>
      </c>
      <c r="H242" s="557">
        <f>SUM(H236:H241)</f>
        <v>101475.7644463972</v>
      </c>
      <c r="I242" s="557">
        <f>SUM(I236:I241)</f>
        <v>101661.74392925928</v>
      </c>
      <c r="J242" s="556"/>
    </row>
    <row r="243" spans="1:11" ht="12" customHeight="1" x14ac:dyDescent="0.2">
      <c r="A243" s="515"/>
      <c r="B243" s="515"/>
      <c r="C243" s="557"/>
      <c r="D243" s="557"/>
      <c r="E243" s="557"/>
      <c r="F243" s="557"/>
      <c r="G243" s="557"/>
      <c r="H243" s="557"/>
      <c r="I243" s="557"/>
      <c r="J243" s="556"/>
    </row>
    <row r="244" spans="1:11" ht="12" customHeight="1" x14ac:dyDescent="0.2">
      <c r="A244" s="515">
        <v>2013</v>
      </c>
      <c r="B244" s="515" t="s">
        <v>160</v>
      </c>
      <c r="C244" s="557">
        <v>0</v>
      </c>
      <c r="D244" s="557">
        <v>962</v>
      </c>
      <c r="E244" s="557">
        <v>962</v>
      </c>
      <c r="F244" s="557"/>
      <c r="G244" s="557">
        <v>0</v>
      </c>
      <c r="H244" s="557">
        <f t="shared" ref="H244:H249" si="9">I244-G244</f>
        <v>52046</v>
      </c>
      <c r="I244" s="557">
        <v>52046</v>
      </c>
    </row>
    <row r="245" spans="1:11" ht="12" customHeight="1" x14ac:dyDescent="0.2">
      <c r="A245" s="515"/>
      <c r="B245" s="515" t="s">
        <v>157</v>
      </c>
      <c r="C245" s="557">
        <v>0</v>
      </c>
      <c r="D245" s="557">
        <v>9</v>
      </c>
      <c r="E245" s="557">
        <v>9</v>
      </c>
      <c r="F245" s="557"/>
      <c r="G245" s="557">
        <v>0</v>
      </c>
      <c r="H245" s="557">
        <f t="shared" si="9"/>
        <v>64</v>
      </c>
      <c r="I245" s="557">
        <v>64</v>
      </c>
    </row>
    <row r="246" spans="1:11" ht="12" customHeight="1" x14ac:dyDescent="0.2">
      <c r="A246" s="515"/>
      <c r="B246" s="515" t="s">
        <v>161</v>
      </c>
      <c r="C246" s="557">
        <v>7</v>
      </c>
      <c r="D246" s="557">
        <v>2327</v>
      </c>
      <c r="E246" s="557">
        <v>2334</v>
      </c>
      <c r="F246" s="557"/>
      <c r="G246" s="557">
        <v>205</v>
      </c>
      <c r="H246" s="557">
        <f t="shared" si="9"/>
        <v>5458</v>
      </c>
      <c r="I246" s="557">
        <v>5663</v>
      </c>
    </row>
    <row r="247" spans="1:11" ht="12" customHeight="1" x14ac:dyDescent="0.2">
      <c r="A247" s="515"/>
      <c r="B247" s="515" t="s">
        <v>157</v>
      </c>
      <c r="C247" s="557">
        <v>0</v>
      </c>
      <c r="D247" s="557">
        <v>110</v>
      </c>
      <c r="E247" s="557">
        <v>110</v>
      </c>
      <c r="F247" s="557"/>
      <c r="G247" s="557">
        <v>13</v>
      </c>
      <c r="H247" s="557">
        <f t="shared" si="9"/>
        <v>843</v>
      </c>
      <c r="I247" s="557">
        <v>856</v>
      </c>
    </row>
    <row r="248" spans="1:11" ht="12" customHeight="1" x14ac:dyDescent="0.2">
      <c r="A248" s="515"/>
      <c r="B248" s="515" t="s">
        <v>158</v>
      </c>
      <c r="C248" s="557">
        <v>0</v>
      </c>
      <c r="D248" s="557">
        <v>336</v>
      </c>
      <c r="E248" s="557">
        <v>336</v>
      </c>
      <c r="F248" s="557"/>
      <c r="G248" s="557">
        <v>25</v>
      </c>
      <c r="H248" s="557">
        <f t="shared" si="9"/>
        <v>1606</v>
      </c>
      <c r="I248" s="557">
        <v>1631</v>
      </c>
    </row>
    <row r="249" spans="1:11" ht="12" customHeight="1" x14ac:dyDescent="0.2">
      <c r="A249" s="515"/>
      <c r="B249" s="591" t="s">
        <v>159</v>
      </c>
      <c r="C249" s="582">
        <v>19</v>
      </c>
      <c r="D249" s="582">
        <v>1202</v>
      </c>
      <c r="E249" s="582">
        <v>1221</v>
      </c>
      <c r="F249" s="557"/>
      <c r="G249" s="582">
        <v>16</v>
      </c>
      <c r="H249" s="582">
        <f t="shared" si="9"/>
        <v>3019</v>
      </c>
      <c r="I249" s="582">
        <v>3035</v>
      </c>
    </row>
    <row r="250" spans="1:11" ht="12" customHeight="1" x14ac:dyDescent="0.2">
      <c r="A250" s="515"/>
      <c r="B250" s="515" t="s">
        <v>115</v>
      </c>
      <c r="C250" s="557">
        <f>SUM(C244:C249)</f>
        <v>26</v>
      </c>
      <c r="D250" s="557">
        <f>SUM(D244:D249)</f>
        <v>4946</v>
      </c>
      <c r="E250" s="557">
        <f>SUM(E244:E249)</f>
        <v>4972</v>
      </c>
      <c r="F250" s="557"/>
      <c r="G250" s="557">
        <f>SUM(G244:G249)</f>
        <v>259</v>
      </c>
      <c r="H250" s="557">
        <f>SUM(H244:H249)</f>
        <v>63036</v>
      </c>
      <c r="I250" s="557">
        <f>SUM(I244:I249)</f>
        <v>63295</v>
      </c>
      <c r="J250" s="556"/>
    </row>
    <row r="251" spans="1:11" ht="12" customHeight="1" x14ac:dyDescent="0.2">
      <c r="A251" s="515"/>
      <c r="B251" s="515"/>
      <c r="C251" s="557"/>
      <c r="D251" s="557"/>
      <c r="E251" s="557"/>
      <c r="F251" s="557"/>
      <c r="G251" s="557"/>
      <c r="H251" s="557"/>
      <c r="I251" s="557"/>
      <c r="J251" s="556"/>
      <c r="K251" s="514">
        <f>I258/27294</f>
        <v>0.97447465356956497</v>
      </c>
    </row>
    <row r="252" spans="1:11" ht="12" customHeight="1" x14ac:dyDescent="0.2">
      <c r="A252" s="515">
        <v>2014</v>
      </c>
      <c r="B252" s="515" t="s">
        <v>160</v>
      </c>
      <c r="C252" s="557">
        <v>0</v>
      </c>
      <c r="D252" s="557">
        <v>0</v>
      </c>
      <c r="E252" s="557">
        <v>0</v>
      </c>
      <c r="F252" s="557"/>
      <c r="G252" s="557">
        <v>0</v>
      </c>
      <c r="H252" s="557">
        <v>11431</v>
      </c>
      <c r="I252" s="557">
        <v>11431</v>
      </c>
    </row>
    <row r="253" spans="1:11" ht="12" customHeight="1" x14ac:dyDescent="0.2">
      <c r="A253" s="515"/>
      <c r="B253" s="515" t="s">
        <v>157</v>
      </c>
      <c r="C253" s="557">
        <v>0</v>
      </c>
      <c r="D253" s="557">
        <v>0</v>
      </c>
      <c r="E253" s="557">
        <v>0</v>
      </c>
      <c r="F253" s="557"/>
      <c r="G253" s="557">
        <v>0</v>
      </c>
      <c r="H253" s="557">
        <v>401</v>
      </c>
      <c r="I253" s="557">
        <v>401</v>
      </c>
    </row>
    <row r="254" spans="1:11" ht="12" customHeight="1" x14ac:dyDescent="0.2">
      <c r="A254" s="515"/>
      <c r="B254" s="515" t="s">
        <v>161</v>
      </c>
      <c r="C254" s="557">
        <v>7.0623609261939215</v>
      </c>
      <c r="D254" s="557">
        <v>2437.8549390738058</v>
      </c>
      <c r="E254" s="557">
        <v>2444.9172999999996</v>
      </c>
      <c r="F254" s="557"/>
      <c r="G254" s="557">
        <v>153.44088718240798</v>
      </c>
      <c r="H254" s="557">
        <v>8664.7418128175905</v>
      </c>
      <c r="I254" s="557">
        <v>8818.1826999999976</v>
      </c>
    </row>
    <row r="255" spans="1:11" ht="12" customHeight="1" x14ac:dyDescent="0.2">
      <c r="A255" s="515"/>
      <c r="B255" s="515" t="s">
        <v>157</v>
      </c>
      <c r="C255" s="557">
        <v>0</v>
      </c>
      <c r="D255" s="557">
        <v>64.271505472291778</v>
      </c>
      <c r="E255" s="557">
        <v>64.271505472291778</v>
      </c>
      <c r="F255" s="557"/>
      <c r="G255" s="557">
        <v>72</v>
      </c>
      <c r="H255" s="557">
        <v>1584.1284945277084</v>
      </c>
      <c r="I255" s="557">
        <v>1656.1284945277084</v>
      </c>
    </row>
    <row r="256" spans="1:11" ht="12" customHeight="1" x14ac:dyDescent="0.2">
      <c r="A256" s="515"/>
      <c r="B256" s="515" t="s">
        <v>162</v>
      </c>
      <c r="C256" s="557">
        <v>10</v>
      </c>
      <c r="D256" s="557">
        <v>658</v>
      </c>
      <c r="E256" s="557">
        <v>668</v>
      </c>
      <c r="F256" s="557"/>
      <c r="G256" s="557">
        <v>68</v>
      </c>
      <c r="H256" s="557">
        <v>1719</v>
      </c>
      <c r="I256" s="557">
        <v>1787</v>
      </c>
    </row>
    <row r="257" spans="1:10" ht="12" customHeight="1" x14ac:dyDescent="0.2">
      <c r="A257" s="515"/>
      <c r="B257" s="591" t="s">
        <v>159</v>
      </c>
      <c r="C257" s="582">
        <v>85</v>
      </c>
      <c r="D257" s="582">
        <v>1733</v>
      </c>
      <c r="E257" s="582">
        <v>1818</v>
      </c>
      <c r="F257" s="557"/>
      <c r="G257" s="582">
        <v>65</v>
      </c>
      <c r="H257" s="582">
        <v>2440</v>
      </c>
      <c r="I257" s="582">
        <v>2504</v>
      </c>
    </row>
    <row r="258" spans="1:10" ht="12" customHeight="1" x14ac:dyDescent="0.2">
      <c r="A258" s="515"/>
      <c r="B258" s="515" t="s">
        <v>115</v>
      </c>
      <c r="C258" s="557">
        <f t="shared" ref="C258:H258" si="10">SUM(C252:C257)</f>
        <v>102.06236092619392</v>
      </c>
      <c r="D258" s="557">
        <f t="shared" si="10"/>
        <v>4893.1264445460974</v>
      </c>
      <c r="E258" s="557">
        <f t="shared" si="10"/>
        <v>4995.1888054722913</v>
      </c>
      <c r="F258" s="557"/>
      <c r="G258" s="557">
        <f t="shared" si="10"/>
        <v>358.44088718240801</v>
      </c>
      <c r="H258" s="557">
        <f t="shared" si="10"/>
        <v>26239.8703073453</v>
      </c>
      <c r="I258" s="557">
        <f>SUM(I252:I257)</f>
        <v>26597.311194527705</v>
      </c>
      <c r="J258" s="556"/>
    </row>
    <row r="259" spans="1:10" ht="12" customHeight="1" x14ac:dyDescent="0.2">
      <c r="A259" s="515"/>
      <c r="B259" s="515"/>
      <c r="C259" s="557"/>
      <c r="D259" s="557"/>
      <c r="E259" s="557"/>
      <c r="F259" s="557"/>
      <c r="G259" s="557"/>
      <c r="H259" s="557"/>
      <c r="I259" s="557"/>
      <c r="J259" s="556"/>
    </row>
    <row r="260" spans="1:10" ht="12" customHeight="1" x14ac:dyDescent="0.2">
      <c r="A260" s="515">
        <v>2015</v>
      </c>
      <c r="B260" s="515" t="s">
        <v>160</v>
      </c>
      <c r="C260" s="557">
        <v>0</v>
      </c>
      <c r="D260" s="557">
        <v>0</v>
      </c>
      <c r="E260" s="557">
        <v>0</v>
      </c>
      <c r="F260" s="557"/>
      <c r="G260" s="557">
        <v>0</v>
      </c>
      <c r="H260" s="557">
        <v>16899</v>
      </c>
      <c r="I260" s="557">
        <v>16899</v>
      </c>
    </row>
    <row r="261" spans="1:10" ht="12" customHeight="1" x14ac:dyDescent="0.2">
      <c r="A261" s="515"/>
      <c r="B261" s="515" t="s">
        <v>157</v>
      </c>
      <c r="C261" s="557">
        <v>0</v>
      </c>
      <c r="D261" s="557">
        <v>0</v>
      </c>
      <c r="E261" s="557">
        <v>0</v>
      </c>
      <c r="F261" s="557"/>
      <c r="G261" s="557">
        <v>0</v>
      </c>
      <c r="H261" s="557">
        <v>163</v>
      </c>
      <c r="I261" s="557">
        <v>163</v>
      </c>
    </row>
    <row r="262" spans="1:10" ht="12" customHeight="1" x14ac:dyDescent="0.2">
      <c r="A262" s="515"/>
      <c r="B262" s="515" t="s">
        <v>161</v>
      </c>
      <c r="C262" s="557">
        <v>0</v>
      </c>
      <c r="D262" s="557">
        <v>1816.2499999999998</v>
      </c>
      <c r="E262" s="557">
        <v>1816.2499999999998</v>
      </c>
      <c r="F262" s="557"/>
      <c r="G262" s="557">
        <v>405</v>
      </c>
      <c r="H262" s="557">
        <v>5609</v>
      </c>
      <c r="I262" s="557">
        <v>6014</v>
      </c>
    </row>
    <row r="263" spans="1:10" ht="12" customHeight="1" x14ac:dyDescent="0.2">
      <c r="A263" s="515"/>
      <c r="B263" s="515" t="s">
        <v>157</v>
      </c>
      <c r="C263" s="557">
        <v>0</v>
      </c>
      <c r="D263" s="557">
        <v>132.5</v>
      </c>
      <c r="E263" s="557">
        <v>132.5</v>
      </c>
      <c r="F263" s="557"/>
      <c r="G263" s="557">
        <v>10</v>
      </c>
      <c r="H263" s="557">
        <v>642</v>
      </c>
      <c r="I263" s="557">
        <v>652</v>
      </c>
    </row>
    <row r="264" spans="1:10" ht="12" customHeight="1" x14ac:dyDescent="0.2">
      <c r="A264" s="515"/>
      <c r="B264" s="515" t="s">
        <v>162</v>
      </c>
      <c r="C264" s="557">
        <v>17</v>
      </c>
      <c r="D264" s="557">
        <v>628</v>
      </c>
      <c r="E264" s="557">
        <v>645</v>
      </c>
      <c r="F264" s="557"/>
      <c r="G264" s="557">
        <v>35</v>
      </c>
      <c r="H264" s="557">
        <v>2818</v>
      </c>
      <c r="I264" s="557">
        <v>2853</v>
      </c>
    </row>
    <row r="265" spans="1:10" ht="12" customHeight="1" x14ac:dyDescent="0.2">
      <c r="A265" s="515"/>
      <c r="B265" s="591" t="s">
        <v>163</v>
      </c>
      <c r="C265" s="582">
        <v>15</v>
      </c>
      <c r="D265" s="582">
        <v>1087</v>
      </c>
      <c r="E265" s="582">
        <v>1102</v>
      </c>
      <c r="F265" s="557"/>
      <c r="G265" s="582">
        <v>47</v>
      </c>
      <c r="H265" s="582">
        <v>2040</v>
      </c>
      <c r="I265" s="582">
        <v>2087</v>
      </c>
    </row>
    <row r="266" spans="1:10" ht="12" customHeight="1" x14ac:dyDescent="0.2">
      <c r="A266" s="515"/>
      <c r="B266" s="515" t="s">
        <v>115</v>
      </c>
      <c r="C266" s="557">
        <f>SUM(C260:C265)</f>
        <v>32</v>
      </c>
      <c r="D266" s="557">
        <f>SUM(D260:D265)</f>
        <v>3663.75</v>
      </c>
      <c r="E266" s="557">
        <f>SUM(E260:E265)</f>
        <v>3695.75</v>
      </c>
      <c r="F266" s="557"/>
      <c r="G266" s="557">
        <f>SUM(G260:G265)</f>
        <v>497</v>
      </c>
      <c r="H266" s="557">
        <f>SUM(H260:H265)</f>
        <v>28171</v>
      </c>
      <c r="I266" s="557">
        <f>SUM(I260:I265)</f>
        <v>28668</v>
      </c>
      <c r="J266" s="556"/>
    </row>
    <row r="267" spans="1:10" ht="12" customHeight="1" x14ac:dyDescent="0.2">
      <c r="A267" s="515"/>
      <c r="B267" s="515"/>
      <c r="C267" s="557"/>
      <c r="D267" s="557"/>
      <c r="E267" s="557"/>
      <c r="F267" s="557"/>
      <c r="G267" s="557"/>
      <c r="H267" s="557"/>
      <c r="I267" s="557"/>
      <c r="J267" s="556"/>
    </row>
    <row r="268" spans="1:10" ht="12" customHeight="1" x14ac:dyDescent="0.2">
      <c r="A268" s="515">
        <v>2016</v>
      </c>
      <c r="B268" s="515" t="s">
        <v>160</v>
      </c>
      <c r="C268" s="557">
        <v>0</v>
      </c>
      <c r="D268" s="557">
        <v>0</v>
      </c>
      <c r="E268" s="557">
        <v>0</v>
      </c>
      <c r="F268" s="557"/>
      <c r="G268" s="557">
        <v>0</v>
      </c>
      <c r="H268" s="557">
        <v>0</v>
      </c>
      <c r="I268" s="557">
        <v>0</v>
      </c>
    </row>
    <row r="269" spans="1:10" ht="12" customHeight="1" x14ac:dyDescent="0.2">
      <c r="A269" s="515"/>
      <c r="B269" s="515" t="s">
        <v>157</v>
      </c>
      <c r="C269" s="557">
        <v>0</v>
      </c>
      <c r="D269" s="557">
        <v>0</v>
      </c>
      <c r="E269" s="557">
        <v>0</v>
      </c>
      <c r="F269" s="557"/>
      <c r="G269" s="557">
        <v>0</v>
      </c>
      <c r="H269" s="557">
        <v>0</v>
      </c>
      <c r="I269" s="557">
        <v>0</v>
      </c>
    </row>
    <row r="270" spans="1:10" ht="12" customHeight="1" x14ac:dyDescent="0.2">
      <c r="A270" s="515"/>
      <c r="B270" s="515" t="s">
        <v>161</v>
      </c>
      <c r="C270" s="557">
        <v>1</v>
      </c>
      <c r="D270" s="557">
        <v>619</v>
      </c>
      <c r="E270" s="557">
        <v>620</v>
      </c>
      <c r="F270" s="557"/>
      <c r="G270" s="557">
        <v>121</v>
      </c>
      <c r="H270" s="557">
        <v>3185</v>
      </c>
      <c r="I270" s="557">
        <v>3306</v>
      </c>
    </row>
    <row r="271" spans="1:10" ht="12" customHeight="1" x14ac:dyDescent="0.2">
      <c r="A271" s="515"/>
      <c r="B271" s="515" t="s">
        <v>157</v>
      </c>
      <c r="C271" s="557">
        <v>1</v>
      </c>
      <c r="D271" s="557">
        <v>264</v>
      </c>
      <c r="E271" s="557">
        <v>265</v>
      </c>
      <c r="F271" s="557"/>
      <c r="G271" s="557">
        <v>7</v>
      </c>
      <c r="H271" s="557">
        <v>405</v>
      </c>
      <c r="I271" s="557">
        <v>412</v>
      </c>
    </row>
    <row r="272" spans="1:10" ht="12" customHeight="1" x14ac:dyDescent="0.2">
      <c r="A272" s="515"/>
      <c r="B272" s="515" t="s">
        <v>162</v>
      </c>
      <c r="C272" s="557">
        <v>1</v>
      </c>
      <c r="D272" s="557">
        <v>115</v>
      </c>
      <c r="E272" s="557">
        <v>116</v>
      </c>
      <c r="F272" s="557"/>
      <c r="G272" s="557">
        <v>14</v>
      </c>
      <c r="H272" s="557">
        <v>930</v>
      </c>
      <c r="I272" s="557">
        <v>944</v>
      </c>
    </row>
    <row r="273" spans="1:10" ht="12" customHeight="1" x14ac:dyDescent="0.2">
      <c r="A273" s="515"/>
      <c r="B273" s="591" t="s">
        <v>159</v>
      </c>
      <c r="C273" s="582">
        <v>14</v>
      </c>
      <c r="D273" s="582">
        <v>679</v>
      </c>
      <c r="E273" s="582">
        <v>693</v>
      </c>
      <c r="F273" s="557"/>
      <c r="G273" s="582">
        <v>20</v>
      </c>
      <c r="H273" s="582">
        <v>751</v>
      </c>
      <c r="I273" s="582">
        <v>771</v>
      </c>
    </row>
    <row r="274" spans="1:10" ht="26.25" customHeight="1" x14ac:dyDescent="0.2">
      <c r="A274" s="515"/>
      <c r="B274" s="515" t="s">
        <v>115</v>
      </c>
      <c r="C274" s="557">
        <f>SUM(C268:C273)</f>
        <v>17</v>
      </c>
      <c r="D274" s="557">
        <f>SUM(D268:D273)</f>
        <v>1677</v>
      </c>
      <c r="E274" s="557">
        <f>SUM(E268:E273)</f>
        <v>1694</v>
      </c>
      <c r="F274" s="557"/>
      <c r="G274" s="557">
        <f>SUM(G268:G273)</f>
        <v>162</v>
      </c>
      <c r="H274" s="557">
        <f>SUM(H268:H273)</f>
        <v>5271</v>
      </c>
      <c r="I274" s="557">
        <f>SUM(I268:I273)</f>
        <v>5433</v>
      </c>
      <c r="J274" s="556"/>
    </row>
    <row r="275" spans="1:10" ht="10" x14ac:dyDescent="0.2">
      <c r="A275" s="515">
        <v>2017</v>
      </c>
      <c r="B275" s="515" t="s">
        <v>160</v>
      </c>
      <c r="C275" s="557">
        <v>0</v>
      </c>
      <c r="D275" s="557">
        <v>0</v>
      </c>
      <c r="E275" s="557">
        <v>0</v>
      </c>
      <c r="F275" s="557"/>
      <c r="G275" s="557">
        <v>0</v>
      </c>
      <c r="H275" s="557">
        <v>0</v>
      </c>
      <c r="I275" s="557">
        <v>0</v>
      </c>
    </row>
    <row r="276" spans="1:10" ht="12" customHeight="1" x14ac:dyDescent="0.2">
      <c r="A276" s="515"/>
      <c r="B276" s="515" t="s">
        <v>157</v>
      </c>
      <c r="C276" s="557">
        <v>0</v>
      </c>
      <c r="D276" s="557">
        <v>0</v>
      </c>
      <c r="E276" s="557">
        <v>0</v>
      </c>
      <c r="F276" s="557"/>
      <c r="G276" s="557">
        <v>0</v>
      </c>
      <c r="H276" s="557">
        <v>0</v>
      </c>
      <c r="I276" s="557">
        <v>0</v>
      </c>
    </row>
    <row r="277" spans="1:10" ht="12" customHeight="1" x14ac:dyDescent="0.2">
      <c r="A277" s="515"/>
      <c r="B277" s="515" t="s">
        <v>161</v>
      </c>
      <c r="C277" s="557">
        <v>0</v>
      </c>
      <c r="D277" s="557">
        <v>243</v>
      </c>
      <c r="E277" s="557">
        <v>243</v>
      </c>
      <c r="F277" s="557"/>
      <c r="G277" s="557">
        <v>66</v>
      </c>
      <c r="H277" s="557">
        <v>208</v>
      </c>
      <c r="I277" s="557">
        <v>274</v>
      </c>
    </row>
    <row r="278" spans="1:10" ht="12" customHeight="1" x14ac:dyDescent="0.2">
      <c r="A278" s="515"/>
      <c r="B278" s="515" t="s">
        <v>157</v>
      </c>
      <c r="C278" s="557">
        <v>0</v>
      </c>
      <c r="D278" s="557">
        <v>339</v>
      </c>
      <c r="E278" s="557">
        <v>339</v>
      </c>
      <c r="F278" s="557"/>
      <c r="G278" s="557">
        <v>0</v>
      </c>
      <c r="H278" s="557">
        <v>2</v>
      </c>
      <c r="I278" s="557">
        <v>2</v>
      </c>
    </row>
    <row r="279" spans="1:10" ht="12" customHeight="1" x14ac:dyDescent="0.2">
      <c r="A279" s="515"/>
      <c r="B279" s="515" t="s">
        <v>158</v>
      </c>
      <c r="C279" s="557">
        <v>3</v>
      </c>
      <c r="D279" s="557">
        <v>304</v>
      </c>
      <c r="E279" s="557">
        <v>307</v>
      </c>
      <c r="F279" s="557"/>
      <c r="G279" s="557">
        <v>6</v>
      </c>
      <c r="H279" s="557">
        <v>10</v>
      </c>
      <c r="I279" s="557">
        <v>16</v>
      </c>
    </row>
    <row r="280" spans="1:10" ht="12" customHeight="1" x14ac:dyDescent="0.2">
      <c r="A280" s="515"/>
      <c r="B280" s="591" t="s">
        <v>159</v>
      </c>
      <c r="C280" s="582">
        <v>8</v>
      </c>
      <c r="D280" s="582">
        <v>412</v>
      </c>
      <c r="E280" s="582">
        <v>420</v>
      </c>
      <c r="F280" s="557"/>
      <c r="G280" s="582">
        <v>194</v>
      </c>
      <c r="H280" s="582">
        <v>1660</v>
      </c>
      <c r="I280" s="582">
        <v>1854</v>
      </c>
    </row>
    <row r="281" spans="1:10" ht="20.25" customHeight="1" x14ac:dyDescent="0.2">
      <c r="A281" s="515"/>
      <c r="B281" s="515" t="s">
        <v>115</v>
      </c>
      <c r="C281" s="557">
        <f>SUM(C275:C280)</f>
        <v>11</v>
      </c>
      <c r="D281" s="557">
        <f>SUM(D275:D280)</f>
        <v>1298</v>
      </c>
      <c r="E281" s="557">
        <f>SUM(E275:E280)</f>
        <v>1309</v>
      </c>
      <c r="F281" s="557"/>
      <c r="G281" s="557">
        <f>SUM(G275:G280)</f>
        <v>266</v>
      </c>
      <c r="H281" s="557">
        <f>SUM(H275:H280)</f>
        <v>1880</v>
      </c>
      <c r="I281" s="557">
        <f>SUM(I275:I280)</f>
        <v>2146</v>
      </c>
      <c r="J281" s="556"/>
    </row>
    <row r="282" spans="1:10" ht="12" customHeight="1" x14ac:dyDescent="0.2">
      <c r="A282" s="515">
        <v>2018</v>
      </c>
      <c r="B282" s="515" t="s">
        <v>160</v>
      </c>
      <c r="C282" s="557">
        <v>0</v>
      </c>
      <c r="D282" s="557">
        <v>0</v>
      </c>
      <c r="E282" s="557">
        <v>0</v>
      </c>
      <c r="F282" s="557"/>
      <c r="G282" s="557">
        <v>0</v>
      </c>
      <c r="H282" s="557">
        <v>0</v>
      </c>
      <c r="I282" s="557">
        <v>0</v>
      </c>
      <c r="J282" s="556"/>
    </row>
    <row r="283" spans="1:10" ht="12" customHeight="1" x14ac:dyDescent="0.2">
      <c r="A283" s="515"/>
      <c r="B283" s="515" t="s">
        <v>157</v>
      </c>
      <c r="C283" s="557">
        <v>0</v>
      </c>
      <c r="D283" s="557">
        <v>0</v>
      </c>
      <c r="E283" s="557">
        <v>0</v>
      </c>
      <c r="F283" s="557"/>
      <c r="G283" s="557">
        <v>0</v>
      </c>
      <c r="H283" s="557">
        <v>0</v>
      </c>
      <c r="I283" s="557">
        <v>0</v>
      </c>
      <c r="J283" s="556"/>
    </row>
    <row r="284" spans="1:10" ht="12" customHeight="1" x14ac:dyDescent="0.2">
      <c r="A284" s="515"/>
      <c r="B284" s="515" t="s">
        <v>161</v>
      </c>
      <c r="C284" s="557">
        <v>3</v>
      </c>
      <c r="D284" s="557">
        <v>1109</v>
      </c>
      <c r="E284" s="557">
        <v>1112</v>
      </c>
      <c r="F284" s="557"/>
      <c r="G284" s="557">
        <v>86</v>
      </c>
      <c r="H284" s="557">
        <v>8665</v>
      </c>
      <c r="I284" s="557">
        <v>8751</v>
      </c>
      <c r="J284" s="556"/>
    </row>
    <row r="285" spans="1:10" ht="12" customHeight="1" x14ac:dyDescent="0.2">
      <c r="A285" s="515"/>
      <c r="B285" s="515" t="s">
        <v>157</v>
      </c>
      <c r="C285" s="557">
        <v>0</v>
      </c>
      <c r="D285" s="557">
        <v>62</v>
      </c>
      <c r="E285" s="557">
        <v>62</v>
      </c>
      <c r="F285" s="557"/>
      <c r="G285" s="557">
        <v>17</v>
      </c>
      <c r="H285" s="557">
        <v>1518</v>
      </c>
      <c r="I285" s="557">
        <v>1535</v>
      </c>
      <c r="J285" s="556"/>
    </row>
    <row r="286" spans="1:10" ht="12" customHeight="1" x14ac:dyDescent="0.2">
      <c r="A286" s="515"/>
      <c r="B286" s="515" t="s">
        <v>158</v>
      </c>
      <c r="C286" s="557">
        <v>2</v>
      </c>
      <c r="D286" s="557">
        <v>135</v>
      </c>
      <c r="E286" s="557">
        <v>137</v>
      </c>
      <c r="F286" s="557"/>
      <c r="G286" s="557">
        <v>25</v>
      </c>
      <c r="H286" s="557">
        <v>2261</v>
      </c>
      <c r="I286" s="557">
        <v>2286</v>
      </c>
      <c r="J286" s="556"/>
    </row>
    <row r="287" spans="1:10" ht="12" customHeight="1" x14ac:dyDescent="0.2">
      <c r="A287" s="515"/>
      <c r="B287" s="591" t="s">
        <v>159</v>
      </c>
      <c r="C287" s="582">
        <v>49</v>
      </c>
      <c r="D287" s="582">
        <v>481</v>
      </c>
      <c r="E287" s="582">
        <v>530</v>
      </c>
      <c r="F287" s="557"/>
      <c r="G287" s="582">
        <v>180</v>
      </c>
      <c r="H287" s="582">
        <v>2325</v>
      </c>
      <c r="I287" s="582">
        <v>2505</v>
      </c>
      <c r="J287" s="556"/>
    </row>
    <row r="288" spans="1:10" ht="12" customHeight="1" x14ac:dyDescent="0.2">
      <c r="A288" s="515"/>
      <c r="B288" s="515" t="s">
        <v>115</v>
      </c>
      <c r="C288" s="557">
        <f t="shared" ref="C288:E288" si="11">SUM(C282:C287)</f>
        <v>54</v>
      </c>
      <c r="D288" s="557">
        <f t="shared" si="11"/>
        <v>1787</v>
      </c>
      <c r="E288" s="557">
        <f t="shared" si="11"/>
        <v>1841</v>
      </c>
      <c r="F288" s="557"/>
      <c r="G288" s="557">
        <f t="shared" ref="G288:I288" si="12">SUM(G282:G287)</f>
        <v>308</v>
      </c>
      <c r="H288" s="557">
        <f t="shared" si="12"/>
        <v>14769</v>
      </c>
      <c r="I288" s="557">
        <f t="shared" si="12"/>
        <v>15077</v>
      </c>
      <c r="J288" s="556"/>
    </row>
    <row r="289" spans="1:10" ht="10" x14ac:dyDescent="0.2">
      <c r="A289" s="515"/>
      <c r="B289" s="515"/>
      <c r="C289" s="557"/>
      <c r="D289" s="557"/>
      <c r="E289" s="557"/>
      <c r="F289" s="557"/>
      <c r="G289" s="557"/>
      <c r="H289" s="557"/>
      <c r="I289" s="557"/>
      <c r="J289" s="556"/>
    </row>
    <row r="290" spans="1:10" ht="12" customHeight="1" x14ac:dyDescent="0.2">
      <c r="A290" s="515">
        <v>2019</v>
      </c>
      <c r="B290" s="515" t="s">
        <v>160</v>
      </c>
      <c r="C290" s="557">
        <v>0</v>
      </c>
      <c r="D290" s="557">
        <v>0</v>
      </c>
      <c r="E290" s="557">
        <v>0</v>
      </c>
      <c r="F290" s="557"/>
      <c r="G290" s="557">
        <v>23</v>
      </c>
      <c r="H290" s="557">
        <v>1878</v>
      </c>
      <c r="I290" s="557">
        <v>1901</v>
      </c>
      <c r="J290" s="556"/>
    </row>
    <row r="291" spans="1:10" ht="12" customHeight="1" x14ac:dyDescent="0.2">
      <c r="A291" s="515"/>
      <c r="B291" s="515" t="s">
        <v>157</v>
      </c>
      <c r="C291" s="557">
        <v>0</v>
      </c>
      <c r="D291" s="557">
        <v>0</v>
      </c>
      <c r="E291" s="557">
        <v>0</v>
      </c>
      <c r="F291" s="557"/>
      <c r="G291" s="557">
        <v>1</v>
      </c>
      <c r="H291" s="557">
        <v>9</v>
      </c>
      <c r="I291" s="557">
        <v>10</v>
      </c>
      <c r="J291" s="556"/>
    </row>
    <row r="292" spans="1:10" ht="12" customHeight="1" x14ac:dyDescent="0.2">
      <c r="A292" s="515"/>
      <c r="B292" s="515" t="s">
        <v>161</v>
      </c>
      <c r="C292" s="557">
        <v>1</v>
      </c>
      <c r="D292" s="557">
        <v>36</v>
      </c>
      <c r="E292" s="557">
        <v>37</v>
      </c>
      <c r="F292" s="557"/>
      <c r="G292" s="557">
        <v>17</v>
      </c>
      <c r="H292" s="557">
        <v>1438</v>
      </c>
      <c r="I292" s="557">
        <v>1455</v>
      </c>
      <c r="J292" s="556"/>
    </row>
    <row r="293" spans="1:10" ht="12" customHeight="1" x14ac:dyDescent="0.2">
      <c r="A293" s="515"/>
      <c r="B293" s="515" t="s">
        <v>164</v>
      </c>
      <c r="C293" s="557">
        <v>10</v>
      </c>
      <c r="D293" s="557">
        <v>96</v>
      </c>
      <c r="E293" s="557">
        <v>106</v>
      </c>
      <c r="F293" s="557"/>
      <c r="G293" s="557">
        <v>14</v>
      </c>
      <c r="H293" s="557">
        <v>166</v>
      </c>
      <c r="I293" s="557">
        <v>180</v>
      </c>
      <c r="J293" s="556"/>
    </row>
    <row r="294" spans="1:10" ht="12" customHeight="1" x14ac:dyDescent="0.2">
      <c r="A294" s="515"/>
      <c r="B294" s="515" t="s">
        <v>162</v>
      </c>
      <c r="C294" s="557">
        <v>6</v>
      </c>
      <c r="D294" s="557">
        <v>52</v>
      </c>
      <c r="E294" s="557">
        <v>58</v>
      </c>
      <c r="F294" s="557"/>
      <c r="G294" s="557">
        <v>39</v>
      </c>
      <c r="H294" s="557">
        <v>441</v>
      </c>
      <c r="I294" s="557">
        <v>480</v>
      </c>
      <c r="J294" s="556"/>
    </row>
    <row r="295" spans="1:10" ht="12" customHeight="1" x14ac:dyDescent="0.2">
      <c r="A295" s="515"/>
      <c r="B295" s="591" t="s">
        <v>159</v>
      </c>
      <c r="C295" s="582">
        <v>316</v>
      </c>
      <c r="D295" s="582">
        <v>838</v>
      </c>
      <c r="E295" s="582">
        <v>1154</v>
      </c>
      <c r="F295" s="557"/>
      <c r="G295" s="582">
        <v>499</v>
      </c>
      <c r="H295" s="582">
        <v>2065</v>
      </c>
      <c r="I295" s="582">
        <v>2564</v>
      </c>
      <c r="J295" s="556"/>
    </row>
    <row r="296" spans="1:10" ht="12" customHeight="1" x14ac:dyDescent="0.2">
      <c r="A296" s="515"/>
      <c r="B296" s="515" t="s">
        <v>115</v>
      </c>
      <c r="C296" s="557">
        <f>SUM(C290:C295)</f>
        <v>333</v>
      </c>
      <c r="D296" s="557">
        <f>SUM(D290:D295)</f>
        <v>1022</v>
      </c>
      <c r="E296" s="557">
        <f>SUM(E290:E295)</f>
        <v>1355</v>
      </c>
      <c r="F296" s="557"/>
      <c r="G296" s="557">
        <f>SUM(G290:G295)</f>
        <v>593</v>
      </c>
      <c r="H296" s="557">
        <f>SUM(H290:H295)</f>
        <v>5997</v>
      </c>
      <c r="I296" s="557">
        <f>SUM(I290:I295)</f>
        <v>6590</v>
      </c>
      <c r="J296" s="556"/>
    </row>
    <row r="297" spans="1:10" ht="12" customHeight="1" x14ac:dyDescent="0.2">
      <c r="A297" s="515"/>
      <c r="B297" s="515"/>
      <c r="C297" s="557"/>
      <c r="D297" s="557"/>
      <c r="E297" s="557"/>
      <c r="F297" s="557"/>
      <c r="G297" s="557"/>
      <c r="H297" s="557"/>
      <c r="I297" s="557"/>
      <c r="J297" s="556"/>
    </row>
    <row r="298" spans="1:10" ht="12" customHeight="1" x14ac:dyDescent="0.2">
      <c r="A298" s="515">
        <v>2020</v>
      </c>
      <c r="B298" s="515" t="s">
        <v>160</v>
      </c>
      <c r="C298" s="557">
        <v>0</v>
      </c>
      <c r="D298" s="557">
        <v>0</v>
      </c>
      <c r="E298" s="557">
        <v>0</v>
      </c>
      <c r="F298" s="557"/>
      <c r="G298" s="557">
        <v>0</v>
      </c>
      <c r="H298" s="557">
        <v>0</v>
      </c>
      <c r="I298" s="557">
        <v>0</v>
      </c>
      <c r="J298" s="556"/>
    </row>
    <row r="299" spans="1:10" ht="12" customHeight="1" x14ac:dyDescent="0.2">
      <c r="A299" s="515"/>
      <c r="B299" s="515" t="s">
        <v>157</v>
      </c>
      <c r="C299" s="557">
        <v>0</v>
      </c>
      <c r="D299" s="557">
        <v>0</v>
      </c>
      <c r="E299" s="557">
        <v>0</v>
      </c>
      <c r="F299" s="557"/>
      <c r="G299" s="557">
        <v>0</v>
      </c>
      <c r="H299" s="557">
        <v>0</v>
      </c>
      <c r="I299" s="557">
        <v>0</v>
      </c>
      <c r="J299" s="556"/>
    </row>
    <row r="300" spans="1:10" ht="12" customHeight="1" x14ac:dyDescent="0.2">
      <c r="A300" s="515"/>
      <c r="B300" s="515" t="s">
        <v>161</v>
      </c>
      <c r="C300" s="557">
        <v>5</v>
      </c>
      <c r="D300" s="557">
        <v>142</v>
      </c>
      <c r="E300" s="557">
        <v>147</v>
      </c>
      <c r="F300" s="557"/>
      <c r="G300" s="557">
        <v>85</v>
      </c>
      <c r="H300" s="557">
        <v>1730</v>
      </c>
      <c r="I300" s="557">
        <v>1815</v>
      </c>
      <c r="J300" s="556"/>
    </row>
    <row r="301" spans="1:10" ht="12" customHeight="1" x14ac:dyDescent="0.2">
      <c r="A301" s="515"/>
      <c r="B301" s="515" t="s">
        <v>157</v>
      </c>
      <c r="C301" s="557">
        <v>2</v>
      </c>
      <c r="D301" s="557">
        <v>35</v>
      </c>
      <c r="E301" s="557">
        <v>37</v>
      </c>
      <c r="F301" s="557"/>
      <c r="G301" s="557">
        <v>45</v>
      </c>
      <c r="H301" s="557">
        <v>727</v>
      </c>
      <c r="I301" s="557">
        <v>772</v>
      </c>
      <c r="J301" s="556"/>
    </row>
    <row r="302" spans="1:10" ht="12" customHeight="1" x14ac:dyDescent="0.2">
      <c r="A302" s="515"/>
      <c r="B302" s="515" t="s">
        <v>158</v>
      </c>
      <c r="C302" s="557">
        <v>3</v>
      </c>
      <c r="D302" s="557">
        <v>78</v>
      </c>
      <c r="E302" s="557">
        <v>81</v>
      </c>
      <c r="F302" s="557"/>
      <c r="G302" s="557">
        <v>111</v>
      </c>
      <c r="H302" s="557">
        <v>1776</v>
      </c>
      <c r="I302" s="557">
        <v>1887</v>
      </c>
      <c r="J302" s="556"/>
    </row>
    <row r="303" spans="1:10" ht="12" customHeight="1" x14ac:dyDescent="0.2">
      <c r="A303" s="515"/>
      <c r="B303" s="591" t="s">
        <v>159</v>
      </c>
      <c r="C303" s="582">
        <v>5</v>
      </c>
      <c r="D303" s="582">
        <v>147</v>
      </c>
      <c r="E303" s="582">
        <v>152</v>
      </c>
      <c r="F303" s="557"/>
      <c r="G303" s="582">
        <v>87</v>
      </c>
      <c r="H303" s="582">
        <v>979</v>
      </c>
      <c r="I303" s="582">
        <v>1066</v>
      </c>
      <c r="J303" s="556"/>
    </row>
    <row r="304" spans="1:10" ht="12" customHeight="1" x14ac:dyDescent="0.2">
      <c r="A304" s="515"/>
      <c r="B304" s="515" t="s">
        <v>115</v>
      </c>
      <c r="C304" s="557">
        <f>SUM(C298:C303)</f>
        <v>15</v>
      </c>
      <c r="D304" s="557">
        <f>SUM(D298:D303)</f>
        <v>402</v>
      </c>
      <c r="E304" s="557">
        <f>SUM(E298:E303)</f>
        <v>417</v>
      </c>
      <c r="F304" s="557"/>
      <c r="G304" s="557">
        <f>SUM(G298:G303)</f>
        <v>328</v>
      </c>
      <c r="H304" s="557">
        <f>SUM(H298:H303)</f>
        <v>5212</v>
      </c>
      <c r="I304" s="557">
        <f>SUM(I298:I303)</f>
        <v>5540</v>
      </c>
      <c r="J304" s="556"/>
    </row>
    <row r="305" spans="1:10" ht="12" customHeight="1" x14ac:dyDescent="0.2">
      <c r="A305" s="515"/>
      <c r="B305" s="515"/>
      <c r="C305" s="557"/>
      <c r="D305" s="557"/>
      <c r="E305" s="557"/>
      <c r="F305" s="557"/>
      <c r="G305" s="557"/>
      <c r="H305" s="557"/>
      <c r="I305" s="557"/>
      <c r="J305" s="556"/>
    </row>
    <row r="306" spans="1:10" ht="12" customHeight="1" x14ac:dyDescent="0.2">
      <c r="A306" s="515">
        <v>2021</v>
      </c>
      <c r="B306" s="515" t="s">
        <v>160</v>
      </c>
      <c r="C306" s="557">
        <v>0</v>
      </c>
      <c r="D306" s="557">
        <v>0</v>
      </c>
      <c r="E306" s="557">
        <v>0</v>
      </c>
      <c r="F306" s="557"/>
      <c r="G306" s="557">
        <v>0</v>
      </c>
      <c r="H306" s="557">
        <v>0</v>
      </c>
      <c r="I306" s="557">
        <v>0</v>
      </c>
      <c r="J306" s="556"/>
    </row>
    <row r="307" spans="1:10" ht="12" customHeight="1" x14ac:dyDescent="0.2">
      <c r="A307" s="515"/>
      <c r="B307" s="515" t="s">
        <v>157</v>
      </c>
      <c r="C307" s="557">
        <v>0</v>
      </c>
      <c r="D307" s="557">
        <v>0</v>
      </c>
      <c r="E307" s="557">
        <v>0</v>
      </c>
      <c r="F307" s="557"/>
      <c r="G307" s="557">
        <v>0</v>
      </c>
      <c r="H307" s="557">
        <v>0</v>
      </c>
      <c r="I307" s="557">
        <v>0</v>
      </c>
      <c r="J307" s="556"/>
    </row>
    <row r="308" spans="1:10" ht="12" customHeight="1" x14ac:dyDescent="0.2">
      <c r="A308" s="515"/>
      <c r="B308" s="515" t="s">
        <v>161</v>
      </c>
      <c r="C308" s="557">
        <v>6</v>
      </c>
      <c r="D308" s="557">
        <v>895</v>
      </c>
      <c r="E308" s="557">
        <v>901</v>
      </c>
      <c r="F308" s="557"/>
      <c r="G308" s="557">
        <v>17</v>
      </c>
      <c r="H308" s="557">
        <v>2598</v>
      </c>
      <c r="I308" s="557">
        <v>2615</v>
      </c>
      <c r="J308" s="556"/>
    </row>
    <row r="309" spans="1:10" ht="12" customHeight="1" x14ac:dyDescent="0.2">
      <c r="A309" s="515"/>
      <c r="B309" s="515" t="s">
        <v>157</v>
      </c>
      <c r="C309" s="557">
        <v>3</v>
      </c>
      <c r="D309" s="557">
        <v>50</v>
      </c>
      <c r="E309" s="557">
        <v>53</v>
      </c>
      <c r="F309" s="557"/>
      <c r="G309" s="557">
        <v>37</v>
      </c>
      <c r="H309" s="557">
        <v>706</v>
      </c>
      <c r="I309" s="557">
        <v>743</v>
      </c>
      <c r="J309" s="556"/>
    </row>
    <row r="310" spans="1:10" ht="12" customHeight="1" x14ac:dyDescent="0.2">
      <c r="A310" s="515"/>
      <c r="B310" s="515" t="s">
        <v>158</v>
      </c>
      <c r="C310" s="557">
        <v>8</v>
      </c>
      <c r="D310" s="557">
        <v>146</v>
      </c>
      <c r="E310" s="557">
        <v>154</v>
      </c>
      <c r="F310" s="557"/>
      <c r="G310" s="557">
        <v>111</v>
      </c>
      <c r="H310" s="557">
        <v>2132</v>
      </c>
      <c r="I310" s="557">
        <v>2243</v>
      </c>
      <c r="J310" s="556"/>
    </row>
    <row r="311" spans="1:10" ht="12" customHeight="1" x14ac:dyDescent="0.2">
      <c r="A311" s="515"/>
      <c r="B311" s="591" t="s">
        <v>159</v>
      </c>
      <c r="C311" s="582">
        <v>135</v>
      </c>
      <c r="D311" s="582">
        <v>982</v>
      </c>
      <c r="E311" s="582">
        <v>1117</v>
      </c>
      <c r="F311" s="557"/>
      <c r="G311" s="582">
        <v>451</v>
      </c>
      <c r="H311" s="582">
        <v>2626</v>
      </c>
      <c r="I311" s="582">
        <v>3077</v>
      </c>
      <c r="J311" s="556"/>
    </row>
    <row r="312" spans="1:10" ht="12" customHeight="1" x14ac:dyDescent="0.2">
      <c r="A312" s="515"/>
      <c r="B312" s="515" t="s">
        <v>115</v>
      </c>
      <c r="C312" s="557">
        <f>SUM(C306:C311)</f>
        <v>152</v>
      </c>
      <c r="D312" s="557">
        <f>SUM(D306:D311)</f>
        <v>2073</v>
      </c>
      <c r="E312" s="557">
        <f>SUM(E306:E311)</f>
        <v>2225</v>
      </c>
      <c r="F312" s="557"/>
      <c r="G312" s="557">
        <f>SUM(G306:G311)</f>
        <v>616</v>
      </c>
      <c r="H312" s="557">
        <f>SUM(H306:H311)</f>
        <v>8062</v>
      </c>
      <c r="I312" s="557">
        <f>SUM(I306:I311)</f>
        <v>8678</v>
      </c>
      <c r="J312" s="556"/>
    </row>
    <row r="313" spans="1:10" ht="12" customHeight="1" x14ac:dyDescent="0.2">
      <c r="A313" s="515"/>
      <c r="B313" s="515"/>
      <c r="C313" s="557"/>
      <c r="D313" s="557"/>
      <c r="E313" s="557"/>
      <c r="F313" s="557"/>
      <c r="G313" s="557"/>
      <c r="H313" s="557"/>
      <c r="I313" s="557"/>
      <c r="J313" s="556"/>
    </row>
    <row r="314" spans="1:10" ht="12" customHeight="1" x14ac:dyDescent="0.2">
      <c r="A314" s="515">
        <v>2022</v>
      </c>
      <c r="B314" s="515" t="s">
        <v>160</v>
      </c>
      <c r="C314" s="557">
        <v>0</v>
      </c>
      <c r="D314" s="557">
        <v>0</v>
      </c>
      <c r="E314" s="557">
        <v>0</v>
      </c>
      <c r="F314" s="557"/>
      <c r="G314" s="557">
        <v>0</v>
      </c>
      <c r="H314" s="557">
        <v>0</v>
      </c>
      <c r="I314" s="557">
        <v>0</v>
      </c>
      <c r="J314" s="556"/>
    </row>
    <row r="315" spans="1:10" ht="12" customHeight="1" x14ac:dyDescent="0.2">
      <c r="A315" s="515"/>
      <c r="B315" s="515" t="s">
        <v>157</v>
      </c>
      <c r="C315" s="557">
        <v>0</v>
      </c>
      <c r="D315" s="557">
        <v>0</v>
      </c>
      <c r="E315" s="557">
        <v>0</v>
      </c>
      <c r="F315" s="557"/>
      <c r="G315" s="557">
        <v>0</v>
      </c>
      <c r="H315" s="557">
        <v>0</v>
      </c>
      <c r="I315" s="557">
        <v>0</v>
      </c>
      <c r="J315" s="556"/>
    </row>
    <row r="316" spans="1:10" ht="12" customHeight="1" x14ac:dyDescent="0.2">
      <c r="A316" s="515"/>
      <c r="B316" s="515" t="s">
        <v>161</v>
      </c>
      <c r="C316" s="557">
        <v>0</v>
      </c>
      <c r="D316" s="557">
        <v>549</v>
      </c>
      <c r="E316" s="557">
        <v>549</v>
      </c>
      <c r="F316" s="557"/>
      <c r="G316" s="557">
        <v>0</v>
      </c>
      <c r="H316" s="557">
        <v>4557</v>
      </c>
      <c r="I316" s="557">
        <v>4557</v>
      </c>
      <c r="J316" s="556"/>
    </row>
    <row r="317" spans="1:10" ht="12" customHeight="1" x14ac:dyDescent="0.2">
      <c r="A317" s="515"/>
      <c r="B317" s="515" t="s">
        <v>157</v>
      </c>
      <c r="C317" s="557">
        <v>4</v>
      </c>
      <c r="D317" s="557">
        <v>159</v>
      </c>
      <c r="E317" s="557">
        <v>163</v>
      </c>
      <c r="F317" s="557"/>
      <c r="G317" s="557">
        <v>12</v>
      </c>
      <c r="H317" s="557">
        <v>520</v>
      </c>
      <c r="I317" s="557">
        <v>532</v>
      </c>
      <c r="J317" s="556"/>
    </row>
    <row r="318" spans="1:10" ht="12" customHeight="1" x14ac:dyDescent="0.2">
      <c r="A318" s="515"/>
      <c r="B318" s="515" t="s">
        <v>158</v>
      </c>
      <c r="C318" s="557">
        <v>8</v>
      </c>
      <c r="D318" s="557">
        <v>345</v>
      </c>
      <c r="E318" s="557">
        <v>353</v>
      </c>
      <c r="F318" s="557"/>
      <c r="G318" s="557">
        <v>29</v>
      </c>
      <c r="H318" s="557">
        <v>1344</v>
      </c>
      <c r="I318" s="557">
        <v>1373</v>
      </c>
      <c r="J318" s="556"/>
    </row>
    <row r="319" spans="1:10" ht="12" customHeight="1" x14ac:dyDescent="0.2">
      <c r="A319" s="515"/>
      <c r="B319" s="591" t="s">
        <v>159</v>
      </c>
      <c r="C319" s="582">
        <v>32</v>
      </c>
      <c r="D319" s="582">
        <v>1538</v>
      </c>
      <c r="E319" s="582">
        <v>1570</v>
      </c>
      <c r="F319" s="557"/>
      <c r="G319" s="582">
        <v>293</v>
      </c>
      <c r="H319" s="582">
        <v>1778</v>
      </c>
      <c r="I319" s="582">
        <v>2071</v>
      </c>
      <c r="J319" s="556"/>
    </row>
    <row r="320" spans="1:10" ht="12" customHeight="1" x14ac:dyDescent="0.2">
      <c r="A320" s="515"/>
      <c r="B320" s="515" t="s">
        <v>115</v>
      </c>
      <c r="C320" s="557">
        <f>SUM(C314:C319)</f>
        <v>44</v>
      </c>
      <c r="D320" s="557">
        <f>SUM(D314:D319)</f>
        <v>2591</v>
      </c>
      <c r="E320" s="557">
        <f>SUM(E314:E319)</f>
        <v>2635</v>
      </c>
      <c r="F320" s="557"/>
      <c r="G320" s="557">
        <f>SUM(G314:G319)</f>
        <v>334</v>
      </c>
      <c r="H320" s="557">
        <f>SUM(H314:H319)</f>
        <v>8199</v>
      </c>
      <c r="I320" s="557">
        <f>SUM(I314:I319)</f>
        <v>8533</v>
      </c>
      <c r="J320" s="556"/>
    </row>
    <row r="321" spans="1:10" ht="12" customHeight="1" x14ac:dyDescent="0.2">
      <c r="A321" s="515"/>
      <c r="B321" s="515"/>
      <c r="C321" s="557"/>
      <c r="D321" s="557"/>
      <c r="E321" s="557"/>
      <c r="F321" s="557"/>
      <c r="G321" s="557"/>
      <c r="H321" s="557"/>
      <c r="I321" s="557"/>
      <c r="J321" s="556"/>
    </row>
    <row r="322" spans="1:10" ht="12" customHeight="1" x14ac:dyDescent="0.2">
      <c r="A322" s="515" t="s">
        <v>165</v>
      </c>
      <c r="B322" s="515" t="s">
        <v>160</v>
      </c>
      <c r="C322" s="557">
        <v>0</v>
      </c>
      <c r="D322" s="557">
        <v>0</v>
      </c>
      <c r="E322" s="557">
        <v>0</v>
      </c>
      <c r="F322" s="557"/>
      <c r="G322" s="557">
        <v>0</v>
      </c>
      <c r="H322" s="557">
        <v>0</v>
      </c>
      <c r="I322" s="557">
        <v>0</v>
      </c>
      <c r="J322" s="556"/>
    </row>
    <row r="323" spans="1:10" ht="12" customHeight="1" x14ac:dyDescent="0.2">
      <c r="A323" s="515"/>
      <c r="B323" s="515" t="s">
        <v>157</v>
      </c>
      <c r="C323" s="557">
        <v>0</v>
      </c>
      <c r="D323" s="557">
        <v>0</v>
      </c>
      <c r="E323" s="557">
        <v>0</v>
      </c>
      <c r="F323" s="557"/>
      <c r="G323" s="557">
        <v>0</v>
      </c>
      <c r="H323" s="557">
        <v>0</v>
      </c>
      <c r="I323" s="557">
        <v>0</v>
      </c>
      <c r="J323" s="556"/>
    </row>
    <row r="324" spans="1:10" ht="12" customHeight="1" x14ac:dyDescent="0.2">
      <c r="A324" s="515"/>
      <c r="B324" s="515" t="s">
        <v>161</v>
      </c>
      <c r="C324" s="557" t="s">
        <v>166</v>
      </c>
      <c r="D324" s="557" t="s">
        <v>166</v>
      </c>
      <c r="E324" s="557" t="s">
        <v>166</v>
      </c>
      <c r="F324" s="557"/>
      <c r="G324" s="557">
        <v>5</v>
      </c>
      <c r="H324" s="557">
        <v>12</v>
      </c>
      <c r="I324" s="557">
        <v>17</v>
      </c>
      <c r="J324" s="556"/>
    </row>
    <row r="325" spans="1:10" ht="12" customHeight="1" x14ac:dyDescent="0.2">
      <c r="A325" s="515"/>
      <c r="B325" s="515" t="s">
        <v>157</v>
      </c>
      <c r="C325" s="557" t="s">
        <v>166</v>
      </c>
      <c r="D325" s="557" t="s">
        <v>166</v>
      </c>
      <c r="E325" s="557" t="s">
        <v>166</v>
      </c>
      <c r="F325" s="557"/>
      <c r="G325" s="557">
        <v>0</v>
      </c>
      <c r="H325" s="557">
        <v>0</v>
      </c>
      <c r="I325" s="557">
        <v>0</v>
      </c>
      <c r="J325" s="556"/>
    </row>
    <row r="326" spans="1:10" ht="12" customHeight="1" x14ac:dyDescent="0.2">
      <c r="A326" s="515"/>
      <c r="B326" s="515" t="s">
        <v>158</v>
      </c>
      <c r="C326" s="557" t="s">
        <v>166</v>
      </c>
      <c r="D326" s="557" t="s">
        <v>166</v>
      </c>
      <c r="E326" s="557" t="s">
        <v>166</v>
      </c>
      <c r="F326" s="557"/>
      <c r="G326" s="557">
        <v>14</v>
      </c>
      <c r="H326" s="557">
        <v>410</v>
      </c>
      <c r="I326" s="557">
        <v>424</v>
      </c>
      <c r="J326" s="556"/>
    </row>
    <row r="327" spans="1:10" ht="12" customHeight="1" x14ac:dyDescent="0.2">
      <c r="A327" s="515"/>
      <c r="B327" s="591" t="s">
        <v>159</v>
      </c>
      <c r="C327" s="582">
        <v>64</v>
      </c>
      <c r="D327" s="582">
        <v>854</v>
      </c>
      <c r="E327" s="582">
        <v>1570</v>
      </c>
      <c r="F327" s="557"/>
      <c r="G327" s="582">
        <v>1118</v>
      </c>
      <c r="H327" s="582">
        <v>1668</v>
      </c>
      <c r="I327" s="582">
        <v>2786</v>
      </c>
      <c r="J327" s="556"/>
    </row>
    <row r="328" spans="1:10" ht="12" customHeight="1" x14ac:dyDescent="0.2">
      <c r="A328" s="515"/>
      <c r="B328" s="515" t="s">
        <v>115</v>
      </c>
      <c r="C328" s="557">
        <f>SUM(C322:C327)</f>
        <v>64</v>
      </c>
      <c r="D328" s="557">
        <f>SUM(D322:D327)</f>
        <v>854</v>
      </c>
      <c r="E328" s="557">
        <f>SUM(E322:E327)</f>
        <v>1570</v>
      </c>
      <c r="F328" s="557"/>
      <c r="G328" s="557">
        <f>SUM(G322:G327)</f>
        <v>1137</v>
      </c>
      <c r="H328" s="557">
        <f>SUM(H322:H327)</f>
        <v>2090</v>
      </c>
      <c r="I328" s="557">
        <f>SUM(I322:I327)</f>
        <v>3227</v>
      </c>
      <c r="J328" s="556"/>
    </row>
    <row r="329" spans="1:10" ht="12" customHeight="1" x14ac:dyDescent="0.2">
      <c r="A329" s="933" t="s">
        <v>167</v>
      </c>
      <c r="B329" s="934"/>
      <c r="C329" s="934"/>
      <c r="D329" s="934"/>
      <c r="E329" s="934"/>
      <c r="F329" s="934"/>
      <c r="G329" s="934"/>
      <c r="H329" s="934"/>
      <c r="I329" s="934"/>
    </row>
    <row r="330" spans="1:10" ht="12.75" customHeight="1" x14ac:dyDescent="0.2">
      <c r="A330" s="935"/>
      <c r="B330" s="935"/>
      <c r="C330" s="935"/>
      <c r="D330" s="935"/>
      <c r="E330" s="935"/>
      <c r="F330" s="935"/>
      <c r="G330" s="935"/>
      <c r="H330" s="935"/>
      <c r="I330" s="935"/>
    </row>
    <row r="331" spans="1:10" ht="23.25" customHeight="1" x14ac:dyDescent="0.2">
      <c r="A331" s="899" t="s">
        <v>168</v>
      </c>
      <c r="B331" s="899"/>
      <c r="C331" s="899"/>
      <c r="D331" s="899"/>
      <c r="E331" s="899"/>
      <c r="F331" s="899"/>
      <c r="G331" s="899"/>
      <c r="H331" s="899"/>
      <c r="I331" s="899"/>
    </row>
    <row r="332" spans="1:10" ht="21.75" customHeight="1" x14ac:dyDescent="0.2">
      <c r="A332" s="899" t="s">
        <v>169</v>
      </c>
      <c r="B332" s="899"/>
      <c r="C332" s="899"/>
      <c r="D332" s="899"/>
      <c r="E332" s="899"/>
      <c r="F332" s="899"/>
      <c r="G332" s="899"/>
      <c r="H332" s="899"/>
      <c r="I332" s="899"/>
    </row>
    <row r="333" spans="1:10" ht="10" x14ac:dyDescent="0.2">
      <c r="A333" s="899" t="s">
        <v>170</v>
      </c>
      <c r="B333" s="899"/>
      <c r="C333" s="899"/>
      <c r="D333" s="899"/>
      <c r="E333" s="899"/>
      <c r="F333" s="899"/>
      <c r="G333" s="899"/>
      <c r="H333" s="899"/>
      <c r="I333" s="899"/>
    </row>
    <row r="334" spans="1:10" ht="12" customHeight="1" x14ac:dyDescent="0.2">
      <c r="A334" s="899"/>
      <c r="B334" s="899"/>
      <c r="C334" s="899"/>
      <c r="D334" s="899"/>
      <c r="E334" s="899"/>
      <c r="F334" s="899"/>
      <c r="G334" s="899"/>
      <c r="H334" s="899"/>
      <c r="I334" s="899"/>
    </row>
    <row r="335" spans="1:10" ht="12" customHeight="1" x14ac:dyDescent="0.2">
      <c r="A335" s="588"/>
      <c r="B335" s="588"/>
      <c r="C335" s="588"/>
      <c r="D335" s="588"/>
      <c r="E335" s="588"/>
      <c r="F335" s="588"/>
      <c r="G335" s="588"/>
      <c r="H335" s="588"/>
      <c r="I335" s="588"/>
    </row>
    <row r="337" spans="1:19" s="575" customFormat="1" ht="12" customHeight="1" x14ac:dyDescent="0.2">
      <c r="A337" s="572"/>
      <c r="B337" s="572"/>
      <c r="C337" s="594"/>
      <c r="D337" s="594"/>
      <c r="E337" s="594"/>
      <c r="F337" s="594"/>
      <c r="G337" s="594"/>
      <c r="H337" s="594"/>
      <c r="I337" s="594"/>
    </row>
    <row r="340" spans="1:19" ht="11.25" customHeight="1" x14ac:dyDescent="0.2">
      <c r="A340" s="908" t="s">
        <v>141</v>
      </c>
      <c r="B340" s="908"/>
      <c r="C340" s="908"/>
      <c r="D340" s="908"/>
      <c r="E340" s="908"/>
      <c r="F340" s="908"/>
      <c r="G340" s="908"/>
      <c r="H340" s="908"/>
      <c r="I340" s="908"/>
    </row>
    <row r="341" spans="1:19" ht="11.25" customHeight="1" x14ac:dyDescent="0.2">
      <c r="A341" s="818"/>
      <c r="B341" s="818"/>
      <c r="C341" s="936" t="s">
        <v>142</v>
      </c>
      <c r="D341" s="936"/>
      <c r="E341" s="936"/>
      <c r="F341" s="819"/>
      <c r="G341" s="936" t="s">
        <v>143</v>
      </c>
      <c r="H341" s="936"/>
      <c r="I341" s="936"/>
    </row>
    <row r="342" spans="1:19" ht="11.25" customHeight="1" x14ac:dyDescent="0.2">
      <c r="A342" s="591" t="s">
        <v>144</v>
      </c>
      <c r="B342" s="525" t="s">
        <v>145</v>
      </c>
      <c r="C342" s="593" t="s">
        <v>146</v>
      </c>
      <c r="D342" s="593" t="s">
        <v>147</v>
      </c>
      <c r="E342" s="593" t="s">
        <v>115</v>
      </c>
      <c r="F342" s="593"/>
      <c r="G342" s="593" t="s">
        <v>146</v>
      </c>
      <c r="H342" s="593" t="s">
        <v>147</v>
      </c>
      <c r="I342" s="593" t="s">
        <v>115</v>
      </c>
    </row>
    <row r="343" spans="1:19" ht="5.15" customHeight="1" x14ac:dyDescent="0.2">
      <c r="A343" s="515"/>
      <c r="B343" s="596"/>
      <c r="C343" s="557"/>
      <c r="D343" s="557"/>
      <c r="E343" s="557"/>
      <c r="F343" s="557"/>
      <c r="G343" s="557"/>
      <c r="H343" s="557"/>
      <c r="I343" s="557"/>
    </row>
    <row r="344" spans="1:19" ht="11.25" customHeight="1" x14ac:dyDescent="0.2">
      <c r="A344" s="515">
        <v>2018</v>
      </c>
      <c r="B344" s="515" t="s">
        <v>160</v>
      </c>
      <c r="C344" s="595">
        <f t="shared" ref="C344:E350" si="13">C282</f>
        <v>0</v>
      </c>
      <c r="D344" s="595">
        <f t="shared" si="13"/>
        <v>0</v>
      </c>
      <c r="E344" s="595">
        <f t="shared" si="13"/>
        <v>0</v>
      </c>
      <c r="F344" s="595"/>
      <c r="G344" s="595">
        <f t="shared" ref="G344:I350" si="14">G282</f>
        <v>0</v>
      </c>
      <c r="H344" s="595">
        <f t="shared" si="14"/>
        <v>0</v>
      </c>
      <c r="I344" s="595">
        <f t="shared" si="14"/>
        <v>0</v>
      </c>
    </row>
    <row r="345" spans="1:19" ht="11.25" customHeight="1" x14ac:dyDescent="0.2">
      <c r="A345" s="515"/>
      <c r="B345" s="515" t="s">
        <v>157</v>
      </c>
      <c r="C345" s="595">
        <f t="shared" si="13"/>
        <v>0</v>
      </c>
      <c r="D345" s="595">
        <f t="shared" si="13"/>
        <v>0</v>
      </c>
      <c r="E345" s="595">
        <f t="shared" si="13"/>
        <v>0</v>
      </c>
      <c r="F345" s="595"/>
      <c r="G345" s="595">
        <f t="shared" si="14"/>
        <v>0</v>
      </c>
      <c r="H345" s="595">
        <f t="shared" si="14"/>
        <v>0</v>
      </c>
      <c r="I345" s="595">
        <f t="shared" si="14"/>
        <v>0</v>
      </c>
    </row>
    <row r="346" spans="1:19" ht="11.25" customHeight="1" x14ac:dyDescent="0.2">
      <c r="A346" s="515"/>
      <c r="B346" s="515" t="s">
        <v>161</v>
      </c>
      <c r="C346" s="595">
        <f t="shared" si="13"/>
        <v>3</v>
      </c>
      <c r="D346" s="595">
        <f t="shared" si="13"/>
        <v>1109</v>
      </c>
      <c r="E346" s="595">
        <f t="shared" si="13"/>
        <v>1112</v>
      </c>
      <c r="F346" s="595"/>
      <c r="G346" s="595">
        <f t="shared" si="14"/>
        <v>86</v>
      </c>
      <c r="H346" s="595">
        <f t="shared" si="14"/>
        <v>8665</v>
      </c>
      <c r="I346" s="595">
        <f t="shared" si="14"/>
        <v>8751</v>
      </c>
      <c r="M346" s="595"/>
      <c r="N346" s="595"/>
      <c r="O346" s="595"/>
      <c r="P346" s="595"/>
      <c r="Q346" s="595"/>
      <c r="R346" s="595"/>
      <c r="S346" s="595"/>
    </row>
    <row r="347" spans="1:19" ht="11.25" customHeight="1" x14ac:dyDescent="0.2">
      <c r="A347" s="515"/>
      <c r="B347" s="515" t="s">
        <v>157</v>
      </c>
      <c r="C347" s="595">
        <f t="shared" si="13"/>
        <v>0</v>
      </c>
      <c r="D347" s="595">
        <f t="shared" si="13"/>
        <v>62</v>
      </c>
      <c r="E347" s="595">
        <f t="shared" si="13"/>
        <v>62</v>
      </c>
      <c r="F347" s="595"/>
      <c r="G347" s="595">
        <f t="shared" si="14"/>
        <v>17</v>
      </c>
      <c r="H347" s="595">
        <f t="shared" si="14"/>
        <v>1518</v>
      </c>
      <c r="I347" s="595">
        <f t="shared" si="14"/>
        <v>1535</v>
      </c>
    </row>
    <row r="348" spans="1:19" ht="11.25" customHeight="1" x14ac:dyDescent="0.2">
      <c r="A348" s="515"/>
      <c r="B348" s="515" t="s">
        <v>158</v>
      </c>
      <c r="C348" s="595">
        <f t="shared" si="13"/>
        <v>2</v>
      </c>
      <c r="D348" s="595">
        <f t="shared" si="13"/>
        <v>135</v>
      </c>
      <c r="E348" s="595">
        <f t="shared" si="13"/>
        <v>137</v>
      </c>
      <c r="F348" s="595"/>
      <c r="G348" s="595">
        <f t="shared" si="14"/>
        <v>25</v>
      </c>
      <c r="H348" s="595">
        <f t="shared" si="14"/>
        <v>2261</v>
      </c>
      <c r="I348" s="595">
        <f t="shared" si="14"/>
        <v>2286</v>
      </c>
    </row>
    <row r="349" spans="1:19" ht="11.25" customHeight="1" x14ac:dyDescent="0.2">
      <c r="A349" s="515"/>
      <c r="B349" s="591" t="s">
        <v>159</v>
      </c>
      <c r="C349" s="597">
        <f t="shared" si="13"/>
        <v>49</v>
      </c>
      <c r="D349" s="597">
        <f t="shared" si="13"/>
        <v>481</v>
      </c>
      <c r="E349" s="597">
        <f t="shared" si="13"/>
        <v>530</v>
      </c>
      <c r="F349" s="595"/>
      <c r="G349" s="597">
        <f t="shared" si="14"/>
        <v>180</v>
      </c>
      <c r="H349" s="597">
        <f t="shared" si="14"/>
        <v>2325</v>
      </c>
      <c r="I349" s="597">
        <f t="shared" si="14"/>
        <v>2505</v>
      </c>
    </row>
    <row r="350" spans="1:19" ht="11.25" customHeight="1" x14ac:dyDescent="0.2">
      <c r="A350" s="515"/>
      <c r="B350" s="596" t="str">
        <f>B288</f>
        <v>Total</v>
      </c>
      <c r="C350" s="595">
        <f t="shared" si="13"/>
        <v>54</v>
      </c>
      <c r="D350" s="595">
        <f t="shared" si="13"/>
        <v>1787</v>
      </c>
      <c r="E350" s="595">
        <f t="shared" si="13"/>
        <v>1841</v>
      </c>
      <c r="F350" s="595"/>
      <c r="G350" s="595">
        <f t="shared" si="14"/>
        <v>308</v>
      </c>
      <c r="H350" s="595">
        <f t="shared" si="14"/>
        <v>14769</v>
      </c>
      <c r="I350" s="595">
        <f t="shared" si="14"/>
        <v>15077</v>
      </c>
      <c r="J350" s="556"/>
    </row>
    <row r="351" spans="1:19" ht="5.15" customHeight="1" x14ac:dyDescent="0.2">
      <c r="A351" s="514"/>
      <c r="B351" s="514"/>
      <c r="C351" s="514"/>
      <c r="D351" s="514"/>
      <c r="E351" s="514"/>
      <c r="F351" s="514"/>
      <c r="G351" s="514"/>
      <c r="H351" s="514"/>
      <c r="I351" s="514"/>
    </row>
    <row r="352" spans="1:19" ht="11.25" customHeight="1" x14ac:dyDescent="0.2">
      <c r="A352" s="515">
        <v>2019</v>
      </c>
      <c r="B352" s="515" t="s">
        <v>160</v>
      </c>
      <c r="C352" s="595">
        <f t="shared" ref="C352:C358" si="15">C290</f>
        <v>0</v>
      </c>
      <c r="D352" s="595">
        <f t="shared" ref="D352:E352" si="16">D290</f>
        <v>0</v>
      </c>
      <c r="E352" s="595">
        <f t="shared" si="16"/>
        <v>0</v>
      </c>
      <c r="F352" s="595"/>
      <c r="G352" s="595">
        <f t="shared" ref="G352:I352" si="17">G290</f>
        <v>23</v>
      </c>
      <c r="H352" s="595">
        <f t="shared" si="17"/>
        <v>1878</v>
      </c>
      <c r="I352" s="595">
        <f t="shared" si="17"/>
        <v>1901</v>
      </c>
    </row>
    <row r="353" spans="1:19" ht="11.25" customHeight="1" x14ac:dyDescent="0.2">
      <c r="A353" s="515"/>
      <c r="B353" s="515" t="s">
        <v>157</v>
      </c>
      <c r="C353" s="595">
        <f t="shared" si="15"/>
        <v>0</v>
      </c>
      <c r="D353" s="595">
        <f t="shared" ref="D353:E357" si="18">D291</f>
        <v>0</v>
      </c>
      <c r="E353" s="595">
        <f t="shared" si="18"/>
        <v>0</v>
      </c>
      <c r="F353" s="595"/>
      <c r="G353" s="595">
        <f t="shared" ref="G353:I353" si="19">G291</f>
        <v>1</v>
      </c>
      <c r="H353" s="595">
        <f t="shared" si="19"/>
        <v>9</v>
      </c>
      <c r="I353" s="595">
        <f t="shared" si="19"/>
        <v>10</v>
      </c>
    </row>
    <row r="354" spans="1:19" ht="11.25" customHeight="1" x14ac:dyDescent="0.2">
      <c r="A354" s="515"/>
      <c r="B354" s="515" t="s">
        <v>161</v>
      </c>
      <c r="C354" s="595">
        <f t="shared" si="15"/>
        <v>1</v>
      </c>
      <c r="D354" s="595">
        <f t="shared" si="18"/>
        <v>36</v>
      </c>
      <c r="E354" s="595">
        <f t="shared" si="18"/>
        <v>37</v>
      </c>
      <c r="F354" s="595"/>
      <c r="G354" s="595">
        <f t="shared" ref="G354:I354" si="20">G292</f>
        <v>17</v>
      </c>
      <c r="H354" s="595">
        <f t="shared" si="20"/>
        <v>1438</v>
      </c>
      <c r="I354" s="595">
        <f t="shared" si="20"/>
        <v>1455</v>
      </c>
      <c r="M354" s="595"/>
      <c r="N354" s="595"/>
      <c r="O354" s="595"/>
      <c r="P354" s="595"/>
      <c r="Q354" s="595"/>
      <c r="R354" s="595"/>
      <c r="S354" s="595"/>
    </row>
    <row r="355" spans="1:19" ht="11.25" customHeight="1" x14ac:dyDescent="0.2">
      <c r="A355" s="515"/>
      <c r="B355" s="515" t="s">
        <v>164</v>
      </c>
      <c r="C355" s="595">
        <f t="shared" si="15"/>
        <v>10</v>
      </c>
      <c r="D355" s="595">
        <f t="shared" si="18"/>
        <v>96</v>
      </c>
      <c r="E355" s="595">
        <f t="shared" si="18"/>
        <v>106</v>
      </c>
      <c r="F355" s="595"/>
      <c r="G355" s="595">
        <f t="shared" ref="G355:I355" si="21">G293</f>
        <v>14</v>
      </c>
      <c r="H355" s="595">
        <f t="shared" si="21"/>
        <v>166</v>
      </c>
      <c r="I355" s="595">
        <f t="shared" si="21"/>
        <v>180</v>
      </c>
    </row>
    <row r="356" spans="1:19" ht="11.25" customHeight="1" x14ac:dyDescent="0.2">
      <c r="A356" s="515"/>
      <c r="B356" s="515" t="s">
        <v>162</v>
      </c>
      <c r="C356" s="595">
        <f t="shared" si="15"/>
        <v>6</v>
      </c>
      <c r="D356" s="595">
        <f t="shared" si="18"/>
        <v>52</v>
      </c>
      <c r="E356" s="595">
        <f t="shared" si="18"/>
        <v>58</v>
      </c>
      <c r="F356" s="595"/>
      <c r="G356" s="595">
        <f t="shared" ref="G356:I356" si="22">G294</f>
        <v>39</v>
      </c>
      <c r="H356" s="595">
        <f t="shared" si="22"/>
        <v>441</v>
      </c>
      <c r="I356" s="595">
        <f t="shared" si="22"/>
        <v>480</v>
      </c>
    </row>
    <row r="357" spans="1:19" ht="11.25" customHeight="1" x14ac:dyDescent="0.2">
      <c r="A357" s="515"/>
      <c r="B357" s="591" t="s">
        <v>159</v>
      </c>
      <c r="C357" s="597">
        <f t="shared" si="15"/>
        <v>316</v>
      </c>
      <c r="D357" s="597">
        <f t="shared" si="18"/>
        <v>838</v>
      </c>
      <c r="E357" s="597">
        <f t="shared" si="18"/>
        <v>1154</v>
      </c>
      <c r="F357" s="595"/>
      <c r="G357" s="597">
        <f t="shared" ref="G357:I357" si="23">G295</f>
        <v>499</v>
      </c>
      <c r="H357" s="597">
        <f t="shared" si="23"/>
        <v>2065</v>
      </c>
      <c r="I357" s="597">
        <f t="shared" si="23"/>
        <v>2564</v>
      </c>
    </row>
    <row r="358" spans="1:19" ht="11.25" customHeight="1" x14ac:dyDescent="0.2">
      <c r="A358" s="515"/>
      <c r="B358" s="596" t="str">
        <f>B296</f>
        <v>Total</v>
      </c>
      <c r="C358" s="595">
        <f t="shared" si="15"/>
        <v>333</v>
      </c>
      <c r="D358" s="595">
        <f t="shared" ref="D358:I358" si="24">D296</f>
        <v>1022</v>
      </c>
      <c r="E358" s="595">
        <f t="shared" si="24"/>
        <v>1355</v>
      </c>
      <c r="F358" s="595"/>
      <c r="G358" s="595">
        <f t="shared" si="24"/>
        <v>593</v>
      </c>
      <c r="H358" s="595">
        <f t="shared" si="24"/>
        <v>5997</v>
      </c>
      <c r="I358" s="595">
        <f t="shared" si="24"/>
        <v>6590</v>
      </c>
      <c r="J358" s="556">
        <f>H350-104-20</f>
        <v>14645</v>
      </c>
      <c r="K358" s="514">
        <f>J358/43600</f>
        <v>0.33589449541284405</v>
      </c>
    </row>
    <row r="359" spans="1:19" ht="11.25" customHeight="1" x14ac:dyDescent="0.2">
      <c r="A359" s="515"/>
      <c r="B359" s="596"/>
      <c r="C359" s="595"/>
      <c r="D359" s="595"/>
      <c r="E359" s="595"/>
      <c r="F359" s="595"/>
      <c r="G359" s="595"/>
      <c r="H359" s="595"/>
      <c r="I359" s="595"/>
      <c r="J359" s="556"/>
    </row>
    <row r="360" spans="1:19" ht="11.25" customHeight="1" x14ac:dyDescent="0.2">
      <c r="A360" s="515">
        <v>2020</v>
      </c>
      <c r="B360" s="515" t="s">
        <v>160</v>
      </c>
      <c r="C360" s="595">
        <f>C298</f>
        <v>0</v>
      </c>
      <c r="D360" s="595">
        <f t="shared" ref="D360:E360" si="25">D298</f>
        <v>0</v>
      </c>
      <c r="E360" s="595">
        <f t="shared" si="25"/>
        <v>0</v>
      </c>
      <c r="F360" s="595"/>
      <c r="G360" s="595">
        <f t="shared" ref="G360:I360" si="26">G298</f>
        <v>0</v>
      </c>
      <c r="H360" s="595">
        <f t="shared" si="26"/>
        <v>0</v>
      </c>
      <c r="I360" s="595">
        <f t="shared" si="26"/>
        <v>0</v>
      </c>
      <c r="J360" s="556"/>
    </row>
    <row r="361" spans="1:19" ht="11.25" customHeight="1" x14ac:dyDescent="0.2">
      <c r="A361" s="515"/>
      <c r="B361" s="515" t="s">
        <v>157</v>
      </c>
      <c r="C361" s="595">
        <f t="shared" ref="C361:E361" si="27">C299</f>
        <v>0</v>
      </c>
      <c r="D361" s="595">
        <f t="shared" si="27"/>
        <v>0</v>
      </c>
      <c r="E361" s="595">
        <f t="shared" si="27"/>
        <v>0</v>
      </c>
      <c r="F361" s="595"/>
      <c r="G361" s="595">
        <f t="shared" ref="G361:I361" si="28">G299</f>
        <v>0</v>
      </c>
      <c r="H361" s="595">
        <f t="shared" si="28"/>
        <v>0</v>
      </c>
      <c r="I361" s="595">
        <f t="shared" si="28"/>
        <v>0</v>
      </c>
      <c r="J361" s="556"/>
    </row>
    <row r="362" spans="1:19" ht="11.25" customHeight="1" x14ac:dyDescent="0.2">
      <c r="A362" s="515"/>
      <c r="B362" s="515" t="s">
        <v>161</v>
      </c>
      <c r="C362" s="595">
        <f t="shared" ref="C362:E362" si="29">C300</f>
        <v>5</v>
      </c>
      <c r="D362" s="595">
        <f t="shared" si="29"/>
        <v>142</v>
      </c>
      <c r="E362" s="595">
        <f t="shared" si="29"/>
        <v>147</v>
      </c>
      <c r="F362" s="595"/>
      <c r="G362" s="595">
        <f t="shared" ref="G362:I362" si="30">G300</f>
        <v>85</v>
      </c>
      <c r="H362" s="595">
        <f t="shared" si="30"/>
        <v>1730</v>
      </c>
      <c r="I362" s="595">
        <f t="shared" si="30"/>
        <v>1815</v>
      </c>
      <c r="J362" s="556"/>
    </row>
    <row r="363" spans="1:19" ht="11.25" customHeight="1" x14ac:dyDescent="0.2">
      <c r="A363" s="515"/>
      <c r="B363" s="515" t="s">
        <v>157</v>
      </c>
      <c r="C363" s="595">
        <f t="shared" ref="C363:E363" si="31">C301</f>
        <v>2</v>
      </c>
      <c r="D363" s="595">
        <f t="shared" si="31"/>
        <v>35</v>
      </c>
      <c r="E363" s="595">
        <f t="shared" si="31"/>
        <v>37</v>
      </c>
      <c r="F363" s="595"/>
      <c r="G363" s="595">
        <f t="shared" ref="G363:I363" si="32">G301</f>
        <v>45</v>
      </c>
      <c r="H363" s="595">
        <f t="shared" si="32"/>
        <v>727</v>
      </c>
      <c r="I363" s="595">
        <f t="shared" si="32"/>
        <v>772</v>
      </c>
      <c r="J363" s="556"/>
    </row>
    <row r="364" spans="1:19" ht="11.25" customHeight="1" x14ac:dyDescent="0.2">
      <c r="A364" s="515"/>
      <c r="B364" s="515" t="s">
        <v>158</v>
      </c>
      <c r="C364" s="595">
        <f t="shared" ref="C364:E364" si="33">C302</f>
        <v>3</v>
      </c>
      <c r="D364" s="595">
        <f t="shared" si="33"/>
        <v>78</v>
      </c>
      <c r="E364" s="595">
        <f t="shared" si="33"/>
        <v>81</v>
      </c>
      <c r="F364" s="595"/>
      <c r="G364" s="595">
        <f t="shared" ref="G364:I364" si="34">G302</f>
        <v>111</v>
      </c>
      <c r="H364" s="595">
        <f t="shared" si="34"/>
        <v>1776</v>
      </c>
      <c r="I364" s="595">
        <f t="shared" si="34"/>
        <v>1887</v>
      </c>
      <c r="J364" s="556"/>
    </row>
    <row r="365" spans="1:19" ht="11.25" customHeight="1" x14ac:dyDescent="0.2">
      <c r="A365" s="515"/>
      <c r="B365" s="591" t="s">
        <v>159</v>
      </c>
      <c r="C365" s="597">
        <f t="shared" ref="C365:E365" si="35">C303</f>
        <v>5</v>
      </c>
      <c r="D365" s="597">
        <f t="shared" si="35"/>
        <v>147</v>
      </c>
      <c r="E365" s="597">
        <f t="shared" si="35"/>
        <v>152</v>
      </c>
      <c r="F365" s="595"/>
      <c r="G365" s="597">
        <f t="shared" ref="G365:I365" si="36">G303</f>
        <v>87</v>
      </c>
      <c r="H365" s="597">
        <f t="shared" si="36"/>
        <v>979</v>
      </c>
      <c r="I365" s="597">
        <f t="shared" si="36"/>
        <v>1066</v>
      </c>
      <c r="J365" s="556">
        <f>H358-104-20</f>
        <v>5873</v>
      </c>
      <c r="K365" s="514">
        <f>J365/43600</f>
        <v>0.13470183486238532</v>
      </c>
    </row>
    <row r="366" spans="1:19" ht="11.25" customHeight="1" x14ac:dyDescent="0.2">
      <c r="A366" s="515"/>
      <c r="B366" s="596" t="str">
        <f>B304</f>
        <v>Total</v>
      </c>
      <c r="C366" s="595">
        <f>C304</f>
        <v>15</v>
      </c>
      <c r="D366" s="595">
        <f t="shared" ref="D366:E366" si="37">D304</f>
        <v>402</v>
      </c>
      <c r="E366" s="595">
        <f t="shared" si="37"/>
        <v>417</v>
      </c>
      <c r="F366" s="595"/>
      <c r="G366" s="595">
        <f t="shared" ref="G366:I366" si="38">G304</f>
        <v>328</v>
      </c>
      <c r="H366" s="595">
        <f t="shared" si="38"/>
        <v>5212</v>
      </c>
      <c r="I366" s="595">
        <f t="shared" si="38"/>
        <v>5540</v>
      </c>
      <c r="J366" s="556"/>
    </row>
    <row r="367" spans="1:19" ht="11.25" customHeight="1" x14ac:dyDescent="0.2">
      <c r="A367" s="515"/>
      <c r="B367" s="596"/>
      <c r="C367" s="595"/>
      <c r="D367" s="595"/>
      <c r="E367" s="595"/>
      <c r="F367" s="595"/>
      <c r="G367" s="595"/>
      <c r="H367" s="595"/>
      <c r="I367" s="595"/>
      <c r="J367" s="556"/>
    </row>
    <row r="368" spans="1:19" ht="12" customHeight="1" x14ac:dyDescent="0.2">
      <c r="A368" s="515">
        <v>2021</v>
      </c>
      <c r="B368" s="515" t="str">
        <f t="shared" ref="B368:C374" si="39">B306</f>
        <v>Commercial:Estuary</v>
      </c>
      <c r="C368" s="595">
        <f t="shared" si="39"/>
        <v>0</v>
      </c>
      <c r="D368" s="595">
        <f t="shared" ref="D368:E368" si="40">D306</f>
        <v>0</v>
      </c>
      <c r="E368" s="595">
        <f t="shared" si="40"/>
        <v>0</v>
      </c>
      <c r="F368" s="595"/>
      <c r="G368" s="595">
        <f t="shared" ref="G368:I368" si="41">G306</f>
        <v>0</v>
      </c>
      <c r="H368" s="595">
        <f t="shared" si="41"/>
        <v>0</v>
      </c>
      <c r="I368" s="595">
        <f t="shared" si="41"/>
        <v>0</v>
      </c>
      <c r="J368" s="556"/>
    </row>
    <row r="369" spans="1:19" ht="10" x14ac:dyDescent="0.2">
      <c r="A369" s="515"/>
      <c r="B369" s="515" t="str">
        <f t="shared" si="39"/>
        <v xml:space="preserve">  Middle Klamath</v>
      </c>
      <c r="C369" s="595">
        <f t="shared" si="39"/>
        <v>0</v>
      </c>
      <c r="D369" s="595">
        <f t="shared" ref="D369:E373" si="42">D307</f>
        <v>0</v>
      </c>
      <c r="E369" s="595">
        <f t="shared" si="42"/>
        <v>0</v>
      </c>
      <c r="F369" s="595"/>
      <c r="G369" s="595">
        <f t="shared" ref="G369:I369" si="43">G307</f>
        <v>0</v>
      </c>
      <c r="H369" s="595">
        <f t="shared" si="43"/>
        <v>0</v>
      </c>
      <c r="I369" s="595">
        <f t="shared" si="43"/>
        <v>0</v>
      </c>
      <c r="J369" s="556"/>
    </row>
    <row r="370" spans="1:19" ht="10" x14ac:dyDescent="0.2">
      <c r="A370" s="515"/>
      <c r="B370" s="515" t="str">
        <f t="shared" si="39"/>
        <v xml:space="preserve">Subsistence:Estuary </v>
      </c>
      <c r="C370" s="595">
        <f t="shared" si="39"/>
        <v>6</v>
      </c>
      <c r="D370" s="595">
        <f t="shared" si="42"/>
        <v>895</v>
      </c>
      <c r="E370" s="595">
        <f t="shared" si="42"/>
        <v>901</v>
      </c>
      <c r="F370" s="595"/>
      <c r="G370" s="595">
        <f t="shared" ref="G370:I370" si="44">G308</f>
        <v>17</v>
      </c>
      <c r="H370" s="595">
        <f t="shared" si="44"/>
        <v>2598</v>
      </c>
      <c r="I370" s="595">
        <f t="shared" si="44"/>
        <v>2615</v>
      </c>
      <c r="J370" s="556"/>
    </row>
    <row r="371" spans="1:19" ht="12" customHeight="1" x14ac:dyDescent="0.2">
      <c r="A371" s="515"/>
      <c r="B371" s="515" t="str">
        <f t="shared" si="39"/>
        <v xml:space="preserve">  Middle Klamath</v>
      </c>
      <c r="C371" s="595">
        <f t="shared" si="39"/>
        <v>3</v>
      </c>
      <c r="D371" s="595">
        <f t="shared" si="42"/>
        <v>50</v>
      </c>
      <c r="E371" s="595">
        <f t="shared" si="42"/>
        <v>53</v>
      </c>
      <c r="F371" s="595"/>
      <c r="G371" s="595">
        <f t="shared" ref="G371:I371" si="45">G309</f>
        <v>37</v>
      </c>
      <c r="H371" s="595">
        <f t="shared" si="45"/>
        <v>706</v>
      </c>
      <c r="I371" s="595">
        <f t="shared" si="45"/>
        <v>743</v>
      </c>
      <c r="J371" s="556"/>
      <c r="L371" s="596"/>
      <c r="M371" s="595"/>
      <c r="N371" s="595"/>
      <c r="O371" s="595"/>
      <c r="P371" s="595"/>
      <c r="Q371" s="595"/>
      <c r="R371" s="595"/>
      <c r="S371" s="595"/>
    </row>
    <row r="372" spans="1:19" ht="10" x14ac:dyDescent="0.2">
      <c r="A372" s="515"/>
      <c r="B372" s="515" t="str">
        <f t="shared" si="39"/>
        <v xml:space="preserve">  Upper Klamath</v>
      </c>
      <c r="C372" s="595">
        <f t="shared" si="39"/>
        <v>8</v>
      </c>
      <c r="D372" s="595">
        <f t="shared" si="42"/>
        <v>146</v>
      </c>
      <c r="E372" s="595">
        <f t="shared" si="42"/>
        <v>154</v>
      </c>
      <c r="F372" s="595"/>
      <c r="G372" s="595">
        <f t="shared" ref="G372:I372" si="46">G310</f>
        <v>111</v>
      </c>
      <c r="H372" s="595">
        <f t="shared" si="46"/>
        <v>2132</v>
      </c>
      <c r="I372" s="595">
        <f t="shared" si="46"/>
        <v>2243</v>
      </c>
      <c r="J372" s="556"/>
    </row>
    <row r="373" spans="1:19" ht="12" customHeight="1" x14ac:dyDescent="0.2">
      <c r="A373" s="515"/>
      <c r="B373" s="591" t="str">
        <f t="shared" si="39"/>
        <v xml:space="preserve">  Trinity River</v>
      </c>
      <c r="C373" s="597">
        <f t="shared" si="39"/>
        <v>135</v>
      </c>
      <c r="D373" s="597">
        <f t="shared" si="42"/>
        <v>982</v>
      </c>
      <c r="E373" s="597">
        <f t="shared" si="42"/>
        <v>1117</v>
      </c>
      <c r="F373" s="595"/>
      <c r="G373" s="597">
        <f t="shared" ref="G373:I373" si="47">G311</f>
        <v>451</v>
      </c>
      <c r="H373" s="597">
        <f t="shared" si="47"/>
        <v>2626</v>
      </c>
      <c r="I373" s="597">
        <f t="shared" si="47"/>
        <v>3077</v>
      </c>
      <c r="J373" s="556">
        <f>H366-104-20</f>
        <v>5088</v>
      </c>
      <c r="K373" s="514">
        <f>J373/43600</f>
        <v>0.11669724770642202</v>
      </c>
    </row>
    <row r="374" spans="1:19" ht="12" customHeight="1" x14ac:dyDescent="0.2">
      <c r="A374" s="515"/>
      <c r="B374" s="515" t="str">
        <f t="shared" si="39"/>
        <v>Total</v>
      </c>
      <c r="C374" s="595">
        <f t="shared" si="39"/>
        <v>152</v>
      </c>
      <c r="D374" s="595">
        <f t="shared" ref="D374:E374" si="48">D312</f>
        <v>2073</v>
      </c>
      <c r="E374" s="595">
        <f t="shared" si="48"/>
        <v>2225</v>
      </c>
      <c r="F374" s="595"/>
      <c r="G374" s="595">
        <f t="shared" ref="G374:I374" si="49">G312</f>
        <v>616</v>
      </c>
      <c r="H374" s="595">
        <f t="shared" si="49"/>
        <v>8062</v>
      </c>
      <c r="I374" s="595">
        <f t="shared" si="49"/>
        <v>8678</v>
      </c>
      <c r="J374" s="556"/>
    </row>
    <row r="375" spans="1:19" ht="11.25" customHeight="1" x14ac:dyDescent="0.2">
      <c r="A375" s="515"/>
      <c r="B375" s="596"/>
      <c r="C375" s="595"/>
      <c r="D375" s="595"/>
      <c r="E375" s="595"/>
      <c r="F375" s="595"/>
      <c r="G375" s="595"/>
      <c r="H375" s="595"/>
      <c r="I375" s="595"/>
      <c r="J375" s="556"/>
    </row>
    <row r="376" spans="1:19" ht="12" customHeight="1" x14ac:dyDescent="0.2">
      <c r="A376" s="515">
        <v>2022</v>
      </c>
      <c r="B376" s="515" t="str">
        <f>B314</f>
        <v>Commercial:Estuary</v>
      </c>
      <c r="C376" s="595">
        <f>C314</f>
        <v>0</v>
      </c>
      <c r="D376" s="595">
        <f t="shared" ref="D376:E376" si="50">D314</f>
        <v>0</v>
      </c>
      <c r="E376" s="595">
        <f t="shared" si="50"/>
        <v>0</v>
      </c>
      <c r="F376" s="595"/>
      <c r="G376" s="595">
        <f t="shared" ref="G376:I376" si="51">G314</f>
        <v>0</v>
      </c>
      <c r="H376" s="595">
        <f t="shared" si="51"/>
        <v>0</v>
      </c>
      <c r="I376" s="595">
        <f t="shared" si="51"/>
        <v>0</v>
      </c>
      <c r="J376" s="556"/>
    </row>
    <row r="377" spans="1:19" ht="10" x14ac:dyDescent="0.2">
      <c r="A377" s="515"/>
      <c r="B377" s="515" t="str">
        <f t="shared" ref="B377:E377" si="52">B315</f>
        <v xml:space="preserve">  Middle Klamath</v>
      </c>
      <c r="C377" s="595">
        <f t="shared" si="52"/>
        <v>0</v>
      </c>
      <c r="D377" s="595">
        <f t="shared" si="52"/>
        <v>0</v>
      </c>
      <c r="E377" s="595">
        <f t="shared" si="52"/>
        <v>0</v>
      </c>
      <c r="F377" s="595"/>
      <c r="G377" s="595">
        <f t="shared" ref="G377:I377" si="53">G315</f>
        <v>0</v>
      </c>
      <c r="H377" s="595">
        <f t="shared" si="53"/>
        <v>0</v>
      </c>
      <c r="I377" s="595">
        <f t="shared" si="53"/>
        <v>0</v>
      </c>
      <c r="J377" s="556"/>
    </row>
    <row r="378" spans="1:19" ht="10" x14ac:dyDescent="0.2">
      <c r="A378" s="515"/>
      <c r="B378" s="515" t="str">
        <f t="shared" ref="B378:E378" si="54">B316</f>
        <v xml:space="preserve">Subsistence:Estuary </v>
      </c>
      <c r="C378" s="595">
        <f t="shared" si="54"/>
        <v>0</v>
      </c>
      <c r="D378" s="595">
        <f t="shared" si="54"/>
        <v>549</v>
      </c>
      <c r="E378" s="595">
        <f t="shared" si="54"/>
        <v>549</v>
      </c>
      <c r="F378" s="595"/>
      <c r="G378" s="595">
        <f t="shared" ref="G378" si="55">G316</f>
        <v>0</v>
      </c>
      <c r="H378" s="595">
        <v>4393</v>
      </c>
      <c r="I378" s="595">
        <v>4393</v>
      </c>
      <c r="J378" s="556"/>
    </row>
    <row r="379" spans="1:19" ht="12" customHeight="1" x14ac:dyDescent="0.2">
      <c r="A379" s="515"/>
      <c r="B379" s="515" t="str">
        <f t="shared" ref="B379:E379" si="56">B317</f>
        <v xml:space="preserve">  Middle Klamath</v>
      </c>
      <c r="C379" s="595">
        <f t="shared" si="56"/>
        <v>4</v>
      </c>
      <c r="D379" s="595">
        <f t="shared" si="56"/>
        <v>159</v>
      </c>
      <c r="E379" s="595">
        <f t="shared" si="56"/>
        <v>163</v>
      </c>
      <c r="F379" s="595"/>
      <c r="G379" s="595">
        <f t="shared" ref="G379" si="57">G317</f>
        <v>12</v>
      </c>
      <c r="H379" s="595">
        <v>520</v>
      </c>
      <c r="I379" s="595">
        <v>532</v>
      </c>
      <c r="J379" s="556"/>
      <c r="L379" s="596"/>
      <c r="M379" s="595"/>
      <c r="N379" s="595"/>
      <c r="O379" s="595"/>
      <c r="P379" s="595"/>
      <c r="Q379" s="595"/>
      <c r="R379" s="595"/>
      <c r="S379" s="595"/>
    </row>
    <row r="380" spans="1:19" ht="10" x14ac:dyDescent="0.2">
      <c r="A380" s="515"/>
      <c r="B380" s="515" t="str">
        <f t="shared" ref="B380:E380" si="58">B318</f>
        <v xml:space="preserve">  Upper Klamath</v>
      </c>
      <c r="C380" s="595">
        <f t="shared" si="58"/>
        <v>8</v>
      </c>
      <c r="D380" s="595">
        <f t="shared" si="58"/>
        <v>345</v>
      </c>
      <c r="E380" s="595">
        <f t="shared" si="58"/>
        <v>353</v>
      </c>
      <c r="F380" s="595"/>
      <c r="G380" s="595">
        <f t="shared" ref="G380" si="59">G318</f>
        <v>29</v>
      </c>
      <c r="H380" s="595">
        <v>1508</v>
      </c>
      <c r="I380" s="595">
        <v>1537</v>
      </c>
      <c r="J380" s="556"/>
    </row>
    <row r="381" spans="1:19" ht="12" customHeight="1" x14ac:dyDescent="0.2">
      <c r="A381" s="515"/>
      <c r="B381" s="591" t="str">
        <f t="shared" ref="B381:E381" si="60">B319</f>
        <v xml:space="preserve">  Trinity River</v>
      </c>
      <c r="C381" s="597">
        <f t="shared" si="60"/>
        <v>32</v>
      </c>
      <c r="D381" s="597">
        <f t="shared" si="60"/>
        <v>1538</v>
      </c>
      <c r="E381" s="597">
        <f t="shared" si="60"/>
        <v>1570</v>
      </c>
      <c r="F381" s="595"/>
      <c r="G381" s="597">
        <f t="shared" ref="G381" si="61">G319</f>
        <v>293</v>
      </c>
      <c r="H381" s="597">
        <v>1778</v>
      </c>
      <c r="I381" s="597">
        <v>2071</v>
      </c>
      <c r="J381" s="556">
        <f>H374-104-20</f>
        <v>7938</v>
      </c>
      <c r="K381" s="514">
        <f>J381/43600</f>
        <v>0.18206422018348623</v>
      </c>
    </row>
    <row r="382" spans="1:19" ht="12" customHeight="1" x14ac:dyDescent="0.2">
      <c r="A382" s="515"/>
      <c r="B382" s="515" t="str">
        <f t="shared" ref="B382" si="62">B320</f>
        <v>Total</v>
      </c>
      <c r="C382" s="595">
        <f>C320</f>
        <v>44</v>
      </c>
      <c r="D382" s="595">
        <f t="shared" ref="D382:E382" si="63">D320</f>
        <v>2591</v>
      </c>
      <c r="E382" s="595">
        <f t="shared" si="63"/>
        <v>2635</v>
      </c>
      <c r="F382" s="595"/>
      <c r="G382" s="595">
        <f t="shared" ref="G382:I382" si="64">G320</f>
        <v>334</v>
      </c>
      <c r="H382" s="595">
        <f t="shared" si="64"/>
        <v>8199</v>
      </c>
      <c r="I382" s="595">
        <f t="shared" si="64"/>
        <v>8533</v>
      </c>
      <c r="J382" s="556"/>
    </row>
    <row r="383" spans="1:19" ht="12" customHeight="1" x14ac:dyDescent="0.2">
      <c r="A383" s="515"/>
      <c r="B383" s="515"/>
      <c r="C383" s="595"/>
      <c r="D383" s="595"/>
      <c r="E383" s="595"/>
      <c r="F383" s="595"/>
      <c r="G383" s="595"/>
      <c r="H383" s="595"/>
      <c r="I383" s="595"/>
      <c r="J383" s="556"/>
    </row>
    <row r="384" spans="1:19" ht="12" customHeight="1" x14ac:dyDescent="0.2">
      <c r="A384" s="515" t="s">
        <v>165</v>
      </c>
      <c r="B384" s="515" t="str">
        <f>B322</f>
        <v>Commercial:Estuary</v>
      </c>
      <c r="C384" s="595">
        <f>C322</f>
        <v>0</v>
      </c>
      <c r="D384" s="595">
        <f t="shared" ref="D384:I384" si="65">D322</f>
        <v>0</v>
      </c>
      <c r="E384" s="595">
        <f t="shared" si="65"/>
        <v>0</v>
      </c>
      <c r="F384" s="595"/>
      <c r="G384" s="595">
        <f t="shared" si="65"/>
        <v>0</v>
      </c>
      <c r="H384" s="595">
        <f t="shared" si="65"/>
        <v>0</v>
      </c>
      <c r="I384" s="595">
        <f t="shared" si="65"/>
        <v>0</v>
      </c>
      <c r="J384" s="556"/>
    </row>
    <row r="385" spans="1:19" ht="10" x14ac:dyDescent="0.2">
      <c r="A385" s="515"/>
      <c r="B385" s="515" t="str">
        <f t="shared" ref="B385:I385" si="66">B323</f>
        <v xml:space="preserve">  Middle Klamath</v>
      </c>
      <c r="C385" s="595">
        <f t="shared" si="66"/>
        <v>0</v>
      </c>
      <c r="D385" s="595">
        <f t="shared" si="66"/>
        <v>0</v>
      </c>
      <c r="E385" s="595">
        <f t="shared" si="66"/>
        <v>0</v>
      </c>
      <c r="F385" s="595"/>
      <c r="G385" s="595">
        <f t="shared" si="66"/>
        <v>0</v>
      </c>
      <c r="H385" s="595">
        <f t="shared" si="66"/>
        <v>0</v>
      </c>
      <c r="I385" s="595">
        <f t="shared" si="66"/>
        <v>0</v>
      </c>
      <c r="J385" s="556"/>
    </row>
    <row r="386" spans="1:19" ht="10" x14ac:dyDescent="0.2">
      <c r="A386" s="515"/>
      <c r="B386" s="515" t="str">
        <f t="shared" ref="B386:I386" si="67">B324</f>
        <v xml:space="preserve">Subsistence:Estuary </v>
      </c>
      <c r="C386" s="595" t="str">
        <f t="shared" si="67"/>
        <v>e/</v>
      </c>
      <c r="D386" s="595" t="str">
        <f t="shared" si="67"/>
        <v>e/</v>
      </c>
      <c r="E386" s="595" t="str">
        <f t="shared" si="67"/>
        <v>e/</v>
      </c>
      <c r="F386" s="595"/>
      <c r="G386" s="595">
        <f t="shared" si="67"/>
        <v>5</v>
      </c>
      <c r="H386" s="595">
        <f t="shared" si="67"/>
        <v>12</v>
      </c>
      <c r="I386" s="595">
        <f t="shared" si="67"/>
        <v>17</v>
      </c>
      <c r="J386" s="556"/>
    </row>
    <row r="387" spans="1:19" ht="12" customHeight="1" x14ac:dyDescent="0.2">
      <c r="A387" s="515"/>
      <c r="B387" s="515" t="str">
        <f t="shared" ref="B387:I387" si="68">B325</f>
        <v xml:space="preserve">  Middle Klamath</v>
      </c>
      <c r="C387" s="595" t="str">
        <f t="shared" si="68"/>
        <v>e/</v>
      </c>
      <c r="D387" s="595" t="str">
        <f t="shared" si="68"/>
        <v>e/</v>
      </c>
      <c r="E387" s="595" t="str">
        <f t="shared" si="68"/>
        <v>e/</v>
      </c>
      <c r="F387" s="595"/>
      <c r="G387" s="595">
        <f t="shared" si="68"/>
        <v>0</v>
      </c>
      <c r="H387" s="595">
        <f t="shared" si="68"/>
        <v>0</v>
      </c>
      <c r="I387" s="595">
        <f t="shared" si="68"/>
        <v>0</v>
      </c>
      <c r="J387" s="556"/>
      <c r="L387" s="596"/>
      <c r="M387" s="595"/>
      <c r="N387" s="595"/>
      <c r="O387" s="595"/>
      <c r="P387" s="595"/>
      <c r="Q387" s="595"/>
      <c r="R387" s="595"/>
      <c r="S387" s="595"/>
    </row>
    <row r="388" spans="1:19" ht="10" x14ac:dyDescent="0.2">
      <c r="A388" s="515"/>
      <c r="B388" s="515" t="str">
        <f t="shared" ref="B388:I388" si="69">B326</f>
        <v xml:space="preserve">  Upper Klamath</v>
      </c>
      <c r="C388" s="595" t="str">
        <f t="shared" si="69"/>
        <v>e/</v>
      </c>
      <c r="D388" s="595" t="str">
        <f t="shared" si="69"/>
        <v>e/</v>
      </c>
      <c r="E388" s="595" t="str">
        <f t="shared" si="69"/>
        <v>e/</v>
      </c>
      <c r="F388" s="595"/>
      <c r="G388" s="595">
        <f t="shared" si="69"/>
        <v>14</v>
      </c>
      <c r="H388" s="595">
        <f t="shared" si="69"/>
        <v>410</v>
      </c>
      <c r="I388" s="595">
        <f t="shared" si="69"/>
        <v>424</v>
      </c>
      <c r="J388" s="556"/>
    </row>
    <row r="389" spans="1:19" ht="12" customHeight="1" x14ac:dyDescent="0.2">
      <c r="A389" s="515"/>
      <c r="B389" s="515" t="str">
        <f t="shared" ref="B389:I390" si="70">B327</f>
        <v xml:space="preserve">  Trinity River</v>
      </c>
      <c r="C389" s="595">
        <f t="shared" si="70"/>
        <v>64</v>
      </c>
      <c r="D389" s="595">
        <f t="shared" si="70"/>
        <v>854</v>
      </c>
      <c r="E389" s="595">
        <f t="shared" si="70"/>
        <v>1570</v>
      </c>
      <c r="F389" s="595"/>
      <c r="G389" s="595">
        <f t="shared" si="70"/>
        <v>1118</v>
      </c>
      <c r="H389" s="595">
        <f t="shared" si="70"/>
        <v>1668</v>
      </c>
      <c r="I389" s="595">
        <f t="shared" si="70"/>
        <v>2786</v>
      </c>
      <c r="J389" s="556">
        <f>H381-104-20</f>
        <v>1654</v>
      </c>
      <c r="K389" s="514">
        <f>J389/43600</f>
        <v>3.7935779816513762E-2</v>
      </c>
    </row>
    <row r="390" spans="1:19" ht="12" customHeight="1" x14ac:dyDescent="0.2">
      <c r="A390" s="515"/>
      <c r="B390" s="679" t="str">
        <f t="shared" si="70"/>
        <v>Total</v>
      </c>
      <c r="C390" s="805">
        <f>C328</f>
        <v>64</v>
      </c>
      <c r="D390" s="805">
        <f t="shared" ref="D390:E390" si="71">D328</f>
        <v>854</v>
      </c>
      <c r="E390" s="805">
        <f t="shared" si="71"/>
        <v>1570</v>
      </c>
      <c r="F390" s="805"/>
      <c r="G390" s="805">
        <f t="shared" ref="G390:I390" si="72">G328</f>
        <v>1137</v>
      </c>
      <c r="H390" s="805">
        <f t="shared" si="72"/>
        <v>2090</v>
      </c>
      <c r="I390" s="805">
        <f t="shared" si="72"/>
        <v>3227</v>
      </c>
      <c r="J390" s="556"/>
    </row>
    <row r="391" spans="1:19" ht="12" customHeight="1" x14ac:dyDescent="0.2">
      <c r="A391" s="933" t="str">
        <f>A329</f>
        <v>a/  Klamath River tribal fishing areas are defined as follows: Estuary: mouth to Highway 101 bridge; Middle Klamath: Highway 101 bridge to Surpur Creek; Upper Klamath: Surpur Creek to Weitchpec.</v>
      </c>
      <c r="B391" s="934"/>
      <c r="C391" s="934"/>
      <c r="D391" s="934"/>
      <c r="E391" s="934"/>
      <c r="F391" s="934"/>
      <c r="G391" s="934"/>
      <c r="H391" s="934"/>
      <c r="I391" s="934"/>
    </row>
    <row r="392" spans="1:19" ht="12" customHeight="1" x14ac:dyDescent="0.2">
      <c r="A392" s="935"/>
      <c r="B392" s="935"/>
      <c r="C392" s="935"/>
      <c r="D392" s="935"/>
      <c r="E392" s="935"/>
      <c r="F392" s="935"/>
      <c r="G392" s="935"/>
      <c r="H392" s="935"/>
      <c r="I392" s="935"/>
    </row>
    <row r="393" spans="1:19" ht="12" customHeight="1" x14ac:dyDescent="0.2">
      <c r="A393" s="899" t="s">
        <v>168</v>
      </c>
      <c r="B393" s="899"/>
      <c r="C393" s="899"/>
      <c r="D393" s="899"/>
      <c r="E393" s="899"/>
      <c r="F393" s="899"/>
      <c r="G393" s="899"/>
      <c r="H393" s="899"/>
      <c r="I393" s="899"/>
    </row>
    <row r="394" spans="1:19" ht="12" customHeight="1" x14ac:dyDescent="0.2">
      <c r="A394" s="899" t="s">
        <v>169</v>
      </c>
      <c r="B394" s="899"/>
      <c r="C394" s="899"/>
      <c r="D394" s="899"/>
      <c r="E394" s="899"/>
      <c r="F394" s="899"/>
      <c r="G394" s="899"/>
      <c r="H394" s="899"/>
      <c r="I394" s="899"/>
    </row>
    <row r="395" spans="1:19" ht="12" customHeight="1" x14ac:dyDescent="0.2">
      <c r="A395" s="899" t="str">
        <f>A333</f>
        <v>d/  Preliminary.</v>
      </c>
      <c r="B395" s="899"/>
      <c r="C395" s="899"/>
      <c r="D395" s="899"/>
      <c r="E395" s="899"/>
      <c r="F395" s="899"/>
      <c r="G395" s="899"/>
      <c r="H395" s="899"/>
      <c r="I395" s="899"/>
    </row>
    <row r="396" spans="1:19" ht="12" customHeight="1" x14ac:dyDescent="0.2">
      <c r="A396" s="899" t="s">
        <v>171</v>
      </c>
      <c r="B396" s="899"/>
      <c r="C396" s="899"/>
      <c r="D396" s="899"/>
      <c r="E396" s="899"/>
      <c r="F396" s="899"/>
      <c r="G396" s="899"/>
      <c r="H396" s="899"/>
      <c r="I396" s="899"/>
    </row>
  </sheetData>
  <customSheetViews>
    <customSheetView guid="{EF5D9E67-CDBC-4DA7-AF4B-457CDBE1825C}" scale="120" showGridLines="0" hiddenRows="1">
      <pane ySplit="3" topLeftCell="A320" activePane="bottomLeft" state="frozen"/>
      <selection pane="bottomLeft" activeCell="A342" sqref="A342"/>
      <rowBreaks count="1" manualBreakCount="1">
        <brk id="55" max="65535" man="1"/>
      </rowBreaks>
      <pageMargins left="0" right="0" top="0" bottom="0" header="0" footer="0"/>
      <pageSetup orientation="portrait" r:id="rId1"/>
      <headerFooter alignWithMargins="0"/>
    </customSheetView>
    <customSheetView guid="{803B97A9-0AF5-4FA4-9F0C-810C2BEAFCD3}" showPageBreaks="1" showGridLines="0" showRuler="0">
      <pane ySplit="3" topLeftCell="A4" activePane="bottomLeft" state="frozen"/>
      <selection pane="bottomLeft" sqref="A1:IV65536"/>
      <rowBreaks count="1" manualBreakCount="1">
        <brk id="55" max="65535" man="1"/>
      </rowBreaks>
      <pageMargins left="0" right="0" top="0" bottom="0" header="0" footer="0"/>
      <pageSetup orientation="portrait" r:id="rId2"/>
      <headerFooter alignWithMargins="0"/>
    </customSheetView>
    <customSheetView guid="{5AE94949-FC73-44C2-96F8-94154186EF22}" showPageBreaks="1" showGridLines="0" showRuler="0">
      <pane ySplit="3" topLeftCell="A4" activePane="bottomLeft" state="frozen"/>
      <selection pane="bottomLeft" sqref="A1:IV65536"/>
      <rowBreaks count="1" manualBreakCount="1">
        <brk id="55" max="65535" man="1"/>
      </rowBreaks>
      <pageMargins left="0" right="0" top="0" bottom="0" header="0" footer="0"/>
      <pageSetup orientation="portrait" r:id="rId3"/>
      <headerFooter alignWithMargins="0"/>
    </customSheetView>
    <customSheetView guid="{CD5E8C7E-750A-46DA-942B-F5133C1E4099}" showPageBreaks="1" showGridLines="0" showRuler="0">
      <pane ySplit="3" topLeftCell="A4" activePane="bottomLeft" state="frozen"/>
      <selection pane="bottomLeft" sqref="A1:IV65536"/>
      <rowBreaks count="1" manualBreakCount="1">
        <brk id="55" max="65535" man="1"/>
      </rowBreaks>
      <pageMargins left="0" right="0" top="0" bottom="0" header="0" footer="0"/>
      <pageSetup orientation="portrait" r:id="rId4"/>
      <headerFooter alignWithMargins="0"/>
    </customSheetView>
    <customSheetView guid="{BBF7E6D9-D6DC-4A8E-B6D8-078D86A9ABA9}" showPageBreaks="1" showGridLines="0" showRuler="0">
      <pane ySplit="3" topLeftCell="A4" activePane="bottomLeft" state="frozen"/>
      <selection pane="bottomLeft" sqref="A1:IV65536"/>
      <rowBreaks count="1" manualBreakCount="1">
        <brk id="55" max="65535" man="1"/>
      </rowBreaks>
      <pageMargins left="0" right="0" top="0" bottom="0" header="0" footer="0"/>
      <pageSetup orientation="portrait" r:id="rId5"/>
      <headerFooter alignWithMargins="0"/>
    </customSheetView>
    <customSheetView guid="{622B48C2-7B56-4B1F-A7B4-4660CCA8C989}" showPageBreaks="1" showGridLines="0" printArea="1" showRuler="0">
      <pane ySplit="3" topLeftCell="A227" activePane="bottomLeft" state="frozen"/>
      <selection pane="bottomLeft" activeCell="J241" sqref="J241"/>
      <rowBreaks count="1" manualBreakCount="1">
        <brk id="55" max="65535" man="1"/>
      </rowBreaks>
      <pageMargins left="0" right="0" top="0" bottom="0" header="0" footer="0"/>
      <pageSetup orientation="portrait" r:id="rId6"/>
      <headerFooter alignWithMargins="0"/>
    </customSheetView>
    <customSheetView guid="{1BB9C890-5E21-46C2-BAFE-D361E72979A8}" showPageBreaks="1" showGridLines="0" printArea="1" showRuler="0">
      <pane ySplit="3" topLeftCell="A237" activePane="bottomLeft" state="frozen"/>
      <selection pane="bottomLeft" sqref="A1:I1"/>
      <rowBreaks count="1" manualBreakCount="1">
        <brk id="55" max="65535" man="1"/>
      </rowBreaks>
      <pageMargins left="0" right="0" top="0" bottom="0" header="0" footer="0"/>
      <pageSetup orientation="portrait" r:id="rId7"/>
      <headerFooter alignWithMargins="0"/>
    </customSheetView>
    <customSheetView guid="{CBDD6A68-2B40-41C7-BE8F-235A878832D4}" showGridLines="0" printArea="1" showRuler="0">
      <pane ySplit="3" topLeftCell="A237" activePane="bottomLeft" state="frozen"/>
      <selection pane="bottomLeft" activeCell="A207" sqref="A207:I257"/>
      <rowBreaks count="1" manualBreakCount="1">
        <brk id="55" max="65535" man="1"/>
      </rowBreaks>
      <pageMargins left="0" right="0" top="0" bottom="0" header="0" footer="0"/>
      <pageSetup orientation="portrait" r:id="rId8"/>
      <headerFooter alignWithMargins="0"/>
    </customSheetView>
    <customSheetView guid="{4E64E44E-C413-40AC-A3E9-46A65E2E50C1}" showPageBreaks="1" showGridLines="0" printArea="1" showRuler="0">
      <pane ySplit="3" topLeftCell="A4" activePane="bottomLeft" state="frozen"/>
      <selection pane="bottomLeft" sqref="A1:IV65536"/>
      <rowBreaks count="1" manualBreakCount="1">
        <brk id="55" max="65535" man="1"/>
      </rowBreaks>
      <pageMargins left="0" right="0" top="0" bottom="0" header="0" footer="0"/>
      <pageSetup orientation="portrait" r:id="rId9"/>
      <headerFooter alignWithMargins="0"/>
    </customSheetView>
    <customSheetView guid="{5AF37BD3-DE11-4EB0-B468-40F0C613EAAC}" showPageBreaks="1" showGridLines="0" showRuler="0">
      <pane ySplit="3" topLeftCell="A4" activePane="bottomLeft" state="frozen"/>
      <selection pane="bottomLeft" sqref="A1:IV65536"/>
      <rowBreaks count="1" manualBreakCount="1">
        <brk id="55" max="65535" man="1"/>
      </rowBreaks>
      <pageMargins left="0" right="0" top="0" bottom="0" header="0" footer="0"/>
      <pageSetup orientation="portrait" r:id="rId10"/>
      <headerFooter alignWithMargins="0"/>
    </customSheetView>
    <customSheetView guid="{8B1E0859-77EF-4DDB-A81F-104DBA348B31}" showPageBreaks="1" showGridLines="0" printArea="1">
      <pane ySplit="3" topLeftCell="A4" activePane="bottomLeft" state="frozen"/>
      <selection pane="bottomLeft" activeCell="A4" sqref="A4"/>
      <rowBreaks count="1" manualBreakCount="1">
        <brk id="55" max="65535" man="1"/>
      </rowBreaks>
      <pageMargins left="0" right="0" top="0" bottom="0" header="0" footer="0"/>
      <pageSetup orientation="portrait" r:id="rId11"/>
      <headerFooter alignWithMargins="0"/>
    </customSheetView>
    <customSheetView guid="{56968ECB-F4FE-477A-8A39-9E820F23F3B6}" showGridLines="0">
      <pane ySplit="3" topLeftCell="A4" activePane="bottomLeft" state="frozen"/>
      <selection pane="bottomLeft" activeCell="A4" sqref="A4"/>
      <rowBreaks count="1" manualBreakCount="1">
        <brk id="55" max="65535" man="1"/>
      </rowBreaks>
      <pageMargins left="0" right="0" top="0" bottom="0" header="0" footer="0"/>
      <pageSetup orientation="portrait" r:id="rId12"/>
      <headerFooter alignWithMargins="0"/>
    </customSheetView>
    <customSheetView guid="{951E20F6-66AF-4739-924D-9C0B166AA065}" showPageBreaks="1" showGridLines="0" showRuler="0">
      <pane ySplit="3" topLeftCell="A4" activePane="bottomLeft" state="frozen"/>
      <selection pane="bottomLeft" sqref="A1:IV65536"/>
      <rowBreaks count="1" manualBreakCount="1">
        <brk id="55" max="65535" man="1"/>
      </rowBreaks>
      <pageMargins left="0" right="0" top="0" bottom="0" header="0" footer="0"/>
      <pageSetup orientation="portrait" r:id="rId13"/>
      <headerFooter alignWithMargins="0"/>
    </customSheetView>
  </customSheetViews>
  <mergeCells count="16">
    <mergeCell ref="A396:I396"/>
    <mergeCell ref="A332:I332"/>
    <mergeCell ref="A1:I1"/>
    <mergeCell ref="C2:E2"/>
    <mergeCell ref="G2:I2"/>
    <mergeCell ref="A329:I330"/>
    <mergeCell ref="A331:I331"/>
    <mergeCell ref="A393:I393"/>
    <mergeCell ref="A395:I395"/>
    <mergeCell ref="A333:I333"/>
    <mergeCell ref="A394:I394"/>
    <mergeCell ref="A340:I340"/>
    <mergeCell ref="C341:E341"/>
    <mergeCell ref="G341:I341"/>
    <mergeCell ref="A391:I392"/>
    <mergeCell ref="A334:I334"/>
  </mergeCells>
  <phoneticPr fontId="0" type="noConversion"/>
  <pageMargins left="1" right="1" top="1" bottom="0.5" header="0.5" footer="0.5"/>
  <pageSetup orientation="portrait" r:id="rId14"/>
  <headerFooter alignWithMargins="0"/>
  <rowBreaks count="1" manualBreakCount="1">
    <brk id="55" max="65535"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EO157"/>
  <sheetViews>
    <sheetView showGridLines="0" topLeftCell="A14" zoomScaleNormal="100" workbookViewId="0">
      <selection activeCell="J44" sqref="J44:J97"/>
    </sheetView>
  </sheetViews>
  <sheetFormatPr defaultColWidth="9.1796875" defaultRowHeight="12" customHeight="1" x14ac:dyDescent="0.2"/>
  <cols>
    <col min="1" max="1" width="9.81640625" style="520" customWidth="1"/>
    <col min="2" max="2" width="21" style="520" customWidth="1"/>
    <col min="3" max="3" width="10.7265625" style="517" customWidth="1"/>
    <col min="4" max="4" width="1.7265625" style="517" customWidth="1"/>
    <col min="5" max="5" width="19.36328125" style="517" customWidth="1"/>
    <col min="6" max="6" width="10.7265625" style="517" customWidth="1"/>
    <col min="7" max="7" width="1.7265625" style="517" customWidth="1"/>
    <col min="8" max="9" width="10.7265625" style="517" customWidth="1"/>
    <col min="10" max="10" width="12.54296875" style="517" customWidth="1"/>
    <col min="11" max="11" width="15" style="517" customWidth="1"/>
    <col min="12" max="12" width="1.7265625" style="520" customWidth="1"/>
    <col min="13" max="13" width="9" style="516" customWidth="1"/>
    <col min="14" max="15" width="10.54296875" style="517" customWidth="1"/>
    <col min="16" max="17" width="7.7265625" style="517" customWidth="1"/>
    <col min="18" max="18" width="8.1796875" style="517" customWidth="1"/>
    <col min="19" max="16384" width="9.1796875" style="514"/>
  </cols>
  <sheetData>
    <row r="1" spans="1:14" ht="26.65" customHeight="1" x14ac:dyDescent="0.2">
      <c r="A1" s="903" t="s">
        <v>172</v>
      </c>
      <c r="B1" s="903"/>
      <c r="C1" s="903"/>
      <c r="D1" s="903"/>
      <c r="E1" s="903"/>
      <c r="F1" s="903"/>
      <c r="G1" s="903"/>
      <c r="H1" s="903"/>
      <c r="I1" s="903"/>
      <c r="J1" s="515"/>
      <c r="K1" s="515"/>
      <c r="L1" s="515"/>
    </row>
    <row r="2" spans="1:14" ht="11.25" customHeight="1" x14ac:dyDescent="0.2">
      <c r="A2" s="515"/>
      <c r="B2" s="911" t="s">
        <v>173</v>
      </c>
      <c r="C2" s="911"/>
      <c r="D2" s="515"/>
      <c r="E2" s="911" t="s">
        <v>174</v>
      </c>
      <c r="F2" s="911"/>
      <c r="H2" s="910" t="s">
        <v>175</v>
      </c>
      <c r="I2" s="910"/>
      <c r="J2" s="515"/>
      <c r="K2" s="515"/>
      <c r="L2" s="515"/>
    </row>
    <row r="3" spans="1:14" ht="11.25" customHeight="1" x14ac:dyDescent="0.2">
      <c r="A3" s="591" t="s">
        <v>144</v>
      </c>
      <c r="B3" s="525" t="s">
        <v>15</v>
      </c>
      <c r="C3" s="525" t="s">
        <v>16</v>
      </c>
      <c r="D3" s="525"/>
      <c r="E3" s="525" t="s">
        <v>15</v>
      </c>
      <c r="F3" s="525" t="s">
        <v>16</v>
      </c>
      <c r="G3" s="522"/>
      <c r="H3" s="525" t="s">
        <v>15</v>
      </c>
      <c r="I3" s="525" t="s">
        <v>16</v>
      </c>
      <c r="J3" s="521"/>
      <c r="K3" s="521"/>
      <c r="L3" s="521"/>
    </row>
    <row r="4" spans="1:14" ht="12" customHeight="1" x14ac:dyDescent="0.2">
      <c r="A4" s="598">
        <v>1930</v>
      </c>
      <c r="B4" s="599">
        <v>7280</v>
      </c>
      <c r="C4" s="599">
        <v>12082</v>
      </c>
      <c r="D4" s="599"/>
      <c r="E4" s="599" t="s">
        <v>24</v>
      </c>
      <c r="F4" s="599" t="s">
        <v>24</v>
      </c>
      <c r="G4" s="599"/>
      <c r="H4" s="599" t="s">
        <v>24</v>
      </c>
      <c r="I4" s="599" t="s">
        <v>24</v>
      </c>
      <c r="J4" s="600"/>
      <c r="K4" s="600"/>
      <c r="M4" s="601"/>
      <c r="N4" s="580"/>
    </row>
    <row r="5" spans="1:14" ht="12" customHeight="1" x14ac:dyDescent="0.2">
      <c r="A5" s="598">
        <v>1931</v>
      </c>
      <c r="B5" s="599">
        <v>61811</v>
      </c>
      <c r="C5" s="599">
        <v>20037</v>
      </c>
      <c r="D5" s="599"/>
      <c r="E5" s="599" t="s">
        <v>24</v>
      </c>
      <c r="F5" s="599" t="s">
        <v>24</v>
      </c>
      <c r="G5" s="599"/>
      <c r="H5" s="599" t="s">
        <v>24</v>
      </c>
      <c r="I5" s="599" t="s">
        <v>24</v>
      </c>
      <c r="J5" s="600"/>
      <c r="K5" s="600"/>
      <c r="M5" s="601"/>
      <c r="N5" s="580"/>
    </row>
    <row r="6" spans="1:14" ht="12" customHeight="1" x14ac:dyDescent="0.2">
      <c r="A6" s="598">
        <v>1932</v>
      </c>
      <c r="B6" s="599">
        <v>30534</v>
      </c>
      <c r="C6" s="599">
        <v>5058</v>
      </c>
      <c r="D6" s="599"/>
      <c r="E6" s="599" t="s">
        <v>24</v>
      </c>
      <c r="F6" s="599" t="s">
        <v>24</v>
      </c>
      <c r="G6" s="599"/>
      <c r="H6" s="599" t="s">
        <v>24</v>
      </c>
      <c r="I6" s="599" t="s">
        <v>24</v>
      </c>
      <c r="J6" s="600"/>
      <c r="K6" s="600"/>
      <c r="M6" s="601"/>
      <c r="N6" s="580"/>
    </row>
    <row r="7" spans="1:14" ht="12" customHeight="1" x14ac:dyDescent="0.2">
      <c r="A7" s="598" t="s">
        <v>176</v>
      </c>
      <c r="B7" s="599">
        <v>4700</v>
      </c>
      <c r="C7" s="599">
        <v>6886</v>
      </c>
      <c r="D7" s="599"/>
      <c r="E7" s="599" t="s">
        <v>24</v>
      </c>
      <c r="F7" s="599" t="s">
        <v>24</v>
      </c>
      <c r="G7" s="599"/>
      <c r="H7" s="599" t="s">
        <v>24</v>
      </c>
      <c r="I7" s="599" t="s">
        <v>24</v>
      </c>
      <c r="J7" s="600"/>
      <c r="K7" s="600"/>
      <c r="M7" s="601"/>
      <c r="N7" s="580"/>
    </row>
    <row r="8" spans="1:14" ht="12" customHeight="1" x14ac:dyDescent="0.2">
      <c r="A8" s="598">
        <v>1934</v>
      </c>
      <c r="B8" s="599">
        <v>26614</v>
      </c>
      <c r="C8" s="599">
        <v>21807</v>
      </c>
      <c r="D8" s="599"/>
      <c r="E8" s="599" t="s">
        <v>24</v>
      </c>
      <c r="F8" s="599" t="s">
        <v>24</v>
      </c>
      <c r="G8" s="599"/>
      <c r="H8" s="599" t="s">
        <v>24</v>
      </c>
      <c r="I8" s="599" t="s">
        <v>24</v>
      </c>
      <c r="J8" s="600"/>
      <c r="K8" s="600"/>
      <c r="M8" s="601"/>
      <c r="N8" s="580"/>
    </row>
    <row r="9" spans="1:14" ht="12" customHeight="1" x14ac:dyDescent="0.2">
      <c r="A9" s="598">
        <v>1935</v>
      </c>
      <c r="B9" s="599">
        <v>63711</v>
      </c>
      <c r="C9" s="599">
        <v>9660</v>
      </c>
      <c r="D9" s="599"/>
      <c r="E9" s="599" t="s">
        <v>24</v>
      </c>
      <c r="F9" s="599" t="s">
        <v>24</v>
      </c>
      <c r="G9" s="599"/>
      <c r="H9" s="599" t="s">
        <v>24</v>
      </c>
      <c r="I9" s="599" t="s">
        <v>24</v>
      </c>
      <c r="J9" s="600"/>
      <c r="K9" s="600"/>
      <c r="M9" s="601"/>
      <c r="N9" s="580"/>
    </row>
    <row r="10" spans="1:14" ht="12" customHeight="1" x14ac:dyDescent="0.2">
      <c r="A10" s="598">
        <v>1936</v>
      </c>
      <c r="B10" s="599">
        <v>33264</v>
      </c>
      <c r="C10" s="599">
        <v>14669</v>
      </c>
      <c r="D10" s="599"/>
      <c r="E10" s="599" t="s">
        <v>24</v>
      </c>
      <c r="F10" s="599" t="s">
        <v>24</v>
      </c>
      <c r="G10" s="599"/>
      <c r="H10" s="599" t="s">
        <v>24</v>
      </c>
      <c r="I10" s="599" t="s">
        <v>24</v>
      </c>
      <c r="J10" s="600"/>
      <c r="K10" s="600"/>
      <c r="M10" s="601"/>
      <c r="N10" s="580"/>
    </row>
    <row r="11" spans="1:14" ht="12" customHeight="1" x14ac:dyDescent="0.2">
      <c r="A11" s="598">
        <v>1937</v>
      </c>
      <c r="B11" s="599">
        <v>32027</v>
      </c>
      <c r="C11" s="599">
        <v>1229</v>
      </c>
      <c r="D11" s="599"/>
      <c r="E11" s="599" t="s">
        <v>24</v>
      </c>
      <c r="F11" s="599" t="s">
        <v>24</v>
      </c>
      <c r="G11" s="599"/>
      <c r="H11" s="599" t="s">
        <v>24</v>
      </c>
      <c r="I11" s="599" t="s">
        <v>24</v>
      </c>
      <c r="J11" s="600"/>
      <c r="K11" s="600"/>
      <c r="M11" s="601"/>
      <c r="N11" s="580"/>
    </row>
    <row r="12" spans="1:14" ht="12" customHeight="1" x14ac:dyDescent="0.2">
      <c r="A12" s="598">
        <v>1938</v>
      </c>
      <c r="B12" s="599">
        <v>6497</v>
      </c>
      <c r="C12" s="599">
        <v>1118</v>
      </c>
      <c r="D12" s="599"/>
      <c r="E12" s="599" t="s">
        <v>24</v>
      </c>
      <c r="F12" s="599" t="s">
        <v>24</v>
      </c>
      <c r="G12" s="599"/>
      <c r="H12" s="599" t="s">
        <v>24</v>
      </c>
      <c r="I12" s="599" t="s">
        <v>24</v>
      </c>
      <c r="J12" s="600"/>
      <c r="K12" s="600"/>
      <c r="M12" s="601"/>
      <c r="N12" s="580"/>
    </row>
    <row r="13" spans="1:14" ht="12" customHeight="1" x14ac:dyDescent="0.2">
      <c r="A13" s="598">
        <v>1939</v>
      </c>
      <c r="B13" s="599">
        <v>8313</v>
      </c>
      <c r="C13" s="599">
        <v>19670</v>
      </c>
      <c r="D13" s="599"/>
      <c r="E13" s="599" t="s">
        <v>24</v>
      </c>
      <c r="F13" s="599" t="s">
        <v>24</v>
      </c>
      <c r="G13" s="602"/>
      <c r="H13" s="599" t="s">
        <v>24</v>
      </c>
      <c r="I13" s="599" t="s">
        <v>24</v>
      </c>
      <c r="J13" s="600"/>
      <c r="K13" s="600"/>
      <c r="M13" s="601"/>
      <c r="N13" s="580"/>
    </row>
    <row r="14" spans="1:14" ht="12" customHeight="1" x14ac:dyDescent="0.2">
      <c r="A14" s="598">
        <v>1940</v>
      </c>
      <c r="B14" s="599">
        <v>50725</v>
      </c>
      <c r="C14" s="599">
        <v>4431</v>
      </c>
      <c r="D14" s="599"/>
      <c r="E14" s="599" t="s">
        <v>24</v>
      </c>
      <c r="F14" s="599" t="s">
        <v>24</v>
      </c>
      <c r="G14" s="602"/>
      <c r="H14" s="599" t="s">
        <v>24</v>
      </c>
      <c r="I14" s="599" t="s">
        <v>24</v>
      </c>
      <c r="J14" s="600"/>
      <c r="K14" s="600"/>
      <c r="M14" s="601"/>
      <c r="N14" s="580"/>
    </row>
    <row r="15" spans="1:14" ht="12" customHeight="1" x14ac:dyDescent="0.2">
      <c r="A15" s="598">
        <v>1941</v>
      </c>
      <c r="B15" s="599">
        <v>7372</v>
      </c>
      <c r="C15" s="599">
        <v>5860</v>
      </c>
      <c r="D15" s="599"/>
      <c r="E15" s="599" t="s">
        <v>24</v>
      </c>
      <c r="F15" s="599" t="s">
        <v>24</v>
      </c>
      <c r="G15" s="599"/>
      <c r="H15" s="599" t="s">
        <v>24</v>
      </c>
      <c r="I15" s="599" t="s">
        <v>24</v>
      </c>
      <c r="J15" s="600"/>
      <c r="K15" s="600"/>
      <c r="M15" s="601"/>
      <c r="N15" s="580"/>
    </row>
    <row r="16" spans="1:14" ht="12" customHeight="1" x14ac:dyDescent="0.2">
      <c r="A16" s="598">
        <v>1942</v>
      </c>
      <c r="B16" s="599">
        <v>9342</v>
      </c>
      <c r="C16" s="599">
        <v>1834</v>
      </c>
      <c r="D16" s="599"/>
      <c r="E16" s="599" t="s">
        <v>24</v>
      </c>
      <c r="F16" s="599" t="s">
        <v>24</v>
      </c>
      <c r="G16" s="599"/>
      <c r="H16" s="599" t="s">
        <v>24</v>
      </c>
      <c r="I16" s="599" t="s">
        <v>24</v>
      </c>
      <c r="J16" s="600"/>
      <c r="K16" s="600"/>
      <c r="M16" s="601"/>
      <c r="N16" s="580"/>
    </row>
    <row r="17" spans="1:14" ht="12" customHeight="1" x14ac:dyDescent="0.2">
      <c r="A17" s="598">
        <v>1943</v>
      </c>
      <c r="B17" s="599">
        <v>8048</v>
      </c>
      <c r="C17" s="599">
        <v>1974</v>
      </c>
      <c r="D17" s="599"/>
      <c r="E17" s="599" t="s">
        <v>24</v>
      </c>
      <c r="F17" s="599" t="s">
        <v>24</v>
      </c>
      <c r="G17" s="599"/>
      <c r="H17" s="599" t="s">
        <v>24</v>
      </c>
      <c r="I17" s="599" t="s">
        <v>24</v>
      </c>
      <c r="J17" s="600"/>
      <c r="K17" s="600"/>
      <c r="M17" s="601"/>
      <c r="N17" s="580"/>
    </row>
    <row r="18" spans="1:14" ht="12" customHeight="1" x14ac:dyDescent="0.2">
      <c r="A18" s="598">
        <v>1944</v>
      </c>
      <c r="B18" s="599">
        <v>8604</v>
      </c>
      <c r="C18" s="599">
        <v>2686</v>
      </c>
      <c r="D18" s="599"/>
      <c r="E18" s="599" t="s">
        <v>24</v>
      </c>
      <c r="F18" s="599" t="s">
        <v>24</v>
      </c>
      <c r="G18" s="599"/>
      <c r="H18" s="599" t="s">
        <v>24</v>
      </c>
      <c r="I18" s="599" t="s">
        <v>24</v>
      </c>
      <c r="J18" s="600"/>
      <c r="K18" s="600"/>
      <c r="M18" s="601"/>
      <c r="N18" s="580"/>
    </row>
    <row r="19" spans="1:14" ht="12" customHeight="1" x14ac:dyDescent="0.2">
      <c r="A19" s="598">
        <v>1945</v>
      </c>
      <c r="B19" s="599">
        <v>14905</v>
      </c>
      <c r="C19" s="599">
        <v>3291</v>
      </c>
      <c r="D19" s="599"/>
      <c r="E19" s="599" t="s">
        <v>24</v>
      </c>
      <c r="F19" s="599" t="s">
        <v>24</v>
      </c>
      <c r="G19" s="599"/>
      <c r="H19" s="599" t="s">
        <v>24</v>
      </c>
      <c r="I19" s="599" t="s">
        <v>24</v>
      </c>
      <c r="J19" s="600"/>
      <c r="K19" s="600"/>
      <c r="M19" s="601"/>
      <c r="N19" s="580"/>
    </row>
    <row r="20" spans="1:14" ht="12" customHeight="1" x14ac:dyDescent="0.2">
      <c r="A20" s="598">
        <v>1946</v>
      </c>
      <c r="B20" s="599">
        <v>6949</v>
      </c>
      <c r="C20" s="599">
        <v>641</v>
      </c>
      <c r="D20" s="599"/>
      <c r="E20" s="599" t="s">
        <v>24</v>
      </c>
      <c r="F20" s="599" t="s">
        <v>24</v>
      </c>
      <c r="G20" s="599"/>
      <c r="H20" s="599" t="s">
        <v>24</v>
      </c>
      <c r="I20" s="599" t="s">
        <v>24</v>
      </c>
      <c r="J20" s="600"/>
      <c r="K20" s="600"/>
      <c r="M20" s="601"/>
      <c r="N20" s="580"/>
    </row>
    <row r="21" spans="1:14" ht="12" customHeight="1" x14ac:dyDescent="0.2">
      <c r="A21" s="598">
        <v>1947</v>
      </c>
      <c r="B21" s="599">
        <v>298</v>
      </c>
      <c r="C21" s="599">
        <v>43</v>
      </c>
      <c r="D21" s="599"/>
      <c r="E21" s="599" t="s">
        <v>24</v>
      </c>
      <c r="F21" s="599" t="s">
        <v>24</v>
      </c>
      <c r="G21" s="599"/>
      <c r="H21" s="599" t="s">
        <v>24</v>
      </c>
      <c r="I21" s="599" t="s">
        <v>24</v>
      </c>
      <c r="J21" s="600"/>
      <c r="K21" s="600"/>
      <c r="M21" s="601"/>
      <c r="N21" s="580"/>
    </row>
    <row r="22" spans="1:14" ht="12" customHeight="1" x14ac:dyDescent="0.2">
      <c r="A22" s="598">
        <v>1948</v>
      </c>
      <c r="B22" s="599">
        <v>31</v>
      </c>
      <c r="C22" s="599">
        <v>6</v>
      </c>
      <c r="D22" s="599"/>
      <c r="E22" s="599" t="s">
        <v>24</v>
      </c>
      <c r="F22" s="599" t="s">
        <v>24</v>
      </c>
      <c r="G22" s="599"/>
      <c r="H22" s="599" t="s">
        <v>24</v>
      </c>
      <c r="I22" s="599" t="s">
        <v>24</v>
      </c>
      <c r="J22" s="600"/>
      <c r="K22" s="600"/>
      <c r="M22" s="601"/>
      <c r="N22" s="580"/>
    </row>
    <row r="23" spans="1:14" ht="12" customHeight="1" x14ac:dyDescent="0.2">
      <c r="A23" s="598">
        <v>1949</v>
      </c>
      <c r="B23" s="599">
        <v>171</v>
      </c>
      <c r="C23" s="599">
        <v>21</v>
      </c>
      <c r="D23" s="599"/>
      <c r="E23" s="599" t="s">
        <v>24</v>
      </c>
      <c r="F23" s="599" t="s">
        <v>24</v>
      </c>
      <c r="G23" s="599"/>
      <c r="H23" s="599" t="s">
        <v>24</v>
      </c>
      <c r="I23" s="599" t="s">
        <v>24</v>
      </c>
      <c r="J23" s="600"/>
      <c r="K23" s="600"/>
      <c r="M23" s="601"/>
      <c r="N23" s="580"/>
    </row>
    <row r="24" spans="1:14" ht="12" customHeight="1" x14ac:dyDescent="0.2">
      <c r="A24" s="598">
        <v>1950</v>
      </c>
      <c r="B24" s="599" t="s">
        <v>177</v>
      </c>
      <c r="C24" s="599"/>
      <c r="D24" s="599"/>
      <c r="E24" s="599" t="s">
        <v>24</v>
      </c>
      <c r="F24" s="599" t="s">
        <v>24</v>
      </c>
      <c r="G24" s="599"/>
      <c r="H24" s="599" t="s">
        <v>24</v>
      </c>
      <c r="I24" s="599" t="s">
        <v>24</v>
      </c>
      <c r="J24" s="600"/>
      <c r="K24" s="600"/>
      <c r="M24" s="601"/>
      <c r="N24" s="580"/>
    </row>
    <row r="25" spans="1:14" ht="12" customHeight="1" x14ac:dyDescent="0.2">
      <c r="A25" s="598">
        <v>1951</v>
      </c>
      <c r="B25" s="599">
        <v>1565</v>
      </c>
      <c r="C25" s="599">
        <v>459</v>
      </c>
      <c r="D25" s="599"/>
      <c r="E25" s="599" t="s">
        <v>24</v>
      </c>
      <c r="F25" s="599" t="s">
        <v>24</v>
      </c>
      <c r="G25" s="599"/>
      <c r="H25" s="599" t="s">
        <v>24</v>
      </c>
      <c r="I25" s="599" t="s">
        <v>24</v>
      </c>
      <c r="J25" s="600"/>
      <c r="K25" s="600"/>
      <c r="M25" s="601"/>
      <c r="N25" s="580"/>
    </row>
    <row r="26" spans="1:14" ht="12" customHeight="1" x14ac:dyDescent="0.2">
      <c r="A26" s="598">
        <v>1952</v>
      </c>
      <c r="B26" s="599">
        <v>1488</v>
      </c>
      <c r="C26" s="599">
        <v>178</v>
      </c>
      <c r="D26" s="599"/>
      <c r="E26" s="599" t="s">
        <v>24</v>
      </c>
      <c r="F26" s="599" t="s">
        <v>24</v>
      </c>
      <c r="G26" s="599"/>
      <c r="H26" s="599" t="s">
        <v>24</v>
      </c>
      <c r="I26" s="599" t="s">
        <v>24</v>
      </c>
      <c r="J26" s="600"/>
      <c r="K26" s="600"/>
      <c r="M26" s="601"/>
      <c r="N26" s="580"/>
    </row>
    <row r="27" spans="1:14" ht="12" customHeight="1" x14ac:dyDescent="0.2">
      <c r="A27" s="598">
        <v>1953</v>
      </c>
      <c r="B27" s="599">
        <v>1444</v>
      </c>
      <c r="C27" s="599">
        <v>161</v>
      </c>
      <c r="D27" s="599"/>
      <c r="E27" s="599" t="s">
        <v>24</v>
      </c>
      <c r="F27" s="599" t="s">
        <v>24</v>
      </c>
      <c r="G27" s="599"/>
      <c r="H27" s="599" t="s">
        <v>24</v>
      </c>
      <c r="I27" s="599" t="s">
        <v>24</v>
      </c>
      <c r="J27" s="600"/>
      <c r="K27" s="600"/>
      <c r="M27" s="601"/>
      <c r="N27" s="580"/>
    </row>
    <row r="28" spans="1:14" ht="12" customHeight="1" x14ac:dyDescent="0.2">
      <c r="A28" s="598">
        <v>1954</v>
      </c>
      <c r="B28" s="599">
        <v>1768</v>
      </c>
      <c r="C28" s="599">
        <v>857</v>
      </c>
      <c r="D28" s="599"/>
      <c r="E28" s="599" t="s">
        <v>24</v>
      </c>
      <c r="F28" s="599" t="s">
        <v>24</v>
      </c>
      <c r="G28" s="599"/>
      <c r="H28" s="599" t="s">
        <v>24</v>
      </c>
      <c r="I28" s="599" t="s">
        <v>24</v>
      </c>
      <c r="J28" s="600"/>
      <c r="K28" s="600"/>
      <c r="M28" s="601"/>
      <c r="N28" s="580"/>
    </row>
    <row r="29" spans="1:14" ht="12" customHeight="1" x14ac:dyDescent="0.2">
      <c r="A29" s="598">
        <v>1955</v>
      </c>
      <c r="B29" s="599">
        <v>1620</v>
      </c>
      <c r="C29" s="599">
        <v>197</v>
      </c>
      <c r="D29" s="599"/>
      <c r="E29" s="599" t="s">
        <v>24</v>
      </c>
      <c r="F29" s="599" t="s">
        <v>24</v>
      </c>
      <c r="G29" s="599"/>
      <c r="H29" s="599" t="s">
        <v>24</v>
      </c>
      <c r="I29" s="599" t="s">
        <v>24</v>
      </c>
      <c r="J29" s="600"/>
      <c r="K29" s="600"/>
      <c r="M29" s="601"/>
      <c r="N29" s="580"/>
    </row>
    <row r="30" spans="1:14" ht="12" customHeight="1" x14ac:dyDescent="0.2">
      <c r="A30" s="598">
        <v>1956</v>
      </c>
      <c r="B30" s="599" t="s">
        <v>178</v>
      </c>
      <c r="C30" s="599"/>
      <c r="D30" s="599"/>
      <c r="E30" s="599" t="s">
        <v>24</v>
      </c>
      <c r="F30" s="599" t="s">
        <v>24</v>
      </c>
      <c r="G30" s="599"/>
      <c r="H30" s="599" t="s">
        <v>24</v>
      </c>
      <c r="I30" s="599" t="s">
        <v>24</v>
      </c>
      <c r="J30" s="603"/>
      <c r="K30" s="603"/>
      <c r="M30" s="601"/>
      <c r="N30" s="580"/>
    </row>
    <row r="31" spans="1:14" ht="12" customHeight="1" x14ac:dyDescent="0.2">
      <c r="A31" s="598">
        <v>1957</v>
      </c>
      <c r="B31" s="599">
        <v>1781</v>
      </c>
      <c r="C31" s="599">
        <v>453</v>
      </c>
      <c r="D31" s="599"/>
      <c r="E31" s="599" t="s">
        <v>24</v>
      </c>
      <c r="F31" s="599" t="s">
        <v>24</v>
      </c>
      <c r="G31" s="599"/>
      <c r="H31" s="599" t="s">
        <v>24</v>
      </c>
      <c r="I31" s="599" t="s">
        <v>24</v>
      </c>
      <c r="J31" s="600"/>
      <c r="K31" s="600"/>
      <c r="M31" s="601"/>
      <c r="N31" s="580"/>
    </row>
    <row r="32" spans="1:14" ht="12" customHeight="1" x14ac:dyDescent="0.2">
      <c r="A32" s="598">
        <v>1958</v>
      </c>
      <c r="B32" s="599">
        <v>4694</v>
      </c>
      <c r="C32" s="599">
        <v>1379</v>
      </c>
      <c r="D32" s="599"/>
      <c r="E32" s="599" t="s">
        <v>24</v>
      </c>
      <c r="F32" s="599" t="s">
        <v>24</v>
      </c>
      <c r="G32" s="599"/>
      <c r="H32" s="599" t="s">
        <v>24</v>
      </c>
      <c r="I32" s="599" t="s">
        <v>24</v>
      </c>
      <c r="J32" s="600"/>
      <c r="K32" s="600"/>
      <c r="M32" s="601"/>
      <c r="N32" s="580"/>
    </row>
    <row r="33" spans="1:14" ht="12" customHeight="1" x14ac:dyDescent="0.2">
      <c r="A33" s="598">
        <v>1959</v>
      </c>
      <c r="B33" s="599">
        <v>8619</v>
      </c>
      <c r="C33" s="599">
        <v>1256</v>
      </c>
      <c r="D33" s="599"/>
      <c r="E33" s="599" t="s">
        <v>24</v>
      </c>
      <c r="F33" s="599" t="s">
        <v>24</v>
      </c>
      <c r="G33" s="599"/>
      <c r="H33" s="599" t="s">
        <v>24</v>
      </c>
      <c r="I33" s="599" t="s">
        <v>24</v>
      </c>
      <c r="J33" s="600"/>
      <c r="K33" s="600"/>
      <c r="M33" s="601"/>
      <c r="N33" s="580"/>
    </row>
    <row r="34" spans="1:14" ht="12" customHeight="1" x14ac:dyDescent="0.2">
      <c r="A34" s="598">
        <v>1960</v>
      </c>
      <c r="B34" s="599">
        <v>9489</v>
      </c>
      <c r="C34" s="599">
        <v>1209</v>
      </c>
      <c r="D34" s="599"/>
      <c r="E34" s="599" t="s">
        <v>24</v>
      </c>
      <c r="F34" s="599" t="s">
        <v>24</v>
      </c>
      <c r="G34" s="599"/>
      <c r="H34" s="599" t="s">
        <v>24</v>
      </c>
      <c r="I34" s="599" t="s">
        <v>24</v>
      </c>
      <c r="J34" s="600"/>
      <c r="K34" s="600"/>
      <c r="M34" s="601"/>
      <c r="N34" s="580"/>
    </row>
    <row r="35" spans="1:14" ht="12" customHeight="1" x14ac:dyDescent="0.2">
      <c r="A35" s="598">
        <v>1961</v>
      </c>
      <c r="B35" s="599">
        <v>5250</v>
      </c>
      <c r="C35" s="599">
        <v>3514</v>
      </c>
      <c r="D35" s="599"/>
      <c r="E35" s="599" t="s">
        <v>24</v>
      </c>
      <c r="F35" s="599" t="s">
        <v>24</v>
      </c>
      <c r="G35" s="599"/>
      <c r="H35" s="599" t="s">
        <v>24</v>
      </c>
      <c r="I35" s="599" t="s">
        <v>24</v>
      </c>
      <c r="J35" s="600"/>
      <c r="K35" s="600"/>
      <c r="L35" s="515"/>
      <c r="M35" s="601"/>
      <c r="N35" s="580"/>
    </row>
    <row r="36" spans="1:14" ht="12" customHeight="1" x14ac:dyDescent="0.2">
      <c r="A36" s="598">
        <v>1962</v>
      </c>
      <c r="B36" s="599">
        <v>9907</v>
      </c>
      <c r="C36" s="599">
        <v>4991</v>
      </c>
      <c r="D36" s="599"/>
      <c r="E36" s="599" t="s">
        <v>24</v>
      </c>
      <c r="F36" s="599" t="s">
        <v>24</v>
      </c>
      <c r="G36" s="599"/>
      <c r="H36" s="599" t="s">
        <v>24</v>
      </c>
      <c r="I36" s="599" t="s">
        <v>24</v>
      </c>
      <c r="J36" s="600"/>
      <c r="K36" s="600"/>
      <c r="L36" s="515"/>
      <c r="M36" s="601"/>
      <c r="N36" s="580"/>
    </row>
    <row r="37" spans="1:14" ht="12" customHeight="1" x14ac:dyDescent="0.2">
      <c r="A37" s="598">
        <v>1963</v>
      </c>
      <c r="B37" s="599">
        <v>22825</v>
      </c>
      <c r="C37" s="599">
        <v>9012</v>
      </c>
      <c r="D37" s="599"/>
      <c r="E37" s="599" t="s">
        <v>24</v>
      </c>
      <c r="F37" s="599" t="s">
        <v>24</v>
      </c>
      <c r="G37" s="599"/>
      <c r="H37" s="599" t="s">
        <v>24</v>
      </c>
      <c r="I37" s="599" t="s">
        <v>24</v>
      </c>
      <c r="J37" s="600"/>
      <c r="K37" s="600"/>
      <c r="L37" s="515"/>
      <c r="M37" s="601"/>
      <c r="N37" s="580"/>
    </row>
    <row r="38" spans="1:14" ht="12" customHeight="1" x14ac:dyDescent="0.2">
      <c r="A38" s="598">
        <v>1964</v>
      </c>
      <c r="B38" s="599">
        <v>30715</v>
      </c>
      <c r="C38" s="599">
        <v>3648</v>
      </c>
      <c r="D38" s="599"/>
      <c r="E38" s="599" t="s">
        <v>24</v>
      </c>
      <c r="F38" s="599" t="s">
        <v>24</v>
      </c>
      <c r="G38" s="599"/>
      <c r="H38" s="599" t="s">
        <v>24</v>
      </c>
      <c r="I38" s="599" t="s">
        <v>24</v>
      </c>
      <c r="J38" s="600"/>
      <c r="K38" s="600"/>
      <c r="L38" s="515"/>
      <c r="M38" s="601"/>
      <c r="N38" s="580"/>
    </row>
    <row r="39" spans="1:14" ht="12" customHeight="1" x14ac:dyDescent="0.2">
      <c r="A39" s="598">
        <v>1965</v>
      </c>
      <c r="B39" s="599">
        <v>7136</v>
      </c>
      <c r="C39" s="599">
        <v>775</v>
      </c>
      <c r="D39" s="599"/>
      <c r="E39" s="599" t="s">
        <v>24</v>
      </c>
      <c r="F39" s="599" t="s">
        <v>24</v>
      </c>
      <c r="G39" s="599"/>
      <c r="H39" s="599" t="s">
        <v>24</v>
      </c>
      <c r="I39" s="599" t="s">
        <v>24</v>
      </c>
      <c r="J39" s="600"/>
      <c r="K39" s="600"/>
      <c r="L39" s="521"/>
      <c r="M39" s="601"/>
      <c r="N39" s="580"/>
    </row>
    <row r="40" spans="1:14" ht="12" customHeight="1" x14ac:dyDescent="0.2">
      <c r="A40" s="598">
        <v>1966</v>
      </c>
      <c r="B40" s="599">
        <v>5573</v>
      </c>
      <c r="C40" s="599">
        <v>451</v>
      </c>
      <c r="D40" s="599"/>
      <c r="E40" s="599" t="s">
        <v>24</v>
      </c>
      <c r="F40" s="599" t="s">
        <v>24</v>
      </c>
      <c r="G40" s="602"/>
      <c r="H40" s="599" t="s">
        <v>24</v>
      </c>
      <c r="I40" s="599" t="s">
        <v>24</v>
      </c>
      <c r="J40" s="600"/>
      <c r="K40" s="600"/>
      <c r="L40" s="521"/>
      <c r="M40" s="601"/>
      <c r="N40" s="580"/>
    </row>
    <row r="41" spans="1:14" ht="12" customHeight="1" x14ac:dyDescent="0.2">
      <c r="A41" s="598">
        <v>1967</v>
      </c>
      <c r="B41" s="599">
        <v>10478</v>
      </c>
      <c r="C41" s="599">
        <v>1836</v>
      </c>
      <c r="D41" s="599"/>
      <c r="E41" s="599" t="s">
        <v>24</v>
      </c>
      <c r="F41" s="599" t="s">
        <v>24</v>
      </c>
      <c r="G41" s="602"/>
      <c r="H41" s="599" t="s">
        <v>24</v>
      </c>
      <c r="I41" s="599" t="s">
        <v>24</v>
      </c>
      <c r="J41" s="600"/>
      <c r="K41" s="600"/>
      <c r="M41" s="601"/>
      <c r="N41" s="580"/>
    </row>
    <row r="42" spans="1:14" ht="12" customHeight="1" x14ac:dyDescent="0.2">
      <c r="A42" s="598">
        <v>1968</v>
      </c>
      <c r="B42" s="599">
        <v>13039</v>
      </c>
      <c r="C42" s="599">
        <v>1003</v>
      </c>
      <c r="D42" s="599"/>
      <c r="E42" s="599" t="s">
        <v>24</v>
      </c>
      <c r="F42" s="599" t="s">
        <v>24</v>
      </c>
      <c r="G42" s="599"/>
      <c r="H42" s="599" t="s">
        <v>24</v>
      </c>
      <c r="I42" s="599" t="s">
        <v>24</v>
      </c>
      <c r="J42" s="600"/>
      <c r="K42" s="600"/>
      <c r="M42" s="601"/>
      <c r="N42" s="580"/>
    </row>
    <row r="43" spans="1:14" ht="12" customHeight="1" x14ac:dyDescent="0.2">
      <c r="A43" s="598">
        <v>1969</v>
      </c>
      <c r="B43" s="599">
        <v>10576</v>
      </c>
      <c r="C43" s="599">
        <v>3049</v>
      </c>
      <c r="D43" s="599"/>
      <c r="E43" s="599" t="s">
        <v>24</v>
      </c>
      <c r="F43" s="599" t="s">
        <v>24</v>
      </c>
      <c r="G43" s="599"/>
      <c r="H43" s="599" t="s">
        <v>24</v>
      </c>
      <c r="I43" s="599" t="s">
        <v>24</v>
      </c>
      <c r="J43" s="600"/>
      <c r="K43" s="600"/>
      <c r="M43" s="601"/>
      <c r="N43" s="580"/>
    </row>
    <row r="44" spans="1:14" ht="12" customHeight="1" x14ac:dyDescent="0.2">
      <c r="A44" s="598">
        <v>1970</v>
      </c>
      <c r="B44" s="599">
        <v>12693</v>
      </c>
      <c r="C44" s="599">
        <v>712</v>
      </c>
      <c r="D44" s="599"/>
      <c r="E44" s="599" t="s">
        <v>24</v>
      </c>
      <c r="F44" s="599" t="s">
        <v>24</v>
      </c>
      <c r="G44" s="599"/>
      <c r="H44" s="599" t="s">
        <v>24</v>
      </c>
      <c r="I44" s="599" t="s">
        <v>24</v>
      </c>
      <c r="J44" s="855">
        <v>12693</v>
      </c>
      <c r="K44" s="600"/>
      <c r="M44" s="601"/>
      <c r="N44" s="580"/>
    </row>
    <row r="45" spans="1:14" ht="12" customHeight="1" x14ac:dyDescent="0.2">
      <c r="A45" s="598">
        <v>1971</v>
      </c>
      <c r="B45" s="599">
        <v>4970</v>
      </c>
      <c r="C45" s="599">
        <v>1649</v>
      </c>
      <c r="D45" s="599"/>
      <c r="E45" s="599" t="s">
        <v>24</v>
      </c>
      <c r="F45" s="599" t="s">
        <v>24</v>
      </c>
      <c r="G45" s="599"/>
      <c r="H45" s="599" t="s">
        <v>24</v>
      </c>
      <c r="I45" s="599" t="s">
        <v>24</v>
      </c>
      <c r="J45" s="855">
        <v>4970</v>
      </c>
      <c r="K45" s="600"/>
      <c r="M45" s="601"/>
      <c r="N45" s="580"/>
    </row>
    <row r="46" spans="1:14" ht="12" customHeight="1" x14ac:dyDescent="0.2">
      <c r="A46" s="598">
        <v>1972</v>
      </c>
      <c r="B46" s="599">
        <v>2802</v>
      </c>
      <c r="C46" s="599">
        <v>839</v>
      </c>
      <c r="D46" s="599"/>
      <c r="E46" s="599" t="s">
        <v>24</v>
      </c>
      <c r="F46" s="599" t="s">
        <v>24</v>
      </c>
      <c r="G46" s="599"/>
      <c r="H46" s="599" t="s">
        <v>24</v>
      </c>
      <c r="I46" s="599" t="s">
        <v>24</v>
      </c>
      <c r="J46" s="855">
        <v>2802</v>
      </c>
      <c r="K46" s="600"/>
      <c r="M46" s="601"/>
      <c r="N46" s="580"/>
    </row>
    <row r="47" spans="1:14" ht="12" customHeight="1" x14ac:dyDescent="0.2">
      <c r="A47" s="598">
        <v>1973</v>
      </c>
      <c r="B47" s="599">
        <v>4516</v>
      </c>
      <c r="C47" s="599">
        <v>4902</v>
      </c>
      <c r="D47" s="599"/>
      <c r="E47" s="599" t="s">
        <v>24</v>
      </c>
      <c r="F47" s="599" t="s">
        <v>24</v>
      </c>
      <c r="G47" s="599"/>
      <c r="H47" s="599" t="s">
        <v>24</v>
      </c>
      <c r="I47" s="599" t="s">
        <v>24</v>
      </c>
      <c r="J47" s="855">
        <v>4516</v>
      </c>
      <c r="K47" s="600"/>
      <c r="M47" s="601"/>
      <c r="N47" s="580"/>
    </row>
    <row r="48" spans="1:14" ht="12" customHeight="1" x14ac:dyDescent="0.2">
      <c r="A48" s="598">
        <v>1974</v>
      </c>
      <c r="B48" s="599">
        <v>7376</v>
      </c>
      <c r="C48" s="599">
        <v>2729</v>
      </c>
      <c r="D48" s="599"/>
      <c r="E48" s="599" t="s">
        <v>24</v>
      </c>
      <c r="F48" s="599" t="s">
        <v>24</v>
      </c>
      <c r="G48" s="599"/>
      <c r="H48" s="599" t="s">
        <v>24</v>
      </c>
      <c r="I48" s="599" t="s">
        <v>24</v>
      </c>
      <c r="J48" s="855">
        <v>7376</v>
      </c>
      <c r="K48" s="600"/>
      <c r="M48" s="601"/>
      <c r="N48" s="580"/>
    </row>
    <row r="49" spans="1:14" ht="12" customHeight="1" x14ac:dyDescent="0.2">
      <c r="A49" s="598">
        <v>1975</v>
      </c>
      <c r="B49" s="599">
        <v>11821</v>
      </c>
      <c r="C49" s="599">
        <v>4211</v>
      </c>
      <c r="D49" s="599"/>
      <c r="E49" s="599" t="s">
        <v>24</v>
      </c>
      <c r="F49" s="599" t="s">
        <v>24</v>
      </c>
      <c r="G49" s="599"/>
      <c r="H49" s="599" t="s">
        <v>24</v>
      </c>
      <c r="I49" s="599" t="s">
        <v>24</v>
      </c>
      <c r="J49" s="855">
        <v>11821</v>
      </c>
      <c r="K49" s="600"/>
      <c r="M49" s="601"/>
      <c r="N49" s="580"/>
    </row>
    <row r="50" spans="1:14" ht="12" customHeight="1" x14ac:dyDescent="0.2">
      <c r="A50" s="598" t="s">
        <v>179</v>
      </c>
      <c r="B50" s="599">
        <v>4154</v>
      </c>
      <c r="C50" s="599">
        <v>1919</v>
      </c>
      <c r="D50" s="599"/>
      <c r="E50" s="599" t="s">
        <v>24</v>
      </c>
      <c r="F50" s="599" t="s">
        <v>24</v>
      </c>
      <c r="G50" s="599"/>
      <c r="H50" s="599" t="s">
        <v>24</v>
      </c>
      <c r="I50" s="599" t="s">
        <v>24</v>
      </c>
      <c r="J50" s="855">
        <v>4154</v>
      </c>
      <c r="K50" s="600"/>
      <c r="M50" s="601"/>
      <c r="N50" s="580"/>
    </row>
    <row r="51" spans="1:14" ht="12" customHeight="1" x14ac:dyDescent="0.2">
      <c r="A51" s="598">
        <v>1977</v>
      </c>
      <c r="B51" s="599">
        <v>5478</v>
      </c>
      <c r="C51" s="599">
        <v>1969</v>
      </c>
      <c r="D51" s="599"/>
      <c r="E51" s="599" t="s">
        <v>24</v>
      </c>
      <c r="F51" s="599" t="s">
        <v>24</v>
      </c>
      <c r="G51" s="599"/>
      <c r="H51" s="599" t="s">
        <v>24</v>
      </c>
      <c r="I51" s="599" t="s">
        <v>24</v>
      </c>
      <c r="J51" s="855">
        <v>5478</v>
      </c>
      <c r="K51" s="600"/>
      <c r="M51" s="601"/>
      <c r="N51" s="580"/>
    </row>
    <row r="52" spans="1:14" ht="12" customHeight="1" x14ac:dyDescent="0.2">
      <c r="A52" s="598">
        <v>1978</v>
      </c>
      <c r="B52" s="853">
        <v>12024</v>
      </c>
      <c r="C52" s="599">
        <v>6707</v>
      </c>
      <c r="D52" s="599"/>
      <c r="E52" s="604">
        <v>3423</v>
      </c>
      <c r="F52" s="599">
        <v>1909</v>
      </c>
      <c r="G52" s="599"/>
      <c r="H52" s="599">
        <v>2600</v>
      </c>
      <c r="I52" s="599">
        <v>1400</v>
      </c>
      <c r="J52" s="854">
        <f t="shared" ref="J52:J97" si="0">B52+E52+H52</f>
        <v>18047</v>
      </c>
      <c r="K52" s="600"/>
      <c r="M52" s="601"/>
      <c r="N52" s="580"/>
    </row>
    <row r="53" spans="1:14" ht="12" customHeight="1" x14ac:dyDescent="0.2">
      <c r="A53" s="598">
        <v>1979</v>
      </c>
      <c r="B53" s="599">
        <v>7111</v>
      </c>
      <c r="C53" s="599">
        <v>1040</v>
      </c>
      <c r="D53" s="599"/>
      <c r="E53" s="604">
        <v>3396</v>
      </c>
      <c r="F53" s="599">
        <v>428</v>
      </c>
      <c r="G53" s="599"/>
      <c r="H53" s="599">
        <v>1000</v>
      </c>
      <c r="I53" s="599">
        <v>150</v>
      </c>
      <c r="J53" s="854">
        <f t="shared" si="0"/>
        <v>11507</v>
      </c>
      <c r="K53" s="600"/>
      <c r="M53" s="601"/>
      <c r="N53" s="580"/>
    </row>
    <row r="54" spans="1:14" ht="12" customHeight="1" x14ac:dyDescent="0.2">
      <c r="A54" s="598">
        <v>1980</v>
      </c>
      <c r="B54" s="599">
        <v>3762</v>
      </c>
      <c r="C54" s="599">
        <v>4334</v>
      </c>
      <c r="D54" s="599"/>
      <c r="E54" s="604">
        <v>2032</v>
      </c>
      <c r="F54" s="599">
        <v>2245</v>
      </c>
      <c r="G54" s="599"/>
      <c r="H54" s="599">
        <v>800</v>
      </c>
      <c r="I54" s="599">
        <v>200</v>
      </c>
      <c r="J54" s="854">
        <f t="shared" si="0"/>
        <v>6594</v>
      </c>
      <c r="K54" s="600"/>
      <c r="M54" s="601"/>
      <c r="N54" s="580"/>
    </row>
    <row r="55" spans="1:14" ht="12" customHeight="1" x14ac:dyDescent="0.2">
      <c r="A55" s="598" t="s">
        <v>180</v>
      </c>
      <c r="B55" s="599">
        <v>7890</v>
      </c>
      <c r="C55" s="599">
        <v>4330</v>
      </c>
      <c r="D55" s="599"/>
      <c r="E55" s="604">
        <v>3147</v>
      </c>
      <c r="F55" s="599">
        <v>3409</v>
      </c>
      <c r="G55" s="599"/>
      <c r="H55" s="599">
        <v>750</v>
      </c>
      <c r="I55" s="599">
        <v>450</v>
      </c>
      <c r="J55" s="854">
        <f t="shared" si="0"/>
        <v>11787</v>
      </c>
      <c r="K55" s="600"/>
      <c r="M55" s="601"/>
      <c r="N55" s="580"/>
    </row>
    <row r="56" spans="1:14" ht="12" customHeight="1" x14ac:dyDescent="0.2">
      <c r="A56" s="598">
        <v>1982</v>
      </c>
      <c r="B56" s="599">
        <v>6533</v>
      </c>
      <c r="C56" s="599">
        <v>1922</v>
      </c>
      <c r="D56" s="599"/>
      <c r="E56" s="604">
        <v>5826</v>
      </c>
      <c r="F56" s="599">
        <v>4350</v>
      </c>
      <c r="G56" s="599"/>
      <c r="H56" s="599">
        <v>1000</v>
      </c>
      <c r="I56" s="599">
        <v>300</v>
      </c>
      <c r="J56" s="854">
        <f t="shared" si="0"/>
        <v>13359</v>
      </c>
      <c r="K56" s="600"/>
      <c r="M56" s="601"/>
      <c r="N56" s="580"/>
    </row>
    <row r="57" spans="1:14" ht="12" customHeight="1" x14ac:dyDescent="0.2">
      <c r="A57" s="598">
        <v>1983</v>
      </c>
      <c r="B57" s="599">
        <v>3119</v>
      </c>
      <c r="C57" s="599">
        <v>753</v>
      </c>
      <c r="D57" s="599"/>
      <c r="E57" s="604">
        <v>3398</v>
      </c>
      <c r="F57" s="599">
        <v>170</v>
      </c>
      <c r="G57" s="599"/>
      <c r="H57" s="599">
        <v>1200</v>
      </c>
      <c r="I57" s="599">
        <v>75</v>
      </c>
      <c r="J57" s="854">
        <f t="shared" si="0"/>
        <v>7717</v>
      </c>
      <c r="K57" s="600"/>
      <c r="M57" s="601"/>
      <c r="N57" s="580"/>
    </row>
    <row r="58" spans="1:14" ht="12" customHeight="1" x14ac:dyDescent="0.2">
      <c r="A58" s="598">
        <v>1984</v>
      </c>
      <c r="B58" s="599">
        <v>2362</v>
      </c>
      <c r="C58" s="599">
        <v>480</v>
      </c>
      <c r="D58" s="599"/>
      <c r="E58" s="604">
        <v>1443</v>
      </c>
      <c r="F58" s="599">
        <v>358</v>
      </c>
      <c r="G58" s="599"/>
      <c r="H58" s="599">
        <v>1226</v>
      </c>
      <c r="I58" s="599">
        <v>216</v>
      </c>
      <c r="J58" s="854">
        <f t="shared" si="0"/>
        <v>5031</v>
      </c>
      <c r="K58" s="600"/>
      <c r="M58" s="601"/>
      <c r="N58" s="580"/>
    </row>
    <row r="59" spans="1:14" ht="12" customHeight="1" x14ac:dyDescent="0.2">
      <c r="A59" s="598">
        <v>1985</v>
      </c>
      <c r="B59" s="599">
        <v>2897</v>
      </c>
      <c r="C59" s="599">
        <v>2227</v>
      </c>
      <c r="D59" s="599"/>
      <c r="E59" s="604">
        <v>3051</v>
      </c>
      <c r="F59" s="599">
        <v>1357</v>
      </c>
      <c r="G59" s="599"/>
      <c r="H59" s="599">
        <v>2259</v>
      </c>
      <c r="I59" s="599">
        <v>905</v>
      </c>
      <c r="J59" s="854">
        <f t="shared" si="0"/>
        <v>8207</v>
      </c>
      <c r="K59" s="600"/>
      <c r="M59" s="601"/>
      <c r="N59" s="580"/>
    </row>
    <row r="60" spans="1:14" ht="12" customHeight="1" x14ac:dyDescent="0.2">
      <c r="A60" s="598">
        <v>1986</v>
      </c>
      <c r="B60" s="599">
        <v>3274</v>
      </c>
      <c r="C60" s="599">
        <v>683</v>
      </c>
      <c r="D60" s="599"/>
      <c r="E60" s="604">
        <v>3176</v>
      </c>
      <c r="F60" s="599">
        <v>4865</v>
      </c>
      <c r="G60" s="599"/>
      <c r="H60" s="599">
        <v>2716</v>
      </c>
      <c r="I60" s="599">
        <v>949</v>
      </c>
      <c r="J60" s="854">
        <f t="shared" si="0"/>
        <v>9166</v>
      </c>
      <c r="K60" s="600"/>
      <c r="M60" s="601"/>
      <c r="N60" s="580"/>
    </row>
    <row r="61" spans="1:14" ht="12" customHeight="1" x14ac:dyDescent="0.2">
      <c r="A61" s="598">
        <v>1987</v>
      </c>
      <c r="B61" s="599">
        <v>4299</v>
      </c>
      <c r="C61" s="599">
        <v>398</v>
      </c>
      <c r="D61" s="599"/>
      <c r="E61" s="604">
        <v>7769</v>
      </c>
      <c r="F61" s="599">
        <v>797</v>
      </c>
      <c r="G61" s="599"/>
      <c r="H61" s="599">
        <v>3832</v>
      </c>
      <c r="I61" s="599">
        <v>118</v>
      </c>
      <c r="J61" s="854">
        <f t="shared" si="0"/>
        <v>15900</v>
      </c>
      <c r="K61" s="600"/>
      <c r="M61" s="601"/>
      <c r="N61" s="580"/>
    </row>
    <row r="62" spans="1:14" ht="12" customHeight="1" x14ac:dyDescent="0.2">
      <c r="A62" s="598" t="s">
        <v>181</v>
      </c>
      <c r="B62" s="599">
        <v>2586</v>
      </c>
      <c r="C62" s="599">
        <v>256</v>
      </c>
      <c r="D62" s="599"/>
      <c r="E62" s="604">
        <v>4727</v>
      </c>
      <c r="F62" s="599">
        <v>473</v>
      </c>
      <c r="G62" s="599"/>
      <c r="H62" s="599">
        <v>3273</v>
      </c>
      <c r="I62" s="599">
        <v>327</v>
      </c>
      <c r="J62" s="854">
        <f t="shared" si="0"/>
        <v>10586</v>
      </c>
      <c r="K62" s="600"/>
      <c r="M62" s="601"/>
      <c r="N62" s="580"/>
    </row>
    <row r="63" spans="1:14" ht="12" customHeight="1" x14ac:dyDescent="0.2">
      <c r="A63" s="598">
        <v>1989</v>
      </c>
      <c r="B63" s="599">
        <v>1440</v>
      </c>
      <c r="C63" s="599">
        <v>137</v>
      </c>
      <c r="D63" s="599"/>
      <c r="E63" s="604">
        <v>3000</v>
      </c>
      <c r="F63" s="599">
        <v>1188</v>
      </c>
      <c r="G63" s="599"/>
      <c r="H63" s="599">
        <v>2915</v>
      </c>
      <c r="I63" s="599">
        <v>695</v>
      </c>
      <c r="J63" s="854">
        <f t="shared" si="0"/>
        <v>7355</v>
      </c>
      <c r="K63" s="600"/>
      <c r="M63" s="601"/>
      <c r="N63" s="580"/>
    </row>
    <row r="64" spans="1:14" ht="12" customHeight="1" x14ac:dyDescent="0.2">
      <c r="A64" s="598">
        <v>1990</v>
      </c>
      <c r="B64" s="599">
        <v>415</v>
      </c>
      <c r="C64" s="599">
        <v>118</v>
      </c>
      <c r="D64" s="599"/>
      <c r="E64" s="604">
        <v>1379</v>
      </c>
      <c r="F64" s="599">
        <v>236</v>
      </c>
      <c r="G64" s="599"/>
      <c r="H64" s="599">
        <v>4071</v>
      </c>
      <c r="I64" s="599">
        <v>596</v>
      </c>
      <c r="J64" s="854">
        <f t="shared" si="0"/>
        <v>5865</v>
      </c>
      <c r="K64" s="600"/>
      <c r="M64" s="601"/>
      <c r="N64" s="580"/>
    </row>
    <row r="65" spans="1:14" ht="12" customHeight="1" x14ac:dyDescent="0.2">
      <c r="A65" s="598">
        <v>1991</v>
      </c>
      <c r="B65" s="599">
        <v>716</v>
      </c>
      <c r="C65" s="599">
        <v>10</v>
      </c>
      <c r="D65" s="599"/>
      <c r="E65" s="604">
        <v>2019</v>
      </c>
      <c r="F65" s="599">
        <v>146</v>
      </c>
      <c r="G65" s="599"/>
      <c r="H65" s="599">
        <v>1337</v>
      </c>
      <c r="I65" s="599">
        <v>143</v>
      </c>
      <c r="J65" s="854">
        <f t="shared" si="0"/>
        <v>4072</v>
      </c>
      <c r="K65" s="600"/>
      <c r="M65" s="601"/>
      <c r="N65" s="580"/>
    </row>
    <row r="66" spans="1:14" ht="12" customHeight="1" x14ac:dyDescent="0.2">
      <c r="A66" s="598">
        <v>1992</v>
      </c>
      <c r="B66" s="599">
        <v>520</v>
      </c>
      <c r="C66" s="599">
        <v>66</v>
      </c>
      <c r="D66" s="599"/>
      <c r="E66" s="604">
        <v>1873</v>
      </c>
      <c r="F66" s="599">
        <v>965</v>
      </c>
      <c r="G66" s="599"/>
      <c r="H66" s="599">
        <v>778</v>
      </c>
      <c r="I66" s="599">
        <v>547</v>
      </c>
      <c r="J66" s="854">
        <f t="shared" si="0"/>
        <v>3171</v>
      </c>
      <c r="K66" s="600"/>
      <c r="M66" s="601"/>
      <c r="N66" s="580"/>
    </row>
    <row r="67" spans="1:14" ht="12" customHeight="1" x14ac:dyDescent="0.2">
      <c r="A67" s="598">
        <v>1993</v>
      </c>
      <c r="B67" s="599">
        <v>1341</v>
      </c>
      <c r="C67" s="599">
        <v>85</v>
      </c>
      <c r="D67" s="599"/>
      <c r="E67" s="604">
        <v>5035</v>
      </c>
      <c r="F67" s="599">
        <v>265</v>
      </c>
      <c r="G67" s="602"/>
      <c r="H67" s="599">
        <v>3077</v>
      </c>
      <c r="I67" s="599">
        <v>456</v>
      </c>
      <c r="J67" s="854">
        <f t="shared" si="0"/>
        <v>9453</v>
      </c>
      <c r="K67" s="600"/>
      <c r="M67" s="601"/>
      <c r="N67" s="580"/>
    </row>
    <row r="68" spans="1:14" ht="12" customHeight="1" x14ac:dyDescent="0.2">
      <c r="A68" s="598">
        <v>1994</v>
      </c>
      <c r="B68" s="599">
        <v>3363</v>
      </c>
      <c r="C68" s="599">
        <v>1840</v>
      </c>
      <c r="D68" s="599"/>
      <c r="E68" s="604">
        <v>2358</v>
      </c>
      <c r="F68" s="599">
        <v>505</v>
      </c>
      <c r="G68" s="602"/>
      <c r="H68" s="599">
        <v>3216</v>
      </c>
      <c r="I68" s="599">
        <v>277</v>
      </c>
      <c r="J68" s="854">
        <f t="shared" si="0"/>
        <v>8937</v>
      </c>
      <c r="K68" s="600"/>
      <c r="M68" s="601"/>
      <c r="N68" s="580"/>
    </row>
    <row r="69" spans="1:14" ht="12" customHeight="1" x14ac:dyDescent="0.2">
      <c r="A69" s="598">
        <v>1995</v>
      </c>
      <c r="B69" s="599">
        <v>12816</v>
      </c>
      <c r="C69" s="599">
        <v>695</v>
      </c>
      <c r="D69" s="599"/>
      <c r="E69" s="604">
        <v>11198</v>
      </c>
      <c r="F69" s="599">
        <v>3279</v>
      </c>
      <c r="G69" s="599"/>
      <c r="H69" s="599">
        <v>4140</v>
      </c>
      <c r="I69" s="599">
        <v>1335</v>
      </c>
      <c r="J69" s="854">
        <f t="shared" si="0"/>
        <v>28154</v>
      </c>
      <c r="K69" s="600"/>
      <c r="M69" s="601"/>
      <c r="N69" s="580"/>
    </row>
    <row r="70" spans="1:14" ht="12" customHeight="1" x14ac:dyDescent="0.2">
      <c r="A70" s="598">
        <v>1996</v>
      </c>
      <c r="B70" s="599">
        <v>1404</v>
      </c>
      <c r="C70" s="599">
        <v>46</v>
      </c>
      <c r="D70" s="599"/>
      <c r="E70" s="604">
        <v>11952</v>
      </c>
      <c r="F70" s="599">
        <v>145</v>
      </c>
      <c r="G70" s="599"/>
      <c r="H70" s="599">
        <v>5189</v>
      </c>
      <c r="I70" s="599">
        <v>274</v>
      </c>
      <c r="J70" s="854">
        <f t="shared" si="0"/>
        <v>18545</v>
      </c>
      <c r="K70" s="600"/>
      <c r="M70" s="601"/>
      <c r="N70" s="580"/>
    </row>
    <row r="71" spans="1:14" ht="12" customHeight="1" x14ac:dyDescent="0.2">
      <c r="A71" s="598">
        <v>1997</v>
      </c>
      <c r="B71" s="599">
        <v>1667</v>
      </c>
      <c r="C71" s="599">
        <v>334</v>
      </c>
      <c r="D71" s="599"/>
      <c r="E71" s="604">
        <v>8284</v>
      </c>
      <c r="F71" s="599">
        <v>277</v>
      </c>
      <c r="G71" s="599"/>
      <c r="H71" s="599">
        <v>5783</v>
      </c>
      <c r="I71" s="599">
        <v>217</v>
      </c>
      <c r="J71" s="854">
        <f t="shared" si="0"/>
        <v>15734</v>
      </c>
      <c r="K71" s="600"/>
      <c r="M71" s="601"/>
      <c r="N71" s="580"/>
    </row>
    <row r="72" spans="1:14" ht="12" customHeight="1" x14ac:dyDescent="0.2">
      <c r="A72" s="598">
        <v>1998</v>
      </c>
      <c r="B72" s="599">
        <v>2466</v>
      </c>
      <c r="C72" s="599">
        <v>76</v>
      </c>
      <c r="D72" s="599"/>
      <c r="E72" s="604">
        <v>3061</v>
      </c>
      <c r="F72" s="599">
        <v>266</v>
      </c>
      <c r="G72" s="599"/>
      <c r="H72" s="599">
        <v>1337</v>
      </c>
      <c r="I72" s="599">
        <v>116</v>
      </c>
      <c r="J72" s="854">
        <f t="shared" si="0"/>
        <v>6864</v>
      </c>
      <c r="K72" s="600"/>
      <c r="M72" s="601"/>
      <c r="N72" s="580"/>
    </row>
    <row r="73" spans="1:14" ht="12" customHeight="1" x14ac:dyDescent="0.2">
      <c r="A73" s="598">
        <v>1999</v>
      </c>
      <c r="B73" s="599">
        <v>1296</v>
      </c>
      <c r="C73" s="599">
        <v>1901</v>
      </c>
      <c r="D73" s="599"/>
      <c r="E73" s="604">
        <v>3021</v>
      </c>
      <c r="F73" s="599">
        <v>563</v>
      </c>
      <c r="G73" s="599"/>
      <c r="H73" s="599">
        <v>670</v>
      </c>
      <c r="I73" s="599">
        <v>110</v>
      </c>
      <c r="J73" s="854">
        <f t="shared" si="0"/>
        <v>4987</v>
      </c>
      <c r="K73" s="600"/>
      <c r="M73" s="601"/>
      <c r="N73" s="580"/>
    </row>
    <row r="74" spans="1:14" ht="12" customHeight="1" x14ac:dyDescent="0.2">
      <c r="A74" s="598">
        <v>2000</v>
      </c>
      <c r="B74" s="599">
        <v>11025</v>
      </c>
      <c r="C74" s="599">
        <v>1271</v>
      </c>
      <c r="D74" s="599"/>
      <c r="E74" s="604">
        <v>5729</v>
      </c>
      <c r="F74" s="599">
        <v>524</v>
      </c>
      <c r="G74" s="599"/>
      <c r="H74" s="599">
        <v>1544</v>
      </c>
      <c r="I74" s="599">
        <v>228</v>
      </c>
      <c r="J74" s="854">
        <f t="shared" si="0"/>
        <v>18298</v>
      </c>
      <c r="K74" s="600"/>
      <c r="M74" s="601"/>
      <c r="N74" s="580"/>
    </row>
    <row r="75" spans="1:14" ht="12" customHeight="1" x14ac:dyDescent="0.2">
      <c r="A75" s="598">
        <v>2001</v>
      </c>
      <c r="B75" s="599">
        <v>8452</v>
      </c>
      <c r="C75" s="599">
        <v>2641</v>
      </c>
      <c r="D75" s="599"/>
      <c r="E75" s="604">
        <v>5398</v>
      </c>
      <c r="F75" s="599">
        <v>744</v>
      </c>
      <c r="G75" s="599"/>
      <c r="H75" s="599">
        <v>2607</v>
      </c>
      <c r="I75" s="599">
        <v>743</v>
      </c>
      <c r="J75" s="854">
        <f t="shared" si="0"/>
        <v>16457</v>
      </c>
      <c r="K75" s="600"/>
      <c r="M75" s="601"/>
      <c r="N75" s="580"/>
    </row>
    <row r="76" spans="1:14" ht="12" customHeight="1" x14ac:dyDescent="0.2">
      <c r="A76" s="598">
        <v>2002</v>
      </c>
      <c r="B76" s="599">
        <v>6432</v>
      </c>
      <c r="C76" s="599">
        <v>386</v>
      </c>
      <c r="D76" s="599"/>
      <c r="E76" s="604">
        <v>4261</v>
      </c>
      <c r="F76" s="599">
        <v>47</v>
      </c>
      <c r="G76" s="599"/>
      <c r="H76" s="599">
        <v>2669</v>
      </c>
      <c r="I76" s="599">
        <v>78</v>
      </c>
      <c r="J76" s="854">
        <f t="shared" si="0"/>
        <v>13362</v>
      </c>
      <c r="K76" s="600"/>
      <c r="M76" s="601"/>
      <c r="N76" s="580"/>
    </row>
    <row r="77" spans="1:14" ht="12" customHeight="1" x14ac:dyDescent="0.2">
      <c r="A77" s="598">
        <v>2003</v>
      </c>
      <c r="B77" s="599">
        <v>4134</v>
      </c>
      <c r="C77" s="599">
        <v>155</v>
      </c>
      <c r="D77" s="599"/>
      <c r="E77" s="604">
        <v>11988</v>
      </c>
      <c r="F77" s="599">
        <v>65</v>
      </c>
      <c r="G77" s="599"/>
      <c r="H77" s="599">
        <v>3302</v>
      </c>
      <c r="I77" s="599">
        <v>73</v>
      </c>
      <c r="J77" s="854">
        <f t="shared" si="0"/>
        <v>19424</v>
      </c>
      <c r="K77" s="600"/>
      <c r="M77" s="601"/>
      <c r="N77" s="580"/>
    </row>
    <row r="78" spans="1:14" ht="12" customHeight="1" x14ac:dyDescent="0.2">
      <c r="A78" s="598">
        <v>2004</v>
      </c>
      <c r="B78" s="599">
        <v>833</v>
      </c>
      <c r="C78" s="599">
        <v>129</v>
      </c>
      <c r="D78" s="599"/>
      <c r="E78" s="604">
        <v>445</v>
      </c>
      <c r="F78" s="599">
        <v>22</v>
      </c>
      <c r="G78" s="599"/>
      <c r="H78" s="599">
        <v>282</v>
      </c>
      <c r="I78" s="599">
        <v>51</v>
      </c>
      <c r="J78" s="854">
        <f t="shared" si="0"/>
        <v>1560</v>
      </c>
      <c r="K78" s="600"/>
      <c r="M78" s="601"/>
      <c r="N78" s="580"/>
    </row>
    <row r="79" spans="1:14" ht="12" customHeight="1" x14ac:dyDescent="0.2">
      <c r="A79" s="598">
        <v>2005</v>
      </c>
      <c r="B79" s="599">
        <v>2018</v>
      </c>
      <c r="C79" s="599">
        <v>37</v>
      </c>
      <c r="D79" s="599"/>
      <c r="E79" s="604">
        <v>698</v>
      </c>
      <c r="F79" s="599">
        <v>58</v>
      </c>
      <c r="G79" s="599"/>
      <c r="H79" s="599">
        <v>401</v>
      </c>
      <c r="I79" s="599">
        <v>105</v>
      </c>
      <c r="J79" s="854">
        <f t="shared" si="0"/>
        <v>3117</v>
      </c>
      <c r="K79" s="600"/>
      <c r="M79" s="601"/>
      <c r="N79" s="580"/>
    </row>
    <row r="80" spans="1:14" ht="12" customHeight="1" x14ac:dyDescent="0.2">
      <c r="A80" s="598">
        <v>2006</v>
      </c>
      <c r="B80" s="599">
        <v>789</v>
      </c>
      <c r="C80" s="599">
        <v>1395</v>
      </c>
      <c r="D80" s="599"/>
      <c r="E80" s="604">
        <v>3007</v>
      </c>
      <c r="F80" s="599">
        <v>1953</v>
      </c>
      <c r="G80" s="599"/>
      <c r="H80" s="599">
        <v>1278</v>
      </c>
      <c r="I80" s="599">
        <v>791</v>
      </c>
      <c r="J80" s="854">
        <f t="shared" si="0"/>
        <v>5074</v>
      </c>
      <c r="K80" s="600"/>
      <c r="M80" s="601"/>
      <c r="N80" s="580"/>
    </row>
    <row r="81" spans="1:14" ht="12" customHeight="1" x14ac:dyDescent="0.2">
      <c r="A81" s="598">
        <v>2007</v>
      </c>
      <c r="B81" s="599">
        <v>2009</v>
      </c>
      <c r="C81" s="599">
        <v>27</v>
      </c>
      <c r="D81" s="599"/>
      <c r="E81" s="604">
        <v>4494</v>
      </c>
      <c r="F81" s="599">
        <v>11</v>
      </c>
      <c r="G81" s="599"/>
      <c r="H81" s="599">
        <v>1377</v>
      </c>
      <c r="I81" s="599">
        <v>55</v>
      </c>
      <c r="J81" s="854">
        <f t="shared" si="0"/>
        <v>7880</v>
      </c>
      <c r="K81" s="600"/>
      <c r="M81" s="601"/>
      <c r="N81" s="580"/>
    </row>
    <row r="82" spans="1:14" ht="12" customHeight="1" x14ac:dyDescent="0.2">
      <c r="A82" s="598">
        <v>2008</v>
      </c>
      <c r="B82" s="599">
        <v>2740.5299544094264</v>
      </c>
      <c r="C82" s="599">
        <v>3621.4700455905736</v>
      </c>
      <c r="D82" s="599"/>
      <c r="E82" s="599">
        <v>3445</v>
      </c>
      <c r="F82" s="599">
        <v>1228</v>
      </c>
      <c r="G82" s="599"/>
      <c r="H82" s="599">
        <v>1749.104</v>
      </c>
      <c r="I82" s="599">
        <v>650.25028056947463</v>
      </c>
      <c r="J82" s="854">
        <f t="shared" si="0"/>
        <v>7934.6339544094271</v>
      </c>
      <c r="K82" s="600"/>
      <c r="M82" s="601"/>
      <c r="N82" s="580"/>
    </row>
    <row r="83" spans="1:14" ht="12" customHeight="1" x14ac:dyDescent="0.2">
      <c r="A83" s="598">
        <v>2009</v>
      </c>
      <c r="B83" s="599">
        <v>6145</v>
      </c>
      <c r="C83" s="599">
        <v>151</v>
      </c>
      <c r="D83" s="599"/>
      <c r="E83" s="599">
        <v>2167</v>
      </c>
      <c r="F83" s="599">
        <v>44</v>
      </c>
      <c r="G83" s="599"/>
      <c r="H83" s="599">
        <v>2204</v>
      </c>
      <c r="I83" s="599">
        <v>516</v>
      </c>
      <c r="J83" s="854">
        <f t="shared" si="0"/>
        <v>10516</v>
      </c>
      <c r="K83" s="600"/>
      <c r="M83" s="601"/>
      <c r="N83" s="580"/>
    </row>
    <row r="84" spans="1:14" ht="12" customHeight="1" x14ac:dyDescent="0.2">
      <c r="A84" s="598">
        <v>2010</v>
      </c>
      <c r="B84" s="599">
        <v>1259</v>
      </c>
      <c r="C84" s="599">
        <v>87</v>
      </c>
      <c r="D84" s="599"/>
      <c r="E84" s="599">
        <v>2114</v>
      </c>
      <c r="F84" s="599">
        <v>394</v>
      </c>
      <c r="G84" s="599"/>
      <c r="H84" s="599">
        <v>2478</v>
      </c>
      <c r="I84" s="599">
        <v>356</v>
      </c>
      <c r="J84" s="854">
        <f t="shared" si="0"/>
        <v>5851</v>
      </c>
      <c r="K84" s="600"/>
      <c r="M84" s="601"/>
      <c r="N84" s="580"/>
    </row>
    <row r="85" spans="1:14" ht="12" customHeight="1" x14ac:dyDescent="0.2">
      <c r="A85" s="598">
        <v>2011</v>
      </c>
      <c r="B85" s="599">
        <v>213.10243471505964</v>
      </c>
      <c r="C85" s="599">
        <v>11174.89756528494</v>
      </c>
      <c r="D85" s="599"/>
      <c r="E85" s="599">
        <v>3019.1152217364825</v>
      </c>
      <c r="F85" s="599">
        <v>2501.8847782635175</v>
      </c>
      <c r="G85" s="599"/>
      <c r="H85" s="599">
        <v>3674.0993552432924</v>
      </c>
      <c r="I85" s="599">
        <v>1818.9006447567076</v>
      </c>
      <c r="J85" s="854">
        <f t="shared" si="0"/>
        <v>6906.3170116948349</v>
      </c>
      <c r="K85" s="600"/>
      <c r="M85" s="601"/>
      <c r="N85" s="580"/>
    </row>
    <row r="86" spans="1:14" ht="12" customHeight="1" x14ac:dyDescent="0.2">
      <c r="A86" s="598">
        <v>2012</v>
      </c>
      <c r="B86" s="599">
        <v>27600</v>
      </c>
      <c r="C86" s="599">
        <v>1944</v>
      </c>
      <c r="D86" s="599"/>
      <c r="E86" s="599">
        <v>7569</v>
      </c>
      <c r="F86" s="599">
        <v>1783</v>
      </c>
      <c r="G86" s="599"/>
      <c r="H86" s="599">
        <v>3561</v>
      </c>
      <c r="I86" s="599">
        <v>829</v>
      </c>
      <c r="J86" s="854">
        <f t="shared" si="0"/>
        <v>38730</v>
      </c>
      <c r="K86" s="600"/>
      <c r="M86" s="601"/>
      <c r="N86" s="580"/>
    </row>
    <row r="87" spans="1:14" ht="12" customHeight="1" x14ac:dyDescent="0.2">
      <c r="A87" s="598">
        <v>2013</v>
      </c>
      <c r="B87" s="599">
        <v>6925</v>
      </c>
      <c r="C87" s="599">
        <v>1096</v>
      </c>
      <c r="D87" s="599"/>
      <c r="E87" s="599">
        <v>4036</v>
      </c>
      <c r="F87" s="599">
        <v>588</v>
      </c>
      <c r="G87" s="599"/>
      <c r="H87" s="599">
        <v>2240</v>
      </c>
      <c r="I87" s="599">
        <v>240</v>
      </c>
      <c r="J87" s="854">
        <f t="shared" si="0"/>
        <v>13201</v>
      </c>
      <c r="K87" s="600"/>
      <c r="M87" s="601"/>
      <c r="N87" s="580"/>
    </row>
    <row r="88" spans="1:14" ht="12" customHeight="1" x14ac:dyDescent="0.2">
      <c r="A88" s="598">
        <v>2014</v>
      </c>
      <c r="B88" s="599">
        <v>14412.307385101381</v>
      </c>
      <c r="C88" s="599">
        <v>3944.6926148986217</v>
      </c>
      <c r="D88" s="599"/>
      <c r="E88" s="599">
        <v>10419.15403732607</v>
      </c>
      <c r="F88" s="599">
        <v>2051.0205930518878</v>
      </c>
      <c r="G88" s="599"/>
      <c r="H88" s="599">
        <v>2706.13311616497</v>
      </c>
      <c r="I88" s="599">
        <v>526.84142897665379</v>
      </c>
      <c r="J88" s="854">
        <f t="shared" si="0"/>
        <v>27537.594538592421</v>
      </c>
      <c r="K88" s="600"/>
      <c r="M88" s="601"/>
      <c r="N88" s="580"/>
    </row>
    <row r="89" spans="1:14" ht="12" customHeight="1" x14ac:dyDescent="0.2">
      <c r="A89" s="598">
        <v>2015</v>
      </c>
      <c r="B89" s="599">
        <v>6611.6963683426147</v>
      </c>
      <c r="C89" s="599">
        <v>133.30363165738487</v>
      </c>
      <c r="D89" s="599"/>
      <c r="E89" s="599">
        <v>2092.0612919011496</v>
      </c>
      <c r="F89" s="599">
        <v>20.938708098850014</v>
      </c>
      <c r="G89" s="599"/>
      <c r="H89" s="599">
        <v>1977.5398530243074</v>
      </c>
      <c r="I89" s="599">
        <v>92.135047138390291</v>
      </c>
      <c r="J89" s="854">
        <f t="shared" si="0"/>
        <v>10681.297513268071</v>
      </c>
      <c r="K89" s="600"/>
      <c r="M89" s="601"/>
      <c r="N89" s="580"/>
    </row>
    <row r="90" spans="1:14" ht="12" customHeight="1" x14ac:dyDescent="0.2">
      <c r="A90" s="598">
        <v>2016</v>
      </c>
      <c r="B90" s="599">
        <v>2754</v>
      </c>
      <c r="C90" s="599">
        <v>135</v>
      </c>
      <c r="D90" s="599"/>
      <c r="E90" s="599">
        <v>1376</v>
      </c>
      <c r="F90" s="599">
        <v>139</v>
      </c>
      <c r="G90" s="599"/>
      <c r="H90" s="599">
        <v>1032</v>
      </c>
      <c r="I90" s="599">
        <v>26</v>
      </c>
      <c r="J90" s="854">
        <f t="shared" si="0"/>
        <v>5162</v>
      </c>
      <c r="K90" s="600"/>
      <c r="M90" s="601"/>
      <c r="N90" s="580"/>
    </row>
    <row r="91" spans="1:14" ht="12" customHeight="1" x14ac:dyDescent="0.2">
      <c r="A91" s="598">
        <v>2017</v>
      </c>
      <c r="B91" s="599">
        <v>3287</v>
      </c>
      <c r="C91" s="599">
        <v>6618</v>
      </c>
      <c r="D91" s="599"/>
      <c r="E91" s="599">
        <v>2269</v>
      </c>
      <c r="F91" s="599">
        <v>307</v>
      </c>
      <c r="G91" s="599"/>
      <c r="H91" s="599">
        <v>1338</v>
      </c>
      <c r="I91" s="599">
        <v>327</v>
      </c>
      <c r="J91" s="854">
        <f t="shared" si="0"/>
        <v>6894</v>
      </c>
      <c r="K91" s="600"/>
      <c r="M91" s="601"/>
      <c r="N91" s="580"/>
    </row>
    <row r="92" spans="1:14" ht="12" customHeight="1" x14ac:dyDescent="0.2">
      <c r="A92" s="598">
        <v>2018</v>
      </c>
      <c r="B92" s="599">
        <v>18675</v>
      </c>
      <c r="C92" s="599">
        <v>2017</v>
      </c>
      <c r="D92" s="599"/>
      <c r="E92" s="599">
        <v>1208</v>
      </c>
      <c r="F92" s="599">
        <v>71</v>
      </c>
      <c r="G92" s="599"/>
      <c r="H92" s="599">
        <v>1228</v>
      </c>
      <c r="I92" s="599">
        <v>285</v>
      </c>
      <c r="J92" s="854">
        <f t="shared" si="0"/>
        <v>21111</v>
      </c>
      <c r="K92" s="600"/>
      <c r="M92" s="601"/>
      <c r="N92" s="580"/>
    </row>
    <row r="93" spans="1:14" ht="12" customHeight="1" x14ac:dyDescent="0.2">
      <c r="A93" s="598">
        <v>2019</v>
      </c>
      <c r="B93" s="599">
        <v>5926</v>
      </c>
      <c r="C93" s="599">
        <v>78</v>
      </c>
      <c r="D93" s="599"/>
      <c r="E93" s="599">
        <v>1681</v>
      </c>
      <c r="F93" s="599">
        <v>409</v>
      </c>
      <c r="G93" s="599"/>
      <c r="H93" s="599">
        <v>957</v>
      </c>
      <c r="I93" s="599">
        <v>686</v>
      </c>
      <c r="J93" s="854">
        <f t="shared" si="0"/>
        <v>8564</v>
      </c>
      <c r="K93" s="600"/>
      <c r="M93" s="601"/>
      <c r="N93" s="580"/>
    </row>
    <row r="94" spans="1:14" ht="12" customHeight="1" x14ac:dyDescent="0.2">
      <c r="A94" s="598">
        <v>2020</v>
      </c>
      <c r="B94" s="599">
        <v>3775</v>
      </c>
      <c r="C94" s="599">
        <v>393</v>
      </c>
      <c r="D94" s="599"/>
      <c r="E94" s="599">
        <v>812</v>
      </c>
      <c r="F94" s="599">
        <v>43</v>
      </c>
      <c r="G94" s="599"/>
      <c r="H94" s="599">
        <v>972</v>
      </c>
      <c r="I94" s="599">
        <v>122</v>
      </c>
      <c r="J94" s="854">
        <f t="shared" si="0"/>
        <v>5559</v>
      </c>
      <c r="K94" s="600"/>
      <c r="M94" s="601"/>
      <c r="N94" s="580"/>
    </row>
    <row r="95" spans="1:14" ht="12" customHeight="1" x14ac:dyDescent="0.2">
      <c r="A95" s="598">
        <v>2021</v>
      </c>
      <c r="B95" s="599">
        <v>5972</v>
      </c>
      <c r="C95" s="599">
        <v>927</v>
      </c>
      <c r="D95" s="599"/>
      <c r="E95" s="599">
        <v>1307</v>
      </c>
      <c r="F95" s="599">
        <v>655</v>
      </c>
      <c r="G95" s="599"/>
      <c r="H95" s="599">
        <v>1890</v>
      </c>
      <c r="I95" s="599">
        <v>263</v>
      </c>
      <c r="J95" s="854">
        <f t="shared" si="0"/>
        <v>9169</v>
      </c>
      <c r="K95" s="600"/>
      <c r="M95" s="601"/>
      <c r="N95" s="580"/>
    </row>
    <row r="96" spans="1:14" ht="12" customHeight="1" x14ac:dyDescent="0.2">
      <c r="A96" s="598">
        <v>2022</v>
      </c>
      <c r="B96" s="599">
        <v>4403</v>
      </c>
      <c r="C96" s="599">
        <v>106</v>
      </c>
      <c r="D96" s="599"/>
      <c r="E96" s="599">
        <v>927</v>
      </c>
      <c r="F96" s="599">
        <v>67</v>
      </c>
      <c r="G96" s="599"/>
      <c r="H96" s="599">
        <v>1274</v>
      </c>
      <c r="I96" s="599">
        <v>291</v>
      </c>
      <c r="J96" s="854">
        <f t="shared" si="0"/>
        <v>6604</v>
      </c>
      <c r="K96" s="600"/>
      <c r="M96" s="601"/>
      <c r="N96" s="580"/>
    </row>
    <row r="97" spans="1:18" ht="12" customHeight="1" x14ac:dyDescent="0.2">
      <c r="A97" s="605" t="s">
        <v>182</v>
      </c>
      <c r="B97" s="599">
        <v>4747</v>
      </c>
      <c r="C97" s="599">
        <v>156</v>
      </c>
      <c r="D97" s="599"/>
      <c r="E97" s="599">
        <v>1663</v>
      </c>
      <c r="F97" s="599">
        <v>243</v>
      </c>
      <c r="G97" s="599"/>
      <c r="H97" s="599">
        <v>1355</v>
      </c>
      <c r="I97" s="599">
        <v>264</v>
      </c>
      <c r="J97" s="854">
        <f t="shared" si="0"/>
        <v>7765</v>
      </c>
      <c r="K97" s="600"/>
      <c r="M97" s="601"/>
      <c r="N97" s="580"/>
    </row>
    <row r="98" spans="1:18" ht="31.5" customHeight="1" x14ac:dyDescent="0.2">
      <c r="A98" s="937" t="s">
        <v>183</v>
      </c>
      <c r="B98" s="937"/>
      <c r="C98" s="937"/>
      <c r="D98" s="937"/>
      <c r="E98" s="937"/>
      <c r="F98" s="937"/>
      <c r="G98" s="937"/>
      <c r="H98" s="937"/>
      <c r="I98" s="937"/>
      <c r="J98" s="606"/>
      <c r="K98" s="606"/>
      <c r="L98" s="606"/>
    </row>
    <row r="99" spans="1:18" ht="12" customHeight="1" x14ac:dyDescent="0.2">
      <c r="A99" s="899" t="s">
        <v>184</v>
      </c>
      <c r="B99" s="899"/>
      <c r="C99" s="899"/>
      <c r="D99" s="899"/>
      <c r="E99" s="899"/>
      <c r="F99" s="899"/>
      <c r="G99" s="899"/>
      <c r="H99" s="899"/>
      <c r="I99" s="899"/>
      <c r="J99" s="515"/>
      <c r="K99" s="515"/>
      <c r="L99" s="515"/>
    </row>
    <row r="100" spans="1:18" ht="12" customHeight="1" x14ac:dyDescent="0.2">
      <c r="A100" s="914" t="s">
        <v>185</v>
      </c>
      <c r="B100" s="914"/>
      <c r="C100" s="914"/>
      <c r="D100" s="914"/>
      <c r="E100" s="914"/>
      <c r="F100" s="914"/>
      <c r="G100" s="914"/>
      <c r="H100" s="914"/>
      <c r="I100" s="914"/>
      <c r="J100" s="607"/>
      <c r="K100" s="607"/>
      <c r="L100" s="607"/>
    </row>
    <row r="101" spans="1:18" ht="12" customHeight="1" x14ac:dyDescent="0.2">
      <c r="A101" s="908" t="s">
        <v>186</v>
      </c>
      <c r="B101" s="908"/>
      <c r="C101" s="908"/>
      <c r="D101" s="908"/>
      <c r="E101" s="908"/>
      <c r="F101" s="908"/>
      <c r="G101" s="908"/>
      <c r="H101" s="908"/>
      <c r="I101" s="908"/>
      <c r="J101" s="520"/>
      <c r="K101" s="520"/>
    </row>
    <row r="102" spans="1:18" ht="12" customHeight="1" x14ac:dyDescent="0.2">
      <c r="A102" s="908" t="s">
        <v>187</v>
      </c>
      <c r="B102" s="908"/>
      <c r="C102" s="908"/>
      <c r="D102" s="908"/>
      <c r="E102" s="908"/>
      <c r="F102" s="908"/>
      <c r="G102" s="908"/>
      <c r="H102" s="908"/>
      <c r="I102" s="908"/>
      <c r="J102" s="520"/>
      <c r="K102" s="520"/>
    </row>
    <row r="103" spans="1:18" ht="12" customHeight="1" x14ac:dyDescent="0.2">
      <c r="A103" s="908" t="s">
        <v>188</v>
      </c>
      <c r="B103" s="908"/>
      <c r="C103" s="908"/>
      <c r="D103" s="908"/>
      <c r="E103" s="908"/>
      <c r="F103" s="908"/>
      <c r="G103" s="908"/>
      <c r="H103" s="908"/>
      <c r="I103" s="908"/>
      <c r="J103" s="520"/>
      <c r="K103" s="520"/>
    </row>
    <row r="110" spans="1:18" s="575" customFormat="1" ht="12" customHeight="1" x14ac:dyDescent="0.2">
      <c r="A110" s="572"/>
      <c r="B110" s="572"/>
      <c r="C110" s="573"/>
      <c r="D110" s="573"/>
      <c r="E110" s="573"/>
      <c r="F110" s="573"/>
      <c r="G110" s="573"/>
      <c r="H110" s="573"/>
      <c r="I110" s="573"/>
      <c r="J110" s="573"/>
      <c r="K110" s="573"/>
      <c r="L110" s="572"/>
      <c r="M110" s="608"/>
      <c r="N110" s="573"/>
      <c r="O110" s="573"/>
      <c r="P110" s="573"/>
      <c r="Q110" s="573"/>
      <c r="R110" s="573"/>
    </row>
    <row r="116" spans="1:145" s="609" customFormat="1" ht="24" customHeight="1" x14ac:dyDescent="0.2">
      <c r="A116" s="899" t="s">
        <v>172</v>
      </c>
      <c r="B116" s="899"/>
      <c r="C116" s="899"/>
      <c r="D116" s="899"/>
      <c r="E116" s="899"/>
      <c r="F116" s="899"/>
      <c r="G116" s="899"/>
      <c r="H116" s="899"/>
      <c r="I116" s="899"/>
      <c r="J116" s="515"/>
      <c r="K116" s="515"/>
      <c r="L116" s="515"/>
      <c r="M116" s="516"/>
      <c r="N116" s="517"/>
      <c r="O116" s="517"/>
      <c r="P116" s="517"/>
      <c r="Q116" s="517"/>
      <c r="R116" s="517"/>
      <c r="S116" s="514"/>
      <c r="T116" s="514"/>
      <c r="U116" s="514"/>
      <c r="V116" s="514"/>
      <c r="W116" s="514"/>
      <c r="X116" s="514"/>
      <c r="Y116" s="514"/>
      <c r="Z116" s="514"/>
      <c r="AA116" s="514"/>
      <c r="AB116" s="514"/>
      <c r="AC116" s="514"/>
      <c r="AD116" s="514"/>
      <c r="AE116" s="514"/>
      <c r="AF116" s="514"/>
      <c r="AG116" s="514"/>
      <c r="AH116" s="514"/>
      <c r="AI116" s="514"/>
      <c r="AJ116" s="514"/>
      <c r="AK116" s="514"/>
      <c r="AL116" s="514"/>
      <c r="AM116" s="514"/>
      <c r="AN116" s="514"/>
      <c r="AO116" s="514"/>
      <c r="AP116" s="514"/>
      <c r="AQ116" s="514"/>
      <c r="AR116" s="514"/>
      <c r="AS116" s="514"/>
      <c r="AT116" s="514"/>
      <c r="AU116" s="514"/>
      <c r="AV116" s="514"/>
      <c r="AW116" s="514"/>
      <c r="AX116" s="514"/>
      <c r="AY116" s="514"/>
      <c r="AZ116" s="514"/>
      <c r="BA116" s="514"/>
      <c r="BB116" s="514"/>
      <c r="BC116" s="514"/>
      <c r="BD116" s="514"/>
      <c r="BE116" s="514"/>
      <c r="BF116" s="514"/>
      <c r="BG116" s="514"/>
      <c r="BH116" s="514"/>
      <c r="BI116" s="514"/>
      <c r="BJ116" s="514"/>
      <c r="BK116" s="514"/>
      <c r="BL116" s="514"/>
      <c r="BM116" s="514"/>
      <c r="BN116" s="514"/>
      <c r="BO116" s="514"/>
      <c r="BP116" s="514"/>
      <c r="BQ116" s="514"/>
      <c r="BR116" s="514"/>
      <c r="BS116" s="514"/>
      <c r="BT116" s="514"/>
      <c r="BU116" s="514"/>
      <c r="BV116" s="514"/>
      <c r="BW116" s="514"/>
      <c r="BX116" s="514"/>
      <c r="BY116" s="514"/>
      <c r="BZ116" s="514"/>
      <c r="CA116" s="514"/>
      <c r="CB116" s="514"/>
      <c r="CC116" s="514"/>
      <c r="CD116" s="514"/>
      <c r="CE116" s="514"/>
      <c r="CF116" s="514"/>
      <c r="CG116" s="514"/>
      <c r="CH116" s="514"/>
      <c r="CI116" s="514"/>
      <c r="CJ116" s="514"/>
      <c r="CK116" s="514"/>
      <c r="CL116" s="514"/>
      <c r="CM116" s="514"/>
      <c r="CN116" s="514"/>
      <c r="CO116" s="514"/>
      <c r="CP116" s="514"/>
      <c r="CQ116" s="514"/>
      <c r="CR116" s="514"/>
      <c r="CS116" s="514"/>
      <c r="CT116" s="514"/>
      <c r="CU116" s="514"/>
      <c r="CV116" s="514"/>
      <c r="CW116" s="514"/>
      <c r="CX116" s="514"/>
      <c r="CY116" s="514"/>
      <c r="CZ116" s="514"/>
      <c r="DA116" s="514"/>
      <c r="DB116" s="514"/>
      <c r="DC116" s="514"/>
      <c r="DD116" s="514"/>
      <c r="DE116" s="514"/>
      <c r="DF116" s="514"/>
      <c r="DG116" s="514"/>
      <c r="DH116" s="514"/>
      <c r="DI116" s="514"/>
      <c r="DJ116" s="514"/>
      <c r="DK116" s="514"/>
      <c r="DL116" s="514"/>
      <c r="DM116" s="514"/>
      <c r="DN116" s="514"/>
      <c r="DO116" s="514"/>
      <c r="DP116" s="514"/>
      <c r="DQ116" s="514"/>
      <c r="DR116" s="514"/>
      <c r="DS116" s="514"/>
      <c r="DT116" s="514"/>
      <c r="DU116" s="514"/>
      <c r="DV116" s="514"/>
      <c r="DW116" s="514"/>
      <c r="DX116" s="514"/>
      <c r="DY116" s="514"/>
      <c r="DZ116" s="514"/>
      <c r="EA116" s="514"/>
      <c r="EB116" s="514"/>
      <c r="EC116" s="514"/>
      <c r="ED116" s="514"/>
      <c r="EE116" s="514"/>
      <c r="EF116" s="514"/>
      <c r="EG116" s="514"/>
      <c r="EH116" s="514"/>
      <c r="EI116" s="514"/>
      <c r="EJ116" s="514"/>
      <c r="EK116" s="514"/>
      <c r="EL116" s="514"/>
      <c r="EM116" s="514"/>
      <c r="EN116" s="514"/>
      <c r="EO116" s="514"/>
    </row>
    <row r="117" spans="1:145" ht="12" customHeight="1" x14ac:dyDescent="0.2">
      <c r="A117" s="810"/>
      <c r="B117" s="910" t="s">
        <v>173</v>
      </c>
      <c r="C117" s="910"/>
      <c r="D117" s="810"/>
      <c r="E117" s="910" t="s">
        <v>174</v>
      </c>
      <c r="F117" s="910"/>
      <c r="G117" s="812"/>
      <c r="H117" s="910" t="s">
        <v>175</v>
      </c>
      <c r="I117" s="910"/>
      <c r="J117" s="515"/>
      <c r="K117" s="515"/>
      <c r="L117" s="515"/>
    </row>
    <row r="118" spans="1:145" ht="12" customHeight="1" x14ac:dyDescent="0.2">
      <c r="A118" s="591" t="s">
        <v>144</v>
      </c>
      <c r="B118" s="525" t="s">
        <v>15</v>
      </c>
      <c r="C118" s="525" t="s">
        <v>16</v>
      </c>
      <c r="D118" s="525"/>
      <c r="E118" s="525" t="s">
        <v>15</v>
      </c>
      <c r="F118" s="525" t="s">
        <v>16</v>
      </c>
      <c r="G118" s="522"/>
      <c r="H118" s="525" t="s">
        <v>15</v>
      </c>
      <c r="I118" s="525" t="s">
        <v>16</v>
      </c>
      <c r="J118" s="521"/>
      <c r="K118" s="521"/>
      <c r="L118" s="521"/>
    </row>
    <row r="119" spans="1:145" ht="12" customHeight="1" x14ac:dyDescent="0.2">
      <c r="A119" s="515" t="s">
        <v>189</v>
      </c>
      <c r="B119" s="610">
        <f>AVERAGE(B5:B14)</f>
        <v>31819.599999999999</v>
      </c>
      <c r="C119" s="610">
        <f>AVERAGE(C5:C14)</f>
        <v>10456.5</v>
      </c>
      <c r="D119" s="610"/>
      <c r="E119" s="610" t="s">
        <v>24</v>
      </c>
      <c r="F119" s="610" t="s">
        <v>24</v>
      </c>
      <c r="G119" s="610" t="s">
        <v>24</v>
      </c>
      <c r="H119" s="610" t="s">
        <v>24</v>
      </c>
      <c r="I119" s="610" t="s">
        <v>24</v>
      </c>
      <c r="J119" s="600"/>
      <c r="K119" s="611"/>
    </row>
    <row r="120" spans="1:145" ht="12" customHeight="1" x14ac:dyDescent="0.2">
      <c r="A120" s="612" t="s">
        <v>190</v>
      </c>
      <c r="B120" s="610">
        <f>AVERAGE(B15:B24)</f>
        <v>6191.1111111111113</v>
      </c>
      <c r="C120" s="610">
        <f>AVERAGE(C15:C24)</f>
        <v>1817.3333333333333</v>
      </c>
      <c r="D120" s="610"/>
      <c r="E120" s="610" t="s">
        <v>24</v>
      </c>
      <c r="F120" s="610" t="s">
        <v>24</v>
      </c>
      <c r="G120" s="610" t="s">
        <v>24</v>
      </c>
      <c r="H120" s="610" t="s">
        <v>24</v>
      </c>
      <c r="I120" s="610" t="s">
        <v>24</v>
      </c>
      <c r="J120" s="600"/>
      <c r="K120" s="611"/>
    </row>
    <row r="121" spans="1:145" ht="12" customHeight="1" x14ac:dyDescent="0.2">
      <c r="A121" s="612" t="s">
        <v>191</v>
      </c>
      <c r="B121" s="610">
        <f>AVERAGE(B25:B34)</f>
        <v>3607.5555555555557</v>
      </c>
      <c r="C121" s="610">
        <f>AVERAGE(C25:C34)</f>
        <v>683.22222222222217</v>
      </c>
      <c r="D121" s="610"/>
      <c r="E121" s="610" t="s">
        <v>24</v>
      </c>
      <c r="F121" s="610" t="s">
        <v>24</v>
      </c>
      <c r="G121" s="610" t="s">
        <v>24</v>
      </c>
      <c r="H121" s="610" t="s">
        <v>24</v>
      </c>
      <c r="I121" s="610" t="s">
        <v>24</v>
      </c>
      <c r="J121" s="600"/>
      <c r="K121" s="611"/>
    </row>
    <row r="122" spans="1:145" ht="12" customHeight="1" x14ac:dyDescent="0.2">
      <c r="A122" s="612" t="s">
        <v>192</v>
      </c>
      <c r="B122" s="610">
        <f>AVERAGE(B35:B44)</f>
        <v>12819.2</v>
      </c>
      <c r="C122" s="610">
        <f>AVERAGE(C35:C44)</f>
        <v>2899.1</v>
      </c>
      <c r="D122" s="610"/>
      <c r="E122" s="610" t="s">
        <v>24</v>
      </c>
      <c r="F122" s="610" t="s">
        <v>24</v>
      </c>
      <c r="G122" s="610" t="s">
        <v>24</v>
      </c>
      <c r="H122" s="610" t="s">
        <v>24</v>
      </c>
      <c r="I122" s="610" t="s">
        <v>24</v>
      </c>
      <c r="J122" s="600"/>
      <c r="K122" s="611"/>
    </row>
    <row r="123" spans="1:145" ht="12" customHeight="1" x14ac:dyDescent="0.2">
      <c r="A123" s="612" t="s">
        <v>193</v>
      </c>
      <c r="B123" s="610">
        <f>AVERAGE(B45:B49)</f>
        <v>6297</v>
      </c>
      <c r="C123" s="610">
        <f>AVERAGE(C45:C49)</f>
        <v>2866</v>
      </c>
      <c r="D123" s="610"/>
      <c r="E123" s="610" t="s">
        <v>24</v>
      </c>
      <c r="F123" s="610" t="s">
        <v>24</v>
      </c>
      <c r="G123" s="610" t="s">
        <v>24</v>
      </c>
      <c r="H123" s="610" t="s">
        <v>24</v>
      </c>
      <c r="I123" s="610" t="s">
        <v>24</v>
      </c>
      <c r="J123" s="600"/>
      <c r="K123" s="611"/>
    </row>
    <row r="124" spans="1:145" ht="12" customHeight="1" x14ac:dyDescent="0.2">
      <c r="A124" s="612" t="s">
        <v>194</v>
      </c>
      <c r="B124" s="610">
        <f>AVERAGE(B50:B54)</f>
        <v>6505.8</v>
      </c>
      <c r="C124" s="610">
        <f t="shared" ref="C124:I124" si="1">AVERAGE(C50:C54)</f>
        <v>3193.8</v>
      </c>
      <c r="D124" s="610"/>
      <c r="E124" s="610">
        <f t="shared" si="1"/>
        <v>2950.3333333333335</v>
      </c>
      <c r="F124" s="610">
        <f t="shared" si="1"/>
        <v>1527.3333333333333</v>
      </c>
      <c r="G124" s="610"/>
      <c r="H124" s="610">
        <f t="shared" si="1"/>
        <v>1466.6666666666667</v>
      </c>
      <c r="I124" s="610">
        <f t="shared" si="1"/>
        <v>583.33333333333337</v>
      </c>
      <c r="J124" s="600"/>
      <c r="K124" s="611"/>
    </row>
    <row r="125" spans="1:145" ht="12" customHeight="1" x14ac:dyDescent="0.2">
      <c r="A125" s="612" t="s">
        <v>195</v>
      </c>
      <c r="B125" s="610">
        <f>AVERAGE(B55:B59)</f>
        <v>4560.2</v>
      </c>
      <c r="C125" s="610">
        <f t="shared" ref="C125:I125" si="2">AVERAGE(C55:C59)</f>
        <v>1942.4</v>
      </c>
      <c r="D125" s="610"/>
      <c r="E125" s="610">
        <f t="shared" si="2"/>
        <v>3373</v>
      </c>
      <c r="F125" s="610">
        <f t="shared" si="2"/>
        <v>1928.8</v>
      </c>
      <c r="G125" s="610"/>
      <c r="H125" s="610">
        <f t="shared" si="2"/>
        <v>1287</v>
      </c>
      <c r="I125" s="610">
        <f t="shared" si="2"/>
        <v>389.2</v>
      </c>
      <c r="J125" s="600"/>
      <c r="K125" s="611"/>
    </row>
    <row r="126" spans="1:145" ht="12" customHeight="1" x14ac:dyDescent="0.2">
      <c r="A126" s="612" t="s">
        <v>196</v>
      </c>
      <c r="B126" s="610">
        <f>AVERAGE(B60:B64)</f>
        <v>2402.8000000000002</v>
      </c>
      <c r="C126" s="610">
        <f t="shared" ref="C126:I126" si="3">AVERAGE(C60:C64)</f>
        <v>318.39999999999998</v>
      </c>
      <c r="D126" s="610"/>
      <c r="E126" s="610">
        <f t="shared" si="3"/>
        <v>4010.2</v>
      </c>
      <c r="F126" s="610">
        <f t="shared" si="3"/>
        <v>1511.8</v>
      </c>
      <c r="G126" s="610"/>
      <c r="H126" s="610">
        <f t="shared" si="3"/>
        <v>3361.4</v>
      </c>
      <c r="I126" s="610">
        <f t="shared" si="3"/>
        <v>537</v>
      </c>
      <c r="J126" s="600"/>
      <c r="K126" s="611"/>
    </row>
    <row r="127" spans="1:145" ht="12" customHeight="1" x14ac:dyDescent="0.2">
      <c r="A127" s="612" t="s">
        <v>46</v>
      </c>
      <c r="B127" s="610">
        <f>AVERAGE(B65:B69)</f>
        <v>3751.2</v>
      </c>
      <c r="C127" s="610">
        <f t="shared" ref="C127:I127" si="4">AVERAGE(C65:C69)</f>
        <v>539.20000000000005</v>
      </c>
      <c r="D127" s="610"/>
      <c r="E127" s="610">
        <f t="shared" si="4"/>
        <v>4496.6000000000004</v>
      </c>
      <c r="F127" s="610">
        <f t="shared" si="4"/>
        <v>1032</v>
      </c>
      <c r="G127" s="610"/>
      <c r="H127" s="610">
        <f t="shared" si="4"/>
        <v>2509.6</v>
      </c>
      <c r="I127" s="610">
        <f t="shared" si="4"/>
        <v>551.6</v>
      </c>
      <c r="J127" s="600"/>
      <c r="K127" s="611"/>
    </row>
    <row r="128" spans="1:145" ht="12" customHeight="1" x14ac:dyDescent="0.2">
      <c r="A128" s="612" t="s">
        <v>47</v>
      </c>
      <c r="B128" s="610">
        <f>AVERAGE(B70:B74)</f>
        <v>3571.6</v>
      </c>
      <c r="C128" s="610">
        <f t="shared" ref="C128:I128" si="5">AVERAGE(C70:C74)</f>
        <v>725.6</v>
      </c>
      <c r="D128" s="610"/>
      <c r="E128" s="610">
        <f t="shared" si="5"/>
        <v>6409.4</v>
      </c>
      <c r="F128" s="610">
        <f t="shared" si="5"/>
        <v>355</v>
      </c>
      <c r="G128" s="610"/>
      <c r="H128" s="610">
        <f t="shared" si="5"/>
        <v>2904.6</v>
      </c>
      <c r="I128" s="610">
        <f t="shared" si="5"/>
        <v>189</v>
      </c>
      <c r="J128" s="600"/>
      <c r="K128" s="611"/>
    </row>
    <row r="129" spans="1:11" ht="12" customHeight="1" x14ac:dyDescent="0.2">
      <c r="A129" s="612">
        <v>2001</v>
      </c>
      <c r="B129" s="610">
        <f t="shared" ref="B129:C149" si="6">B75</f>
        <v>8452</v>
      </c>
      <c r="C129" s="610">
        <f t="shared" si="6"/>
        <v>2641</v>
      </c>
      <c r="D129" s="610"/>
      <c r="E129" s="610">
        <f t="shared" ref="E129:F149" si="7">E75</f>
        <v>5398</v>
      </c>
      <c r="F129" s="610">
        <f t="shared" si="7"/>
        <v>744</v>
      </c>
      <c r="G129" s="610"/>
      <c r="H129" s="610">
        <f t="shared" ref="H129:I149" si="8">H75</f>
        <v>2607</v>
      </c>
      <c r="I129" s="610">
        <f t="shared" si="8"/>
        <v>743</v>
      </c>
      <c r="J129" s="600"/>
      <c r="K129" s="611"/>
    </row>
    <row r="130" spans="1:11" ht="12" customHeight="1" x14ac:dyDescent="0.2">
      <c r="A130" s="612">
        <v>2002</v>
      </c>
      <c r="B130" s="610">
        <f t="shared" si="6"/>
        <v>6432</v>
      </c>
      <c r="C130" s="610">
        <f t="shared" si="6"/>
        <v>386</v>
      </c>
      <c r="D130" s="610"/>
      <c r="E130" s="610">
        <f t="shared" si="7"/>
        <v>4261</v>
      </c>
      <c r="F130" s="610">
        <f t="shared" si="7"/>
        <v>47</v>
      </c>
      <c r="G130" s="610"/>
      <c r="H130" s="610">
        <f t="shared" si="8"/>
        <v>2669</v>
      </c>
      <c r="I130" s="610">
        <f t="shared" si="8"/>
        <v>78</v>
      </c>
      <c r="J130" s="600"/>
      <c r="K130" s="611"/>
    </row>
    <row r="131" spans="1:11" ht="12" customHeight="1" x14ac:dyDescent="0.2">
      <c r="A131" s="612">
        <v>2003</v>
      </c>
      <c r="B131" s="610">
        <f t="shared" si="6"/>
        <v>4134</v>
      </c>
      <c r="C131" s="610">
        <f t="shared" si="6"/>
        <v>155</v>
      </c>
      <c r="D131" s="610"/>
      <c r="E131" s="610">
        <f t="shared" si="7"/>
        <v>11988</v>
      </c>
      <c r="F131" s="610">
        <f t="shared" si="7"/>
        <v>65</v>
      </c>
      <c r="G131" s="610"/>
      <c r="H131" s="610">
        <f t="shared" si="8"/>
        <v>3302</v>
      </c>
      <c r="I131" s="610">
        <f t="shared" si="8"/>
        <v>73</v>
      </c>
      <c r="J131" s="600"/>
      <c r="K131" s="611"/>
    </row>
    <row r="132" spans="1:11" ht="12" customHeight="1" x14ac:dyDescent="0.2">
      <c r="A132" s="612">
        <v>2004</v>
      </c>
      <c r="B132" s="610">
        <f t="shared" si="6"/>
        <v>833</v>
      </c>
      <c r="C132" s="610">
        <f t="shared" si="6"/>
        <v>129</v>
      </c>
      <c r="D132" s="610"/>
      <c r="E132" s="610">
        <f t="shared" si="7"/>
        <v>445</v>
      </c>
      <c r="F132" s="610">
        <f t="shared" si="7"/>
        <v>22</v>
      </c>
      <c r="G132" s="610"/>
      <c r="H132" s="610">
        <f t="shared" si="8"/>
        <v>282</v>
      </c>
      <c r="I132" s="610">
        <f t="shared" si="8"/>
        <v>51</v>
      </c>
      <c r="J132" s="600"/>
      <c r="K132" s="611"/>
    </row>
    <row r="133" spans="1:11" ht="12" customHeight="1" x14ac:dyDescent="0.2">
      <c r="A133" s="612">
        <v>2005</v>
      </c>
      <c r="B133" s="610">
        <f t="shared" si="6"/>
        <v>2018</v>
      </c>
      <c r="C133" s="610">
        <f t="shared" si="6"/>
        <v>37</v>
      </c>
      <c r="D133" s="610"/>
      <c r="E133" s="610">
        <f t="shared" si="7"/>
        <v>698</v>
      </c>
      <c r="F133" s="610">
        <f t="shared" si="7"/>
        <v>58</v>
      </c>
      <c r="G133" s="610"/>
      <c r="H133" s="610">
        <f t="shared" si="8"/>
        <v>401</v>
      </c>
      <c r="I133" s="610">
        <f t="shared" si="8"/>
        <v>105</v>
      </c>
      <c r="J133" s="600"/>
      <c r="K133" s="611"/>
    </row>
    <row r="134" spans="1:11" ht="12" customHeight="1" x14ac:dyDescent="0.2">
      <c r="A134" s="612">
        <v>2006</v>
      </c>
      <c r="B134" s="610">
        <f t="shared" si="6"/>
        <v>789</v>
      </c>
      <c r="C134" s="610">
        <f t="shared" si="6"/>
        <v>1395</v>
      </c>
      <c r="D134" s="610"/>
      <c r="E134" s="610">
        <f t="shared" si="7"/>
        <v>3007</v>
      </c>
      <c r="F134" s="610">
        <f t="shared" si="7"/>
        <v>1953</v>
      </c>
      <c r="G134" s="610"/>
      <c r="H134" s="610">
        <f t="shared" si="8"/>
        <v>1278</v>
      </c>
      <c r="I134" s="610">
        <f t="shared" si="8"/>
        <v>791</v>
      </c>
      <c r="J134" s="600"/>
      <c r="K134" s="611"/>
    </row>
    <row r="135" spans="1:11" ht="12" customHeight="1" x14ac:dyDescent="0.2">
      <c r="A135" s="612">
        <v>2007</v>
      </c>
      <c r="B135" s="610">
        <f t="shared" si="6"/>
        <v>2009</v>
      </c>
      <c r="C135" s="610">
        <f t="shared" si="6"/>
        <v>27</v>
      </c>
      <c r="D135" s="610"/>
      <c r="E135" s="610">
        <f t="shared" si="7"/>
        <v>4494</v>
      </c>
      <c r="F135" s="610">
        <f t="shared" si="7"/>
        <v>11</v>
      </c>
      <c r="G135" s="610"/>
      <c r="H135" s="610">
        <f t="shared" si="8"/>
        <v>1377</v>
      </c>
      <c r="I135" s="610">
        <f t="shared" si="8"/>
        <v>55</v>
      </c>
      <c r="J135" s="600"/>
      <c r="K135" s="611"/>
    </row>
    <row r="136" spans="1:11" ht="12" customHeight="1" x14ac:dyDescent="0.2">
      <c r="A136" s="612">
        <v>2008</v>
      </c>
      <c r="B136" s="610">
        <f t="shared" si="6"/>
        <v>2740.5299544094264</v>
      </c>
      <c r="C136" s="610">
        <f t="shared" si="6"/>
        <v>3621.4700455905736</v>
      </c>
      <c r="D136" s="610"/>
      <c r="E136" s="610">
        <f t="shared" si="7"/>
        <v>3445</v>
      </c>
      <c r="F136" s="610">
        <f t="shared" si="7"/>
        <v>1228</v>
      </c>
      <c r="G136" s="610"/>
      <c r="H136" s="610">
        <f t="shared" si="8"/>
        <v>1749.104</v>
      </c>
      <c r="I136" s="610">
        <f t="shared" si="8"/>
        <v>650.25028056947463</v>
      </c>
      <c r="J136" s="600"/>
      <c r="K136" s="611"/>
    </row>
    <row r="137" spans="1:11" ht="12" customHeight="1" x14ac:dyDescent="0.2">
      <c r="A137" s="612">
        <v>2009</v>
      </c>
      <c r="B137" s="610">
        <f t="shared" si="6"/>
        <v>6145</v>
      </c>
      <c r="C137" s="610">
        <f t="shared" si="6"/>
        <v>151</v>
      </c>
      <c r="D137" s="610"/>
      <c r="E137" s="610">
        <f t="shared" si="7"/>
        <v>2167</v>
      </c>
      <c r="F137" s="610">
        <f t="shared" si="7"/>
        <v>44</v>
      </c>
      <c r="G137" s="610"/>
      <c r="H137" s="610">
        <f t="shared" si="8"/>
        <v>2204</v>
      </c>
      <c r="I137" s="610">
        <f t="shared" si="8"/>
        <v>516</v>
      </c>
      <c r="J137" s="600"/>
      <c r="K137" s="611"/>
    </row>
    <row r="138" spans="1:11" ht="12" customHeight="1" x14ac:dyDescent="0.2">
      <c r="A138" s="612">
        <v>2010</v>
      </c>
      <c r="B138" s="610">
        <f t="shared" si="6"/>
        <v>1259</v>
      </c>
      <c r="C138" s="610">
        <f t="shared" si="6"/>
        <v>87</v>
      </c>
      <c r="D138" s="610"/>
      <c r="E138" s="610">
        <f t="shared" si="7"/>
        <v>2114</v>
      </c>
      <c r="F138" s="610">
        <f t="shared" si="7"/>
        <v>394</v>
      </c>
      <c r="G138" s="610"/>
      <c r="H138" s="610">
        <f t="shared" si="8"/>
        <v>2478</v>
      </c>
      <c r="I138" s="610">
        <f t="shared" si="8"/>
        <v>356</v>
      </c>
      <c r="J138" s="600"/>
      <c r="K138" s="611"/>
    </row>
    <row r="139" spans="1:11" ht="12" customHeight="1" x14ac:dyDescent="0.2">
      <c r="A139" s="612">
        <v>2011</v>
      </c>
      <c r="B139" s="610">
        <f t="shared" si="6"/>
        <v>213.10243471505964</v>
      </c>
      <c r="C139" s="610">
        <f t="shared" si="6"/>
        <v>11174.89756528494</v>
      </c>
      <c r="D139" s="610"/>
      <c r="E139" s="610">
        <f t="shared" si="7"/>
        <v>3019.1152217364825</v>
      </c>
      <c r="F139" s="610">
        <f t="shared" si="7"/>
        <v>2501.8847782635175</v>
      </c>
      <c r="G139" s="610"/>
      <c r="H139" s="610">
        <f t="shared" si="8"/>
        <v>3674.0993552432924</v>
      </c>
      <c r="I139" s="610">
        <f t="shared" si="8"/>
        <v>1818.9006447567076</v>
      </c>
      <c r="J139" s="600"/>
      <c r="K139" s="611"/>
    </row>
    <row r="140" spans="1:11" ht="12" customHeight="1" x14ac:dyDescent="0.2">
      <c r="A140" s="612">
        <v>2012</v>
      </c>
      <c r="B140" s="610">
        <f t="shared" si="6"/>
        <v>27600</v>
      </c>
      <c r="C140" s="610">
        <f t="shared" si="6"/>
        <v>1944</v>
      </c>
      <c r="D140" s="610"/>
      <c r="E140" s="610">
        <f t="shared" si="7"/>
        <v>7569</v>
      </c>
      <c r="F140" s="610">
        <f t="shared" si="7"/>
        <v>1783</v>
      </c>
      <c r="G140" s="610"/>
      <c r="H140" s="610">
        <f t="shared" si="8"/>
        <v>3561</v>
      </c>
      <c r="I140" s="610">
        <f t="shared" si="8"/>
        <v>829</v>
      </c>
      <c r="J140" s="600"/>
      <c r="K140" s="611"/>
    </row>
    <row r="141" spans="1:11" ht="12" customHeight="1" x14ac:dyDescent="0.2">
      <c r="A141" s="612">
        <v>2013</v>
      </c>
      <c r="B141" s="610">
        <f t="shared" si="6"/>
        <v>6925</v>
      </c>
      <c r="C141" s="610">
        <f t="shared" si="6"/>
        <v>1096</v>
      </c>
      <c r="D141" s="610"/>
      <c r="E141" s="610">
        <f t="shared" si="7"/>
        <v>4036</v>
      </c>
      <c r="F141" s="610">
        <f t="shared" si="7"/>
        <v>588</v>
      </c>
      <c r="G141" s="610"/>
      <c r="H141" s="610">
        <f t="shared" si="8"/>
        <v>2240</v>
      </c>
      <c r="I141" s="610">
        <f t="shared" si="8"/>
        <v>240</v>
      </c>
      <c r="J141" s="600"/>
      <c r="K141" s="611"/>
    </row>
    <row r="142" spans="1:11" ht="12" customHeight="1" x14ac:dyDescent="0.2">
      <c r="A142" s="612">
        <v>2014</v>
      </c>
      <c r="B142" s="610">
        <f t="shared" si="6"/>
        <v>14412.307385101381</v>
      </c>
      <c r="C142" s="610">
        <f t="shared" si="6"/>
        <v>3944.6926148986217</v>
      </c>
      <c r="D142" s="610"/>
      <c r="E142" s="610">
        <f t="shared" si="7"/>
        <v>10419.15403732607</v>
      </c>
      <c r="F142" s="610">
        <f t="shared" si="7"/>
        <v>2051.0205930518878</v>
      </c>
      <c r="G142" s="610"/>
      <c r="H142" s="610">
        <f t="shared" si="8"/>
        <v>2706.13311616497</v>
      </c>
      <c r="I142" s="610">
        <f t="shared" si="8"/>
        <v>526.84142897665379</v>
      </c>
      <c r="J142" s="600"/>
      <c r="K142" s="611"/>
    </row>
    <row r="143" spans="1:11" ht="12" customHeight="1" x14ac:dyDescent="0.2">
      <c r="A143" s="612">
        <v>2015</v>
      </c>
      <c r="B143" s="610">
        <f t="shared" si="6"/>
        <v>6611.6963683426147</v>
      </c>
      <c r="C143" s="610">
        <f t="shared" si="6"/>
        <v>133.30363165738487</v>
      </c>
      <c r="D143" s="610"/>
      <c r="E143" s="610">
        <f t="shared" si="7"/>
        <v>2092.0612919011496</v>
      </c>
      <c r="F143" s="610">
        <f t="shared" si="7"/>
        <v>20.938708098850014</v>
      </c>
      <c r="G143" s="610"/>
      <c r="H143" s="610">
        <f t="shared" si="8"/>
        <v>1977.5398530243074</v>
      </c>
      <c r="I143" s="610">
        <f t="shared" si="8"/>
        <v>92.135047138390291</v>
      </c>
      <c r="J143" s="600"/>
      <c r="K143" s="611"/>
    </row>
    <row r="144" spans="1:11" ht="12" customHeight="1" x14ac:dyDescent="0.2">
      <c r="A144" s="612">
        <v>2016</v>
      </c>
      <c r="B144" s="610">
        <f t="shared" si="6"/>
        <v>2754</v>
      </c>
      <c r="C144" s="610">
        <f t="shared" si="6"/>
        <v>135</v>
      </c>
      <c r="D144" s="610"/>
      <c r="E144" s="610">
        <f t="shared" si="7"/>
        <v>1376</v>
      </c>
      <c r="F144" s="610">
        <f t="shared" si="7"/>
        <v>139</v>
      </c>
      <c r="G144" s="610"/>
      <c r="H144" s="610">
        <f t="shared" si="8"/>
        <v>1032</v>
      </c>
      <c r="I144" s="610">
        <f t="shared" si="8"/>
        <v>26</v>
      </c>
      <c r="J144" s="600"/>
      <c r="K144" s="611"/>
    </row>
    <row r="145" spans="1:12" ht="12" customHeight="1" x14ac:dyDescent="0.2">
      <c r="A145" s="612">
        <v>2017</v>
      </c>
      <c r="B145" s="610">
        <f t="shared" si="6"/>
        <v>3287</v>
      </c>
      <c r="C145" s="610">
        <f t="shared" si="6"/>
        <v>6618</v>
      </c>
      <c r="D145" s="610"/>
      <c r="E145" s="610">
        <f t="shared" si="7"/>
        <v>2269</v>
      </c>
      <c r="F145" s="610">
        <f t="shared" si="7"/>
        <v>307</v>
      </c>
      <c r="G145" s="610"/>
      <c r="H145" s="610">
        <f t="shared" si="8"/>
        <v>1338</v>
      </c>
      <c r="I145" s="610">
        <f t="shared" si="8"/>
        <v>327</v>
      </c>
      <c r="J145" s="600"/>
      <c r="K145" s="611"/>
    </row>
    <row r="146" spans="1:12" ht="12" customHeight="1" x14ac:dyDescent="0.2">
      <c r="A146" s="612">
        <v>2018</v>
      </c>
      <c r="B146" s="610">
        <f t="shared" si="6"/>
        <v>18675</v>
      </c>
      <c r="C146" s="610">
        <f t="shared" si="6"/>
        <v>2017</v>
      </c>
      <c r="D146" s="610"/>
      <c r="E146" s="610">
        <f t="shared" si="7"/>
        <v>1208</v>
      </c>
      <c r="F146" s="610">
        <f t="shared" si="7"/>
        <v>71</v>
      </c>
      <c r="G146" s="610"/>
      <c r="H146" s="610">
        <f t="shared" si="8"/>
        <v>1228</v>
      </c>
      <c r="I146" s="610">
        <f t="shared" si="8"/>
        <v>285</v>
      </c>
      <c r="J146" s="600"/>
      <c r="K146" s="611"/>
    </row>
    <row r="147" spans="1:12" ht="12" customHeight="1" x14ac:dyDescent="0.2">
      <c r="A147" s="612">
        <v>2019</v>
      </c>
      <c r="B147" s="610">
        <f t="shared" si="6"/>
        <v>5926</v>
      </c>
      <c r="C147" s="610">
        <f t="shared" si="6"/>
        <v>78</v>
      </c>
      <c r="D147" s="610"/>
      <c r="E147" s="610">
        <f t="shared" si="7"/>
        <v>1681</v>
      </c>
      <c r="F147" s="610">
        <f t="shared" si="7"/>
        <v>409</v>
      </c>
      <c r="G147" s="610"/>
      <c r="H147" s="610">
        <f t="shared" si="8"/>
        <v>957</v>
      </c>
      <c r="I147" s="610">
        <f t="shared" si="8"/>
        <v>686</v>
      </c>
      <c r="J147" s="600"/>
      <c r="K147" s="611"/>
    </row>
    <row r="148" spans="1:12" ht="12" customHeight="1" x14ac:dyDescent="0.2">
      <c r="A148" s="612">
        <v>2020</v>
      </c>
      <c r="B148" s="610">
        <f t="shared" si="6"/>
        <v>3775</v>
      </c>
      <c r="C148" s="610">
        <f t="shared" si="6"/>
        <v>393</v>
      </c>
      <c r="D148" s="610"/>
      <c r="E148" s="610">
        <f t="shared" si="7"/>
        <v>812</v>
      </c>
      <c r="F148" s="610">
        <f t="shared" si="7"/>
        <v>43</v>
      </c>
      <c r="G148" s="610"/>
      <c r="H148" s="610">
        <f t="shared" si="8"/>
        <v>972</v>
      </c>
      <c r="I148" s="610">
        <f t="shared" si="8"/>
        <v>122</v>
      </c>
      <c r="J148" s="600"/>
      <c r="K148" s="611"/>
    </row>
    <row r="149" spans="1:12" ht="12" customHeight="1" x14ac:dyDescent="0.2">
      <c r="A149" s="612">
        <v>2021</v>
      </c>
      <c r="B149" s="610">
        <f t="shared" si="6"/>
        <v>5972</v>
      </c>
      <c r="C149" s="610">
        <f t="shared" si="6"/>
        <v>927</v>
      </c>
      <c r="D149" s="610"/>
      <c r="E149" s="610">
        <f t="shared" si="7"/>
        <v>1307</v>
      </c>
      <c r="F149" s="610">
        <f t="shared" si="7"/>
        <v>655</v>
      </c>
      <c r="G149" s="610"/>
      <c r="H149" s="610">
        <f t="shared" si="8"/>
        <v>1890</v>
      </c>
      <c r="I149" s="610">
        <f t="shared" si="8"/>
        <v>263</v>
      </c>
      <c r="J149" s="600"/>
      <c r="K149" s="611"/>
    </row>
    <row r="150" spans="1:12" ht="12" customHeight="1" x14ac:dyDescent="0.2">
      <c r="A150" s="612">
        <v>2022</v>
      </c>
      <c r="B150" s="610">
        <f t="shared" ref="B150:B151" si="9">B96</f>
        <v>4403</v>
      </c>
      <c r="C150" s="610">
        <f t="shared" ref="C150:C151" si="10">C96</f>
        <v>106</v>
      </c>
      <c r="D150" s="610"/>
      <c r="E150" s="610">
        <f t="shared" ref="E150:F151" si="11">E96</f>
        <v>927</v>
      </c>
      <c r="F150" s="610">
        <f t="shared" si="11"/>
        <v>67</v>
      </c>
      <c r="G150" s="610"/>
      <c r="H150" s="610">
        <f t="shared" ref="H150:I151" si="12">H96</f>
        <v>1274</v>
      </c>
      <c r="I150" s="610">
        <f t="shared" si="12"/>
        <v>291</v>
      </c>
      <c r="J150" s="600"/>
      <c r="K150" s="611"/>
    </row>
    <row r="151" spans="1:12" ht="12" customHeight="1" x14ac:dyDescent="0.2">
      <c r="A151" s="761" t="s">
        <v>182</v>
      </c>
      <c r="B151" s="610">
        <f t="shared" si="9"/>
        <v>4747</v>
      </c>
      <c r="C151" s="610">
        <f t="shared" si="10"/>
        <v>156</v>
      </c>
      <c r="D151" s="610"/>
      <c r="E151" s="610">
        <f t="shared" si="11"/>
        <v>1663</v>
      </c>
      <c r="F151" s="610">
        <f t="shared" si="11"/>
        <v>243</v>
      </c>
      <c r="G151" s="610"/>
      <c r="H151" s="610">
        <f t="shared" si="12"/>
        <v>1355</v>
      </c>
      <c r="I151" s="610">
        <f t="shared" si="12"/>
        <v>264</v>
      </c>
      <c r="J151" s="600"/>
      <c r="K151" s="611"/>
    </row>
    <row r="152" spans="1:12" ht="32.25" customHeight="1" x14ac:dyDescent="0.2">
      <c r="A152" s="937" t="str">
        <f>A98</f>
        <v xml:space="preserve">a/  Estimates are made from a combination of weir counts, carcass surveys, and redd counts.  The methodology can change annually based on environmental conditions, logistical constraints, and/or the expert opinion of regional biologists.  </v>
      </c>
      <c r="B152" s="937"/>
      <c r="C152" s="937"/>
      <c r="D152" s="937"/>
      <c r="E152" s="937"/>
      <c r="F152" s="937"/>
      <c r="G152" s="937"/>
      <c r="H152" s="937"/>
      <c r="I152" s="937"/>
      <c r="J152" s="606"/>
      <c r="K152" s="606"/>
      <c r="L152" s="606"/>
    </row>
    <row r="153" spans="1:12" ht="12" customHeight="1" x14ac:dyDescent="0.2">
      <c r="A153" s="899" t="str">
        <f t="shared" ref="A153:A157" si="13">A99</f>
        <v>b/  Commercial fishing in lower Klamath River closed by the state after the 1933 season.</v>
      </c>
      <c r="B153" s="899"/>
      <c r="C153" s="899"/>
      <c r="D153" s="899"/>
      <c r="E153" s="899"/>
      <c r="F153" s="899"/>
      <c r="G153" s="899"/>
      <c r="H153" s="899"/>
      <c r="I153" s="899"/>
    </row>
    <row r="154" spans="1:12" ht="12" customHeight="1" x14ac:dyDescent="0.2">
      <c r="A154" s="899" t="str">
        <f t="shared" si="13"/>
        <v>c/  Gillnetting resumed in lower 20 miles of Klamath River by Hoopa Valley Indian Reservation fishers in 1976.</v>
      </c>
      <c r="B154" s="899"/>
      <c r="C154" s="899"/>
      <c r="D154" s="899"/>
      <c r="E154" s="899"/>
      <c r="F154" s="899"/>
      <c r="G154" s="899"/>
      <c r="H154" s="899"/>
      <c r="I154" s="899"/>
    </row>
    <row r="155" spans="1:12" ht="12" customHeight="1" x14ac:dyDescent="0.2">
      <c r="A155" s="899" t="str">
        <f t="shared" si="13"/>
        <v>d/  Shasta adults include 276 females taken to Iron Gate Hatchery in 1981.</v>
      </c>
      <c r="B155" s="899"/>
      <c r="C155" s="899"/>
      <c r="D155" s="899"/>
      <c r="E155" s="899"/>
      <c r="F155" s="899"/>
      <c r="G155" s="899"/>
      <c r="H155" s="899"/>
      <c r="I155" s="899"/>
    </row>
    <row r="156" spans="1:12" ht="12" customHeight="1" x14ac:dyDescent="0.2">
      <c r="A156" s="899" t="str">
        <f t="shared" si="13"/>
        <v>e/  Low water conditions appeared to hinder entry into the Shasta River in 1988.</v>
      </c>
      <c r="B156" s="899"/>
      <c r="C156" s="899"/>
      <c r="D156" s="899"/>
      <c r="E156" s="899"/>
      <c r="F156" s="899"/>
      <c r="G156" s="899"/>
      <c r="H156" s="899"/>
      <c r="I156" s="899"/>
    </row>
    <row r="157" spans="1:12" ht="12" customHeight="1" x14ac:dyDescent="0.2">
      <c r="A157" s="899" t="str">
        <f t="shared" si="13"/>
        <v>f/  Preliminary.</v>
      </c>
      <c r="B157" s="899"/>
      <c r="C157" s="899"/>
      <c r="D157" s="899"/>
      <c r="E157" s="899"/>
      <c r="F157" s="899"/>
      <c r="G157" s="899"/>
      <c r="H157" s="899"/>
      <c r="I157" s="899"/>
    </row>
  </sheetData>
  <customSheetViews>
    <customSheetView guid="{EF5D9E67-CDBC-4DA7-AF4B-457CDBE1825C}" scale="120" showGridLines="0" fitToPage="1">
      <selection activeCell="A4" sqref="A4"/>
      <pageMargins left="0" right="0" top="0" bottom="0" header="0" footer="0"/>
      <pageSetup scale="87" orientation="portrait" r:id="rId1"/>
      <headerFooter alignWithMargins="0"/>
    </customSheetView>
    <customSheetView guid="{803B97A9-0AF5-4FA4-9F0C-810C2BEAFCD3}" showPageBreaks="1" showGridLines="0" fitToPage="1" showRuler="0">
      <pane ySplit="3" topLeftCell="A4" activePane="bottomLeft" state="frozen"/>
      <selection pane="bottomLeft" sqref="A1:IV65536"/>
      <pageMargins left="0" right="0" top="0" bottom="0" header="0" footer="0"/>
      <pageSetup scale="35" orientation="portrait" r:id="rId2"/>
      <headerFooter alignWithMargins="0"/>
    </customSheetView>
    <customSheetView guid="{5AE94949-FC73-44C2-96F8-94154186EF22}" showPageBreaks="1" showGridLines="0" fitToPage="1" showRuler="0">
      <pane ySplit="3" topLeftCell="A4" activePane="bottomLeft" state="frozen"/>
      <selection pane="bottomLeft" sqref="A1:IV65536"/>
      <pageMargins left="0" right="0" top="0" bottom="0" header="0" footer="0"/>
      <pageSetup scale="35" orientation="portrait" r:id="rId3"/>
      <headerFooter alignWithMargins="0"/>
    </customSheetView>
    <customSheetView guid="{CD5E8C7E-750A-46DA-942B-F5133C1E4099}" showPageBreaks="1" showGridLines="0" fitToPage="1" showRuler="0">
      <pane ySplit="3" topLeftCell="A4" activePane="bottomLeft" state="frozen"/>
      <selection pane="bottomLeft" sqref="A1:IV65536"/>
      <pageMargins left="0" right="0" top="0" bottom="0" header="0" footer="0"/>
      <pageSetup scale="37" orientation="portrait" r:id="rId4"/>
      <headerFooter alignWithMargins="0"/>
    </customSheetView>
    <customSheetView guid="{BBF7E6D9-D6DC-4A8E-B6D8-078D86A9ABA9}" showPageBreaks="1" showGridLines="0" fitToPage="1" showRuler="0">
      <pane ySplit="3" topLeftCell="A4" activePane="bottomLeft" state="frozen"/>
      <selection pane="bottomLeft" sqref="A1:IV65536"/>
      <pageMargins left="0" right="0" top="0" bottom="0" header="0" footer="0"/>
      <pageSetup scale="37" orientation="portrait" r:id="rId5"/>
      <headerFooter alignWithMargins="0"/>
    </customSheetView>
    <customSheetView guid="{622B48C2-7B56-4B1F-A7B4-4660CCA8C989}" showPageBreaks="1" showGridLines="0" fitToPage="1" printArea="1" showRuler="0">
      <pane ySplit="3" topLeftCell="A107" activePane="bottomLeft" state="frozen"/>
      <selection pane="bottomLeft" activeCell="A98" sqref="A98:G98"/>
      <pageMargins left="0" right="0" top="0" bottom="0" header="0" footer="0"/>
      <pageSetup orientation="portrait" r:id="rId6"/>
      <headerFooter alignWithMargins="0"/>
    </customSheetView>
    <customSheetView guid="{1BB9C890-5E21-46C2-BAFE-D361E72979A8}" showPageBreaks="1" showGridLines="0" fitToPage="1" printArea="1" showRuler="0">
      <pane ySplit="3" topLeftCell="A75" activePane="bottomLeft" state="frozen"/>
      <selection pane="bottomLeft" activeCell="A98" sqref="A98:G98"/>
      <pageMargins left="0" right="0" top="0" bottom="0" header="0" footer="0"/>
      <pageSetup orientation="portrait" r:id="rId7"/>
      <headerFooter alignWithMargins="0"/>
    </customSheetView>
    <customSheetView guid="{CBDD6A68-2B40-41C7-BE8F-235A878832D4}" showPageBreaks="1" showGridLines="0" fitToPage="1" printArea="1" showRuler="0">
      <pane ySplit="3" topLeftCell="A93" activePane="bottomLeft" state="frozen"/>
      <selection pane="bottomLeft" activeCell="A134" sqref="A99:G134"/>
      <pageMargins left="0" right="0" top="0" bottom="0" header="0" footer="0"/>
      <pageSetup orientation="portrait" r:id="rId8"/>
      <headerFooter alignWithMargins="0"/>
    </customSheetView>
    <customSheetView guid="{4E64E44E-C413-40AC-A3E9-46A65E2E50C1}" showPageBreaks="1" showGridLines="0" fitToPage="1" printArea="1" showRuler="0">
      <pane ySplit="3" topLeftCell="A4" activePane="bottomLeft" state="frozen"/>
      <selection pane="bottomLeft" sqref="A1:IV65536"/>
      <pageMargins left="0" right="0" top="0" bottom="0" header="0" footer="0"/>
      <pageSetup orientation="portrait" r:id="rId9"/>
      <headerFooter alignWithMargins="0"/>
    </customSheetView>
    <customSheetView guid="{5AF37BD3-DE11-4EB0-B468-40F0C613EAAC}" showPageBreaks="1" showGridLines="0" fitToPage="1" showRuler="0">
      <pane ySplit="3" topLeftCell="A4" activePane="bottomLeft" state="frozen"/>
      <selection pane="bottomLeft" sqref="A1:IV65536"/>
      <pageMargins left="0" right="0" top="0" bottom="0" header="0" footer="0"/>
      <pageSetup scale="40" orientation="portrait" r:id="rId10"/>
      <headerFooter alignWithMargins="0"/>
    </customSheetView>
    <customSheetView guid="{8B1E0859-77EF-4DDB-A81F-104DBA348B31}" showPageBreaks="1" showGridLines="0" fitToPage="1" printArea="1">
      <selection sqref="A1:I1"/>
      <pageMargins left="0" right="0" top="0" bottom="0" header="0" footer="0"/>
      <pageSetup scale="86" orientation="portrait" r:id="rId11"/>
      <headerFooter alignWithMargins="0"/>
    </customSheetView>
    <customSheetView guid="{56968ECB-F4FE-477A-8A39-9E820F23F3B6}" showGridLines="0" fitToPage="1">
      <selection sqref="A1:I1"/>
      <pageMargins left="0" right="0" top="0" bottom="0" header="0" footer="0"/>
      <pageSetup scale="86" orientation="portrait" r:id="rId12"/>
      <headerFooter alignWithMargins="0"/>
    </customSheetView>
    <customSheetView guid="{951E20F6-66AF-4739-924D-9C0B166AA065}" showPageBreaks="1" showGridLines="0" fitToPage="1" showRuler="0">
      <pane ySplit="3" topLeftCell="A4" activePane="bottomLeft" state="frozen"/>
      <selection pane="bottomLeft" sqref="A1:IV65536"/>
      <pageMargins left="0" right="0" top="0" bottom="0" header="0" footer="0"/>
      <pageSetup scale="35" orientation="portrait" r:id="rId13"/>
      <headerFooter alignWithMargins="0"/>
    </customSheetView>
  </customSheetViews>
  <mergeCells count="20">
    <mergeCell ref="A157:I157"/>
    <mergeCell ref="A152:I152"/>
    <mergeCell ref="A153:I153"/>
    <mergeCell ref="A154:I154"/>
    <mergeCell ref="A155:I155"/>
    <mergeCell ref="A156:I156"/>
    <mergeCell ref="A98:I98"/>
    <mergeCell ref="B117:C117"/>
    <mergeCell ref="E117:F117"/>
    <mergeCell ref="H117:I117"/>
    <mergeCell ref="A1:I1"/>
    <mergeCell ref="E2:F2"/>
    <mergeCell ref="H2:I2"/>
    <mergeCell ref="B2:C2"/>
    <mergeCell ref="A99:I99"/>
    <mergeCell ref="A100:I100"/>
    <mergeCell ref="A101:I101"/>
    <mergeCell ref="A102:I102"/>
    <mergeCell ref="A103:I103"/>
    <mergeCell ref="A116:I116"/>
  </mergeCells>
  <phoneticPr fontId="0" type="noConversion"/>
  <pageMargins left="1" right="1" top="1" bottom="1" header="0.5" footer="0.5"/>
  <pageSetup orientation="portrait" r:id="rId14"/>
  <headerFooter alignWithMargins="0"/>
  <ignoredErrors>
    <ignoredError sqref="J52:J97" unlocked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0"/>
  <dimension ref="A1:AK157"/>
  <sheetViews>
    <sheetView showGridLines="0" topLeftCell="A22" zoomScaleNormal="100" workbookViewId="0">
      <selection activeCell="J81" sqref="J81"/>
    </sheetView>
  </sheetViews>
  <sheetFormatPr defaultColWidth="9.1796875" defaultRowHeight="10" x14ac:dyDescent="0.2"/>
  <cols>
    <col min="1" max="1" width="10.1796875" style="65" customWidth="1"/>
    <col min="2" max="2" width="8.54296875" style="65" customWidth="1"/>
    <col min="3" max="3" width="1.453125" style="65" customWidth="1"/>
    <col min="4" max="4" width="8.54296875" style="65" customWidth="1"/>
    <col min="5" max="5" width="1.453125" style="65" customWidth="1"/>
    <col min="6" max="6" width="8.54296875" style="41" customWidth="1"/>
    <col min="7" max="7" width="1.453125" style="433" customWidth="1"/>
    <col min="8" max="8" width="8.54296875" style="41" customWidth="1"/>
    <col min="9" max="9" width="1.453125" style="63" customWidth="1"/>
    <col min="10" max="10" width="8.54296875" style="6" customWidth="1"/>
    <col min="11" max="11" width="1.453125" style="219" customWidth="1"/>
    <col min="12" max="12" width="8.54296875" style="6" customWidth="1"/>
    <col min="13" max="13" width="1.453125" style="219" customWidth="1"/>
    <col min="14" max="14" width="6.1796875" style="17" bestFit="1" customWidth="1"/>
    <col min="15" max="15" width="1.453125" style="17" customWidth="1"/>
    <col min="16" max="16" width="6.1796875" style="17" bestFit="1" customWidth="1"/>
    <col min="17" max="17" width="1.453125" style="17" customWidth="1"/>
    <col min="18" max="18" width="5" style="17" bestFit="1" customWidth="1"/>
    <col min="19" max="19" width="1.453125" style="17" customWidth="1"/>
    <col min="20" max="20" width="8.81640625" style="6" bestFit="1" customWidth="1"/>
    <col min="21" max="16384" width="9.1796875" style="6"/>
  </cols>
  <sheetData>
    <row r="1" spans="1:22" ht="12" customHeight="1" x14ac:dyDescent="0.2">
      <c r="A1" s="948" t="s">
        <v>197</v>
      </c>
      <c r="B1" s="948"/>
      <c r="C1" s="948"/>
      <c r="D1" s="948"/>
      <c r="E1" s="948"/>
      <c r="F1" s="948"/>
      <c r="G1" s="948"/>
      <c r="H1" s="948"/>
      <c r="I1" s="948"/>
      <c r="J1" s="948"/>
      <c r="K1" s="948"/>
      <c r="L1" s="948"/>
      <c r="M1" s="948"/>
      <c r="N1" s="948"/>
      <c r="O1" s="948"/>
      <c r="P1" s="948"/>
      <c r="Q1" s="948"/>
      <c r="R1" s="948"/>
      <c r="S1" s="948"/>
      <c r="T1" s="948"/>
    </row>
    <row r="2" spans="1:22" ht="12" customHeight="1" x14ac:dyDescent="0.2">
      <c r="A2" s="645" t="s">
        <v>198</v>
      </c>
      <c r="B2" s="4" t="s">
        <v>199</v>
      </c>
      <c r="C2" s="358"/>
      <c r="D2" s="4" t="s">
        <v>200</v>
      </c>
      <c r="E2" s="358"/>
      <c r="F2" s="358" t="s">
        <v>201</v>
      </c>
      <c r="G2" s="358"/>
      <c r="H2" s="358" t="s">
        <v>202</v>
      </c>
      <c r="I2" s="358"/>
      <c r="J2" s="4" t="s">
        <v>203</v>
      </c>
      <c r="K2" s="4"/>
      <c r="L2" s="17" t="s">
        <v>204</v>
      </c>
      <c r="M2" s="218"/>
      <c r="N2" s="8"/>
      <c r="O2" s="8"/>
      <c r="P2" s="614"/>
      <c r="Q2" s="614"/>
      <c r="R2" s="614"/>
      <c r="T2" s="111"/>
    </row>
    <row r="3" spans="1:22" ht="12" x14ac:dyDescent="0.2">
      <c r="A3" s="63"/>
      <c r="B3" s="4" t="s">
        <v>205</v>
      </c>
      <c r="C3" s="4"/>
      <c r="D3" s="4" t="s">
        <v>206</v>
      </c>
      <c r="E3" s="4"/>
      <c r="F3" s="358" t="s">
        <v>207</v>
      </c>
      <c r="G3" s="4"/>
      <c r="H3" s="358" t="s">
        <v>208</v>
      </c>
      <c r="I3" s="4"/>
      <c r="J3" s="4" t="s">
        <v>209</v>
      </c>
      <c r="K3" s="4"/>
      <c r="L3" s="17" t="s">
        <v>210</v>
      </c>
      <c r="M3" s="218"/>
      <c r="N3" s="8"/>
      <c r="O3" s="8"/>
      <c r="P3" s="614"/>
      <c r="Q3" s="614"/>
      <c r="R3" s="614"/>
      <c r="T3" s="111"/>
    </row>
    <row r="4" spans="1:22" x14ac:dyDescent="0.2">
      <c r="A4" s="125" t="s">
        <v>211</v>
      </c>
      <c r="B4" s="355"/>
      <c r="C4" s="355"/>
      <c r="D4" s="355"/>
      <c r="E4" s="355"/>
      <c r="F4" s="356"/>
      <c r="G4" s="355"/>
      <c r="H4" s="356"/>
      <c r="I4" s="355"/>
      <c r="J4" s="355" t="s">
        <v>212</v>
      </c>
      <c r="K4" s="355"/>
      <c r="L4" s="186"/>
      <c r="M4" s="306"/>
      <c r="N4" s="1"/>
      <c r="O4" s="614"/>
      <c r="P4" s="1"/>
      <c r="Q4" s="1"/>
      <c r="R4" s="1"/>
      <c r="T4" s="111"/>
    </row>
    <row r="5" spans="1:22" ht="13" customHeight="1" x14ac:dyDescent="0.2">
      <c r="A5" s="90" t="s">
        <v>213</v>
      </c>
      <c r="B5" s="307" t="s">
        <v>24</v>
      </c>
      <c r="C5" s="305"/>
      <c r="D5" s="307" t="s">
        <v>24</v>
      </c>
      <c r="E5" s="90"/>
      <c r="F5" s="307" t="s">
        <v>24</v>
      </c>
      <c r="G5" s="415"/>
      <c r="H5" s="307" t="s">
        <v>24</v>
      </c>
      <c r="I5" s="416"/>
      <c r="J5" s="307" t="s">
        <v>24</v>
      </c>
      <c r="K5" s="308"/>
      <c r="L5" s="224">
        <v>1445.0088972015822</v>
      </c>
      <c r="M5" s="417"/>
      <c r="N5" s="34"/>
      <c r="O5" s="129"/>
      <c r="P5" s="34"/>
      <c r="Q5" s="34"/>
      <c r="R5" s="34"/>
      <c r="T5" s="217"/>
    </row>
    <row r="6" spans="1:22" ht="13" customHeight="1" x14ac:dyDescent="0.2">
      <c r="A6" s="90" t="s">
        <v>214</v>
      </c>
      <c r="B6" s="307" t="s">
        <v>24</v>
      </c>
      <c r="C6" s="305"/>
      <c r="D6" s="307" t="s">
        <v>24</v>
      </c>
      <c r="E6" s="90"/>
      <c r="F6" s="307" t="s">
        <v>24</v>
      </c>
      <c r="G6" s="415"/>
      <c r="H6" s="307" t="s">
        <v>24</v>
      </c>
      <c r="I6" s="416"/>
      <c r="J6" s="307" t="s">
        <v>24</v>
      </c>
      <c r="K6" s="308"/>
      <c r="L6" s="224">
        <v>1383</v>
      </c>
      <c r="M6" s="417"/>
      <c r="N6" s="34"/>
      <c r="O6" s="129"/>
      <c r="P6" s="34"/>
      <c r="Q6" s="34"/>
      <c r="R6" s="34"/>
      <c r="T6" s="217"/>
    </row>
    <row r="7" spans="1:22" ht="13" customHeight="1" x14ac:dyDescent="0.2">
      <c r="A7" s="90" t="s">
        <v>215</v>
      </c>
      <c r="B7" s="307" t="s">
        <v>24</v>
      </c>
      <c r="C7" s="305"/>
      <c r="D7" s="307" t="s">
        <v>24</v>
      </c>
      <c r="E7" s="90"/>
      <c r="F7" s="307" t="s">
        <v>24</v>
      </c>
      <c r="G7" s="415"/>
      <c r="H7" s="307" t="s">
        <v>24</v>
      </c>
      <c r="I7" s="416"/>
      <c r="J7" s="307" t="s">
        <v>24</v>
      </c>
      <c r="K7" s="308"/>
      <c r="L7" s="224">
        <v>5473.7467532467535</v>
      </c>
      <c r="M7" s="417"/>
      <c r="N7" s="34"/>
      <c r="O7" s="129"/>
      <c r="P7" s="34"/>
      <c r="Q7" s="34"/>
      <c r="R7" s="34"/>
      <c r="T7" s="217"/>
      <c r="V7" s="122"/>
    </row>
    <row r="8" spans="1:22" ht="13" customHeight="1" x14ac:dyDescent="0.2">
      <c r="A8" s="90" t="s">
        <v>216</v>
      </c>
      <c r="B8" s="307" t="s">
        <v>24</v>
      </c>
      <c r="C8" s="305"/>
      <c r="D8" s="307" t="s">
        <v>24</v>
      </c>
      <c r="E8" s="90"/>
      <c r="F8" s="307" t="s">
        <v>24</v>
      </c>
      <c r="G8" s="415"/>
      <c r="H8" s="307" t="s">
        <v>24</v>
      </c>
      <c r="I8" s="416"/>
      <c r="J8" s="307" t="s">
        <v>24</v>
      </c>
      <c r="K8" s="308"/>
      <c r="L8" s="224">
        <v>6103.3013628824874</v>
      </c>
      <c r="M8" s="417"/>
      <c r="N8" s="34"/>
      <c r="O8" s="129"/>
      <c r="P8" s="34"/>
      <c r="Q8" s="34"/>
      <c r="R8" s="34"/>
      <c r="T8" s="217"/>
    </row>
    <row r="9" spans="1:22" ht="13" customHeight="1" x14ac:dyDescent="0.2">
      <c r="A9" s="90" t="s">
        <v>217</v>
      </c>
      <c r="B9" s="307" t="s">
        <v>24</v>
      </c>
      <c r="C9" s="305"/>
      <c r="D9" s="307" t="s">
        <v>24</v>
      </c>
      <c r="E9" s="90"/>
      <c r="F9" s="307" t="s">
        <v>24</v>
      </c>
      <c r="G9" s="418"/>
      <c r="H9" s="307" t="s">
        <v>24</v>
      </c>
      <c r="I9" s="419"/>
      <c r="J9" s="307" t="s">
        <v>24</v>
      </c>
      <c r="K9" s="308"/>
      <c r="L9" s="224">
        <v>4788.2056893375102</v>
      </c>
      <c r="M9" s="417"/>
      <c r="N9" s="34"/>
      <c r="O9" s="129"/>
      <c r="P9" s="34"/>
      <c r="Q9" s="34"/>
      <c r="R9" s="34"/>
      <c r="T9" s="217"/>
    </row>
    <row r="10" spans="1:22" ht="13" customHeight="1" x14ac:dyDescent="0.2">
      <c r="A10" s="90" t="s">
        <v>218</v>
      </c>
      <c r="B10" s="307" t="s">
        <v>24</v>
      </c>
      <c r="C10" s="305"/>
      <c r="D10" s="307" t="s">
        <v>24</v>
      </c>
      <c r="E10" s="90"/>
      <c r="F10" s="307" t="s">
        <v>24</v>
      </c>
      <c r="G10" s="418"/>
      <c r="H10" s="307" t="s">
        <v>24</v>
      </c>
      <c r="I10" s="419"/>
      <c r="J10" s="307" t="s">
        <v>24</v>
      </c>
      <c r="K10" s="308"/>
      <c r="L10" s="224">
        <v>2607.4166666666665</v>
      </c>
      <c r="M10" s="417"/>
      <c r="N10" s="34"/>
      <c r="O10" s="129"/>
      <c r="P10" s="34"/>
      <c r="Q10" s="34"/>
      <c r="R10" s="34"/>
      <c r="S10" s="6"/>
      <c r="T10" s="217"/>
    </row>
    <row r="11" spans="1:22" ht="13" customHeight="1" x14ac:dyDescent="0.2">
      <c r="A11" s="90" t="s">
        <v>219</v>
      </c>
      <c r="B11" s="307" t="s">
        <v>24</v>
      </c>
      <c r="C11" s="305"/>
      <c r="D11" s="307" t="s">
        <v>24</v>
      </c>
      <c r="E11" s="90"/>
      <c r="F11" s="307" t="s">
        <v>24</v>
      </c>
      <c r="G11" s="418"/>
      <c r="H11" s="307" t="s">
        <v>24</v>
      </c>
      <c r="I11" s="419"/>
      <c r="J11" s="307" t="s">
        <v>24</v>
      </c>
      <c r="K11" s="308"/>
      <c r="L11" s="224">
        <v>3407.2830188679245</v>
      </c>
      <c r="M11" s="417"/>
      <c r="N11" s="34"/>
      <c r="O11" s="129"/>
      <c r="P11" s="34"/>
      <c r="Q11" s="34"/>
      <c r="R11" s="34"/>
      <c r="S11" s="6"/>
      <c r="T11" s="217"/>
    </row>
    <row r="12" spans="1:22" ht="13" customHeight="1" x14ac:dyDescent="0.2">
      <c r="A12" s="90" t="s">
        <v>220</v>
      </c>
      <c r="B12" s="307" t="s">
        <v>24</v>
      </c>
      <c r="C12" s="305"/>
      <c r="D12" s="307" t="s">
        <v>24</v>
      </c>
      <c r="E12" s="90"/>
      <c r="F12" s="307" t="s">
        <v>24</v>
      </c>
      <c r="G12" s="418"/>
      <c r="H12" s="307" t="s">
        <v>24</v>
      </c>
      <c r="I12" s="419"/>
      <c r="J12" s="307" t="s">
        <v>24</v>
      </c>
      <c r="K12" s="308"/>
      <c r="L12" s="224">
        <v>2020.7332354064879</v>
      </c>
      <c r="M12" s="417"/>
      <c r="N12" s="34"/>
      <c r="O12" s="129"/>
      <c r="P12" s="34"/>
      <c r="Q12" s="34"/>
      <c r="R12" s="34"/>
      <c r="S12" s="6"/>
      <c r="T12" s="217"/>
    </row>
    <row r="13" spans="1:22" ht="13" customHeight="1" x14ac:dyDescent="0.2">
      <c r="A13" s="90" t="s">
        <v>221</v>
      </c>
      <c r="B13" s="307" t="s">
        <v>24</v>
      </c>
      <c r="C13" s="305"/>
      <c r="D13" s="307" t="s">
        <v>24</v>
      </c>
      <c r="E13" s="90"/>
      <c r="F13" s="307" t="s">
        <v>24</v>
      </c>
      <c r="G13" s="418"/>
      <c r="H13" s="307" t="s">
        <v>24</v>
      </c>
      <c r="I13" s="419"/>
      <c r="J13" s="307" t="s">
        <v>24</v>
      </c>
      <c r="K13" s="308"/>
      <c r="L13" s="224">
        <v>1128.5188214108298</v>
      </c>
      <c r="M13" s="417"/>
      <c r="N13" s="34"/>
      <c r="O13" s="129"/>
      <c r="P13" s="34"/>
      <c r="Q13" s="34"/>
      <c r="R13" s="34"/>
      <c r="S13" s="6"/>
      <c r="T13" s="217"/>
    </row>
    <row r="14" spans="1:22" ht="13" customHeight="1" x14ac:dyDescent="0.2">
      <c r="A14" s="90" t="s">
        <v>222</v>
      </c>
      <c r="B14" s="13">
        <v>2438</v>
      </c>
      <c r="C14" s="305"/>
      <c r="D14" s="307" t="s">
        <v>24</v>
      </c>
      <c r="E14" s="90"/>
      <c r="F14" s="307" t="s">
        <v>24</v>
      </c>
      <c r="G14" s="418"/>
      <c r="H14" s="307" t="s">
        <v>24</v>
      </c>
      <c r="I14" s="419"/>
      <c r="J14" s="307" t="s">
        <v>24</v>
      </c>
      <c r="K14" s="308"/>
      <c r="L14" s="224">
        <v>1799.9109482622639</v>
      </c>
      <c r="M14" s="417"/>
      <c r="N14" s="34"/>
      <c r="O14" s="129"/>
      <c r="P14" s="34"/>
      <c r="Q14" s="34"/>
      <c r="R14" s="34"/>
      <c r="S14" s="6"/>
      <c r="T14" s="217"/>
    </row>
    <row r="15" spans="1:22" ht="13" customHeight="1" x14ac:dyDescent="0.2">
      <c r="A15" s="90" t="s">
        <v>223</v>
      </c>
      <c r="B15" s="13" t="s">
        <v>166</v>
      </c>
      <c r="C15" s="305"/>
      <c r="D15" s="307" t="s">
        <v>24</v>
      </c>
      <c r="E15" s="90"/>
      <c r="F15" s="307" t="s">
        <v>24</v>
      </c>
      <c r="G15" s="418"/>
      <c r="H15" s="307" t="s">
        <v>24</v>
      </c>
      <c r="I15" s="419"/>
      <c r="J15" s="307" t="s">
        <v>24</v>
      </c>
      <c r="K15" s="308"/>
      <c r="L15" s="224">
        <v>2501.9340454979438</v>
      </c>
      <c r="M15" s="417"/>
      <c r="N15" s="34"/>
      <c r="O15" s="129"/>
      <c r="P15" s="34"/>
      <c r="Q15" s="34"/>
      <c r="R15" s="34"/>
      <c r="S15" s="6"/>
      <c r="T15" s="217"/>
    </row>
    <row r="16" spans="1:22" ht="13" customHeight="1" x14ac:dyDescent="0.2">
      <c r="A16" s="90" t="s">
        <v>224</v>
      </c>
      <c r="B16" s="13">
        <v>1455</v>
      </c>
      <c r="C16" s="305"/>
      <c r="D16" s="307" t="s">
        <v>24</v>
      </c>
      <c r="E16" s="90"/>
      <c r="F16" s="307" t="s">
        <v>24</v>
      </c>
      <c r="G16" s="418"/>
      <c r="H16" s="307" t="s">
        <v>24</v>
      </c>
      <c r="I16" s="419"/>
      <c r="J16" s="307" t="s">
        <v>24</v>
      </c>
      <c r="K16" s="308"/>
      <c r="L16" s="224">
        <v>3172.9244428717284</v>
      </c>
      <c r="M16" s="417"/>
      <c r="N16" s="34"/>
      <c r="O16" s="129"/>
      <c r="P16" s="34"/>
      <c r="Q16" s="34"/>
      <c r="R16" s="34"/>
      <c r="S16" s="6"/>
      <c r="T16" s="217"/>
    </row>
    <row r="17" spans="1:37" ht="13" customHeight="1" x14ac:dyDescent="0.2">
      <c r="A17" s="90" t="s">
        <v>225</v>
      </c>
      <c r="B17" s="13">
        <v>3401</v>
      </c>
      <c r="C17" s="305"/>
      <c r="D17" s="307" t="s">
        <v>24</v>
      </c>
      <c r="E17" s="90"/>
      <c r="F17" s="307" t="s">
        <v>24</v>
      </c>
      <c r="G17" s="418"/>
      <c r="H17" s="307" t="s">
        <v>24</v>
      </c>
      <c r="I17" s="419"/>
      <c r="J17" s="420">
        <v>418</v>
      </c>
      <c r="K17" s="421"/>
      <c r="L17" s="224">
        <v>6730.1313174117149</v>
      </c>
      <c r="M17" s="417"/>
      <c r="N17" s="34"/>
      <c r="O17" s="129"/>
      <c r="P17" s="34"/>
      <c r="Q17" s="34"/>
      <c r="R17" s="34"/>
      <c r="S17" s="6"/>
      <c r="T17" s="217"/>
    </row>
    <row r="18" spans="1:37" ht="13" customHeight="1" x14ac:dyDescent="0.2">
      <c r="A18" s="90" t="s">
        <v>226</v>
      </c>
      <c r="B18" s="13">
        <v>3487</v>
      </c>
      <c r="C18" s="305"/>
      <c r="D18" s="13">
        <v>2169</v>
      </c>
      <c r="E18" s="422" t="s">
        <v>227</v>
      </c>
      <c r="F18" s="307" t="s">
        <v>24</v>
      </c>
      <c r="G18" s="418"/>
      <c r="H18" s="307" t="s">
        <v>24</v>
      </c>
      <c r="I18" s="419"/>
      <c r="J18" s="420">
        <v>988</v>
      </c>
      <c r="K18" s="421"/>
      <c r="L18" s="224">
        <v>3151.9713665566942</v>
      </c>
      <c r="M18" s="417"/>
      <c r="N18" s="34"/>
      <c r="O18" s="129"/>
      <c r="P18" s="34"/>
      <c r="Q18" s="34"/>
      <c r="R18" s="34"/>
      <c r="S18" s="6"/>
      <c r="T18" s="217"/>
    </row>
    <row r="19" spans="1:37" ht="13" customHeight="1" x14ac:dyDescent="0.2">
      <c r="A19" s="90" t="s">
        <v>228</v>
      </c>
      <c r="B19" s="13" t="s">
        <v>166</v>
      </c>
      <c r="C19" s="305"/>
      <c r="D19" s="13">
        <v>7489</v>
      </c>
      <c r="E19" s="90"/>
      <c r="F19" s="307" t="s">
        <v>24</v>
      </c>
      <c r="G19" s="418"/>
      <c r="H19" s="307" t="s">
        <v>24</v>
      </c>
      <c r="I19" s="419"/>
      <c r="J19" s="420">
        <v>535</v>
      </c>
      <c r="K19" s="421"/>
      <c r="L19" s="225">
        <v>1420</v>
      </c>
      <c r="M19" s="223" t="s">
        <v>229</v>
      </c>
      <c r="N19" s="34"/>
      <c r="O19" s="129"/>
      <c r="P19" s="34"/>
      <c r="Q19" s="34"/>
      <c r="R19" s="34"/>
      <c r="S19" s="6"/>
      <c r="T19" s="217"/>
    </row>
    <row r="20" spans="1:37" ht="13" customHeight="1" x14ac:dyDescent="0.2">
      <c r="A20" s="90" t="s">
        <v>230</v>
      </c>
      <c r="B20" s="13">
        <v>1839</v>
      </c>
      <c r="C20" s="150" t="s">
        <v>18</v>
      </c>
      <c r="D20" s="13">
        <v>5786</v>
      </c>
      <c r="E20" s="90"/>
      <c r="F20" s="307" t="s">
        <v>24</v>
      </c>
      <c r="G20" s="418"/>
      <c r="H20" s="307" t="s">
        <v>24</v>
      </c>
      <c r="I20" s="419"/>
      <c r="J20" s="420">
        <v>331</v>
      </c>
      <c r="K20" s="421"/>
      <c r="L20" s="225">
        <v>3020</v>
      </c>
      <c r="M20" s="223" t="s">
        <v>229</v>
      </c>
      <c r="N20" s="34"/>
      <c r="O20" s="129"/>
      <c r="P20" s="34"/>
      <c r="Q20" s="34"/>
      <c r="R20" s="34"/>
      <c r="S20" s="6"/>
      <c r="T20" s="217"/>
    </row>
    <row r="21" spans="1:37" ht="13" customHeight="1" x14ac:dyDescent="0.2">
      <c r="A21" s="90" t="s">
        <v>231</v>
      </c>
      <c r="B21" s="13" t="s">
        <v>166</v>
      </c>
      <c r="C21" s="305"/>
      <c r="D21" s="13">
        <v>7186</v>
      </c>
      <c r="E21" s="90"/>
      <c r="F21" s="307" t="s">
        <v>24</v>
      </c>
      <c r="G21" s="418"/>
      <c r="H21" s="307" t="s">
        <v>24</v>
      </c>
      <c r="I21" s="423"/>
      <c r="J21" s="424">
        <v>929</v>
      </c>
      <c r="K21" s="425"/>
      <c r="L21" s="225">
        <v>1062.1907898614795</v>
      </c>
      <c r="M21" s="223" t="s">
        <v>19</v>
      </c>
      <c r="N21" s="260"/>
      <c r="O21" s="259"/>
      <c r="P21" s="260"/>
      <c r="Q21" s="260"/>
      <c r="R21" s="260"/>
      <c r="S21" s="6"/>
      <c r="T21" s="217"/>
    </row>
    <row r="22" spans="1:37" ht="13" customHeight="1" x14ac:dyDescent="0.2">
      <c r="A22" s="90" t="s">
        <v>232</v>
      </c>
      <c r="B22" s="13">
        <v>4541</v>
      </c>
      <c r="C22" s="305"/>
      <c r="D22" s="13">
        <v>12667</v>
      </c>
      <c r="E22" s="90"/>
      <c r="F22" s="307" t="s">
        <v>24</v>
      </c>
      <c r="G22" s="418"/>
      <c r="H22" s="307" t="s">
        <v>24</v>
      </c>
      <c r="I22" s="423"/>
      <c r="J22" s="424">
        <v>2202</v>
      </c>
      <c r="K22" s="425"/>
      <c r="L22" s="225">
        <v>2092.866213519239</v>
      </c>
      <c r="M22" s="223"/>
      <c r="N22" s="260"/>
      <c r="O22" s="259"/>
      <c r="P22" s="260"/>
      <c r="Q22" s="260"/>
      <c r="R22" s="260"/>
      <c r="S22" s="6"/>
      <c r="T22" s="217"/>
    </row>
    <row r="23" spans="1:37" ht="11.25" customHeight="1" x14ac:dyDescent="0.2">
      <c r="A23" s="90" t="s">
        <v>233</v>
      </c>
      <c r="B23" s="13">
        <v>2820</v>
      </c>
      <c r="C23" s="150"/>
      <c r="D23" s="13">
        <v>3825</v>
      </c>
      <c r="E23" s="90"/>
      <c r="F23" s="426">
        <v>3844</v>
      </c>
      <c r="G23" s="427"/>
      <c r="H23" s="426">
        <v>3738</v>
      </c>
      <c r="I23" s="423"/>
      <c r="J23" s="424">
        <v>633</v>
      </c>
      <c r="K23" s="425"/>
      <c r="L23" s="225">
        <v>1219.3490346331316</v>
      </c>
      <c r="M23" s="223"/>
      <c r="N23" s="260"/>
      <c r="O23" s="259"/>
      <c r="P23" s="260"/>
      <c r="Q23" s="260"/>
      <c r="R23" s="260"/>
      <c r="S23" s="6"/>
      <c r="T23" s="217"/>
    </row>
    <row r="24" spans="1:37" ht="11.25" customHeight="1" x14ac:dyDescent="0.2">
      <c r="A24" s="90" t="s">
        <v>234</v>
      </c>
      <c r="B24" s="13">
        <v>290</v>
      </c>
      <c r="C24" s="13"/>
      <c r="D24" s="13" t="s">
        <v>85</v>
      </c>
      <c r="E24" s="90"/>
      <c r="F24" s="13">
        <v>4231</v>
      </c>
      <c r="G24" s="427"/>
      <c r="H24" s="13">
        <v>135</v>
      </c>
      <c r="I24" s="423"/>
      <c r="J24" s="13" t="s">
        <v>85</v>
      </c>
      <c r="K24" s="425"/>
      <c r="L24" s="225">
        <v>922</v>
      </c>
      <c r="M24" s="223"/>
      <c r="N24" s="260"/>
      <c r="O24" s="259"/>
      <c r="P24" s="260"/>
      <c r="Q24" s="260"/>
      <c r="R24" s="260"/>
      <c r="S24" s="6"/>
      <c r="T24" s="217"/>
    </row>
    <row r="25" spans="1:37" ht="11.25" customHeight="1" x14ac:dyDescent="0.2">
      <c r="A25" s="90" t="s">
        <v>235</v>
      </c>
      <c r="B25" s="13" t="s">
        <v>166</v>
      </c>
      <c r="C25" s="13"/>
      <c r="D25" s="13" t="s">
        <v>85</v>
      </c>
      <c r="E25" s="90"/>
      <c r="F25" s="13">
        <v>4632</v>
      </c>
      <c r="G25" s="427"/>
      <c r="H25" s="13" t="s">
        <v>85</v>
      </c>
      <c r="I25" s="423"/>
      <c r="J25" s="13" t="s">
        <v>85</v>
      </c>
      <c r="K25" s="425"/>
      <c r="L25" s="225">
        <v>625</v>
      </c>
      <c r="M25" s="223"/>
      <c r="N25" s="260"/>
      <c r="O25" s="259"/>
      <c r="P25" s="260"/>
      <c r="Q25" s="260"/>
      <c r="R25" s="260"/>
      <c r="S25" s="6"/>
      <c r="T25" s="217"/>
    </row>
    <row r="26" spans="1:37" ht="11.25" customHeight="1" x14ac:dyDescent="0.2">
      <c r="A26" s="90" t="s">
        <v>236</v>
      </c>
      <c r="B26" s="13" t="s">
        <v>166</v>
      </c>
      <c r="C26" s="13"/>
      <c r="D26" s="13" t="s">
        <v>85</v>
      </c>
      <c r="E26" s="90"/>
      <c r="F26" s="13">
        <v>4710</v>
      </c>
      <c r="G26" s="427"/>
      <c r="H26" s="13">
        <v>155</v>
      </c>
      <c r="I26" s="423"/>
      <c r="J26" s="13" t="s">
        <v>85</v>
      </c>
      <c r="K26" s="425"/>
      <c r="L26" s="13" t="s">
        <v>166</v>
      </c>
      <c r="M26" s="223"/>
      <c r="N26" s="260"/>
      <c r="O26" s="259"/>
      <c r="P26" s="260"/>
      <c r="Q26" s="260"/>
      <c r="R26" s="260"/>
      <c r="S26" s="6"/>
      <c r="T26" s="217"/>
    </row>
    <row r="27" spans="1:37" ht="11.25" customHeight="1" x14ac:dyDescent="0.2">
      <c r="A27" s="90" t="s">
        <v>237</v>
      </c>
      <c r="B27" s="13" t="s">
        <v>166</v>
      </c>
      <c r="C27" s="13"/>
      <c r="D27" s="13">
        <v>1137</v>
      </c>
      <c r="E27" s="90"/>
      <c r="F27" s="13">
        <v>8199</v>
      </c>
      <c r="G27" s="427"/>
      <c r="H27" s="13">
        <v>3878</v>
      </c>
      <c r="I27" s="423"/>
      <c r="J27" s="13">
        <v>932</v>
      </c>
      <c r="K27" s="425"/>
      <c r="L27" s="13">
        <v>1180</v>
      </c>
      <c r="M27" s="223"/>
      <c r="N27" s="260"/>
      <c r="O27" s="259"/>
      <c r="P27" s="260"/>
      <c r="Q27" s="260"/>
      <c r="R27" s="260"/>
      <c r="S27" s="6"/>
      <c r="T27" s="217"/>
    </row>
    <row r="28" spans="1:37" ht="11.25" customHeight="1" x14ac:dyDescent="0.2">
      <c r="A28" s="125" t="s">
        <v>238</v>
      </c>
      <c r="B28" s="13" t="s">
        <v>166</v>
      </c>
      <c r="C28" s="13"/>
      <c r="D28" s="13" t="s">
        <v>85</v>
      </c>
      <c r="E28" s="90"/>
      <c r="F28" s="13">
        <v>8061</v>
      </c>
      <c r="G28" s="427"/>
      <c r="H28" s="13">
        <v>7546</v>
      </c>
      <c r="I28" s="423"/>
      <c r="J28" s="13">
        <v>850</v>
      </c>
      <c r="K28" s="425"/>
      <c r="L28" s="13">
        <v>1966</v>
      </c>
      <c r="M28" s="223"/>
      <c r="N28" s="260"/>
      <c r="O28" s="259"/>
      <c r="P28" s="260"/>
      <c r="Q28" s="260"/>
      <c r="R28" s="260"/>
      <c r="S28" s="6"/>
      <c r="T28" s="217"/>
    </row>
    <row r="29" spans="1:37" s="54" customFormat="1" ht="10.5" customHeight="1" x14ac:dyDescent="0.2">
      <c r="A29" s="807"/>
      <c r="B29" s="944"/>
      <c r="C29" s="944"/>
      <c r="D29" s="944"/>
      <c r="E29" s="944"/>
      <c r="F29" s="944"/>
      <c r="G29" s="944"/>
      <c r="H29" s="944"/>
      <c r="I29" s="944"/>
      <c r="J29" s="944"/>
      <c r="K29" s="944"/>
      <c r="L29" s="944"/>
      <c r="M29" s="944"/>
      <c r="N29" s="944"/>
      <c r="O29" s="944"/>
      <c r="P29" s="944"/>
      <c r="Q29" s="944"/>
      <c r="R29" s="944"/>
      <c r="S29" s="944"/>
      <c r="T29" s="944"/>
      <c r="U29" s="6"/>
      <c r="V29" s="6"/>
      <c r="W29" s="6"/>
      <c r="X29" s="6"/>
      <c r="Y29" s="6"/>
      <c r="Z29" s="6"/>
      <c r="AA29" s="6"/>
      <c r="AB29" s="6"/>
      <c r="AC29" s="6"/>
      <c r="AD29" s="6"/>
      <c r="AE29" s="6"/>
      <c r="AF29" s="6"/>
      <c r="AG29" s="6"/>
      <c r="AH29" s="6"/>
      <c r="AI29" s="6"/>
      <c r="AJ29" s="6"/>
      <c r="AK29" s="6"/>
    </row>
    <row r="30" spans="1:37" ht="11.25" customHeight="1" x14ac:dyDescent="0.2">
      <c r="A30" s="645" t="s">
        <v>239</v>
      </c>
      <c r="B30" s="1" t="s">
        <v>199</v>
      </c>
      <c r="C30" s="413"/>
      <c r="D30" s="1" t="s">
        <v>240</v>
      </c>
      <c r="E30" s="413"/>
      <c r="F30" s="8" t="s">
        <v>241</v>
      </c>
      <c r="G30" s="413"/>
      <c r="H30" s="8" t="s">
        <v>202</v>
      </c>
      <c r="I30" s="8"/>
      <c r="J30" s="1" t="s">
        <v>242</v>
      </c>
      <c r="K30" s="1"/>
      <c r="L30" s="111" t="s">
        <v>243</v>
      </c>
      <c r="M30" s="111"/>
      <c r="N30" s="8" t="s">
        <v>244</v>
      </c>
      <c r="O30" s="8"/>
      <c r="P30" s="8" t="s">
        <v>245</v>
      </c>
      <c r="Q30" s="8"/>
      <c r="R30" s="8" t="s">
        <v>246</v>
      </c>
      <c r="T30" s="111" t="s">
        <v>247</v>
      </c>
    </row>
    <row r="31" spans="1:37" ht="11.25" customHeight="1" x14ac:dyDescent="0.2">
      <c r="A31" s="63"/>
      <c r="B31" s="1" t="s">
        <v>248</v>
      </c>
      <c r="C31" s="413"/>
      <c r="D31" s="1" t="s">
        <v>249</v>
      </c>
      <c r="E31" s="413"/>
      <c r="F31" s="8" t="s">
        <v>250</v>
      </c>
      <c r="G31" s="413"/>
      <c r="H31" s="8" t="s">
        <v>251</v>
      </c>
      <c r="I31" s="8"/>
      <c r="J31" s="1" t="s">
        <v>252</v>
      </c>
      <c r="K31" s="1"/>
      <c r="L31" s="111" t="s">
        <v>253</v>
      </c>
      <c r="M31" s="111"/>
      <c r="N31" s="8" t="s">
        <v>252</v>
      </c>
      <c r="O31" s="8"/>
      <c r="P31" s="8" t="s">
        <v>252</v>
      </c>
      <c r="Q31" s="8"/>
      <c r="R31" s="8" t="s">
        <v>252</v>
      </c>
      <c r="T31" s="111" t="s">
        <v>254</v>
      </c>
    </row>
    <row r="32" spans="1:37" ht="11.25" customHeight="1" x14ac:dyDescent="0.2">
      <c r="A32" s="125" t="s">
        <v>211</v>
      </c>
      <c r="B32" s="110" t="s">
        <v>212</v>
      </c>
      <c r="C32" s="274"/>
      <c r="D32" s="110" t="s">
        <v>212</v>
      </c>
      <c r="E32" s="274"/>
      <c r="F32" s="353"/>
      <c r="G32" s="274"/>
      <c r="H32" s="110" t="s">
        <v>212</v>
      </c>
      <c r="I32" s="2"/>
      <c r="J32" s="2"/>
      <c r="K32" s="2"/>
      <c r="L32" s="110"/>
      <c r="M32" s="110"/>
      <c r="N32" s="2"/>
      <c r="O32" s="353"/>
      <c r="P32" s="2"/>
      <c r="Q32" s="2"/>
      <c r="R32" s="2"/>
      <c r="S32" s="186"/>
      <c r="T32" s="110" t="s">
        <v>212</v>
      </c>
    </row>
    <row r="33" spans="1:20" ht="11.25" customHeight="1" x14ac:dyDescent="0.2">
      <c r="A33" s="90" t="s">
        <v>255</v>
      </c>
      <c r="B33" s="428" t="s">
        <v>24</v>
      </c>
      <c r="C33" s="414"/>
      <c r="D33" s="428" t="s">
        <v>24</v>
      </c>
      <c r="E33" s="414"/>
      <c r="F33" s="428" t="s">
        <v>24</v>
      </c>
      <c r="G33" s="414"/>
      <c r="H33" s="428" t="s">
        <v>24</v>
      </c>
      <c r="I33" s="1"/>
      <c r="J33" s="428" t="s">
        <v>24</v>
      </c>
      <c r="K33" s="1"/>
      <c r="L33" s="428" t="s">
        <v>24</v>
      </c>
      <c r="M33" s="111"/>
      <c r="N33" s="428" t="s">
        <v>24</v>
      </c>
      <c r="O33" s="8"/>
      <c r="P33" s="428" t="s">
        <v>24</v>
      </c>
      <c r="Q33" s="1"/>
      <c r="R33" s="428" t="s">
        <v>24</v>
      </c>
      <c r="T33" s="429">
        <v>86</v>
      </c>
    </row>
    <row r="34" spans="1:20" ht="11.25" customHeight="1" x14ac:dyDescent="0.2">
      <c r="A34" s="90" t="s">
        <v>256</v>
      </c>
      <c r="B34" s="428" t="s">
        <v>24</v>
      </c>
      <c r="C34" s="414"/>
      <c r="D34" s="428" t="s">
        <v>24</v>
      </c>
      <c r="E34" s="414"/>
      <c r="F34" s="428" t="s">
        <v>24</v>
      </c>
      <c r="G34" s="414"/>
      <c r="H34" s="428" t="s">
        <v>24</v>
      </c>
      <c r="I34" s="1"/>
      <c r="J34" s="428" t="s">
        <v>24</v>
      </c>
      <c r="K34" s="1"/>
      <c r="L34" s="428" t="s">
        <v>24</v>
      </c>
      <c r="M34" s="111"/>
      <c r="N34" s="428" t="s">
        <v>24</v>
      </c>
      <c r="O34" s="8"/>
      <c r="P34" s="428" t="s">
        <v>24</v>
      </c>
      <c r="Q34" s="1"/>
      <c r="R34" s="428" t="s">
        <v>24</v>
      </c>
      <c r="T34" s="429">
        <v>254</v>
      </c>
    </row>
    <row r="35" spans="1:20" ht="11.25" customHeight="1" x14ac:dyDescent="0.2">
      <c r="A35" s="90" t="s">
        <v>257</v>
      </c>
      <c r="B35" s="428" t="s">
        <v>24</v>
      </c>
      <c r="C35" s="414"/>
      <c r="D35" s="428" t="s">
        <v>24</v>
      </c>
      <c r="E35" s="414"/>
      <c r="F35" s="428" t="s">
        <v>24</v>
      </c>
      <c r="G35" s="414"/>
      <c r="H35" s="428" t="s">
        <v>24</v>
      </c>
      <c r="I35" s="1"/>
      <c r="J35" s="428" t="s">
        <v>24</v>
      </c>
      <c r="K35" s="1"/>
      <c r="L35" s="428" t="s">
        <v>24</v>
      </c>
      <c r="M35" s="111"/>
      <c r="N35" s="428" t="s">
        <v>24</v>
      </c>
      <c r="O35" s="8"/>
      <c r="P35" s="428" t="s">
        <v>24</v>
      </c>
      <c r="Q35" s="1"/>
      <c r="R35" s="428" t="s">
        <v>24</v>
      </c>
      <c r="T35" s="429">
        <v>253</v>
      </c>
    </row>
    <row r="36" spans="1:20" ht="11.25" customHeight="1" x14ac:dyDescent="0.2">
      <c r="A36" s="90" t="s">
        <v>258</v>
      </c>
      <c r="B36" s="428" t="s">
        <v>24</v>
      </c>
      <c r="C36" s="414"/>
      <c r="D36" s="428" t="s">
        <v>24</v>
      </c>
      <c r="E36" s="414"/>
      <c r="F36" s="428" t="s">
        <v>24</v>
      </c>
      <c r="G36" s="414"/>
      <c r="H36" s="428" t="s">
        <v>24</v>
      </c>
      <c r="I36" s="1"/>
      <c r="J36" s="428" t="s">
        <v>24</v>
      </c>
      <c r="K36" s="1"/>
      <c r="L36" s="428" t="s">
        <v>24</v>
      </c>
      <c r="M36" s="111"/>
      <c r="N36" s="428" t="s">
        <v>24</v>
      </c>
      <c r="O36" s="8"/>
      <c r="P36" s="428" t="s">
        <v>24</v>
      </c>
      <c r="Q36" s="1"/>
      <c r="R36" s="428" t="s">
        <v>24</v>
      </c>
      <c r="T36" s="429">
        <v>184</v>
      </c>
    </row>
    <row r="37" spans="1:20" ht="11.25" customHeight="1" x14ac:dyDescent="0.2">
      <c r="A37" s="90" t="s">
        <v>259</v>
      </c>
      <c r="B37" s="428" t="s">
        <v>24</v>
      </c>
      <c r="C37" s="414"/>
      <c r="D37" s="428" t="s">
        <v>24</v>
      </c>
      <c r="E37" s="414"/>
      <c r="F37" s="428" t="s">
        <v>24</v>
      </c>
      <c r="G37" s="414"/>
      <c r="H37" s="428" t="s">
        <v>24</v>
      </c>
      <c r="I37" s="1"/>
      <c r="J37" s="428" t="s">
        <v>24</v>
      </c>
      <c r="K37" s="1"/>
      <c r="L37" s="428" t="s">
        <v>24</v>
      </c>
      <c r="M37" s="111"/>
      <c r="N37" s="428" t="s">
        <v>24</v>
      </c>
      <c r="O37" s="8"/>
      <c r="P37" s="428" t="s">
        <v>24</v>
      </c>
      <c r="Q37" s="1"/>
      <c r="R37" s="428" t="s">
        <v>24</v>
      </c>
      <c r="T37" s="429">
        <v>203</v>
      </c>
    </row>
    <row r="38" spans="1:20" ht="11.25" customHeight="1" x14ac:dyDescent="0.2">
      <c r="A38" s="90" t="s">
        <v>213</v>
      </c>
      <c r="B38" s="428" t="s">
        <v>24</v>
      </c>
      <c r="C38" s="150"/>
      <c r="D38" s="428" t="s">
        <v>24</v>
      </c>
      <c r="E38" s="90"/>
      <c r="F38" s="428" t="s">
        <v>24</v>
      </c>
      <c r="G38" s="427"/>
      <c r="H38" s="428" t="s">
        <v>24</v>
      </c>
      <c r="I38" s="423"/>
      <c r="J38" s="428" t="s">
        <v>24</v>
      </c>
      <c r="K38" s="425"/>
      <c r="L38" s="428" t="s">
        <v>24</v>
      </c>
      <c r="M38" s="223"/>
      <c r="N38" s="428" t="s">
        <v>24</v>
      </c>
      <c r="O38" s="259"/>
      <c r="P38" s="428" t="s">
        <v>24</v>
      </c>
      <c r="Q38" s="260"/>
      <c r="R38" s="430">
        <v>20</v>
      </c>
      <c r="S38" s="6"/>
      <c r="T38" s="429">
        <v>204</v>
      </c>
    </row>
    <row r="39" spans="1:20" ht="11.25" customHeight="1" x14ac:dyDescent="0.2">
      <c r="A39" s="90" t="s">
        <v>214</v>
      </c>
      <c r="B39" s="428" t="s">
        <v>24</v>
      </c>
      <c r="C39" s="150"/>
      <c r="D39" s="428" t="s">
        <v>24</v>
      </c>
      <c r="E39" s="90"/>
      <c r="F39" s="428" t="s">
        <v>24</v>
      </c>
      <c r="G39" s="427"/>
      <c r="H39" s="428" t="s">
        <v>24</v>
      </c>
      <c r="I39" s="423"/>
      <c r="J39" s="428" t="s">
        <v>24</v>
      </c>
      <c r="K39" s="425"/>
      <c r="L39" s="431">
        <v>524</v>
      </c>
      <c r="M39" s="223"/>
      <c r="N39" s="428" t="s">
        <v>24</v>
      </c>
      <c r="O39" s="259"/>
      <c r="P39" s="428" t="s">
        <v>24</v>
      </c>
      <c r="Q39" s="260"/>
      <c r="R39" s="430">
        <v>88</v>
      </c>
      <c r="S39" s="6"/>
      <c r="T39" s="429">
        <v>286</v>
      </c>
    </row>
    <row r="40" spans="1:20" ht="11.25" customHeight="1" x14ac:dyDescent="0.2">
      <c r="A40" s="90" t="s">
        <v>215</v>
      </c>
      <c r="B40" s="428" t="s">
        <v>24</v>
      </c>
      <c r="C40" s="150"/>
      <c r="D40" s="428" t="s">
        <v>24</v>
      </c>
      <c r="E40" s="90"/>
      <c r="F40" s="430">
        <v>1807</v>
      </c>
      <c r="G40" s="427"/>
      <c r="H40" s="428" t="s">
        <v>24</v>
      </c>
      <c r="I40" s="423"/>
      <c r="J40" s="428" t="s">
        <v>24</v>
      </c>
      <c r="K40" s="425"/>
      <c r="L40" s="431">
        <v>367</v>
      </c>
      <c r="M40" s="223"/>
      <c r="N40" s="428" t="s">
        <v>24</v>
      </c>
      <c r="O40" s="259"/>
      <c r="P40" s="428" t="s">
        <v>24</v>
      </c>
      <c r="Q40" s="260"/>
      <c r="R40" s="430">
        <v>45</v>
      </c>
      <c r="S40" s="6"/>
      <c r="T40" s="429">
        <v>158</v>
      </c>
    </row>
    <row r="41" spans="1:20" ht="11.25" customHeight="1" x14ac:dyDescent="0.2">
      <c r="A41" s="90" t="s">
        <v>216</v>
      </c>
      <c r="B41" s="428" t="s">
        <v>24</v>
      </c>
      <c r="C41" s="150"/>
      <c r="D41" s="428" t="s">
        <v>24</v>
      </c>
      <c r="E41" s="90"/>
      <c r="F41" s="430">
        <v>731</v>
      </c>
      <c r="G41" s="427"/>
      <c r="H41" s="428" t="s">
        <v>24</v>
      </c>
      <c r="I41" s="423"/>
      <c r="J41" s="428" t="s">
        <v>24</v>
      </c>
      <c r="K41" s="425"/>
      <c r="L41" s="431">
        <v>1204</v>
      </c>
      <c r="M41" s="223"/>
      <c r="N41" s="428" t="s">
        <v>24</v>
      </c>
      <c r="O41" s="259"/>
      <c r="P41" s="428" t="s">
        <v>24</v>
      </c>
      <c r="Q41" s="260"/>
      <c r="R41" s="430">
        <v>91</v>
      </c>
      <c r="S41" s="6"/>
      <c r="T41" s="429">
        <v>383</v>
      </c>
    </row>
    <row r="42" spans="1:20" ht="11.25" customHeight="1" x14ac:dyDescent="0.2">
      <c r="A42" s="90" t="s">
        <v>217</v>
      </c>
      <c r="B42" s="428" t="s">
        <v>24</v>
      </c>
      <c r="C42" s="150"/>
      <c r="D42" s="428" t="s">
        <v>24</v>
      </c>
      <c r="E42" s="90"/>
      <c r="F42" s="430">
        <v>974</v>
      </c>
      <c r="G42" s="427"/>
      <c r="H42" s="428" t="s">
        <v>24</v>
      </c>
      <c r="I42" s="423"/>
      <c r="J42" s="428" t="s">
        <v>24</v>
      </c>
      <c r="K42" s="425"/>
      <c r="L42" s="431">
        <v>1167</v>
      </c>
      <c r="M42" s="223"/>
      <c r="N42" s="428" t="s">
        <v>24</v>
      </c>
      <c r="O42" s="259"/>
      <c r="P42" s="428" t="s">
        <v>24</v>
      </c>
      <c r="Q42" s="260"/>
      <c r="R42" s="430">
        <v>152</v>
      </c>
      <c r="S42" s="6"/>
      <c r="T42" s="429">
        <v>496</v>
      </c>
    </row>
    <row r="43" spans="1:20" ht="11.25" customHeight="1" x14ac:dyDescent="0.2">
      <c r="A43" s="90" t="s">
        <v>218</v>
      </c>
      <c r="B43" s="428" t="s">
        <v>24</v>
      </c>
      <c r="C43" s="150"/>
      <c r="D43" s="428" t="s">
        <v>24</v>
      </c>
      <c r="E43" s="90"/>
      <c r="F43" s="430">
        <v>789</v>
      </c>
      <c r="G43" s="427"/>
      <c r="H43" s="428" t="s">
        <v>24</v>
      </c>
      <c r="I43" s="423"/>
      <c r="J43" s="428" t="s">
        <v>24</v>
      </c>
      <c r="K43" s="425"/>
      <c r="L43" s="431">
        <v>709</v>
      </c>
      <c r="M43" s="223"/>
      <c r="N43" s="428">
        <v>1394</v>
      </c>
      <c r="O43" s="259"/>
      <c r="P43" s="428" t="s">
        <v>24</v>
      </c>
      <c r="Q43" s="260"/>
      <c r="R43" s="430">
        <v>14</v>
      </c>
      <c r="S43" s="6"/>
      <c r="T43" s="429">
        <v>190</v>
      </c>
    </row>
    <row r="44" spans="1:20" ht="11.25" customHeight="1" x14ac:dyDescent="0.2">
      <c r="A44" s="90" t="s">
        <v>219</v>
      </c>
      <c r="B44" s="428" t="s">
        <v>24</v>
      </c>
      <c r="C44" s="150"/>
      <c r="D44" s="428" t="s">
        <v>24</v>
      </c>
      <c r="E44" s="90"/>
      <c r="F44" s="430">
        <v>396</v>
      </c>
      <c r="G44" s="427"/>
      <c r="H44" s="428" t="s">
        <v>24</v>
      </c>
      <c r="I44" s="423"/>
      <c r="J44" s="428" t="s">
        <v>24</v>
      </c>
      <c r="K44" s="425"/>
      <c r="L44" s="431">
        <v>401</v>
      </c>
      <c r="M44" s="223"/>
      <c r="N44" s="428">
        <v>330</v>
      </c>
      <c r="O44" s="259"/>
      <c r="P44" s="428" t="s">
        <v>24</v>
      </c>
      <c r="Q44" s="260"/>
      <c r="R44" s="430">
        <v>14</v>
      </c>
      <c r="S44" s="6"/>
      <c r="T44" s="429">
        <v>338</v>
      </c>
    </row>
    <row r="45" spans="1:20" ht="11.25" customHeight="1" x14ac:dyDescent="0.2">
      <c r="A45" s="90" t="s">
        <v>220</v>
      </c>
      <c r="B45" s="428" t="s">
        <v>24</v>
      </c>
      <c r="C45" s="150"/>
      <c r="D45" s="428" t="s">
        <v>24</v>
      </c>
      <c r="E45" s="90"/>
      <c r="F45" s="430">
        <v>262</v>
      </c>
      <c r="G45" s="427"/>
      <c r="H45" s="428" t="s">
        <v>24</v>
      </c>
      <c r="I45" s="423"/>
      <c r="J45" s="428" t="s">
        <v>24</v>
      </c>
      <c r="K45" s="425"/>
      <c r="L45" s="431">
        <v>228</v>
      </c>
      <c r="M45" s="223"/>
      <c r="N45" s="430">
        <v>259</v>
      </c>
      <c r="O45" s="259"/>
      <c r="P45" s="428" t="s">
        <v>24</v>
      </c>
      <c r="Q45" s="260"/>
      <c r="R45" s="430">
        <v>5</v>
      </c>
      <c r="S45" s="6"/>
      <c r="T45" s="429">
        <v>148</v>
      </c>
    </row>
    <row r="46" spans="1:20" ht="11.25" customHeight="1" x14ac:dyDescent="0.2">
      <c r="A46" s="90" t="s">
        <v>221</v>
      </c>
      <c r="B46" s="428" t="s">
        <v>24</v>
      </c>
      <c r="C46" s="150"/>
      <c r="D46" s="428" t="s">
        <v>24</v>
      </c>
      <c r="E46" s="90"/>
      <c r="F46" s="430">
        <v>399</v>
      </c>
      <c r="G46" s="427"/>
      <c r="H46" s="428" t="s">
        <v>24</v>
      </c>
      <c r="I46" s="423"/>
      <c r="J46" s="428" t="s">
        <v>24</v>
      </c>
      <c r="K46" s="425"/>
      <c r="L46" s="431">
        <v>50</v>
      </c>
      <c r="M46" s="223"/>
      <c r="N46" s="95">
        <v>294</v>
      </c>
      <c r="O46" s="259"/>
      <c r="P46" s="428">
        <v>80</v>
      </c>
      <c r="Q46" s="260"/>
      <c r="R46" s="430">
        <v>4</v>
      </c>
      <c r="S46" s="6"/>
      <c r="T46" s="429">
        <v>26</v>
      </c>
    </row>
    <row r="47" spans="1:20" ht="11.25" customHeight="1" x14ac:dyDescent="0.2">
      <c r="A47" s="90" t="s">
        <v>222</v>
      </c>
      <c r="B47" s="95">
        <v>246</v>
      </c>
      <c r="C47" s="150"/>
      <c r="D47" s="95">
        <v>194</v>
      </c>
      <c r="E47" s="90"/>
      <c r="F47" s="430">
        <v>89</v>
      </c>
      <c r="G47" s="427"/>
      <c r="H47" s="428" t="s">
        <v>24</v>
      </c>
      <c r="I47" s="423"/>
      <c r="J47" s="428">
        <v>190</v>
      </c>
      <c r="K47" s="425"/>
      <c r="L47" s="431">
        <v>9</v>
      </c>
      <c r="M47" s="223"/>
      <c r="N47" s="430">
        <v>286</v>
      </c>
      <c r="O47" s="259"/>
      <c r="P47" s="430">
        <v>134</v>
      </c>
      <c r="Q47" s="260"/>
      <c r="R47" s="430">
        <v>2</v>
      </c>
      <c r="S47" s="6"/>
      <c r="T47" s="429">
        <v>51</v>
      </c>
    </row>
    <row r="48" spans="1:20" ht="11.25" customHeight="1" x14ac:dyDescent="0.2">
      <c r="A48" s="90" t="s">
        <v>223</v>
      </c>
      <c r="B48" s="95">
        <v>574</v>
      </c>
      <c r="C48" s="150"/>
      <c r="D48" s="95">
        <v>1099</v>
      </c>
      <c r="E48" s="90"/>
      <c r="F48" s="430">
        <v>455</v>
      </c>
      <c r="G48" s="427"/>
      <c r="H48" s="430">
        <v>1284</v>
      </c>
      <c r="I48" s="423"/>
      <c r="J48" s="432">
        <v>395</v>
      </c>
      <c r="K48" s="425"/>
      <c r="L48" s="431">
        <v>199</v>
      </c>
      <c r="M48" s="223"/>
      <c r="N48" s="430">
        <v>411</v>
      </c>
      <c r="O48" s="259"/>
      <c r="P48" s="430">
        <v>160</v>
      </c>
      <c r="Q48" s="260"/>
      <c r="R48" s="430">
        <v>8</v>
      </c>
      <c r="S48" s="6"/>
      <c r="T48" s="429">
        <v>80</v>
      </c>
    </row>
    <row r="49" spans="1:22" ht="11.25" customHeight="1" x14ac:dyDescent="0.2">
      <c r="A49" s="90" t="s">
        <v>224</v>
      </c>
      <c r="B49" s="95">
        <v>540</v>
      </c>
      <c r="C49" s="150"/>
      <c r="D49" s="95">
        <v>1738</v>
      </c>
      <c r="E49" s="90"/>
      <c r="F49" s="430">
        <v>624</v>
      </c>
      <c r="G49" s="427"/>
      <c r="H49" s="430">
        <v>1873</v>
      </c>
      <c r="I49" s="423"/>
      <c r="J49" s="432">
        <v>1127</v>
      </c>
      <c r="K49" s="425"/>
      <c r="L49" s="431">
        <v>415</v>
      </c>
      <c r="M49" s="223"/>
      <c r="N49" s="430">
        <v>228</v>
      </c>
      <c r="O49" s="259"/>
      <c r="P49" s="430">
        <v>269</v>
      </c>
      <c r="Q49" s="260"/>
      <c r="R49" s="430">
        <v>2</v>
      </c>
      <c r="S49" s="6"/>
      <c r="T49" s="429">
        <v>130</v>
      </c>
    </row>
    <row r="50" spans="1:22" ht="11.25" customHeight="1" x14ac:dyDescent="0.2">
      <c r="A50" s="90" t="s">
        <v>225</v>
      </c>
      <c r="B50" s="95">
        <v>405</v>
      </c>
      <c r="C50" s="150"/>
      <c r="D50" s="95">
        <v>763</v>
      </c>
      <c r="E50" s="90"/>
      <c r="F50" s="430">
        <v>318</v>
      </c>
      <c r="G50" s="427"/>
      <c r="H50" s="430">
        <v>1340</v>
      </c>
      <c r="I50" s="423"/>
      <c r="J50" s="432">
        <v>440</v>
      </c>
      <c r="K50" s="425"/>
      <c r="L50" s="431">
        <v>283</v>
      </c>
      <c r="M50" s="223"/>
      <c r="N50" s="430">
        <v>784</v>
      </c>
      <c r="O50" s="259"/>
      <c r="P50" s="430">
        <v>519</v>
      </c>
      <c r="Q50" s="260"/>
      <c r="R50" s="430">
        <v>2</v>
      </c>
      <c r="S50" s="6"/>
      <c r="T50" s="429">
        <v>217</v>
      </c>
    </row>
    <row r="51" spans="1:22" ht="11.25" customHeight="1" x14ac:dyDescent="0.2">
      <c r="A51" s="90" t="s">
        <v>226</v>
      </c>
      <c r="B51" s="95">
        <v>705</v>
      </c>
      <c r="C51" s="150"/>
      <c r="D51" s="95">
        <v>630</v>
      </c>
      <c r="E51" s="90"/>
      <c r="F51" s="430">
        <v>155</v>
      </c>
      <c r="G51" s="427"/>
      <c r="H51" s="430">
        <v>939</v>
      </c>
      <c r="I51" s="423"/>
      <c r="J51" s="432">
        <v>3</v>
      </c>
      <c r="K51" s="425"/>
      <c r="L51" s="431">
        <v>0</v>
      </c>
      <c r="M51" s="223"/>
      <c r="N51" s="430">
        <v>723</v>
      </c>
      <c r="O51" s="259"/>
      <c r="P51" s="430">
        <v>155</v>
      </c>
      <c r="Q51" s="260"/>
      <c r="R51" s="430">
        <v>3</v>
      </c>
      <c r="S51" s="6"/>
      <c r="T51" s="429">
        <v>188</v>
      </c>
    </row>
    <row r="52" spans="1:22" ht="11.25" customHeight="1" x14ac:dyDescent="0.2">
      <c r="A52" s="90" t="s">
        <v>228</v>
      </c>
      <c r="B52" s="95">
        <v>297</v>
      </c>
      <c r="C52" s="150"/>
      <c r="D52" s="95">
        <v>1632</v>
      </c>
      <c r="E52" s="90"/>
      <c r="F52" s="430">
        <v>718</v>
      </c>
      <c r="G52" s="427"/>
      <c r="H52" s="430">
        <v>2069</v>
      </c>
      <c r="I52" s="423"/>
      <c r="J52" s="432">
        <v>1654</v>
      </c>
      <c r="K52" s="425"/>
      <c r="L52" s="431">
        <v>539</v>
      </c>
      <c r="M52" s="223"/>
      <c r="N52" s="430">
        <v>3468</v>
      </c>
      <c r="O52" s="259"/>
      <c r="P52" s="430">
        <v>1344</v>
      </c>
      <c r="Q52" s="260"/>
      <c r="R52" s="430">
        <v>65</v>
      </c>
      <c r="S52" s="6"/>
      <c r="T52" s="429">
        <v>140</v>
      </c>
    </row>
    <row r="53" spans="1:22" ht="11.25" customHeight="1" x14ac:dyDescent="0.2">
      <c r="A53" s="90" t="s">
        <v>230</v>
      </c>
      <c r="B53" s="95">
        <v>206</v>
      </c>
      <c r="C53" s="150"/>
      <c r="D53" s="95">
        <v>617</v>
      </c>
      <c r="E53" s="90"/>
      <c r="F53" s="430">
        <v>449</v>
      </c>
      <c r="G53" s="427"/>
      <c r="H53" s="430">
        <v>416</v>
      </c>
      <c r="I53" s="423"/>
      <c r="J53" s="432">
        <v>241</v>
      </c>
      <c r="K53" s="425"/>
      <c r="L53" s="431">
        <v>135</v>
      </c>
      <c r="M53" s="223"/>
      <c r="N53" s="430">
        <v>5112</v>
      </c>
      <c r="O53" s="259"/>
      <c r="P53" s="430">
        <v>744</v>
      </c>
      <c r="Q53" s="260"/>
      <c r="R53" s="430">
        <v>15</v>
      </c>
      <c r="S53" s="6"/>
      <c r="T53" s="429">
        <v>226</v>
      </c>
    </row>
    <row r="54" spans="1:22" ht="11.25" customHeight="1" x14ac:dyDescent="0.2">
      <c r="A54" s="90" t="s">
        <v>231</v>
      </c>
      <c r="B54" s="95" t="s">
        <v>166</v>
      </c>
      <c r="C54" s="150"/>
      <c r="D54" s="95">
        <v>522</v>
      </c>
      <c r="E54" s="90"/>
      <c r="F54" s="430">
        <v>466</v>
      </c>
      <c r="G54" s="427"/>
      <c r="H54" s="430">
        <v>465</v>
      </c>
      <c r="I54" s="423"/>
      <c r="J54" s="432">
        <v>336</v>
      </c>
      <c r="K54" s="425"/>
      <c r="L54" s="431">
        <v>573</v>
      </c>
      <c r="M54" s="223"/>
      <c r="N54" s="430">
        <v>2196</v>
      </c>
      <c r="O54" s="259"/>
      <c r="P54" s="430">
        <v>250</v>
      </c>
      <c r="Q54" s="260"/>
      <c r="R54" s="430">
        <v>34</v>
      </c>
      <c r="S54" s="6"/>
      <c r="T54" s="429">
        <v>158</v>
      </c>
    </row>
    <row r="55" spans="1:22" ht="11.25" customHeight="1" x14ac:dyDescent="0.2">
      <c r="A55" s="90" t="s">
        <v>232</v>
      </c>
      <c r="B55" s="95">
        <v>523</v>
      </c>
      <c r="C55" s="150"/>
      <c r="D55" s="95">
        <v>443</v>
      </c>
      <c r="E55" s="90"/>
      <c r="F55" s="430">
        <v>535</v>
      </c>
      <c r="G55" s="427"/>
      <c r="H55" s="430">
        <v>1633</v>
      </c>
      <c r="I55" s="423"/>
      <c r="J55" s="95">
        <v>1011</v>
      </c>
      <c r="K55" s="425"/>
      <c r="L55" s="95">
        <v>497</v>
      </c>
      <c r="M55" s="223"/>
      <c r="N55" s="95">
        <v>2043</v>
      </c>
      <c r="O55" s="259"/>
      <c r="P55" s="95">
        <v>963</v>
      </c>
      <c r="Q55" s="260"/>
      <c r="R55" s="95">
        <v>30</v>
      </c>
      <c r="S55" s="6"/>
      <c r="T55" s="429">
        <v>103</v>
      </c>
      <c r="V55" s="95"/>
    </row>
    <row r="56" spans="1:22" ht="11.25" customHeight="1" x14ac:dyDescent="0.2">
      <c r="A56" s="90" t="s">
        <v>233</v>
      </c>
      <c r="B56" s="95">
        <v>554</v>
      </c>
      <c r="C56" s="150"/>
      <c r="D56" s="95">
        <v>922</v>
      </c>
      <c r="E56" s="90"/>
      <c r="F56" s="430">
        <v>560</v>
      </c>
      <c r="G56" s="427"/>
      <c r="H56" s="95">
        <v>990</v>
      </c>
      <c r="I56" s="423"/>
      <c r="J56" s="95">
        <v>1045</v>
      </c>
      <c r="K56" s="425"/>
      <c r="L56" s="95">
        <v>755</v>
      </c>
      <c r="M56" s="223"/>
      <c r="N56" s="95">
        <v>1015</v>
      </c>
      <c r="O56" s="259"/>
      <c r="P56" s="95" t="s">
        <v>166</v>
      </c>
      <c r="Q56" s="260"/>
      <c r="R56" s="95">
        <v>13</v>
      </c>
      <c r="S56" s="6"/>
      <c r="T56" s="429">
        <v>306</v>
      </c>
    </row>
    <row r="57" spans="1:22" ht="11.25" customHeight="1" x14ac:dyDescent="0.2">
      <c r="A57" s="90" t="s">
        <v>234</v>
      </c>
      <c r="B57" s="95">
        <v>153</v>
      </c>
      <c r="C57" s="150"/>
      <c r="D57" s="95">
        <v>448</v>
      </c>
      <c r="E57" s="90"/>
      <c r="F57" s="430">
        <v>298</v>
      </c>
      <c r="G57" s="427"/>
      <c r="H57" s="95">
        <v>138</v>
      </c>
      <c r="I57" s="423"/>
      <c r="J57" s="95">
        <v>303</v>
      </c>
      <c r="K57" s="425"/>
      <c r="L57" s="95">
        <v>551</v>
      </c>
      <c r="M57" s="223"/>
      <c r="N57" s="95">
        <v>358</v>
      </c>
      <c r="O57" s="259"/>
      <c r="P57" s="95">
        <v>1198</v>
      </c>
      <c r="Q57" s="260"/>
      <c r="R57" s="95">
        <v>5</v>
      </c>
      <c r="S57" s="6"/>
      <c r="T57" s="429">
        <v>61</v>
      </c>
    </row>
    <row r="58" spans="1:22" ht="11.25" customHeight="1" x14ac:dyDescent="0.2">
      <c r="A58" s="90" t="s">
        <v>235</v>
      </c>
      <c r="B58" s="95" t="s">
        <v>166</v>
      </c>
      <c r="C58" s="150"/>
      <c r="D58" s="95">
        <v>1132</v>
      </c>
      <c r="E58" s="90"/>
      <c r="F58" s="777">
        <v>335</v>
      </c>
      <c r="G58" s="778"/>
      <c r="H58" s="95">
        <v>617</v>
      </c>
      <c r="I58" s="779"/>
      <c r="J58" s="95">
        <v>2479</v>
      </c>
      <c r="K58" s="780"/>
      <c r="L58" s="95">
        <v>399</v>
      </c>
      <c r="M58" s="223"/>
      <c r="N58" s="95">
        <v>1541</v>
      </c>
      <c r="O58" s="781"/>
      <c r="P58" s="95">
        <v>866</v>
      </c>
      <c r="Q58" s="782"/>
      <c r="R58" s="95" t="s">
        <v>166</v>
      </c>
      <c r="S58" s="6"/>
      <c r="T58" s="429">
        <v>161</v>
      </c>
    </row>
    <row r="59" spans="1:22" ht="11.25" customHeight="1" x14ac:dyDescent="0.2">
      <c r="A59" s="90" t="s">
        <v>236</v>
      </c>
      <c r="B59" s="95" t="s">
        <v>166</v>
      </c>
      <c r="C59" s="150"/>
      <c r="D59" s="95" t="s">
        <v>166</v>
      </c>
      <c r="E59" s="90"/>
      <c r="F59" s="777">
        <v>872</v>
      </c>
      <c r="G59" s="778"/>
      <c r="H59" s="95">
        <v>941</v>
      </c>
      <c r="I59" s="779"/>
      <c r="J59" s="95">
        <v>663</v>
      </c>
      <c r="K59" s="780"/>
      <c r="L59" s="95">
        <v>256</v>
      </c>
      <c r="M59" s="223"/>
      <c r="N59" s="95">
        <v>1332</v>
      </c>
      <c r="O59" s="781"/>
      <c r="P59" s="95">
        <v>513</v>
      </c>
      <c r="Q59" s="782"/>
      <c r="R59" s="95">
        <v>20</v>
      </c>
      <c r="S59" s="6"/>
      <c r="T59" s="429">
        <v>273</v>
      </c>
    </row>
    <row r="60" spans="1:22" ht="11.25" customHeight="1" x14ac:dyDescent="0.2">
      <c r="A60" s="90" t="s">
        <v>237</v>
      </c>
      <c r="B60" s="95" t="s">
        <v>166</v>
      </c>
      <c r="C60" s="150"/>
      <c r="D60" s="95" t="s">
        <v>166</v>
      </c>
      <c r="E60" s="90"/>
      <c r="F60" s="777">
        <v>643</v>
      </c>
      <c r="G60" s="778"/>
      <c r="H60" s="95">
        <v>109</v>
      </c>
      <c r="I60" s="779"/>
      <c r="J60" s="95">
        <v>1075</v>
      </c>
      <c r="K60" s="780"/>
      <c r="L60" s="95">
        <v>107</v>
      </c>
      <c r="M60" s="223"/>
      <c r="N60" s="95">
        <v>1299</v>
      </c>
      <c r="O60" s="781"/>
      <c r="P60" s="95">
        <v>490</v>
      </c>
      <c r="Q60" s="782"/>
      <c r="R60" s="95">
        <v>51</v>
      </c>
      <c r="S60" s="6"/>
      <c r="T60" s="95">
        <v>210</v>
      </c>
    </row>
    <row r="61" spans="1:22" ht="11.25" customHeight="1" x14ac:dyDescent="0.2">
      <c r="A61" s="125" t="s">
        <v>238</v>
      </c>
      <c r="B61" s="95" t="s">
        <v>166</v>
      </c>
      <c r="C61" s="150"/>
      <c r="D61" s="95" t="s">
        <v>166</v>
      </c>
      <c r="E61" s="90"/>
      <c r="F61" s="777" t="s">
        <v>85</v>
      </c>
      <c r="G61" s="778"/>
      <c r="H61" s="95" t="s">
        <v>85</v>
      </c>
      <c r="I61" s="779"/>
      <c r="J61" s="95" t="s">
        <v>85</v>
      </c>
      <c r="K61" s="780"/>
      <c r="L61" s="95" t="s">
        <v>85</v>
      </c>
      <c r="M61" s="223"/>
      <c r="N61" s="95" t="s">
        <v>85</v>
      </c>
      <c r="O61" s="781"/>
      <c r="P61" s="95" t="s">
        <v>85</v>
      </c>
      <c r="Q61" s="782"/>
      <c r="R61" s="95" t="s">
        <v>85</v>
      </c>
      <c r="S61" s="6"/>
      <c r="T61" s="95">
        <v>334</v>
      </c>
    </row>
    <row r="62" spans="1:22" ht="11.25" customHeight="1" x14ac:dyDescent="0.2">
      <c r="A62" s="945" t="s">
        <v>260</v>
      </c>
      <c r="B62" s="945"/>
      <c r="C62" s="945"/>
      <c r="D62" s="945"/>
      <c r="E62" s="945"/>
      <c r="F62" s="945"/>
      <c r="G62" s="945"/>
      <c r="H62" s="945"/>
      <c r="I62" s="945"/>
      <c r="J62" s="945"/>
      <c r="K62" s="945"/>
      <c r="L62" s="945"/>
      <c r="M62" s="945"/>
      <c r="N62" s="945"/>
      <c r="O62" s="945"/>
      <c r="P62" s="945"/>
      <c r="Q62" s="945"/>
      <c r="R62" s="945"/>
      <c r="S62" s="945"/>
      <c r="T62" s="945"/>
    </row>
    <row r="63" spans="1:22" ht="11.25" customHeight="1" x14ac:dyDescent="0.2">
      <c r="A63" s="940" t="s">
        <v>261</v>
      </c>
      <c r="B63" s="940"/>
      <c r="C63" s="940"/>
      <c r="D63" s="940"/>
      <c r="E63" s="940"/>
      <c r="F63" s="940"/>
      <c r="G63" s="940"/>
      <c r="H63" s="940"/>
      <c r="I63" s="940"/>
      <c r="J63" s="940"/>
      <c r="K63" s="940"/>
      <c r="L63" s="940"/>
      <c r="M63" s="940"/>
      <c r="N63" s="940"/>
      <c r="O63" s="940"/>
      <c r="P63" s="940"/>
      <c r="Q63" s="940"/>
      <c r="R63" s="940"/>
      <c r="S63" s="940"/>
      <c r="T63" s="940"/>
    </row>
    <row r="64" spans="1:22" ht="11.25" customHeight="1" x14ac:dyDescent="0.2">
      <c r="A64" s="940"/>
      <c r="B64" s="940"/>
      <c r="C64" s="940"/>
      <c r="D64" s="940"/>
      <c r="E64" s="940"/>
      <c r="F64" s="940"/>
      <c r="G64" s="940"/>
      <c r="H64" s="940"/>
      <c r="I64" s="940"/>
      <c r="J64" s="940"/>
      <c r="K64" s="940"/>
      <c r="L64" s="940"/>
      <c r="M64" s="940"/>
      <c r="N64" s="940"/>
      <c r="O64" s="940"/>
      <c r="P64" s="940"/>
      <c r="Q64" s="940"/>
      <c r="R64" s="940"/>
      <c r="S64" s="940"/>
      <c r="T64" s="940"/>
    </row>
    <row r="65" spans="1:20" ht="11.25" customHeight="1" x14ac:dyDescent="0.2">
      <c r="A65" s="940" t="s">
        <v>262</v>
      </c>
      <c r="B65" s="940"/>
      <c r="C65" s="940"/>
      <c r="D65" s="940"/>
      <c r="E65" s="940"/>
      <c r="F65" s="940"/>
      <c r="G65" s="940"/>
      <c r="H65" s="940"/>
      <c r="I65" s="940"/>
      <c r="J65" s="940"/>
      <c r="K65" s="940"/>
      <c r="L65" s="940"/>
      <c r="M65" s="940"/>
      <c r="N65" s="940"/>
      <c r="O65" s="940"/>
      <c r="P65" s="940"/>
      <c r="Q65" s="940"/>
      <c r="R65" s="940"/>
      <c r="S65" s="940"/>
      <c r="T65" s="940"/>
    </row>
    <row r="66" spans="1:20" ht="11.25" customHeight="1" x14ac:dyDescent="0.2">
      <c r="A66" s="940" t="s">
        <v>263</v>
      </c>
      <c r="B66" s="940"/>
      <c r="C66" s="940"/>
      <c r="D66" s="940"/>
      <c r="E66" s="940"/>
      <c r="F66" s="940"/>
      <c r="G66" s="940"/>
      <c r="H66" s="940"/>
      <c r="I66" s="940"/>
      <c r="J66" s="940"/>
      <c r="K66" s="940"/>
      <c r="L66" s="940"/>
      <c r="M66" s="940"/>
      <c r="N66" s="940"/>
      <c r="O66" s="940"/>
      <c r="P66" s="940"/>
      <c r="Q66" s="940"/>
      <c r="R66" s="940"/>
      <c r="S66" s="940"/>
      <c r="T66" s="940"/>
    </row>
    <row r="67" spans="1:20" ht="11.25" customHeight="1" x14ac:dyDescent="0.2">
      <c r="A67" s="940"/>
      <c r="B67" s="940"/>
      <c r="C67" s="940"/>
      <c r="D67" s="940"/>
      <c r="E67" s="940"/>
      <c r="F67" s="940"/>
      <c r="G67" s="940"/>
      <c r="H67" s="940"/>
      <c r="I67" s="940"/>
      <c r="J67" s="940"/>
      <c r="K67" s="940"/>
      <c r="L67" s="940"/>
      <c r="M67" s="940"/>
      <c r="N67" s="940"/>
      <c r="O67" s="940"/>
      <c r="P67" s="940"/>
      <c r="Q67" s="940"/>
      <c r="R67" s="940"/>
      <c r="S67" s="940"/>
      <c r="T67" s="940"/>
    </row>
    <row r="68" spans="1:20" ht="11.25" customHeight="1" x14ac:dyDescent="0.2">
      <c r="A68" s="940" t="s">
        <v>264</v>
      </c>
      <c r="B68" s="940"/>
      <c r="C68" s="940"/>
      <c r="D68" s="940"/>
      <c r="E68" s="940"/>
      <c r="F68" s="940"/>
      <c r="G68" s="940"/>
      <c r="H68" s="940"/>
      <c r="I68" s="940"/>
      <c r="J68" s="940"/>
      <c r="K68" s="940"/>
      <c r="L68" s="940"/>
      <c r="M68" s="940"/>
      <c r="N68" s="940"/>
      <c r="O68" s="940"/>
      <c r="P68" s="940"/>
      <c r="Q68" s="940"/>
      <c r="R68" s="940"/>
      <c r="S68" s="940"/>
      <c r="T68" s="940"/>
    </row>
    <row r="69" spans="1:20" ht="11.25" customHeight="1" x14ac:dyDescent="0.2">
      <c r="A69" s="938" t="s">
        <v>265</v>
      </c>
      <c r="B69" s="938"/>
      <c r="C69" s="938"/>
      <c r="D69" s="938"/>
      <c r="E69" s="938"/>
      <c r="F69" s="938"/>
      <c r="G69" s="938"/>
      <c r="H69" s="938"/>
      <c r="I69" s="938"/>
      <c r="J69" s="938"/>
      <c r="K69" s="938"/>
      <c r="L69" s="938"/>
      <c r="M69" s="938"/>
      <c r="N69" s="938"/>
      <c r="O69" s="938"/>
      <c r="P69" s="938"/>
      <c r="Q69" s="938"/>
      <c r="R69" s="938"/>
      <c r="S69" s="938"/>
      <c r="T69" s="938"/>
    </row>
    <row r="70" spans="1:20" ht="11.25" customHeight="1" x14ac:dyDescent="0.2">
      <c r="A70" s="943" t="s">
        <v>266</v>
      </c>
      <c r="B70" s="943"/>
      <c r="C70" s="943"/>
      <c r="D70" s="943"/>
      <c r="E70" s="943"/>
      <c r="F70" s="943"/>
      <c r="G70" s="943"/>
      <c r="H70" s="943"/>
      <c r="I70" s="943"/>
      <c r="J70" s="943"/>
      <c r="K70" s="943"/>
      <c r="L70" s="943"/>
      <c r="M70" s="943"/>
      <c r="N70" s="943"/>
      <c r="O70" s="943"/>
      <c r="P70" s="943"/>
      <c r="Q70" s="943"/>
      <c r="R70" s="943"/>
      <c r="S70" s="943"/>
      <c r="T70" s="943"/>
    </row>
    <row r="71" spans="1:20" ht="11.25" customHeight="1" x14ac:dyDescent="0.2">
      <c r="A71" s="943"/>
      <c r="B71" s="943"/>
      <c r="C71" s="943"/>
      <c r="D71" s="943"/>
      <c r="E71" s="943"/>
      <c r="F71" s="943"/>
      <c r="G71" s="943"/>
      <c r="H71" s="943"/>
      <c r="I71" s="943"/>
      <c r="J71" s="943"/>
      <c r="K71" s="943"/>
      <c r="L71" s="943"/>
      <c r="M71" s="943"/>
      <c r="N71" s="943"/>
      <c r="O71" s="943"/>
      <c r="P71" s="943"/>
      <c r="Q71" s="943"/>
      <c r="R71" s="943"/>
      <c r="S71" s="943"/>
      <c r="T71" s="943"/>
    </row>
    <row r="72" spans="1:20" ht="11.25" customHeight="1" x14ac:dyDescent="0.2">
      <c r="A72" s="943" t="s">
        <v>267</v>
      </c>
      <c r="B72" s="943"/>
      <c r="C72" s="943"/>
      <c r="D72" s="943"/>
      <c r="E72" s="943"/>
      <c r="F72" s="943"/>
      <c r="G72" s="943"/>
      <c r="H72" s="943"/>
      <c r="I72" s="943"/>
      <c r="J72" s="943"/>
      <c r="K72" s="943"/>
      <c r="L72" s="943"/>
      <c r="M72" s="943"/>
      <c r="N72" s="943"/>
      <c r="O72" s="943"/>
      <c r="P72" s="943"/>
      <c r="Q72" s="943"/>
      <c r="R72" s="943"/>
      <c r="S72" s="943"/>
      <c r="T72" s="943"/>
    </row>
    <row r="73" spans="1:20" ht="11.25" customHeight="1" x14ac:dyDescent="0.2">
      <c r="A73" s="940" t="s">
        <v>268</v>
      </c>
      <c r="B73" s="940"/>
      <c r="C73" s="940"/>
      <c r="D73" s="940"/>
      <c r="E73" s="940"/>
      <c r="F73" s="940"/>
      <c r="G73" s="940"/>
      <c r="H73" s="940"/>
      <c r="I73" s="940"/>
      <c r="J73" s="940"/>
      <c r="K73" s="940"/>
      <c r="L73" s="940"/>
      <c r="M73" s="940"/>
      <c r="N73" s="940"/>
      <c r="O73" s="940"/>
      <c r="P73" s="940"/>
      <c r="Q73" s="940"/>
      <c r="R73" s="940"/>
      <c r="S73" s="940"/>
      <c r="T73" s="940"/>
    </row>
    <row r="74" spans="1:20" ht="11.25" customHeight="1" x14ac:dyDescent="0.2">
      <c r="A74" s="941" t="s">
        <v>269</v>
      </c>
      <c r="B74" s="941"/>
      <c r="C74" s="941"/>
      <c r="D74" s="941"/>
      <c r="E74" s="941"/>
      <c r="F74" s="941"/>
      <c r="G74" s="941"/>
      <c r="H74" s="941"/>
      <c r="I74" s="941"/>
      <c r="J74" s="941"/>
      <c r="K74" s="941"/>
      <c r="L74" s="941"/>
      <c r="M74" s="941"/>
      <c r="N74" s="941"/>
      <c r="O74" s="941"/>
      <c r="P74" s="941"/>
      <c r="Q74" s="941"/>
      <c r="R74" s="941"/>
      <c r="S74" s="941"/>
      <c r="T74" s="941"/>
    </row>
    <row r="75" spans="1:20" ht="11.25" customHeight="1" x14ac:dyDescent="0.2">
      <c r="A75" s="942" t="s">
        <v>270</v>
      </c>
      <c r="B75" s="942"/>
      <c r="C75" s="942"/>
      <c r="D75" s="942"/>
      <c r="E75" s="942"/>
      <c r="F75" s="942"/>
      <c r="G75" s="942"/>
      <c r="H75" s="942"/>
      <c r="I75" s="942"/>
      <c r="J75" s="942"/>
      <c r="K75" s="942"/>
      <c r="L75" s="942"/>
      <c r="M75" s="942"/>
      <c r="N75" s="942"/>
      <c r="O75" s="942"/>
      <c r="P75" s="942"/>
      <c r="Q75" s="942"/>
      <c r="R75" s="942"/>
      <c r="S75" s="942"/>
      <c r="T75" s="942"/>
    </row>
    <row r="76" spans="1:20" ht="11.25" customHeight="1" x14ac:dyDescent="0.2">
      <c r="A76" s="942" t="s">
        <v>271</v>
      </c>
      <c r="B76" s="942"/>
      <c r="C76" s="942"/>
      <c r="D76" s="942"/>
      <c r="E76" s="942"/>
      <c r="F76" s="942"/>
      <c r="G76" s="942"/>
      <c r="H76" s="942"/>
      <c r="I76" s="942"/>
      <c r="J76" s="942"/>
      <c r="K76" s="942"/>
      <c r="L76" s="942"/>
      <c r="M76" s="942"/>
      <c r="N76" s="942"/>
      <c r="O76" s="942"/>
      <c r="P76" s="942"/>
      <c r="Q76" s="942"/>
      <c r="R76" s="942"/>
      <c r="S76" s="942"/>
      <c r="T76" s="942"/>
    </row>
    <row r="77" spans="1:20" ht="11.25" customHeight="1" x14ac:dyDescent="0.2">
      <c r="A77" s="938" t="s">
        <v>272</v>
      </c>
      <c r="B77" s="938"/>
      <c r="C77" s="938"/>
      <c r="D77" s="938"/>
      <c r="E77" s="938"/>
      <c r="F77" s="938"/>
      <c r="G77" s="938"/>
      <c r="H77" s="938"/>
      <c r="I77" s="938"/>
      <c r="J77" s="938"/>
      <c r="K77" s="938"/>
      <c r="L77" s="938"/>
      <c r="M77" s="938"/>
      <c r="N77" s="938"/>
      <c r="O77" s="938"/>
      <c r="P77" s="938"/>
      <c r="Q77" s="938"/>
      <c r="R77" s="938"/>
      <c r="S77" s="938"/>
      <c r="T77" s="938"/>
    </row>
    <row r="78" spans="1:20" ht="11.25" customHeight="1" x14ac:dyDescent="0.2">
      <c r="A78" s="938" t="s">
        <v>273</v>
      </c>
      <c r="B78" s="938"/>
      <c r="C78" s="938"/>
      <c r="D78" s="938"/>
      <c r="E78" s="938"/>
      <c r="F78" s="938"/>
      <c r="G78" s="938"/>
      <c r="H78" s="938"/>
      <c r="I78" s="938"/>
      <c r="J78" s="938"/>
      <c r="K78" s="938"/>
      <c r="L78" s="938"/>
      <c r="M78" s="938"/>
      <c r="N78" s="938"/>
      <c r="O78" s="938"/>
      <c r="P78" s="938"/>
      <c r="Q78" s="938"/>
      <c r="R78" s="938"/>
      <c r="S78" s="938"/>
      <c r="T78" s="938"/>
    </row>
    <row r="79" spans="1:20" ht="11.25" customHeight="1" x14ac:dyDescent="0.2">
      <c r="A79" s="938" t="s">
        <v>274</v>
      </c>
      <c r="B79" s="938"/>
      <c r="C79" s="938"/>
      <c r="D79" s="938"/>
      <c r="E79" s="938"/>
      <c r="F79" s="938"/>
      <c r="G79" s="938"/>
      <c r="H79" s="938"/>
      <c r="I79" s="938"/>
      <c r="J79" s="938"/>
      <c r="K79" s="938"/>
      <c r="L79" s="938"/>
      <c r="M79" s="938"/>
      <c r="N79" s="938"/>
      <c r="O79" s="938"/>
      <c r="P79" s="938"/>
      <c r="Q79" s="938"/>
      <c r="R79" s="938"/>
      <c r="S79" s="938"/>
      <c r="T79" s="938"/>
    </row>
    <row r="80" spans="1:20" ht="11.25" customHeight="1" x14ac:dyDescent="0.2"/>
    <row r="81" spans="1:20" s="246" customFormat="1" ht="11.25" customHeight="1" x14ac:dyDescent="0.2">
      <c r="A81" s="249"/>
      <c r="B81" s="249"/>
      <c r="C81" s="249"/>
      <c r="D81" s="249"/>
      <c r="E81" s="249"/>
      <c r="F81" s="250"/>
      <c r="G81" s="642"/>
      <c r="H81" s="250"/>
      <c r="I81" s="243"/>
      <c r="K81" s="643"/>
      <c r="M81" s="643"/>
      <c r="N81" s="644"/>
      <c r="O81" s="644"/>
      <c r="P81" s="644"/>
      <c r="Q81" s="644"/>
      <c r="R81" s="644"/>
      <c r="S81" s="644"/>
    </row>
    <row r="82" spans="1:20" ht="11.25" customHeight="1" x14ac:dyDescent="0.2"/>
    <row r="83" spans="1:20" ht="11.25" customHeight="1" x14ac:dyDescent="0.2"/>
    <row r="84" spans="1:20" ht="11.25" customHeight="1" x14ac:dyDescent="0.2"/>
    <row r="85" spans="1:20" ht="11.25" customHeight="1" x14ac:dyDescent="0.2"/>
    <row r="86" spans="1:20" ht="11.25" customHeight="1" x14ac:dyDescent="0.2"/>
    <row r="87" spans="1:20" ht="11.25" customHeight="1" x14ac:dyDescent="0.2"/>
    <row r="88" spans="1:20" ht="22.5" customHeight="1" x14ac:dyDescent="0.2">
      <c r="A88" s="939" t="s">
        <v>275</v>
      </c>
      <c r="B88" s="939"/>
      <c r="C88" s="939"/>
      <c r="D88" s="939"/>
      <c r="E88" s="939"/>
      <c r="F88" s="939"/>
      <c r="G88" s="939"/>
      <c r="H88" s="939"/>
      <c r="I88" s="939"/>
      <c r="J88" s="939"/>
      <c r="K88" s="939"/>
      <c r="L88" s="939"/>
      <c r="M88" s="939"/>
      <c r="N88" s="939"/>
      <c r="O88" s="939"/>
      <c r="P88" s="939"/>
      <c r="Q88" s="939"/>
      <c r="R88" s="939"/>
      <c r="S88" s="939"/>
      <c r="T88" s="939"/>
    </row>
    <row r="89" spans="1:20" ht="11.25" customHeight="1" x14ac:dyDescent="0.2">
      <c r="A89" s="645" t="s">
        <v>198</v>
      </c>
      <c r="B89" s="4" t="s">
        <v>199</v>
      </c>
      <c r="C89" s="358"/>
      <c r="D89" s="4" t="s">
        <v>200</v>
      </c>
      <c r="E89" s="358"/>
      <c r="F89" s="358" t="s">
        <v>201</v>
      </c>
      <c r="G89" s="358"/>
      <c r="H89" s="358" t="s">
        <v>202</v>
      </c>
      <c r="I89" s="358"/>
      <c r="J89" s="4" t="s">
        <v>203</v>
      </c>
      <c r="K89" s="4"/>
      <c r="L89" s="17" t="s">
        <v>204</v>
      </c>
      <c r="M89" s="218"/>
      <c r="N89" s="8"/>
      <c r="O89" s="8"/>
      <c r="P89" s="614"/>
      <c r="Q89" s="614"/>
      <c r="R89" s="614"/>
      <c r="T89" s="111"/>
    </row>
    <row r="90" spans="1:20" ht="12" customHeight="1" x14ac:dyDescent="0.2">
      <c r="A90" s="946" t="s">
        <v>276</v>
      </c>
      <c r="B90" s="4" t="s">
        <v>205</v>
      </c>
      <c r="C90" s="4"/>
      <c r="D90" s="4" t="s">
        <v>206</v>
      </c>
      <c r="E90" s="4"/>
      <c r="F90" s="358" t="s">
        <v>207</v>
      </c>
      <c r="G90" s="4"/>
      <c r="H90" s="358" t="s">
        <v>208</v>
      </c>
      <c r="I90" s="4"/>
      <c r="J90" s="4" t="s">
        <v>209</v>
      </c>
      <c r="K90" s="4"/>
      <c r="L90" s="17" t="s">
        <v>210</v>
      </c>
      <c r="M90" s="218"/>
      <c r="N90" s="8"/>
      <c r="O90" s="8"/>
      <c r="P90" s="614"/>
      <c r="Q90" s="614"/>
      <c r="R90" s="614"/>
      <c r="T90" s="111"/>
    </row>
    <row r="91" spans="1:20" ht="12" customHeight="1" x14ac:dyDescent="0.2">
      <c r="A91" s="947"/>
      <c r="B91" s="355"/>
      <c r="C91" s="355"/>
      <c r="D91" s="355"/>
      <c r="E91" s="355"/>
      <c r="F91" s="356"/>
      <c r="G91" s="355"/>
      <c r="H91" s="356"/>
      <c r="I91" s="355"/>
      <c r="J91" s="355" t="s">
        <v>212</v>
      </c>
      <c r="K91" s="355"/>
      <c r="L91" s="186"/>
      <c r="M91" s="306"/>
      <c r="N91" s="1"/>
      <c r="O91" s="614"/>
      <c r="P91" s="1"/>
      <c r="Q91" s="1"/>
      <c r="R91" s="1"/>
      <c r="T91" s="111"/>
    </row>
    <row r="92" spans="1:20" ht="12" customHeight="1" x14ac:dyDescent="0.2">
      <c r="A92" s="90" t="s">
        <v>277</v>
      </c>
      <c r="B92" s="307" t="str">
        <f>B5</f>
        <v>-</v>
      </c>
      <c r="C92" s="764"/>
      <c r="D92" s="307" t="str">
        <f t="shared" ref="D92:J92" si="0">D5</f>
        <v>-</v>
      </c>
      <c r="E92" s="307"/>
      <c r="F92" s="307" t="str">
        <f t="shared" si="0"/>
        <v>-</v>
      </c>
      <c r="G92" s="307"/>
      <c r="H92" s="307" t="str">
        <f t="shared" si="0"/>
        <v>-</v>
      </c>
      <c r="I92" s="307"/>
      <c r="J92" s="307" t="str">
        <f t="shared" si="0"/>
        <v>-</v>
      </c>
      <c r="K92" s="764"/>
      <c r="L92" s="764">
        <f t="shared" ref="L92" si="1">AVERAGE(L5:L9)</f>
        <v>3838.6525405336665</v>
      </c>
      <c r="M92" s="218"/>
      <c r="N92" s="1"/>
      <c r="O92" s="614"/>
      <c r="P92" s="1"/>
      <c r="Q92" s="1"/>
      <c r="R92" s="1"/>
      <c r="T92" s="111"/>
    </row>
    <row r="93" spans="1:20" ht="12" customHeight="1" x14ac:dyDescent="0.2">
      <c r="A93" s="90" t="s">
        <v>218</v>
      </c>
      <c r="B93" s="307" t="str">
        <f t="shared" ref="B93:B109" si="2">B10</f>
        <v>-</v>
      </c>
      <c r="C93" s="305"/>
      <c r="D93" s="307" t="str">
        <f t="shared" ref="D93:D109" si="3">D10</f>
        <v>-</v>
      </c>
      <c r="E93" s="90"/>
      <c r="F93" s="307" t="str">
        <f t="shared" ref="F93:F109" si="4">F10</f>
        <v>-</v>
      </c>
      <c r="G93" s="418"/>
      <c r="H93" s="307" t="str">
        <f t="shared" ref="H93:H109" si="5">H10</f>
        <v>-</v>
      </c>
      <c r="I93" s="419"/>
      <c r="J93" s="307" t="str">
        <f t="shared" ref="J93:J109" si="6">J10</f>
        <v>-</v>
      </c>
      <c r="K93" s="308"/>
      <c r="L93" s="224">
        <f t="shared" ref="L93:L109" si="7">L10</f>
        <v>2607.4166666666665</v>
      </c>
      <c r="M93" s="417"/>
      <c r="N93" s="34"/>
      <c r="O93" s="129"/>
      <c r="P93" s="34"/>
      <c r="Q93" s="34"/>
      <c r="R93" s="34"/>
      <c r="S93" s="6"/>
      <c r="T93" s="217"/>
    </row>
    <row r="94" spans="1:20" ht="12" customHeight="1" x14ac:dyDescent="0.2">
      <c r="A94" s="90" t="s">
        <v>219</v>
      </c>
      <c r="B94" s="307" t="str">
        <f t="shared" si="2"/>
        <v>-</v>
      </c>
      <c r="C94" s="305"/>
      <c r="D94" s="307" t="str">
        <f t="shared" si="3"/>
        <v>-</v>
      </c>
      <c r="E94" s="90"/>
      <c r="F94" s="307" t="str">
        <f t="shared" si="4"/>
        <v>-</v>
      </c>
      <c r="G94" s="418"/>
      <c r="H94" s="307" t="str">
        <f t="shared" si="5"/>
        <v>-</v>
      </c>
      <c r="I94" s="419"/>
      <c r="J94" s="307" t="str">
        <f t="shared" si="6"/>
        <v>-</v>
      </c>
      <c r="K94" s="308"/>
      <c r="L94" s="224">
        <f t="shared" si="7"/>
        <v>3407.2830188679245</v>
      </c>
      <c r="M94" s="417"/>
      <c r="N94" s="34"/>
      <c r="O94" s="129"/>
      <c r="P94" s="34"/>
      <c r="Q94" s="34"/>
      <c r="R94" s="34"/>
      <c r="S94" s="6"/>
      <c r="T94" s="217"/>
    </row>
    <row r="95" spans="1:20" ht="12" customHeight="1" x14ac:dyDescent="0.2">
      <c r="A95" s="90" t="s">
        <v>220</v>
      </c>
      <c r="B95" s="307" t="str">
        <f t="shared" si="2"/>
        <v>-</v>
      </c>
      <c r="C95" s="305"/>
      <c r="D95" s="307" t="str">
        <f t="shared" si="3"/>
        <v>-</v>
      </c>
      <c r="E95" s="90"/>
      <c r="F95" s="307" t="str">
        <f t="shared" si="4"/>
        <v>-</v>
      </c>
      <c r="G95" s="418"/>
      <c r="H95" s="307" t="str">
        <f t="shared" si="5"/>
        <v>-</v>
      </c>
      <c r="I95" s="419"/>
      <c r="J95" s="307" t="str">
        <f t="shared" si="6"/>
        <v>-</v>
      </c>
      <c r="K95" s="308"/>
      <c r="L95" s="224">
        <f t="shared" si="7"/>
        <v>2020.7332354064879</v>
      </c>
      <c r="M95" s="417"/>
      <c r="N95" s="34"/>
      <c r="O95" s="129"/>
      <c r="P95" s="34"/>
      <c r="Q95" s="34"/>
      <c r="R95" s="34"/>
      <c r="S95" s="6"/>
      <c r="T95" s="217"/>
    </row>
    <row r="96" spans="1:20" ht="12" customHeight="1" x14ac:dyDescent="0.2">
      <c r="A96" s="90" t="s">
        <v>221</v>
      </c>
      <c r="B96" s="307" t="str">
        <f t="shared" si="2"/>
        <v>-</v>
      </c>
      <c r="C96" s="305"/>
      <c r="D96" s="307" t="str">
        <f t="shared" si="3"/>
        <v>-</v>
      </c>
      <c r="E96" s="90"/>
      <c r="F96" s="307" t="str">
        <f t="shared" si="4"/>
        <v>-</v>
      </c>
      <c r="G96" s="418"/>
      <c r="H96" s="307" t="str">
        <f t="shared" si="5"/>
        <v>-</v>
      </c>
      <c r="I96" s="419"/>
      <c r="J96" s="307" t="str">
        <f t="shared" si="6"/>
        <v>-</v>
      </c>
      <c r="K96" s="308"/>
      <c r="L96" s="224">
        <f t="shared" si="7"/>
        <v>1128.5188214108298</v>
      </c>
      <c r="M96" s="417"/>
      <c r="N96" s="34"/>
      <c r="O96" s="129"/>
      <c r="P96" s="34"/>
      <c r="Q96" s="34"/>
      <c r="R96" s="34"/>
      <c r="S96" s="6"/>
      <c r="T96" s="217"/>
    </row>
    <row r="97" spans="1:20" ht="12" customHeight="1" x14ac:dyDescent="0.2">
      <c r="A97" s="90" t="s">
        <v>222</v>
      </c>
      <c r="B97" s="307">
        <f t="shared" si="2"/>
        <v>2438</v>
      </c>
      <c r="C97" s="305"/>
      <c r="D97" s="307" t="str">
        <f t="shared" si="3"/>
        <v>-</v>
      </c>
      <c r="E97" s="90"/>
      <c r="F97" s="307" t="str">
        <f t="shared" si="4"/>
        <v>-</v>
      </c>
      <c r="G97" s="418"/>
      <c r="H97" s="307" t="str">
        <f t="shared" si="5"/>
        <v>-</v>
      </c>
      <c r="I97" s="419"/>
      <c r="J97" s="307" t="str">
        <f t="shared" si="6"/>
        <v>-</v>
      </c>
      <c r="K97" s="308"/>
      <c r="L97" s="224">
        <f t="shared" si="7"/>
        <v>1799.9109482622639</v>
      </c>
      <c r="M97" s="417"/>
      <c r="N97" s="34"/>
      <c r="O97" s="129"/>
      <c r="P97" s="34"/>
      <c r="Q97" s="34"/>
      <c r="R97" s="34"/>
      <c r="S97" s="6"/>
      <c r="T97" s="217"/>
    </row>
    <row r="98" spans="1:20" ht="12" customHeight="1" x14ac:dyDescent="0.2">
      <c r="A98" s="90" t="s">
        <v>223</v>
      </c>
      <c r="B98" s="307" t="str">
        <f t="shared" si="2"/>
        <v>e/</v>
      </c>
      <c r="C98" s="305"/>
      <c r="D98" s="307" t="str">
        <f t="shared" si="3"/>
        <v>-</v>
      </c>
      <c r="E98" s="90"/>
      <c r="F98" s="307" t="str">
        <f t="shared" si="4"/>
        <v>-</v>
      </c>
      <c r="G98" s="418"/>
      <c r="H98" s="307" t="str">
        <f t="shared" si="5"/>
        <v>-</v>
      </c>
      <c r="I98" s="419"/>
      <c r="J98" s="307" t="str">
        <f t="shared" si="6"/>
        <v>-</v>
      </c>
      <c r="K98" s="308"/>
      <c r="L98" s="224">
        <f t="shared" si="7"/>
        <v>2501.9340454979438</v>
      </c>
      <c r="M98" s="417"/>
      <c r="N98" s="34"/>
      <c r="O98" s="129"/>
      <c r="P98" s="34"/>
      <c r="Q98" s="34"/>
      <c r="R98" s="34"/>
      <c r="S98" s="6"/>
      <c r="T98" s="217"/>
    </row>
    <row r="99" spans="1:20" ht="12" customHeight="1" x14ac:dyDescent="0.2">
      <c r="A99" s="90" t="s">
        <v>224</v>
      </c>
      <c r="B99" s="307">
        <f t="shared" si="2"/>
        <v>1455</v>
      </c>
      <c r="C99" s="305"/>
      <c r="D99" s="307" t="str">
        <f t="shared" si="3"/>
        <v>-</v>
      </c>
      <c r="E99" s="90"/>
      <c r="F99" s="307" t="str">
        <f t="shared" si="4"/>
        <v>-</v>
      </c>
      <c r="G99" s="418"/>
      <c r="H99" s="307" t="str">
        <f t="shared" si="5"/>
        <v>-</v>
      </c>
      <c r="I99" s="419"/>
      <c r="J99" s="307" t="str">
        <f t="shared" si="6"/>
        <v>-</v>
      </c>
      <c r="K99" s="308"/>
      <c r="L99" s="224">
        <f t="shared" si="7"/>
        <v>3172.9244428717284</v>
      </c>
      <c r="M99" s="417"/>
      <c r="N99" s="34"/>
      <c r="O99" s="129"/>
      <c r="P99" s="34"/>
      <c r="Q99" s="34"/>
      <c r="R99" s="34"/>
      <c r="S99" s="6"/>
      <c r="T99" s="217"/>
    </row>
    <row r="100" spans="1:20" ht="12" customHeight="1" x14ac:dyDescent="0.2">
      <c r="A100" s="90" t="s">
        <v>225</v>
      </c>
      <c r="B100" s="307">
        <f t="shared" si="2"/>
        <v>3401</v>
      </c>
      <c r="C100" s="305"/>
      <c r="D100" s="307" t="str">
        <f t="shared" si="3"/>
        <v>-</v>
      </c>
      <c r="E100" s="90"/>
      <c r="F100" s="307" t="str">
        <f t="shared" si="4"/>
        <v>-</v>
      </c>
      <c r="G100" s="418"/>
      <c r="H100" s="307" t="str">
        <f t="shared" si="5"/>
        <v>-</v>
      </c>
      <c r="I100" s="419"/>
      <c r="J100" s="307">
        <f t="shared" si="6"/>
        <v>418</v>
      </c>
      <c r="K100" s="421"/>
      <c r="L100" s="224">
        <f t="shared" si="7"/>
        <v>6730.1313174117149</v>
      </c>
      <c r="M100" s="417"/>
      <c r="N100" s="34"/>
      <c r="O100" s="129"/>
      <c r="P100" s="34"/>
      <c r="Q100" s="34"/>
      <c r="R100" s="34"/>
      <c r="S100" s="6"/>
      <c r="T100" s="217"/>
    </row>
    <row r="101" spans="1:20" ht="12" customHeight="1" x14ac:dyDescent="0.2">
      <c r="A101" s="90" t="s">
        <v>226</v>
      </c>
      <c r="B101" s="307">
        <f t="shared" si="2"/>
        <v>3487</v>
      </c>
      <c r="C101" s="305"/>
      <c r="D101" s="307">
        <f t="shared" si="3"/>
        <v>2169</v>
      </c>
      <c r="E101" s="422" t="str">
        <f>E18</f>
        <v>f/</v>
      </c>
      <c r="F101" s="307" t="str">
        <f t="shared" si="4"/>
        <v>-</v>
      </c>
      <c r="G101" s="418"/>
      <c r="H101" s="307" t="str">
        <f t="shared" si="5"/>
        <v>-</v>
      </c>
      <c r="I101" s="419"/>
      <c r="J101" s="307">
        <f t="shared" si="6"/>
        <v>988</v>
      </c>
      <c r="K101" s="421"/>
      <c r="L101" s="224">
        <f t="shared" si="7"/>
        <v>3151.9713665566942</v>
      </c>
      <c r="M101" s="417"/>
      <c r="N101" s="34"/>
      <c r="O101" s="129"/>
      <c r="P101" s="34"/>
      <c r="Q101" s="34"/>
      <c r="R101" s="34"/>
      <c r="S101" s="6"/>
      <c r="T101" s="217"/>
    </row>
    <row r="102" spans="1:20" ht="12" customHeight="1" x14ac:dyDescent="0.2">
      <c r="A102" s="90" t="s">
        <v>228</v>
      </c>
      <c r="B102" s="307" t="str">
        <f t="shared" si="2"/>
        <v>e/</v>
      </c>
      <c r="C102" s="305"/>
      <c r="D102" s="307">
        <f t="shared" si="3"/>
        <v>7489</v>
      </c>
      <c r="E102" s="90"/>
      <c r="F102" s="307" t="str">
        <f t="shared" si="4"/>
        <v>-</v>
      </c>
      <c r="G102" s="418"/>
      <c r="H102" s="307" t="str">
        <f t="shared" si="5"/>
        <v>-</v>
      </c>
      <c r="I102" s="419"/>
      <c r="J102" s="307">
        <f t="shared" si="6"/>
        <v>535</v>
      </c>
      <c r="K102" s="421"/>
      <c r="L102" s="224">
        <f t="shared" si="7"/>
        <v>1420</v>
      </c>
      <c r="M102" s="223" t="str">
        <f>M19</f>
        <v>g/</v>
      </c>
      <c r="N102" s="34"/>
      <c r="O102" s="129"/>
      <c r="P102" s="34"/>
      <c r="Q102" s="34"/>
      <c r="R102" s="34"/>
      <c r="S102" s="6"/>
      <c r="T102" s="217"/>
    </row>
    <row r="103" spans="1:20" ht="12" customHeight="1" x14ac:dyDescent="0.2">
      <c r="A103" s="90" t="s">
        <v>230</v>
      </c>
      <c r="B103" s="307">
        <f t="shared" si="2"/>
        <v>1839</v>
      </c>
      <c r="C103" s="150" t="str">
        <f>C20</f>
        <v>h/</v>
      </c>
      <c r="D103" s="307">
        <f t="shared" si="3"/>
        <v>5786</v>
      </c>
      <c r="E103" s="90"/>
      <c r="F103" s="307" t="str">
        <f t="shared" si="4"/>
        <v>-</v>
      </c>
      <c r="G103" s="418"/>
      <c r="H103" s="307" t="str">
        <f t="shared" si="5"/>
        <v>-</v>
      </c>
      <c r="I103" s="419"/>
      <c r="J103" s="307">
        <f t="shared" si="6"/>
        <v>331</v>
      </c>
      <c r="K103" s="421"/>
      <c r="L103" s="224">
        <f t="shared" si="7"/>
        <v>3020</v>
      </c>
      <c r="M103" s="223" t="str">
        <f>M20</f>
        <v>g/</v>
      </c>
      <c r="N103" s="34"/>
      <c r="O103" s="129"/>
      <c r="P103" s="34"/>
      <c r="Q103" s="34"/>
      <c r="R103" s="34"/>
      <c r="S103" s="6"/>
      <c r="T103" s="217"/>
    </row>
    <row r="104" spans="1:20" ht="12" customHeight="1" x14ac:dyDescent="0.2">
      <c r="A104" s="90" t="s">
        <v>231</v>
      </c>
      <c r="B104" s="307" t="str">
        <f t="shared" si="2"/>
        <v>e/</v>
      </c>
      <c r="C104" s="305"/>
      <c r="D104" s="307">
        <f t="shared" si="3"/>
        <v>7186</v>
      </c>
      <c r="E104" s="90"/>
      <c r="F104" s="307" t="str">
        <f t="shared" si="4"/>
        <v>-</v>
      </c>
      <c r="G104" s="418"/>
      <c r="H104" s="307" t="str">
        <f t="shared" si="5"/>
        <v>-</v>
      </c>
      <c r="I104" s="423"/>
      <c r="J104" s="307">
        <f t="shared" si="6"/>
        <v>929</v>
      </c>
      <c r="K104" s="425"/>
      <c r="L104" s="224">
        <f t="shared" si="7"/>
        <v>1062.1907898614795</v>
      </c>
      <c r="M104" s="223" t="str">
        <f>M21</f>
        <v>i/</v>
      </c>
      <c r="N104" s="260"/>
      <c r="O104" s="259"/>
      <c r="P104" s="260"/>
      <c r="Q104" s="260"/>
      <c r="R104" s="260"/>
      <c r="S104" s="6"/>
      <c r="T104" s="217"/>
    </row>
    <row r="105" spans="1:20" ht="12" customHeight="1" x14ac:dyDescent="0.2">
      <c r="A105" s="90" t="s">
        <v>232</v>
      </c>
      <c r="B105" s="307">
        <f t="shared" si="2"/>
        <v>4541</v>
      </c>
      <c r="C105" s="305"/>
      <c r="D105" s="307">
        <f t="shared" si="3"/>
        <v>12667</v>
      </c>
      <c r="E105" s="90"/>
      <c r="F105" s="307" t="str">
        <f t="shared" si="4"/>
        <v>-</v>
      </c>
      <c r="G105" s="418"/>
      <c r="H105" s="307" t="str">
        <f t="shared" si="5"/>
        <v>-</v>
      </c>
      <c r="I105" s="423"/>
      <c r="J105" s="307">
        <f t="shared" si="6"/>
        <v>2202</v>
      </c>
      <c r="K105" s="425"/>
      <c r="L105" s="224">
        <f t="shared" si="7"/>
        <v>2092.866213519239</v>
      </c>
      <c r="M105" s="223"/>
      <c r="N105" s="260"/>
      <c r="O105" s="259"/>
      <c r="P105" s="260"/>
      <c r="Q105" s="260"/>
      <c r="R105" s="260"/>
      <c r="S105" s="6"/>
      <c r="T105" s="217"/>
    </row>
    <row r="106" spans="1:20" ht="12" customHeight="1" x14ac:dyDescent="0.2">
      <c r="A106" s="90" t="s">
        <v>233</v>
      </c>
      <c r="B106" s="307">
        <f t="shared" si="2"/>
        <v>2820</v>
      </c>
      <c r="C106" s="150"/>
      <c r="D106" s="307">
        <f t="shared" si="3"/>
        <v>3825</v>
      </c>
      <c r="E106" s="90"/>
      <c r="F106" s="307">
        <f t="shared" si="4"/>
        <v>3844</v>
      </c>
      <c r="G106" s="427"/>
      <c r="H106" s="307">
        <f t="shared" si="5"/>
        <v>3738</v>
      </c>
      <c r="I106" s="423"/>
      <c r="J106" s="307">
        <f t="shared" si="6"/>
        <v>633</v>
      </c>
      <c r="K106" s="425"/>
      <c r="L106" s="224">
        <f t="shared" si="7"/>
        <v>1219.3490346331316</v>
      </c>
      <c r="M106" s="223"/>
      <c r="N106" s="260"/>
      <c r="O106" s="259"/>
      <c r="P106" s="260"/>
      <c r="Q106" s="260"/>
      <c r="R106" s="260"/>
      <c r="S106" s="6"/>
      <c r="T106" s="217"/>
    </row>
    <row r="107" spans="1:20" ht="12" customHeight="1" x14ac:dyDescent="0.2">
      <c r="A107" s="90" t="s">
        <v>234</v>
      </c>
      <c r="B107" s="307">
        <f t="shared" si="2"/>
        <v>290</v>
      </c>
      <c r="C107" s="13"/>
      <c r="D107" s="307" t="str">
        <f t="shared" si="3"/>
        <v>k/</v>
      </c>
      <c r="E107" s="90"/>
      <c r="F107" s="307">
        <f t="shared" si="4"/>
        <v>4231</v>
      </c>
      <c r="G107" s="427"/>
      <c r="H107" s="307">
        <f t="shared" si="5"/>
        <v>135</v>
      </c>
      <c r="I107" s="423"/>
      <c r="J107" s="307" t="str">
        <f t="shared" si="6"/>
        <v>k/</v>
      </c>
      <c r="K107" s="425"/>
      <c r="L107" s="224">
        <f t="shared" si="7"/>
        <v>922</v>
      </c>
      <c r="M107" s="223"/>
      <c r="N107" s="260"/>
      <c r="O107" s="259"/>
      <c r="P107" s="260"/>
      <c r="Q107" s="260"/>
      <c r="R107" s="260"/>
      <c r="S107" s="6"/>
      <c r="T107" s="217"/>
    </row>
    <row r="108" spans="1:20" ht="12" customHeight="1" x14ac:dyDescent="0.2">
      <c r="A108" s="90" t="s">
        <v>235</v>
      </c>
      <c r="B108" s="307" t="str">
        <f t="shared" si="2"/>
        <v>e/</v>
      </c>
      <c r="C108" s="13"/>
      <c r="D108" s="307" t="str">
        <f t="shared" si="3"/>
        <v>k/</v>
      </c>
      <c r="E108" s="90"/>
      <c r="F108" s="307">
        <f t="shared" si="4"/>
        <v>4632</v>
      </c>
      <c r="G108" s="427"/>
      <c r="H108" s="307" t="str">
        <f t="shared" si="5"/>
        <v>k/</v>
      </c>
      <c r="I108" s="423"/>
      <c r="J108" s="307" t="str">
        <f t="shared" si="6"/>
        <v>k/</v>
      </c>
      <c r="K108" s="425"/>
      <c r="L108" s="224">
        <f t="shared" si="7"/>
        <v>625</v>
      </c>
      <c r="M108" s="223"/>
      <c r="N108" s="260"/>
      <c r="O108" s="259"/>
      <c r="P108" s="260"/>
      <c r="Q108" s="260"/>
      <c r="R108" s="260"/>
      <c r="S108" s="6"/>
      <c r="T108" s="217"/>
    </row>
    <row r="109" spans="1:20" ht="12" customHeight="1" x14ac:dyDescent="0.2">
      <c r="A109" s="90" t="s">
        <v>236</v>
      </c>
      <c r="B109" s="307" t="str">
        <f t="shared" si="2"/>
        <v>e/</v>
      </c>
      <c r="C109" s="13"/>
      <c r="D109" s="307" t="str">
        <f t="shared" si="3"/>
        <v>k/</v>
      </c>
      <c r="E109" s="90"/>
      <c r="F109" s="307">
        <f t="shared" si="4"/>
        <v>4710</v>
      </c>
      <c r="G109" s="427"/>
      <c r="H109" s="307">
        <f t="shared" si="5"/>
        <v>155</v>
      </c>
      <c r="I109" s="423"/>
      <c r="J109" s="307" t="str">
        <f t="shared" si="6"/>
        <v>k/</v>
      </c>
      <c r="K109" s="425"/>
      <c r="L109" s="224" t="str">
        <f t="shared" si="7"/>
        <v>e/</v>
      </c>
      <c r="M109" s="223"/>
      <c r="N109" s="260"/>
      <c r="O109" s="259"/>
      <c r="P109" s="260"/>
      <c r="Q109" s="260"/>
      <c r="R109" s="260"/>
      <c r="S109" s="6"/>
      <c r="T109" s="217"/>
    </row>
    <row r="110" spans="1:20" ht="12" customHeight="1" x14ac:dyDescent="0.2">
      <c r="A110" s="90" t="s">
        <v>237</v>
      </c>
      <c r="B110" s="307" t="str">
        <f t="shared" ref="B110:B111" si="8">B27</f>
        <v>e/</v>
      </c>
      <c r="C110" s="13"/>
      <c r="D110" s="307">
        <f t="shared" ref="D110:D111" si="9">D27</f>
        <v>1137</v>
      </c>
      <c r="E110" s="90"/>
      <c r="F110" s="307">
        <f t="shared" ref="F110:F111" si="10">F27</f>
        <v>8199</v>
      </c>
      <c r="G110" s="427"/>
      <c r="H110" s="307">
        <f t="shared" ref="H110:H111" si="11">H27</f>
        <v>3878</v>
      </c>
      <c r="I110" s="423"/>
      <c r="J110" s="307">
        <f t="shared" ref="J110:J111" si="12">J27</f>
        <v>932</v>
      </c>
      <c r="K110" s="425"/>
      <c r="L110" s="224">
        <f t="shared" ref="L110:L111" si="13">L27</f>
        <v>1180</v>
      </c>
      <c r="M110" s="223"/>
      <c r="N110" s="260"/>
      <c r="O110" s="259"/>
      <c r="P110" s="260"/>
      <c r="Q110" s="260"/>
      <c r="R110" s="260"/>
      <c r="S110" s="6"/>
      <c r="T110" s="217"/>
    </row>
    <row r="111" spans="1:20" ht="12" customHeight="1" x14ac:dyDescent="0.2">
      <c r="A111" s="125" t="s">
        <v>238</v>
      </c>
      <c r="B111" s="307" t="str">
        <f t="shared" si="8"/>
        <v>e/</v>
      </c>
      <c r="C111" s="13"/>
      <c r="D111" s="307" t="str">
        <f t="shared" si="9"/>
        <v>k/</v>
      </c>
      <c r="E111" s="90"/>
      <c r="F111" s="307">
        <f t="shared" si="10"/>
        <v>8061</v>
      </c>
      <c r="G111" s="427"/>
      <c r="H111" s="307">
        <f t="shared" si="11"/>
        <v>7546</v>
      </c>
      <c r="I111" s="423"/>
      <c r="J111" s="307">
        <f t="shared" si="12"/>
        <v>850</v>
      </c>
      <c r="K111" s="425"/>
      <c r="L111" s="224">
        <f t="shared" si="13"/>
        <v>1966</v>
      </c>
      <c r="M111" s="223"/>
      <c r="N111" s="260"/>
      <c r="O111" s="259"/>
      <c r="P111" s="260"/>
      <c r="Q111" s="260"/>
      <c r="R111" s="260"/>
      <c r="S111" s="6"/>
      <c r="T111" s="217"/>
    </row>
    <row r="112" spans="1:20" ht="4.9000000000000004" customHeight="1" x14ac:dyDescent="0.2">
      <c r="A112" s="807"/>
      <c r="B112" s="944"/>
      <c r="C112" s="944"/>
      <c r="D112" s="944"/>
      <c r="E112" s="944"/>
      <c r="F112" s="944"/>
      <c r="G112" s="944"/>
      <c r="H112" s="944"/>
      <c r="I112" s="944"/>
      <c r="J112" s="944"/>
      <c r="K112" s="944"/>
      <c r="L112" s="944"/>
      <c r="M112" s="944"/>
      <c r="N112" s="944"/>
      <c r="O112" s="944"/>
      <c r="P112" s="944"/>
      <c r="Q112" s="944"/>
      <c r="R112" s="944"/>
      <c r="S112" s="944"/>
      <c r="T112" s="944"/>
    </row>
    <row r="113" spans="1:20" ht="12" customHeight="1" x14ac:dyDescent="0.2">
      <c r="A113" s="645" t="s">
        <v>239</v>
      </c>
      <c r="B113" s="1" t="s">
        <v>199</v>
      </c>
      <c r="C113" s="413"/>
      <c r="D113" s="1" t="s">
        <v>240</v>
      </c>
      <c r="E113" s="413"/>
      <c r="F113" s="8" t="s">
        <v>241</v>
      </c>
      <c r="G113" s="413"/>
      <c r="H113" s="8" t="s">
        <v>202</v>
      </c>
      <c r="I113" s="8"/>
      <c r="J113" s="1" t="s">
        <v>242</v>
      </c>
      <c r="K113" s="1"/>
      <c r="L113" s="111" t="s">
        <v>243</v>
      </c>
      <c r="M113" s="111"/>
      <c r="N113" s="8" t="s">
        <v>244</v>
      </c>
      <c r="O113" s="8"/>
      <c r="P113" s="8" t="s">
        <v>245</v>
      </c>
      <c r="Q113" s="8"/>
      <c r="R113" s="8" t="s">
        <v>246</v>
      </c>
      <c r="T113" s="111" t="s">
        <v>247</v>
      </c>
    </row>
    <row r="114" spans="1:20" ht="12" customHeight="1" x14ac:dyDescent="0.2">
      <c r="A114" s="946" t="s">
        <v>276</v>
      </c>
      <c r="B114" s="1" t="s">
        <v>248</v>
      </c>
      <c r="C114" s="413"/>
      <c r="D114" s="1" t="s">
        <v>249</v>
      </c>
      <c r="E114" s="413"/>
      <c r="F114" s="8" t="s">
        <v>250</v>
      </c>
      <c r="G114" s="413"/>
      <c r="H114" s="8" t="s">
        <v>251</v>
      </c>
      <c r="I114" s="8"/>
      <c r="J114" s="1" t="s">
        <v>252</v>
      </c>
      <c r="K114" s="1"/>
      <c r="L114" s="111" t="s">
        <v>253</v>
      </c>
      <c r="M114" s="111"/>
      <c r="N114" s="8" t="s">
        <v>252</v>
      </c>
      <c r="O114" s="8"/>
      <c r="P114" s="8" t="s">
        <v>252</v>
      </c>
      <c r="Q114" s="8"/>
      <c r="R114" s="8" t="s">
        <v>252</v>
      </c>
      <c r="T114" s="111" t="s">
        <v>254</v>
      </c>
    </row>
    <row r="115" spans="1:20" ht="12" customHeight="1" x14ac:dyDescent="0.2">
      <c r="A115" s="947"/>
      <c r="B115" s="110" t="s">
        <v>212</v>
      </c>
      <c r="C115" s="274"/>
      <c r="D115" s="110" t="s">
        <v>212</v>
      </c>
      <c r="E115" s="274"/>
      <c r="F115" s="353"/>
      <c r="G115" s="274"/>
      <c r="H115" s="110" t="s">
        <v>212</v>
      </c>
      <c r="I115" s="2"/>
      <c r="J115" s="2"/>
      <c r="K115" s="2"/>
      <c r="L115" s="110"/>
      <c r="M115" s="110"/>
      <c r="N115" s="2"/>
      <c r="O115" s="353"/>
      <c r="P115" s="2"/>
      <c r="Q115" s="2"/>
      <c r="R115" s="2"/>
      <c r="S115" s="186"/>
      <c r="T115" s="110" t="s">
        <v>212</v>
      </c>
    </row>
    <row r="116" spans="1:20" ht="12" customHeight="1" x14ac:dyDescent="0.2">
      <c r="A116" s="90"/>
      <c r="B116" s="111"/>
      <c r="C116" s="414"/>
      <c r="D116" s="111"/>
      <c r="E116" s="414"/>
      <c r="F116" s="8"/>
      <c r="G116" s="414"/>
      <c r="H116" s="111"/>
      <c r="I116" s="1"/>
      <c r="J116" s="1"/>
      <c r="K116" s="1"/>
      <c r="L116" s="111"/>
      <c r="M116" s="111"/>
      <c r="N116" s="1"/>
      <c r="O116" s="8"/>
      <c r="P116" s="1"/>
      <c r="Q116" s="1"/>
      <c r="R116" s="1"/>
      <c r="T116" s="111"/>
    </row>
    <row r="117" spans="1:20" ht="12" customHeight="1" x14ac:dyDescent="0.2">
      <c r="A117" s="90" t="s">
        <v>278</v>
      </c>
      <c r="B117" s="646" t="str">
        <f>B33</f>
        <v>-</v>
      </c>
      <c r="C117" s="646">
        <f t="shared" ref="C117:R117" si="14">C33</f>
        <v>0</v>
      </c>
      <c r="D117" s="646" t="str">
        <f t="shared" si="14"/>
        <v>-</v>
      </c>
      <c r="E117" s="646">
        <f t="shared" si="14"/>
        <v>0</v>
      </c>
      <c r="F117" s="646" t="str">
        <f t="shared" si="14"/>
        <v>-</v>
      </c>
      <c r="G117" s="6">
        <f t="shared" si="14"/>
        <v>0</v>
      </c>
      <c r="H117" s="646" t="str">
        <f t="shared" si="14"/>
        <v>-</v>
      </c>
      <c r="I117" s="646">
        <f t="shared" si="14"/>
        <v>0</v>
      </c>
      <c r="J117" s="646" t="str">
        <f t="shared" si="14"/>
        <v>-</v>
      </c>
      <c r="K117" s="646">
        <f t="shared" si="14"/>
        <v>0</v>
      </c>
      <c r="L117" s="646" t="str">
        <f t="shared" si="14"/>
        <v>-</v>
      </c>
      <c r="M117" s="646">
        <f t="shared" si="14"/>
        <v>0</v>
      </c>
      <c r="N117" s="646" t="str">
        <f t="shared" si="14"/>
        <v>-</v>
      </c>
      <c r="O117" s="646">
        <f t="shared" si="14"/>
        <v>0</v>
      </c>
      <c r="P117" s="646" t="str">
        <f t="shared" si="14"/>
        <v>-</v>
      </c>
      <c r="Q117" s="646">
        <f t="shared" si="14"/>
        <v>0</v>
      </c>
      <c r="R117" s="646" t="str">
        <f t="shared" si="14"/>
        <v>-</v>
      </c>
      <c r="S117" s="111" t="e">
        <f t="shared" ref="S117:T117" si="15">AVERAGE(S33:S37)</f>
        <v>#DIV/0!</v>
      </c>
      <c r="T117" s="122">
        <f t="shared" si="15"/>
        <v>196</v>
      </c>
    </row>
    <row r="118" spans="1:20" ht="12" customHeight="1" x14ac:dyDescent="0.2">
      <c r="A118" s="90" t="s">
        <v>277</v>
      </c>
      <c r="B118" s="646" t="str">
        <f>B38</f>
        <v>-</v>
      </c>
      <c r="C118" s="646">
        <f t="shared" ref="C118:D118" si="16">C38</f>
        <v>0</v>
      </c>
      <c r="D118" s="646" t="str">
        <f t="shared" si="16"/>
        <v>-</v>
      </c>
      <c r="E118" s="646" t="e">
        <f t="shared" ref="E118:T118" si="17">AVERAGE(E38:E42)</f>
        <v>#DIV/0!</v>
      </c>
      <c r="F118" s="646">
        <f t="shared" si="17"/>
        <v>1170.6666666666667</v>
      </c>
      <c r="G118" s="111" t="e">
        <f t="shared" si="17"/>
        <v>#DIV/0!</v>
      </c>
      <c r="H118" s="646" t="str">
        <f t="shared" ref="H118:J118" si="18">H38</f>
        <v>-</v>
      </c>
      <c r="I118" s="646">
        <f t="shared" si="18"/>
        <v>0</v>
      </c>
      <c r="J118" s="646" t="str">
        <f t="shared" si="18"/>
        <v>-</v>
      </c>
      <c r="K118" s="111" t="e">
        <f t="shared" si="17"/>
        <v>#DIV/0!</v>
      </c>
      <c r="L118" s="646">
        <f t="shared" si="17"/>
        <v>815.5</v>
      </c>
      <c r="M118" s="646" t="e">
        <f t="shared" si="17"/>
        <v>#DIV/0!</v>
      </c>
      <c r="N118" s="646" t="str">
        <f t="shared" ref="N118:P118" si="19">N38</f>
        <v>-</v>
      </c>
      <c r="O118" s="646">
        <f t="shared" si="19"/>
        <v>0</v>
      </c>
      <c r="P118" s="646" t="str">
        <f t="shared" si="19"/>
        <v>-</v>
      </c>
      <c r="Q118" s="646" t="e">
        <f t="shared" si="17"/>
        <v>#DIV/0!</v>
      </c>
      <c r="R118" s="646">
        <f t="shared" si="17"/>
        <v>79.2</v>
      </c>
      <c r="S118" s="646" t="e">
        <f t="shared" si="17"/>
        <v>#DIV/0!</v>
      </c>
      <c r="T118" s="122">
        <f t="shared" si="17"/>
        <v>305.39999999999998</v>
      </c>
    </row>
    <row r="119" spans="1:20" ht="12" customHeight="1" x14ac:dyDescent="0.2">
      <c r="A119" s="90" t="s">
        <v>218</v>
      </c>
      <c r="B119" s="646" t="str">
        <f t="shared" ref="B119:B135" si="20">B43</f>
        <v>-</v>
      </c>
      <c r="C119" s="647"/>
      <c r="D119" s="646" t="str">
        <f t="shared" ref="D119:D135" si="21">D43</f>
        <v>-</v>
      </c>
      <c r="E119" s="647"/>
      <c r="F119" s="646">
        <f t="shared" ref="F119:F135" si="22">F43</f>
        <v>789</v>
      </c>
      <c r="G119" s="647"/>
      <c r="H119" s="646" t="str">
        <f t="shared" ref="H119:H135" si="23">H43</f>
        <v>-</v>
      </c>
      <c r="I119" s="31"/>
      <c r="J119" s="646" t="str">
        <f t="shared" ref="J119:J135" si="24">J43</f>
        <v>-</v>
      </c>
      <c r="K119" s="31"/>
      <c r="L119" s="646">
        <f t="shared" ref="L119:L135" si="25">L43</f>
        <v>709</v>
      </c>
      <c r="M119" s="648"/>
      <c r="N119" s="646">
        <f t="shared" ref="N119:N135" si="26">N43</f>
        <v>1394</v>
      </c>
      <c r="O119" s="77"/>
      <c r="P119" s="646" t="str">
        <f t="shared" ref="P119:P135" si="27">P43</f>
        <v>-</v>
      </c>
      <c r="Q119" s="31"/>
      <c r="R119" s="646">
        <f t="shared" ref="R119:R135" si="28">R43</f>
        <v>14</v>
      </c>
      <c r="S119" s="649"/>
      <c r="T119" s="122">
        <f t="shared" ref="T119:T135" si="29">T43</f>
        <v>190</v>
      </c>
    </row>
    <row r="120" spans="1:20" ht="12" customHeight="1" x14ac:dyDescent="0.2">
      <c r="A120" s="90" t="s">
        <v>219</v>
      </c>
      <c r="B120" s="646" t="str">
        <f t="shared" si="20"/>
        <v>-</v>
      </c>
      <c r="C120" s="647"/>
      <c r="D120" s="646" t="str">
        <f t="shared" si="21"/>
        <v>-</v>
      </c>
      <c r="E120" s="647"/>
      <c r="F120" s="646">
        <f t="shared" si="22"/>
        <v>396</v>
      </c>
      <c r="G120" s="647"/>
      <c r="H120" s="646" t="str">
        <f t="shared" si="23"/>
        <v>-</v>
      </c>
      <c r="I120" s="31"/>
      <c r="J120" s="646" t="str">
        <f t="shared" si="24"/>
        <v>-</v>
      </c>
      <c r="K120" s="31"/>
      <c r="L120" s="646">
        <f t="shared" si="25"/>
        <v>401</v>
      </c>
      <c r="M120" s="648"/>
      <c r="N120" s="646">
        <f t="shared" si="26"/>
        <v>330</v>
      </c>
      <c r="O120" s="77"/>
      <c r="P120" s="646" t="str">
        <f t="shared" si="27"/>
        <v>-</v>
      </c>
      <c r="Q120" s="31"/>
      <c r="R120" s="646">
        <f t="shared" si="28"/>
        <v>14</v>
      </c>
      <c r="S120" s="649"/>
      <c r="T120" s="122">
        <f t="shared" si="29"/>
        <v>338</v>
      </c>
    </row>
    <row r="121" spans="1:20" ht="12" customHeight="1" x14ac:dyDescent="0.2">
      <c r="A121" s="90" t="s">
        <v>220</v>
      </c>
      <c r="B121" s="646" t="str">
        <f t="shared" si="20"/>
        <v>-</v>
      </c>
      <c r="C121" s="647"/>
      <c r="D121" s="646" t="str">
        <f t="shared" si="21"/>
        <v>-</v>
      </c>
      <c r="E121" s="647"/>
      <c r="F121" s="646">
        <f t="shared" si="22"/>
        <v>262</v>
      </c>
      <c r="G121" s="647"/>
      <c r="H121" s="646" t="str">
        <f t="shared" si="23"/>
        <v>-</v>
      </c>
      <c r="I121" s="31"/>
      <c r="J121" s="646" t="str">
        <f t="shared" si="24"/>
        <v>-</v>
      </c>
      <c r="K121" s="31"/>
      <c r="L121" s="646">
        <f t="shared" si="25"/>
        <v>228</v>
      </c>
      <c r="M121" s="648"/>
      <c r="N121" s="646">
        <f t="shared" si="26"/>
        <v>259</v>
      </c>
      <c r="O121" s="77"/>
      <c r="P121" s="646" t="str">
        <f t="shared" si="27"/>
        <v>-</v>
      </c>
      <c r="Q121" s="31"/>
      <c r="R121" s="646">
        <f t="shared" si="28"/>
        <v>5</v>
      </c>
      <c r="S121" s="649"/>
      <c r="T121" s="122">
        <f t="shared" si="29"/>
        <v>148</v>
      </c>
    </row>
    <row r="122" spans="1:20" ht="12" customHeight="1" x14ac:dyDescent="0.2">
      <c r="A122" s="90" t="s">
        <v>221</v>
      </c>
      <c r="B122" s="646" t="str">
        <f t="shared" si="20"/>
        <v>-</v>
      </c>
      <c r="C122" s="647"/>
      <c r="D122" s="646" t="str">
        <f t="shared" si="21"/>
        <v>-</v>
      </c>
      <c r="E122" s="647"/>
      <c r="F122" s="646">
        <f t="shared" si="22"/>
        <v>399</v>
      </c>
      <c r="G122" s="647"/>
      <c r="H122" s="646" t="str">
        <f t="shared" si="23"/>
        <v>-</v>
      </c>
      <c r="I122" s="31"/>
      <c r="J122" s="646" t="str">
        <f t="shared" si="24"/>
        <v>-</v>
      </c>
      <c r="K122" s="31"/>
      <c r="L122" s="646">
        <f t="shared" si="25"/>
        <v>50</v>
      </c>
      <c r="M122" s="648"/>
      <c r="N122" s="646">
        <f t="shared" si="26"/>
        <v>294</v>
      </c>
      <c r="O122" s="77"/>
      <c r="P122" s="646">
        <f t="shared" si="27"/>
        <v>80</v>
      </c>
      <c r="Q122" s="31"/>
      <c r="R122" s="646">
        <f t="shared" si="28"/>
        <v>4</v>
      </c>
      <c r="S122" s="649"/>
      <c r="T122" s="122">
        <f t="shared" si="29"/>
        <v>26</v>
      </c>
    </row>
    <row r="123" spans="1:20" ht="12" customHeight="1" x14ac:dyDescent="0.2">
      <c r="A123" s="90" t="s">
        <v>222</v>
      </c>
      <c r="B123" s="646">
        <f t="shared" si="20"/>
        <v>246</v>
      </c>
      <c r="C123" s="647"/>
      <c r="D123" s="646">
        <f t="shared" si="21"/>
        <v>194</v>
      </c>
      <c r="E123" s="647"/>
      <c r="F123" s="646">
        <f t="shared" si="22"/>
        <v>89</v>
      </c>
      <c r="G123" s="647"/>
      <c r="H123" s="646" t="str">
        <f t="shared" si="23"/>
        <v>-</v>
      </c>
      <c r="I123" s="31"/>
      <c r="J123" s="646">
        <f t="shared" si="24"/>
        <v>190</v>
      </c>
      <c r="K123" s="31"/>
      <c r="L123" s="646">
        <f t="shared" si="25"/>
        <v>9</v>
      </c>
      <c r="M123" s="648"/>
      <c r="N123" s="646">
        <f t="shared" si="26"/>
        <v>286</v>
      </c>
      <c r="O123" s="77"/>
      <c r="P123" s="646">
        <f t="shared" si="27"/>
        <v>134</v>
      </c>
      <c r="Q123" s="31"/>
      <c r="R123" s="646">
        <f t="shared" si="28"/>
        <v>2</v>
      </c>
      <c r="S123" s="649"/>
      <c r="T123" s="122">
        <f t="shared" si="29"/>
        <v>51</v>
      </c>
    </row>
    <row r="124" spans="1:20" ht="12" customHeight="1" x14ac:dyDescent="0.2">
      <c r="A124" s="90" t="s">
        <v>223</v>
      </c>
      <c r="B124" s="646">
        <f t="shared" si="20"/>
        <v>574</v>
      </c>
      <c r="C124" s="647"/>
      <c r="D124" s="646">
        <f t="shared" si="21"/>
        <v>1099</v>
      </c>
      <c r="E124" s="647"/>
      <c r="F124" s="646">
        <f t="shared" si="22"/>
        <v>455</v>
      </c>
      <c r="G124" s="647"/>
      <c r="H124" s="646">
        <f t="shared" si="23"/>
        <v>1284</v>
      </c>
      <c r="I124" s="31"/>
      <c r="J124" s="646">
        <f t="shared" si="24"/>
        <v>395</v>
      </c>
      <c r="K124" s="31"/>
      <c r="L124" s="646">
        <f t="shared" si="25"/>
        <v>199</v>
      </c>
      <c r="M124" s="648"/>
      <c r="N124" s="646">
        <f t="shared" si="26"/>
        <v>411</v>
      </c>
      <c r="O124" s="77"/>
      <c r="P124" s="646">
        <f t="shared" si="27"/>
        <v>160</v>
      </c>
      <c r="Q124" s="31"/>
      <c r="R124" s="646">
        <f t="shared" si="28"/>
        <v>8</v>
      </c>
      <c r="S124" s="649"/>
      <c r="T124" s="122">
        <f t="shared" si="29"/>
        <v>80</v>
      </c>
    </row>
    <row r="125" spans="1:20" x14ac:dyDescent="0.2">
      <c r="A125" s="90" t="s">
        <v>224</v>
      </c>
      <c r="B125" s="646">
        <f t="shared" si="20"/>
        <v>540</v>
      </c>
      <c r="C125" s="647"/>
      <c r="D125" s="646">
        <f t="shared" si="21"/>
        <v>1738</v>
      </c>
      <c r="E125" s="647"/>
      <c r="F125" s="646">
        <f t="shared" si="22"/>
        <v>624</v>
      </c>
      <c r="G125" s="647"/>
      <c r="H125" s="646">
        <f t="shared" si="23"/>
        <v>1873</v>
      </c>
      <c r="I125" s="31"/>
      <c r="J125" s="646">
        <f t="shared" si="24"/>
        <v>1127</v>
      </c>
      <c r="K125" s="31"/>
      <c r="L125" s="646">
        <f t="shared" si="25"/>
        <v>415</v>
      </c>
      <c r="M125" s="648"/>
      <c r="N125" s="646">
        <f t="shared" si="26"/>
        <v>228</v>
      </c>
      <c r="O125" s="77"/>
      <c r="P125" s="646">
        <f t="shared" si="27"/>
        <v>269</v>
      </c>
      <c r="Q125" s="31"/>
      <c r="R125" s="646">
        <f t="shared" si="28"/>
        <v>2</v>
      </c>
      <c r="S125" s="649"/>
      <c r="T125" s="122">
        <f t="shared" si="29"/>
        <v>130</v>
      </c>
    </row>
    <row r="126" spans="1:20" ht="12" customHeight="1" x14ac:dyDescent="0.2">
      <c r="A126" s="90" t="s">
        <v>225</v>
      </c>
      <c r="B126" s="646">
        <f t="shared" si="20"/>
        <v>405</v>
      </c>
      <c r="C126" s="647"/>
      <c r="D126" s="646">
        <f t="shared" si="21"/>
        <v>763</v>
      </c>
      <c r="E126" s="647"/>
      <c r="F126" s="646">
        <f t="shared" si="22"/>
        <v>318</v>
      </c>
      <c r="G126" s="647"/>
      <c r="H126" s="646">
        <f t="shared" si="23"/>
        <v>1340</v>
      </c>
      <c r="I126" s="31"/>
      <c r="J126" s="646">
        <f t="shared" si="24"/>
        <v>440</v>
      </c>
      <c r="K126" s="31"/>
      <c r="L126" s="646">
        <f t="shared" si="25"/>
        <v>283</v>
      </c>
      <c r="M126" s="648"/>
      <c r="N126" s="646">
        <f t="shared" si="26"/>
        <v>784</v>
      </c>
      <c r="O126" s="77"/>
      <c r="P126" s="646">
        <f t="shared" si="27"/>
        <v>519</v>
      </c>
      <c r="Q126" s="31"/>
      <c r="R126" s="646">
        <f t="shared" si="28"/>
        <v>2</v>
      </c>
      <c r="S126" s="649"/>
      <c r="T126" s="122">
        <f t="shared" si="29"/>
        <v>217</v>
      </c>
    </row>
    <row r="127" spans="1:20" ht="12" customHeight="1" x14ac:dyDescent="0.2">
      <c r="A127" s="90" t="s">
        <v>226</v>
      </c>
      <c r="B127" s="646">
        <f t="shared" si="20"/>
        <v>705</v>
      </c>
      <c r="C127" s="647"/>
      <c r="D127" s="646">
        <f t="shared" si="21"/>
        <v>630</v>
      </c>
      <c r="E127" s="647"/>
      <c r="F127" s="646">
        <f t="shared" si="22"/>
        <v>155</v>
      </c>
      <c r="G127" s="647"/>
      <c r="H127" s="646">
        <f t="shared" si="23"/>
        <v>939</v>
      </c>
      <c r="I127" s="31"/>
      <c r="J127" s="646">
        <f t="shared" si="24"/>
        <v>3</v>
      </c>
      <c r="K127" s="31"/>
      <c r="L127" s="646">
        <f t="shared" si="25"/>
        <v>0</v>
      </c>
      <c r="M127" s="648"/>
      <c r="N127" s="646">
        <f t="shared" si="26"/>
        <v>723</v>
      </c>
      <c r="O127" s="77"/>
      <c r="P127" s="646">
        <f t="shared" si="27"/>
        <v>155</v>
      </c>
      <c r="Q127" s="31"/>
      <c r="R127" s="646">
        <f t="shared" si="28"/>
        <v>3</v>
      </c>
      <c r="S127" s="649"/>
      <c r="T127" s="122">
        <f t="shared" si="29"/>
        <v>188</v>
      </c>
    </row>
    <row r="128" spans="1:20" ht="12" customHeight="1" x14ac:dyDescent="0.2">
      <c r="A128" s="90" t="s">
        <v>228</v>
      </c>
      <c r="B128" s="646">
        <f t="shared" si="20"/>
        <v>297</v>
      </c>
      <c r="C128" s="647"/>
      <c r="D128" s="646">
        <f t="shared" si="21"/>
        <v>1632</v>
      </c>
      <c r="E128" s="647"/>
      <c r="F128" s="646">
        <f t="shared" si="22"/>
        <v>718</v>
      </c>
      <c r="G128" s="647"/>
      <c r="H128" s="646">
        <f t="shared" si="23"/>
        <v>2069</v>
      </c>
      <c r="I128" s="31"/>
      <c r="J128" s="646">
        <f t="shared" si="24"/>
        <v>1654</v>
      </c>
      <c r="K128" s="31"/>
      <c r="L128" s="646">
        <f t="shared" si="25"/>
        <v>539</v>
      </c>
      <c r="M128" s="648"/>
      <c r="N128" s="646">
        <f t="shared" si="26"/>
        <v>3468</v>
      </c>
      <c r="O128" s="77"/>
      <c r="P128" s="646">
        <f t="shared" si="27"/>
        <v>1344</v>
      </c>
      <c r="Q128" s="31"/>
      <c r="R128" s="646">
        <f t="shared" si="28"/>
        <v>65</v>
      </c>
      <c r="S128" s="649"/>
      <c r="T128" s="122">
        <f t="shared" si="29"/>
        <v>140</v>
      </c>
    </row>
    <row r="129" spans="1:20" ht="12" customHeight="1" x14ac:dyDescent="0.2">
      <c r="A129" s="90" t="s">
        <v>230</v>
      </c>
      <c r="B129" s="646">
        <f t="shared" si="20"/>
        <v>206</v>
      </c>
      <c r="C129" s="647"/>
      <c r="D129" s="646">
        <f t="shared" si="21"/>
        <v>617</v>
      </c>
      <c r="E129" s="647"/>
      <c r="F129" s="646">
        <f t="shared" si="22"/>
        <v>449</v>
      </c>
      <c r="G129" s="647"/>
      <c r="H129" s="646">
        <f t="shared" si="23"/>
        <v>416</v>
      </c>
      <c r="I129" s="31"/>
      <c r="J129" s="646">
        <f t="shared" si="24"/>
        <v>241</v>
      </c>
      <c r="K129" s="31"/>
      <c r="L129" s="646">
        <f t="shared" si="25"/>
        <v>135</v>
      </c>
      <c r="M129" s="648"/>
      <c r="N129" s="646">
        <f t="shared" si="26"/>
        <v>5112</v>
      </c>
      <c r="O129" s="77"/>
      <c r="P129" s="646">
        <f t="shared" si="27"/>
        <v>744</v>
      </c>
      <c r="Q129" s="31"/>
      <c r="R129" s="646">
        <f t="shared" si="28"/>
        <v>15</v>
      </c>
      <c r="S129" s="649"/>
      <c r="T129" s="122">
        <f t="shared" si="29"/>
        <v>226</v>
      </c>
    </row>
    <row r="130" spans="1:20" ht="12" customHeight="1" x14ac:dyDescent="0.2">
      <c r="A130" s="90" t="s">
        <v>231</v>
      </c>
      <c r="B130" s="646" t="str">
        <f t="shared" si="20"/>
        <v>e/</v>
      </c>
      <c r="C130" s="647"/>
      <c r="D130" s="646">
        <f t="shared" si="21"/>
        <v>522</v>
      </c>
      <c r="E130" s="647"/>
      <c r="F130" s="646">
        <f t="shared" si="22"/>
        <v>466</v>
      </c>
      <c r="G130" s="647"/>
      <c r="H130" s="646">
        <f t="shared" si="23"/>
        <v>465</v>
      </c>
      <c r="I130" s="31"/>
      <c r="J130" s="646">
        <f t="shared" si="24"/>
        <v>336</v>
      </c>
      <c r="K130" s="31"/>
      <c r="L130" s="646">
        <f t="shared" si="25"/>
        <v>573</v>
      </c>
      <c r="M130" s="648"/>
      <c r="N130" s="646">
        <f t="shared" si="26"/>
        <v>2196</v>
      </c>
      <c r="O130" s="77"/>
      <c r="P130" s="646">
        <f t="shared" si="27"/>
        <v>250</v>
      </c>
      <c r="Q130" s="31"/>
      <c r="R130" s="646">
        <f t="shared" si="28"/>
        <v>34</v>
      </c>
      <c r="S130" s="649"/>
      <c r="T130" s="122">
        <f t="shared" si="29"/>
        <v>158</v>
      </c>
    </row>
    <row r="131" spans="1:20" ht="12" customHeight="1" x14ac:dyDescent="0.2">
      <c r="A131" s="90" t="s">
        <v>232</v>
      </c>
      <c r="B131" s="646">
        <f t="shared" si="20"/>
        <v>523</v>
      </c>
      <c r="C131" s="647"/>
      <c r="D131" s="646">
        <f t="shared" si="21"/>
        <v>443</v>
      </c>
      <c r="E131" s="647"/>
      <c r="F131" s="646">
        <f t="shared" si="22"/>
        <v>535</v>
      </c>
      <c r="G131" s="647"/>
      <c r="H131" s="646">
        <f t="shared" si="23"/>
        <v>1633</v>
      </c>
      <c r="I131" s="31"/>
      <c r="J131" s="646">
        <f t="shared" si="24"/>
        <v>1011</v>
      </c>
      <c r="K131" s="31"/>
      <c r="L131" s="646">
        <f t="shared" si="25"/>
        <v>497</v>
      </c>
      <c r="M131" s="648"/>
      <c r="N131" s="646">
        <f t="shared" si="26"/>
        <v>2043</v>
      </c>
      <c r="O131" s="77"/>
      <c r="P131" s="646">
        <f t="shared" si="27"/>
        <v>963</v>
      </c>
      <c r="Q131" s="31"/>
      <c r="R131" s="646">
        <f t="shared" si="28"/>
        <v>30</v>
      </c>
      <c r="S131" s="649"/>
      <c r="T131" s="122">
        <f t="shared" si="29"/>
        <v>103</v>
      </c>
    </row>
    <row r="132" spans="1:20" ht="12" customHeight="1" x14ac:dyDescent="0.2">
      <c r="A132" s="90" t="s">
        <v>233</v>
      </c>
      <c r="B132" s="646">
        <f t="shared" si="20"/>
        <v>554</v>
      </c>
      <c r="C132" s="647"/>
      <c r="D132" s="646">
        <f t="shared" si="21"/>
        <v>922</v>
      </c>
      <c r="E132" s="647"/>
      <c r="F132" s="646">
        <f t="shared" si="22"/>
        <v>560</v>
      </c>
      <c r="G132" s="647"/>
      <c r="H132" s="646">
        <f t="shared" si="23"/>
        <v>990</v>
      </c>
      <c r="I132" s="31"/>
      <c r="J132" s="646">
        <f t="shared" si="24"/>
        <v>1045</v>
      </c>
      <c r="K132" s="31"/>
      <c r="L132" s="646">
        <f t="shared" si="25"/>
        <v>755</v>
      </c>
      <c r="M132" s="648"/>
      <c r="N132" s="646">
        <f t="shared" si="26"/>
        <v>1015</v>
      </c>
      <c r="O132" s="77"/>
      <c r="P132" s="646" t="str">
        <f t="shared" si="27"/>
        <v>e/</v>
      </c>
      <c r="Q132" s="31"/>
      <c r="R132" s="646">
        <f t="shared" si="28"/>
        <v>13</v>
      </c>
      <c r="S132" s="649"/>
      <c r="T132" s="122">
        <f t="shared" si="29"/>
        <v>306</v>
      </c>
    </row>
    <row r="133" spans="1:20" ht="12" customHeight="1" x14ac:dyDescent="0.2">
      <c r="A133" s="90" t="s">
        <v>234</v>
      </c>
      <c r="B133" s="646">
        <f t="shared" si="20"/>
        <v>153</v>
      </c>
      <c r="C133" s="647"/>
      <c r="D133" s="646">
        <f t="shared" si="21"/>
        <v>448</v>
      </c>
      <c r="E133" s="647"/>
      <c r="F133" s="646">
        <f t="shared" si="22"/>
        <v>298</v>
      </c>
      <c r="G133" s="647"/>
      <c r="H133" s="646">
        <f t="shared" si="23"/>
        <v>138</v>
      </c>
      <c r="I133" s="31"/>
      <c r="J133" s="646">
        <f t="shared" si="24"/>
        <v>303</v>
      </c>
      <c r="K133" s="31"/>
      <c r="L133" s="646">
        <f t="shared" si="25"/>
        <v>551</v>
      </c>
      <c r="M133" s="648"/>
      <c r="N133" s="646">
        <f t="shared" si="26"/>
        <v>358</v>
      </c>
      <c r="O133" s="77"/>
      <c r="P133" s="646">
        <f t="shared" si="27"/>
        <v>1198</v>
      </c>
      <c r="Q133" s="31"/>
      <c r="R133" s="646">
        <f t="shared" si="28"/>
        <v>5</v>
      </c>
      <c r="S133" s="649"/>
      <c r="T133" s="122">
        <f t="shared" si="29"/>
        <v>61</v>
      </c>
    </row>
    <row r="134" spans="1:20" ht="12" customHeight="1" x14ac:dyDescent="0.2">
      <c r="A134" s="90" t="s">
        <v>235</v>
      </c>
      <c r="B134" s="646" t="str">
        <f t="shared" si="20"/>
        <v>e/</v>
      </c>
      <c r="C134" s="647"/>
      <c r="D134" s="646">
        <f t="shared" si="21"/>
        <v>1132</v>
      </c>
      <c r="E134" s="647"/>
      <c r="F134" s="646">
        <f t="shared" si="22"/>
        <v>335</v>
      </c>
      <c r="G134" s="647"/>
      <c r="H134" s="646">
        <f t="shared" si="23"/>
        <v>617</v>
      </c>
      <c r="I134" s="31"/>
      <c r="J134" s="646">
        <f t="shared" si="24"/>
        <v>2479</v>
      </c>
      <c r="K134" s="31"/>
      <c r="L134" s="646">
        <f t="shared" si="25"/>
        <v>399</v>
      </c>
      <c r="M134" s="648"/>
      <c r="N134" s="646">
        <f t="shared" si="26"/>
        <v>1541</v>
      </c>
      <c r="O134" s="77"/>
      <c r="P134" s="646">
        <f t="shared" si="27"/>
        <v>866</v>
      </c>
      <c r="Q134" s="31"/>
      <c r="R134" s="646" t="str">
        <f t="shared" si="28"/>
        <v>e/</v>
      </c>
      <c r="S134" s="649"/>
      <c r="T134" s="122">
        <f t="shared" si="29"/>
        <v>161</v>
      </c>
    </row>
    <row r="135" spans="1:20" ht="12" customHeight="1" x14ac:dyDescent="0.2">
      <c r="A135" s="90" t="s">
        <v>236</v>
      </c>
      <c r="B135" s="646" t="str">
        <f t="shared" si="20"/>
        <v>e/</v>
      </c>
      <c r="C135" s="647"/>
      <c r="D135" s="646" t="str">
        <f t="shared" si="21"/>
        <v>e/</v>
      </c>
      <c r="E135" s="647"/>
      <c r="F135" s="646">
        <f t="shared" si="22"/>
        <v>872</v>
      </c>
      <c r="G135" s="647"/>
      <c r="H135" s="646">
        <f t="shared" si="23"/>
        <v>941</v>
      </c>
      <c r="I135" s="31"/>
      <c r="J135" s="646">
        <f t="shared" si="24"/>
        <v>663</v>
      </c>
      <c r="K135" s="31"/>
      <c r="L135" s="646">
        <f t="shared" si="25"/>
        <v>256</v>
      </c>
      <c r="M135" s="648"/>
      <c r="N135" s="646">
        <f t="shared" si="26"/>
        <v>1332</v>
      </c>
      <c r="O135" s="77"/>
      <c r="P135" s="646">
        <f t="shared" si="27"/>
        <v>513</v>
      </c>
      <c r="Q135" s="31"/>
      <c r="R135" s="646">
        <f t="shared" si="28"/>
        <v>20</v>
      </c>
      <c r="S135" s="649"/>
      <c r="T135" s="122">
        <f t="shared" si="29"/>
        <v>273</v>
      </c>
    </row>
    <row r="136" spans="1:20" ht="12" customHeight="1" x14ac:dyDescent="0.2">
      <c r="A136" s="90" t="s">
        <v>237</v>
      </c>
      <c r="B136" s="646" t="str">
        <f t="shared" ref="B136:B137" si="30">B60</f>
        <v>e/</v>
      </c>
      <c r="C136" s="647"/>
      <c r="D136" s="646" t="str">
        <f t="shared" ref="D136:D137" si="31">D60</f>
        <v>e/</v>
      </c>
      <c r="E136" s="647"/>
      <c r="F136" s="646">
        <f t="shared" ref="F136:F137" si="32">F60</f>
        <v>643</v>
      </c>
      <c r="G136" s="647"/>
      <c r="H136" s="646">
        <f t="shared" ref="H136:H137" si="33">H60</f>
        <v>109</v>
      </c>
      <c r="I136" s="31"/>
      <c r="J136" s="646">
        <f t="shared" ref="J136:J137" si="34">J60</f>
        <v>1075</v>
      </c>
      <c r="K136" s="31"/>
      <c r="L136" s="646">
        <f t="shared" ref="L136:L137" si="35">L60</f>
        <v>107</v>
      </c>
      <c r="M136" s="648"/>
      <c r="N136" s="646">
        <f t="shared" ref="N136:N137" si="36">N60</f>
        <v>1299</v>
      </c>
      <c r="O136" s="77"/>
      <c r="P136" s="646">
        <f t="shared" ref="P136:P137" si="37">P60</f>
        <v>490</v>
      </c>
      <c r="Q136" s="31"/>
      <c r="R136" s="646">
        <f t="shared" ref="R136:R137" si="38">R60</f>
        <v>51</v>
      </c>
      <c r="S136" s="649"/>
      <c r="T136" s="122">
        <f t="shared" ref="T136:T137" si="39">T60</f>
        <v>210</v>
      </c>
    </row>
    <row r="137" spans="1:20" ht="12" customHeight="1" x14ac:dyDescent="0.2">
      <c r="A137" s="125" t="s">
        <v>238</v>
      </c>
      <c r="B137" s="650" t="str">
        <f t="shared" si="30"/>
        <v>e/</v>
      </c>
      <c r="C137" s="408"/>
      <c r="D137" s="650" t="str">
        <f t="shared" si="31"/>
        <v>e/</v>
      </c>
      <c r="E137" s="408"/>
      <c r="F137" s="650" t="str">
        <f t="shared" si="32"/>
        <v>k/</v>
      </c>
      <c r="G137" s="408"/>
      <c r="H137" s="650" t="str">
        <f t="shared" si="33"/>
        <v>k/</v>
      </c>
      <c r="I137" s="99"/>
      <c r="J137" s="650" t="str">
        <f t="shared" si="34"/>
        <v>k/</v>
      </c>
      <c r="K137" s="99"/>
      <c r="L137" s="650" t="str">
        <f t="shared" si="35"/>
        <v>k/</v>
      </c>
      <c r="M137" s="651"/>
      <c r="N137" s="650" t="str">
        <f t="shared" si="36"/>
        <v>k/</v>
      </c>
      <c r="O137" s="652"/>
      <c r="P137" s="650" t="str">
        <f t="shared" si="37"/>
        <v>k/</v>
      </c>
      <c r="Q137" s="99"/>
      <c r="R137" s="650" t="str">
        <f t="shared" si="38"/>
        <v>k/</v>
      </c>
      <c r="S137" s="653"/>
      <c r="T137" s="654">
        <f t="shared" si="39"/>
        <v>334</v>
      </c>
    </row>
    <row r="138" spans="1:20" ht="12" customHeight="1" x14ac:dyDescent="0.2">
      <c r="A138" s="90"/>
      <c r="B138" s="646"/>
      <c r="C138" s="647"/>
      <c r="D138" s="646"/>
      <c r="E138" s="647"/>
      <c r="F138" s="646"/>
      <c r="G138" s="647"/>
      <c r="H138" s="646"/>
      <c r="I138" s="31"/>
      <c r="J138" s="646"/>
      <c r="K138" s="31"/>
      <c r="L138" s="646"/>
      <c r="M138" s="648"/>
      <c r="N138" s="646"/>
      <c r="O138" s="77"/>
      <c r="P138" s="646"/>
      <c r="Q138" s="31"/>
      <c r="R138" s="646"/>
      <c r="S138" s="649"/>
      <c r="T138" s="122"/>
    </row>
    <row r="139" spans="1:20" ht="23.25" customHeight="1" x14ac:dyDescent="0.2">
      <c r="A139" s="939" t="s">
        <v>279</v>
      </c>
      <c r="B139" s="939"/>
      <c r="C139" s="939"/>
      <c r="D139" s="939"/>
      <c r="E139" s="939"/>
      <c r="F139" s="939"/>
      <c r="G139" s="939"/>
      <c r="H139" s="939"/>
      <c r="I139" s="939"/>
      <c r="J139" s="939"/>
      <c r="K139" s="939"/>
      <c r="L139" s="939"/>
      <c r="M139" s="939"/>
      <c r="N139" s="939"/>
      <c r="O139" s="939"/>
      <c r="P139" s="939"/>
      <c r="Q139" s="939"/>
      <c r="R139" s="939"/>
      <c r="S139" s="939"/>
      <c r="T139" s="939"/>
    </row>
    <row r="140" spans="1:20" ht="12" customHeight="1" x14ac:dyDescent="0.2">
      <c r="A140" s="945" t="s">
        <v>260</v>
      </c>
      <c r="B140" s="945"/>
      <c r="C140" s="945"/>
      <c r="D140" s="945"/>
      <c r="E140" s="945"/>
      <c r="F140" s="945"/>
      <c r="G140" s="945"/>
      <c r="H140" s="945"/>
      <c r="I140" s="945"/>
      <c r="J140" s="945"/>
      <c r="K140" s="945"/>
      <c r="L140" s="945"/>
      <c r="M140" s="945"/>
      <c r="N140" s="945"/>
      <c r="O140" s="945"/>
      <c r="P140" s="945"/>
      <c r="Q140" s="945"/>
      <c r="R140" s="945"/>
      <c r="S140" s="945"/>
      <c r="T140" s="945"/>
    </row>
    <row r="141" spans="1:20" ht="12" customHeight="1" x14ac:dyDescent="0.2">
      <c r="A141" s="940" t="s">
        <v>261</v>
      </c>
      <c r="B141" s="940"/>
      <c r="C141" s="940"/>
      <c r="D141" s="940"/>
      <c r="E141" s="940"/>
      <c r="F141" s="940"/>
      <c r="G141" s="940"/>
      <c r="H141" s="940"/>
      <c r="I141" s="940"/>
      <c r="J141" s="940"/>
      <c r="K141" s="940"/>
      <c r="L141" s="940"/>
      <c r="M141" s="940"/>
      <c r="N141" s="940"/>
      <c r="O141" s="940"/>
      <c r="P141" s="940"/>
      <c r="Q141" s="940"/>
      <c r="R141" s="940"/>
      <c r="S141" s="940"/>
      <c r="T141" s="940"/>
    </row>
    <row r="142" spans="1:20" ht="12" customHeight="1" x14ac:dyDescent="0.2">
      <c r="A142" s="940"/>
      <c r="B142" s="940"/>
      <c r="C142" s="940"/>
      <c r="D142" s="940"/>
      <c r="E142" s="940"/>
      <c r="F142" s="940"/>
      <c r="G142" s="940"/>
      <c r="H142" s="940"/>
      <c r="I142" s="940"/>
      <c r="J142" s="940"/>
      <c r="K142" s="940"/>
      <c r="L142" s="940"/>
      <c r="M142" s="940"/>
      <c r="N142" s="940"/>
      <c r="O142" s="940"/>
      <c r="P142" s="940"/>
      <c r="Q142" s="940"/>
      <c r="R142" s="940"/>
      <c r="S142" s="940"/>
      <c r="T142" s="940"/>
    </row>
    <row r="143" spans="1:20" ht="12" customHeight="1" x14ac:dyDescent="0.2">
      <c r="A143" s="940" t="s">
        <v>262</v>
      </c>
      <c r="B143" s="940"/>
      <c r="C143" s="940"/>
      <c r="D143" s="940"/>
      <c r="E143" s="940"/>
      <c r="F143" s="940"/>
      <c r="G143" s="940"/>
      <c r="H143" s="940"/>
      <c r="I143" s="940"/>
      <c r="J143" s="940"/>
      <c r="K143" s="940"/>
      <c r="L143" s="940"/>
      <c r="M143" s="940"/>
      <c r="N143" s="940"/>
      <c r="O143" s="940"/>
      <c r="P143" s="940"/>
      <c r="Q143" s="940"/>
      <c r="R143" s="940"/>
      <c r="S143" s="940"/>
      <c r="T143" s="940"/>
    </row>
    <row r="144" spans="1:20" ht="12" customHeight="1" x14ac:dyDescent="0.2">
      <c r="A144" s="940" t="s">
        <v>263</v>
      </c>
      <c r="B144" s="940"/>
      <c r="C144" s="940"/>
      <c r="D144" s="940"/>
      <c r="E144" s="940"/>
      <c r="F144" s="940"/>
      <c r="G144" s="940"/>
      <c r="H144" s="940"/>
      <c r="I144" s="940"/>
      <c r="J144" s="940"/>
      <c r="K144" s="940"/>
      <c r="L144" s="940"/>
      <c r="M144" s="940"/>
      <c r="N144" s="940"/>
      <c r="O144" s="940"/>
      <c r="P144" s="940"/>
      <c r="Q144" s="940"/>
      <c r="R144" s="940"/>
      <c r="S144" s="940"/>
      <c r="T144" s="940"/>
    </row>
    <row r="145" spans="1:20" ht="12" customHeight="1" x14ac:dyDescent="0.2">
      <c r="A145" s="940"/>
      <c r="B145" s="940"/>
      <c r="C145" s="940"/>
      <c r="D145" s="940"/>
      <c r="E145" s="940"/>
      <c r="F145" s="940"/>
      <c r="G145" s="940"/>
      <c r="H145" s="940"/>
      <c r="I145" s="940"/>
      <c r="J145" s="940"/>
      <c r="K145" s="940"/>
      <c r="L145" s="940"/>
      <c r="M145" s="940"/>
      <c r="N145" s="940"/>
      <c r="O145" s="940"/>
      <c r="P145" s="940"/>
      <c r="Q145" s="940"/>
      <c r="R145" s="940"/>
      <c r="S145" s="940"/>
      <c r="T145" s="940"/>
    </row>
    <row r="146" spans="1:20" ht="12" customHeight="1" x14ac:dyDescent="0.2">
      <c r="A146" s="940" t="s">
        <v>264</v>
      </c>
      <c r="B146" s="940"/>
      <c r="C146" s="940"/>
      <c r="D146" s="940"/>
      <c r="E146" s="940"/>
      <c r="F146" s="940"/>
      <c r="G146" s="940"/>
      <c r="H146" s="940"/>
      <c r="I146" s="940"/>
      <c r="J146" s="940"/>
      <c r="K146" s="940"/>
      <c r="L146" s="940"/>
      <c r="M146" s="940"/>
      <c r="N146" s="940"/>
      <c r="O146" s="940"/>
      <c r="P146" s="940"/>
      <c r="Q146" s="940"/>
      <c r="R146" s="940"/>
      <c r="S146" s="940"/>
      <c r="T146" s="940"/>
    </row>
    <row r="147" spans="1:20" ht="12" customHeight="1" x14ac:dyDescent="0.2">
      <c r="A147" s="938" t="s">
        <v>265</v>
      </c>
      <c r="B147" s="938"/>
      <c r="C147" s="938"/>
      <c r="D147" s="938"/>
      <c r="E147" s="938"/>
      <c r="F147" s="938"/>
      <c r="G147" s="938"/>
      <c r="H147" s="938"/>
      <c r="I147" s="938"/>
      <c r="J147" s="938"/>
      <c r="K147" s="938"/>
      <c r="L147" s="938"/>
      <c r="M147" s="938"/>
      <c r="N147" s="938"/>
      <c r="O147" s="938"/>
      <c r="P147" s="938"/>
      <c r="Q147" s="938"/>
      <c r="R147" s="938"/>
      <c r="S147" s="938"/>
      <c r="T147" s="938"/>
    </row>
    <row r="148" spans="1:20" ht="12" customHeight="1" x14ac:dyDescent="0.2">
      <c r="A148" s="943" t="s">
        <v>266</v>
      </c>
      <c r="B148" s="943"/>
      <c r="C148" s="943"/>
      <c r="D148" s="943"/>
      <c r="E148" s="943"/>
      <c r="F148" s="943"/>
      <c r="G148" s="943"/>
      <c r="H148" s="943"/>
      <c r="I148" s="943"/>
      <c r="J148" s="943"/>
      <c r="K148" s="943"/>
      <c r="L148" s="943"/>
      <c r="M148" s="943"/>
      <c r="N148" s="943"/>
      <c r="O148" s="943"/>
      <c r="P148" s="943"/>
      <c r="Q148" s="943"/>
      <c r="R148" s="943"/>
      <c r="S148" s="943"/>
      <c r="T148" s="943"/>
    </row>
    <row r="149" spans="1:20" ht="12" customHeight="1" x14ac:dyDescent="0.2">
      <c r="A149" s="943"/>
      <c r="B149" s="943"/>
      <c r="C149" s="943"/>
      <c r="D149" s="943"/>
      <c r="E149" s="943"/>
      <c r="F149" s="943"/>
      <c r="G149" s="943"/>
      <c r="H149" s="943"/>
      <c r="I149" s="943"/>
      <c r="J149" s="943"/>
      <c r="K149" s="943"/>
      <c r="L149" s="943"/>
      <c r="M149" s="943"/>
      <c r="N149" s="943"/>
      <c r="O149" s="943"/>
      <c r="P149" s="943"/>
      <c r="Q149" s="943"/>
      <c r="R149" s="943"/>
      <c r="S149" s="943"/>
      <c r="T149" s="943"/>
    </row>
    <row r="150" spans="1:20" ht="12" customHeight="1" x14ac:dyDescent="0.2">
      <c r="A150" s="943" t="s">
        <v>267</v>
      </c>
      <c r="B150" s="943"/>
      <c r="C150" s="943"/>
      <c r="D150" s="943"/>
      <c r="E150" s="943"/>
      <c r="F150" s="943"/>
      <c r="G150" s="943"/>
      <c r="H150" s="943"/>
      <c r="I150" s="943"/>
      <c r="J150" s="943"/>
      <c r="K150" s="943"/>
      <c r="L150" s="943"/>
      <c r="M150" s="943"/>
      <c r="N150" s="943"/>
      <c r="O150" s="943"/>
      <c r="P150" s="943"/>
      <c r="Q150" s="943"/>
      <c r="R150" s="943"/>
      <c r="S150" s="943"/>
      <c r="T150" s="943"/>
    </row>
    <row r="151" spans="1:20" ht="12" customHeight="1" x14ac:dyDescent="0.2">
      <c r="A151" s="940" t="s">
        <v>268</v>
      </c>
      <c r="B151" s="940"/>
      <c r="C151" s="940"/>
      <c r="D151" s="940"/>
      <c r="E151" s="940"/>
      <c r="F151" s="940"/>
      <c r="G151" s="940"/>
      <c r="H151" s="940"/>
      <c r="I151" s="940"/>
      <c r="J151" s="940"/>
      <c r="K151" s="940"/>
      <c r="L151" s="940"/>
      <c r="M151" s="940"/>
      <c r="N151" s="940"/>
      <c r="O151" s="940"/>
      <c r="P151" s="940"/>
      <c r="Q151" s="940"/>
      <c r="R151" s="940"/>
      <c r="S151" s="940"/>
      <c r="T151" s="940"/>
    </row>
    <row r="152" spans="1:20" ht="12" customHeight="1" x14ac:dyDescent="0.2">
      <c r="A152" s="941" t="s">
        <v>269</v>
      </c>
      <c r="B152" s="941"/>
      <c r="C152" s="941"/>
      <c r="D152" s="941"/>
      <c r="E152" s="941"/>
      <c r="F152" s="941"/>
      <c r="G152" s="941"/>
      <c r="H152" s="941"/>
      <c r="I152" s="941"/>
      <c r="J152" s="941"/>
      <c r="K152" s="941"/>
      <c r="L152" s="941"/>
      <c r="M152" s="941"/>
      <c r="N152" s="941"/>
      <c r="O152" s="941"/>
      <c r="P152" s="941"/>
      <c r="Q152" s="941"/>
      <c r="R152" s="941"/>
      <c r="S152" s="941"/>
      <c r="T152" s="941"/>
    </row>
    <row r="153" spans="1:20" ht="12" customHeight="1" x14ac:dyDescent="0.2">
      <c r="A153" s="942" t="s">
        <v>270</v>
      </c>
      <c r="B153" s="942"/>
      <c r="C153" s="942"/>
      <c r="D153" s="942"/>
      <c r="E153" s="942"/>
      <c r="F153" s="942"/>
      <c r="G153" s="942"/>
      <c r="H153" s="942"/>
      <c r="I153" s="942"/>
      <c r="J153" s="942"/>
      <c r="K153" s="942"/>
      <c r="L153" s="942"/>
      <c r="M153" s="942"/>
      <c r="N153" s="942"/>
      <c r="O153" s="942"/>
      <c r="P153" s="942"/>
      <c r="Q153" s="942"/>
      <c r="R153" s="942"/>
      <c r="S153" s="942"/>
      <c r="T153" s="942"/>
    </row>
    <row r="154" spans="1:20" x14ac:dyDescent="0.2">
      <c r="A154" s="942" t="s">
        <v>271</v>
      </c>
      <c r="B154" s="942"/>
      <c r="C154" s="942"/>
      <c r="D154" s="942"/>
      <c r="E154" s="942"/>
      <c r="F154" s="942"/>
      <c r="G154" s="942"/>
      <c r="H154" s="942"/>
      <c r="I154" s="942"/>
      <c r="J154" s="942"/>
      <c r="K154" s="942"/>
      <c r="L154" s="942"/>
      <c r="M154" s="942"/>
      <c r="N154" s="942"/>
      <c r="O154" s="942"/>
      <c r="P154" s="942"/>
      <c r="Q154" s="942"/>
      <c r="R154" s="942"/>
      <c r="S154" s="942"/>
      <c r="T154" s="942"/>
    </row>
    <row r="155" spans="1:20" x14ac:dyDescent="0.2">
      <c r="A155" s="938" t="s">
        <v>272</v>
      </c>
      <c r="B155" s="938"/>
      <c r="C155" s="938"/>
      <c r="D155" s="938"/>
      <c r="E155" s="938"/>
      <c r="F155" s="938"/>
      <c r="G155" s="938"/>
      <c r="H155" s="938"/>
      <c r="I155" s="938"/>
      <c r="J155" s="938"/>
      <c r="K155" s="938"/>
      <c r="L155" s="938"/>
      <c r="M155" s="938"/>
      <c r="N155" s="938"/>
      <c r="O155" s="938"/>
      <c r="P155" s="938"/>
      <c r="Q155" s="938"/>
      <c r="R155" s="938"/>
      <c r="S155" s="938"/>
      <c r="T155" s="938"/>
    </row>
    <row r="156" spans="1:20" x14ac:dyDescent="0.2">
      <c r="A156" s="938" t="s">
        <v>273</v>
      </c>
      <c r="B156" s="938"/>
      <c r="C156" s="938"/>
      <c r="D156" s="938"/>
      <c r="E156" s="938"/>
      <c r="F156" s="938"/>
      <c r="G156" s="938"/>
      <c r="H156" s="938"/>
      <c r="I156" s="938"/>
      <c r="J156" s="938"/>
      <c r="K156" s="938"/>
      <c r="L156" s="938"/>
      <c r="M156" s="938"/>
      <c r="N156" s="938"/>
      <c r="O156" s="938"/>
      <c r="P156" s="938"/>
      <c r="Q156" s="938"/>
      <c r="R156" s="938"/>
      <c r="S156" s="938"/>
      <c r="T156" s="938"/>
    </row>
    <row r="157" spans="1:20" x14ac:dyDescent="0.2">
      <c r="A157" s="938" t="s">
        <v>274</v>
      </c>
      <c r="B157" s="938"/>
      <c r="C157" s="938"/>
      <c r="D157" s="938"/>
      <c r="E157" s="938"/>
      <c r="F157" s="938"/>
      <c r="G157" s="938"/>
      <c r="H157" s="938"/>
      <c r="I157" s="938"/>
      <c r="J157" s="938"/>
      <c r="K157" s="938"/>
      <c r="L157" s="938"/>
      <c r="M157" s="938"/>
      <c r="N157" s="938"/>
      <c r="O157" s="938"/>
      <c r="P157" s="938"/>
      <c r="Q157" s="938"/>
      <c r="R157" s="938"/>
      <c r="S157" s="938"/>
      <c r="T157" s="938"/>
    </row>
  </sheetData>
  <mergeCells count="37">
    <mergeCell ref="A79:T79"/>
    <mergeCell ref="A72:T72"/>
    <mergeCell ref="A75:T75"/>
    <mergeCell ref="A70:T71"/>
    <mergeCell ref="A73:T73"/>
    <mergeCell ref="A74:T74"/>
    <mergeCell ref="A76:T76"/>
    <mergeCell ref="A77:T77"/>
    <mergeCell ref="A78:T78"/>
    <mergeCell ref="A1:T1"/>
    <mergeCell ref="B29:T29"/>
    <mergeCell ref="A62:T62"/>
    <mergeCell ref="A63:T64"/>
    <mergeCell ref="A69:T69"/>
    <mergeCell ref="A65:T65"/>
    <mergeCell ref="A66:T67"/>
    <mergeCell ref="A68:T68"/>
    <mergeCell ref="A88:T88"/>
    <mergeCell ref="B112:T112"/>
    <mergeCell ref="A140:T140"/>
    <mergeCell ref="A141:T142"/>
    <mergeCell ref="A143:T143"/>
    <mergeCell ref="A90:A91"/>
    <mergeCell ref="A114:A115"/>
    <mergeCell ref="A156:T156"/>
    <mergeCell ref="A157:T157"/>
    <mergeCell ref="A139:T139"/>
    <mergeCell ref="A151:T151"/>
    <mergeCell ref="A152:T152"/>
    <mergeCell ref="A153:T153"/>
    <mergeCell ref="A154:T154"/>
    <mergeCell ref="A155:T155"/>
    <mergeCell ref="A144:T145"/>
    <mergeCell ref="A146:T146"/>
    <mergeCell ref="A147:T147"/>
    <mergeCell ref="A148:T149"/>
    <mergeCell ref="A150:T150"/>
  </mergeCells>
  <pageMargins left="0.7" right="0.7" top="0.75" bottom="0.75" header="0.3" footer="0.3"/>
  <pageSetup scale="72" orientation="portrait" r:id="rId1"/>
  <rowBreaks count="1" manualBreakCount="1">
    <brk id="137" max="16383" man="1"/>
  </rowBreaks>
  <colBreaks count="1" manualBreakCount="1">
    <brk id="43"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N132"/>
  <sheetViews>
    <sheetView showGridLines="0" zoomScaleNormal="100" zoomScaleSheetLayoutView="100" workbookViewId="0">
      <pane ySplit="4" topLeftCell="A5" activePane="bottomLeft" state="frozen"/>
      <selection activeCell="J81" sqref="J81"/>
      <selection pane="bottomLeft" activeCell="J81" sqref="J81"/>
    </sheetView>
  </sheetViews>
  <sheetFormatPr defaultColWidth="9.1796875" defaultRowHeight="12" customHeight="1" x14ac:dyDescent="0.2"/>
  <cols>
    <col min="1" max="1" width="11.1796875" style="63" customWidth="1"/>
    <col min="2" max="2" width="5.7265625" style="63" customWidth="1"/>
    <col min="3" max="3" width="1.54296875" style="63" customWidth="1"/>
    <col min="4" max="4" width="5.7265625" style="63" customWidth="1"/>
    <col min="5" max="5" width="1.26953125" style="63" hidden="1" customWidth="1"/>
    <col min="6" max="6" width="1.7265625" style="63" customWidth="1"/>
    <col min="7" max="7" width="8.453125" style="41" customWidth="1"/>
    <col min="8" max="8" width="9.26953125" style="41" customWidth="1"/>
    <col min="9" max="9" width="1.7265625" style="41" customWidth="1"/>
    <col min="10" max="11" width="8.453125" style="41" customWidth="1"/>
    <col min="12" max="12" width="1.7265625" style="41" customWidth="1"/>
    <col min="13" max="14" width="8.453125" style="41" customWidth="1"/>
    <col min="15" max="16384" width="9.1796875" style="112"/>
  </cols>
  <sheetData>
    <row r="1" spans="1:14" ht="21" customHeight="1" x14ac:dyDescent="0.2">
      <c r="A1" s="953" t="s">
        <v>280</v>
      </c>
      <c r="B1" s="953"/>
      <c r="C1" s="953"/>
      <c r="D1" s="953"/>
      <c r="E1" s="953"/>
      <c r="F1" s="953"/>
      <c r="G1" s="953"/>
      <c r="H1" s="953"/>
      <c r="I1" s="953"/>
      <c r="J1" s="953"/>
      <c r="K1" s="953"/>
      <c r="L1" s="953"/>
      <c r="M1" s="953"/>
      <c r="N1" s="953"/>
    </row>
    <row r="2" spans="1:14" ht="12" customHeight="1" x14ac:dyDescent="0.2">
      <c r="A2" s="807"/>
      <c r="B2" s="951" t="s">
        <v>281</v>
      </c>
      <c r="C2" s="951"/>
      <c r="D2" s="951"/>
      <c r="E2" s="951"/>
      <c r="F2" s="822"/>
      <c r="G2" s="951" t="s">
        <v>282</v>
      </c>
      <c r="H2" s="951"/>
      <c r="I2" s="822"/>
      <c r="J2" s="951" t="s">
        <v>283</v>
      </c>
      <c r="K2" s="951"/>
      <c r="L2" s="822"/>
      <c r="M2" s="825"/>
      <c r="N2" s="825"/>
    </row>
    <row r="3" spans="1:14" ht="23.25" customHeight="1" x14ac:dyDescent="0.2">
      <c r="A3" s="90"/>
      <c r="B3" s="949"/>
      <c r="C3" s="949"/>
      <c r="D3" s="949"/>
      <c r="E3" s="949"/>
      <c r="F3" s="1"/>
      <c r="G3" s="949"/>
      <c r="H3" s="949"/>
      <c r="I3" s="1"/>
      <c r="J3" s="949"/>
      <c r="K3" s="949"/>
      <c r="L3" s="1"/>
      <c r="M3" s="954" t="s">
        <v>284</v>
      </c>
      <c r="N3" s="954"/>
    </row>
    <row r="4" spans="1:14" ht="12" customHeight="1" x14ac:dyDescent="0.2">
      <c r="A4" s="125" t="s">
        <v>144</v>
      </c>
      <c r="B4" s="952" t="s">
        <v>15</v>
      </c>
      <c r="C4" s="952"/>
      <c r="D4" s="950" t="s">
        <v>16</v>
      </c>
      <c r="E4" s="950"/>
      <c r="F4" s="2"/>
      <c r="G4" s="2" t="s">
        <v>15</v>
      </c>
      <c r="H4" s="2" t="s">
        <v>16</v>
      </c>
      <c r="I4" s="2"/>
      <c r="J4" s="2" t="s">
        <v>15</v>
      </c>
      <c r="K4" s="2" t="s">
        <v>16</v>
      </c>
      <c r="L4" s="2"/>
      <c r="M4" s="2" t="s">
        <v>15</v>
      </c>
      <c r="N4" s="2" t="s">
        <v>16</v>
      </c>
    </row>
    <row r="5" spans="1:14" ht="12" customHeight="1" x14ac:dyDescent="0.2">
      <c r="A5" s="90">
        <v>1960</v>
      </c>
      <c r="B5" s="149">
        <v>1</v>
      </c>
      <c r="C5" s="149"/>
      <c r="D5" s="149">
        <v>0</v>
      </c>
      <c r="E5" s="11"/>
      <c r="F5" s="11"/>
      <c r="G5" s="129" t="s">
        <v>24</v>
      </c>
      <c r="H5" s="129" t="s">
        <v>24</v>
      </c>
      <c r="I5" s="61"/>
      <c r="J5" s="129" t="s">
        <v>24</v>
      </c>
      <c r="K5" s="129" t="s">
        <v>24</v>
      </c>
      <c r="L5" s="61"/>
      <c r="M5" s="129" t="s">
        <v>24</v>
      </c>
      <c r="N5" s="129" t="s">
        <v>24</v>
      </c>
    </row>
    <row r="6" spans="1:14" ht="12" customHeight="1" x14ac:dyDescent="0.2">
      <c r="A6" s="90">
        <v>1961</v>
      </c>
      <c r="B6" s="149">
        <v>4</v>
      </c>
      <c r="C6" s="149"/>
      <c r="D6" s="149">
        <v>1</v>
      </c>
      <c r="E6" s="11"/>
      <c r="F6" s="11"/>
      <c r="G6" s="129" t="s">
        <v>24</v>
      </c>
      <c r="H6" s="129" t="s">
        <v>24</v>
      </c>
      <c r="I6" s="61"/>
      <c r="J6" s="129" t="s">
        <v>24</v>
      </c>
      <c r="K6" s="129" t="s">
        <v>24</v>
      </c>
      <c r="L6" s="61"/>
      <c r="M6" s="129" t="s">
        <v>24</v>
      </c>
      <c r="N6" s="129" t="s">
        <v>24</v>
      </c>
    </row>
    <row r="7" spans="1:14" ht="12" customHeight="1" x14ac:dyDescent="0.2">
      <c r="A7" s="90">
        <v>1962</v>
      </c>
      <c r="B7" s="149">
        <v>9</v>
      </c>
      <c r="C7" s="149"/>
      <c r="D7" s="149">
        <v>2</v>
      </c>
      <c r="E7" s="11"/>
      <c r="F7" s="11"/>
      <c r="G7" s="129" t="s">
        <v>24</v>
      </c>
      <c r="H7" s="129" t="s">
        <v>24</v>
      </c>
      <c r="I7" s="61"/>
      <c r="J7" s="129" t="s">
        <v>24</v>
      </c>
      <c r="K7" s="129" t="s">
        <v>24</v>
      </c>
      <c r="L7" s="61"/>
      <c r="M7" s="129" t="s">
        <v>24</v>
      </c>
      <c r="N7" s="129" t="s">
        <v>24</v>
      </c>
    </row>
    <row r="8" spans="1:14" ht="12" customHeight="1" x14ac:dyDescent="0.2">
      <c r="A8" s="90">
        <v>1963</v>
      </c>
      <c r="B8" s="149">
        <v>7</v>
      </c>
      <c r="C8" s="149"/>
      <c r="D8" s="149">
        <v>0</v>
      </c>
      <c r="E8" s="11"/>
      <c r="F8" s="11"/>
      <c r="G8" s="129" t="s">
        <v>24</v>
      </c>
      <c r="H8" s="129" t="s">
        <v>24</v>
      </c>
      <c r="I8" s="61"/>
      <c r="J8" s="129" t="s">
        <v>24</v>
      </c>
      <c r="K8" s="129" t="s">
        <v>24</v>
      </c>
      <c r="L8" s="61"/>
      <c r="M8" s="129" t="s">
        <v>24</v>
      </c>
      <c r="N8" s="129" t="s">
        <v>24</v>
      </c>
    </row>
    <row r="9" spans="1:14" ht="12" customHeight="1" x14ac:dyDescent="0.2">
      <c r="A9" s="90">
        <v>1964</v>
      </c>
      <c r="B9" s="149">
        <v>12</v>
      </c>
      <c r="C9" s="149"/>
      <c r="D9" s="149">
        <v>0</v>
      </c>
      <c r="E9" s="11"/>
      <c r="F9" s="11"/>
      <c r="G9" s="129" t="s">
        <v>24</v>
      </c>
      <c r="H9" s="129" t="s">
        <v>24</v>
      </c>
      <c r="I9" s="61"/>
      <c r="J9" s="129">
        <v>30</v>
      </c>
      <c r="K9" s="129">
        <v>2</v>
      </c>
      <c r="L9" s="61"/>
      <c r="M9" s="129" t="s">
        <v>24</v>
      </c>
      <c r="N9" s="129" t="s">
        <v>24</v>
      </c>
    </row>
    <row r="10" spans="1:14" ht="12" customHeight="1" x14ac:dyDescent="0.2">
      <c r="A10" s="90">
        <v>1965</v>
      </c>
      <c r="B10" s="149">
        <v>0</v>
      </c>
      <c r="C10" s="149"/>
      <c r="D10" s="149" t="s">
        <v>24</v>
      </c>
      <c r="E10" s="11"/>
      <c r="F10" s="11"/>
      <c r="G10" s="129" t="s">
        <v>24</v>
      </c>
      <c r="H10" s="129" t="s">
        <v>24</v>
      </c>
      <c r="I10" s="61"/>
      <c r="J10" s="129">
        <v>14</v>
      </c>
      <c r="K10" s="129">
        <v>0</v>
      </c>
      <c r="L10" s="61"/>
      <c r="M10" s="129" t="s">
        <v>24</v>
      </c>
      <c r="N10" s="129" t="s">
        <v>24</v>
      </c>
    </row>
    <row r="11" spans="1:14" ht="12" customHeight="1" x14ac:dyDescent="0.2">
      <c r="A11" s="90">
        <v>1966</v>
      </c>
      <c r="B11" s="149">
        <v>82</v>
      </c>
      <c r="C11" s="149"/>
      <c r="D11" s="149">
        <v>6</v>
      </c>
      <c r="E11" s="11"/>
      <c r="F11" s="11"/>
      <c r="G11" s="129" t="s">
        <v>24</v>
      </c>
      <c r="H11" s="129" t="s">
        <v>24</v>
      </c>
      <c r="I11" s="61"/>
      <c r="J11" s="129">
        <v>27</v>
      </c>
      <c r="K11" s="129">
        <v>3</v>
      </c>
      <c r="L11" s="61"/>
      <c r="M11" s="129" t="s">
        <v>24</v>
      </c>
      <c r="N11" s="129" t="s">
        <v>24</v>
      </c>
    </row>
    <row r="12" spans="1:14" ht="12" customHeight="1" x14ac:dyDescent="0.2">
      <c r="A12" s="90">
        <v>1967</v>
      </c>
      <c r="B12" s="149">
        <v>2</v>
      </c>
      <c r="C12" s="149"/>
      <c r="D12" s="149">
        <v>1</v>
      </c>
      <c r="E12" s="11"/>
      <c r="F12" s="11"/>
      <c r="G12" s="129" t="s">
        <v>24</v>
      </c>
      <c r="H12" s="129" t="s">
        <v>24</v>
      </c>
      <c r="I12" s="61"/>
      <c r="J12" s="129">
        <v>31</v>
      </c>
      <c r="K12" s="129">
        <v>0</v>
      </c>
      <c r="L12" s="61"/>
      <c r="M12" s="129" t="s">
        <v>24</v>
      </c>
      <c r="N12" s="129" t="s">
        <v>24</v>
      </c>
    </row>
    <row r="13" spans="1:14" ht="12" customHeight="1" x14ac:dyDescent="0.2">
      <c r="A13" s="90">
        <v>1968</v>
      </c>
      <c r="B13" s="149">
        <v>9</v>
      </c>
      <c r="C13" s="149"/>
      <c r="D13" s="149">
        <v>1</v>
      </c>
      <c r="E13" s="11"/>
      <c r="F13" s="11"/>
      <c r="G13" s="129" t="s">
        <v>24</v>
      </c>
      <c r="H13" s="129" t="s">
        <v>24</v>
      </c>
      <c r="I13" s="61"/>
      <c r="J13" s="129">
        <v>57</v>
      </c>
      <c r="K13" s="129">
        <v>2</v>
      </c>
      <c r="L13" s="61"/>
      <c r="M13" s="129" t="s">
        <v>24</v>
      </c>
      <c r="N13" s="129" t="s">
        <v>24</v>
      </c>
    </row>
    <row r="14" spans="1:14" ht="12" customHeight="1" x14ac:dyDescent="0.2">
      <c r="A14" s="90">
        <v>1969</v>
      </c>
      <c r="B14" s="149" t="s">
        <v>24</v>
      </c>
      <c r="C14" s="149"/>
      <c r="D14" s="149" t="s">
        <v>24</v>
      </c>
      <c r="E14" s="11"/>
      <c r="F14" s="11"/>
      <c r="G14" s="129" t="s">
        <v>24</v>
      </c>
      <c r="H14" s="129" t="s">
        <v>24</v>
      </c>
      <c r="I14" s="61"/>
      <c r="J14" s="129">
        <v>29</v>
      </c>
      <c r="K14" s="129">
        <v>2</v>
      </c>
      <c r="L14" s="61"/>
      <c r="M14" s="129" t="s">
        <v>24</v>
      </c>
      <c r="N14" s="129" t="s">
        <v>24</v>
      </c>
    </row>
    <row r="15" spans="1:14" ht="12" customHeight="1" x14ac:dyDescent="0.2">
      <c r="A15" s="90">
        <v>1970</v>
      </c>
      <c r="B15" s="149" t="s">
        <v>24</v>
      </c>
      <c r="C15" s="149"/>
      <c r="D15" s="149" t="s">
        <v>24</v>
      </c>
      <c r="E15" s="11"/>
      <c r="F15" s="11"/>
      <c r="G15" s="129" t="s">
        <v>24</v>
      </c>
      <c r="H15" s="129" t="s">
        <v>24</v>
      </c>
      <c r="I15" s="61"/>
      <c r="J15" s="129" t="s">
        <v>24</v>
      </c>
      <c r="K15" s="129" t="s">
        <v>24</v>
      </c>
      <c r="L15" s="61"/>
      <c r="M15" s="129" t="s">
        <v>24</v>
      </c>
      <c r="N15" s="129" t="s">
        <v>24</v>
      </c>
    </row>
    <row r="16" spans="1:14" ht="12" customHeight="1" x14ac:dyDescent="0.2">
      <c r="A16" s="90">
        <v>1971</v>
      </c>
      <c r="B16" s="149">
        <v>7</v>
      </c>
      <c r="C16" s="149"/>
      <c r="D16" s="149">
        <v>0</v>
      </c>
      <c r="E16" s="11"/>
      <c r="F16" s="11"/>
      <c r="G16" s="129">
        <v>303</v>
      </c>
      <c r="H16" s="129">
        <v>28</v>
      </c>
      <c r="I16" s="61"/>
      <c r="J16" s="129">
        <v>15</v>
      </c>
      <c r="K16" s="129">
        <v>0</v>
      </c>
      <c r="L16" s="61"/>
      <c r="M16" s="129">
        <v>148</v>
      </c>
      <c r="N16" s="129">
        <v>13</v>
      </c>
    </row>
    <row r="17" spans="1:14" ht="12" customHeight="1" x14ac:dyDescent="0.2">
      <c r="A17" s="90">
        <v>1972</v>
      </c>
      <c r="B17" s="149">
        <v>7</v>
      </c>
      <c r="C17" s="149"/>
      <c r="D17" s="149">
        <v>0</v>
      </c>
      <c r="E17" s="11"/>
      <c r="F17" s="11"/>
      <c r="G17" s="129">
        <v>344</v>
      </c>
      <c r="H17" s="129">
        <v>11</v>
      </c>
      <c r="I17" s="61"/>
      <c r="J17" s="129" t="s">
        <v>24</v>
      </c>
      <c r="K17" s="129" t="s">
        <v>24</v>
      </c>
      <c r="L17" s="61"/>
      <c r="M17" s="129">
        <v>251</v>
      </c>
      <c r="N17" s="129">
        <v>8</v>
      </c>
    </row>
    <row r="18" spans="1:14" ht="12" customHeight="1" x14ac:dyDescent="0.2">
      <c r="A18" s="90">
        <v>1973</v>
      </c>
      <c r="B18" s="149">
        <v>6</v>
      </c>
      <c r="C18" s="149"/>
      <c r="D18" s="149">
        <v>2</v>
      </c>
      <c r="E18" s="11"/>
      <c r="F18" s="11"/>
      <c r="G18" s="129">
        <v>98</v>
      </c>
      <c r="H18" s="129">
        <v>8</v>
      </c>
      <c r="I18" s="61"/>
      <c r="J18" s="129">
        <v>46</v>
      </c>
      <c r="K18" s="129">
        <v>6</v>
      </c>
      <c r="L18" s="61"/>
      <c r="M18" s="129">
        <v>68</v>
      </c>
      <c r="N18" s="129">
        <v>7</v>
      </c>
    </row>
    <row r="19" spans="1:14" ht="12" customHeight="1" x14ac:dyDescent="0.2">
      <c r="A19" s="90">
        <v>1974</v>
      </c>
      <c r="B19" s="149">
        <v>2</v>
      </c>
      <c r="C19" s="149"/>
      <c r="D19" s="149">
        <v>0</v>
      </c>
      <c r="E19" s="11"/>
      <c r="F19" s="11"/>
      <c r="G19" s="129">
        <v>100</v>
      </c>
      <c r="H19" s="129">
        <v>0</v>
      </c>
      <c r="I19" s="61"/>
      <c r="J19" s="129">
        <v>13</v>
      </c>
      <c r="K19" s="129">
        <v>0</v>
      </c>
      <c r="L19" s="61"/>
      <c r="M19" s="129">
        <v>52</v>
      </c>
      <c r="N19" s="129">
        <v>0</v>
      </c>
    </row>
    <row r="20" spans="1:14" ht="12" customHeight="1" x14ac:dyDescent="0.2">
      <c r="A20" s="90">
        <v>1975</v>
      </c>
      <c r="B20" s="149">
        <v>2</v>
      </c>
      <c r="C20" s="149"/>
      <c r="D20" s="149">
        <v>0</v>
      </c>
      <c r="E20" s="11"/>
      <c r="F20" s="11"/>
      <c r="G20" s="129" t="s">
        <v>24</v>
      </c>
      <c r="H20" s="129" t="s">
        <v>24</v>
      </c>
      <c r="I20" s="61"/>
      <c r="J20" s="129" t="s">
        <v>24</v>
      </c>
      <c r="K20" s="129" t="s">
        <v>24</v>
      </c>
      <c r="L20" s="61"/>
      <c r="M20" s="129" t="s">
        <v>24</v>
      </c>
      <c r="N20" s="129" t="s">
        <v>24</v>
      </c>
    </row>
    <row r="21" spans="1:14" ht="12" customHeight="1" x14ac:dyDescent="0.2">
      <c r="A21" s="90">
        <v>1976</v>
      </c>
      <c r="B21" s="149" t="s">
        <v>24</v>
      </c>
      <c r="C21" s="149"/>
      <c r="D21" s="149" t="s">
        <v>24</v>
      </c>
      <c r="E21" s="11"/>
      <c r="F21" s="11"/>
      <c r="G21" s="129">
        <v>41</v>
      </c>
      <c r="H21" s="129">
        <v>22</v>
      </c>
      <c r="I21" s="61"/>
      <c r="J21" s="129">
        <v>0</v>
      </c>
      <c r="K21" s="129">
        <v>2</v>
      </c>
      <c r="L21" s="61"/>
      <c r="M21" s="129">
        <v>23</v>
      </c>
      <c r="N21" s="129">
        <v>13</v>
      </c>
    </row>
    <row r="22" spans="1:14" ht="12" customHeight="1" x14ac:dyDescent="0.2">
      <c r="A22" s="90">
        <v>1977</v>
      </c>
      <c r="B22" s="149">
        <v>3</v>
      </c>
      <c r="C22" s="149"/>
      <c r="D22" s="149">
        <v>2</v>
      </c>
      <c r="E22" s="11"/>
      <c r="F22" s="11"/>
      <c r="G22" s="129" t="s">
        <v>24</v>
      </c>
      <c r="H22" s="129" t="s">
        <v>24</v>
      </c>
      <c r="I22" s="61"/>
      <c r="J22" s="129">
        <v>29</v>
      </c>
      <c r="K22" s="129">
        <v>1</v>
      </c>
      <c r="L22" s="61"/>
      <c r="M22" s="129">
        <v>27</v>
      </c>
      <c r="N22" s="129">
        <v>3</v>
      </c>
    </row>
    <row r="23" spans="1:14" ht="12" customHeight="1" x14ac:dyDescent="0.2">
      <c r="A23" s="90">
        <v>1978</v>
      </c>
      <c r="B23" s="149" t="s">
        <v>24</v>
      </c>
      <c r="C23" s="149"/>
      <c r="D23" s="149" t="s">
        <v>24</v>
      </c>
      <c r="E23" s="11"/>
      <c r="F23" s="11"/>
      <c r="G23" s="129">
        <v>245</v>
      </c>
      <c r="H23" s="129">
        <v>36</v>
      </c>
      <c r="I23" s="61"/>
      <c r="J23" s="129">
        <v>33</v>
      </c>
      <c r="K23" s="129">
        <v>0</v>
      </c>
      <c r="L23" s="61"/>
      <c r="M23" s="129">
        <v>154</v>
      </c>
      <c r="N23" s="129">
        <v>20</v>
      </c>
    </row>
    <row r="24" spans="1:14" ht="12" customHeight="1" x14ac:dyDescent="0.2">
      <c r="A24" s="90">
        <v>1979</v>
      </c>
      <c r="B24" s="149" t="s">
        <v>24</v>
      </c>
      <c r="C24" s="149"/>
      <c r="D24" s="149" t="s">
        <v>24</v>
      </c>
      <c r="E24" s="11"/>
      <c r="F24" s="11"/>
      <c r="G24" s="129">
        <v>104</v>
      </c>
      <c r="H24" s="129">
        <v>30</v>
      </c>
      <c r="I24" s="61"/>
      <c r="J24" s="129">
        <v>17</v>
      </c>
      <c r="K24" s="129">
        <v>3</v>
      </c>
      <c r="L24" s="61"/>
      <c r="M24" s="129">
        <v>67</v>
      </c>
      <c r="N24" s="129">
        <v>18</v>
      </c>
    </row>
    <row r="25" spans="1:14" ht="12" customHeight="1" x14ac:dyDescent="0.2">
      <c r="A25" s="90">
        <v>1980</v>
      </c>
      <c r="B25" s="149">
        <v>0</v>
      </c>
      <c r="C25" s="149"/>
      <c r="D25" s="149">
        <v>0</v>
      </c>
      <c r="E25" s="11"/>
      <c r="F25" s="11"/>
      <c r="G25" s="129">
        <v>107</v>
      </c>
      <c r="H25" s="129">
        <v>39</v>
      </c>
      <c r="I25" s="61"/>
      <c r="J25" s="129">
        <v>13</v>
      </c>
      <c r="K25" s="129">
        <v>0</v>
      </c>
      <c r="L25" s="61"/>
      <c r="M25" s="129">
        <v>55</v>
      </c>
      <c r="N25" s="129">
        <v>18</v>
      </c>
    </row>
    <row r="26" spans="1:14" ht="12" customHeight="1" x14ac:dyDescent="0.2">
      <c r="A26" s="90">
        <v>1981</v>
      </c>
      <c r="B26" s="149">
        <v>14</v>
      </c>
      <c r="C26" s="149"/>
      <c r="D26" s="149">
        <v>1</v>
      </c>
      <c r="E26" s="11"/>
      <c r="F26" s="11"/>
      <c r="G26" s="129">
        <v>75</v>
      </c>
      <c r="H26" s="129">
        <v>21</v>
      </c>
      <c r="I26" s="61"/>
      <c r="J26" s="129">
        <v>10</v>
      </c>
      <c r="K26" s="129">
        <v>0</v>
      </c>
      <c r="L26" s="61"/>
      <c r="M26" s="129">
        <v>45</v>
      </c>
      <c r="N26" s="129">
        <v>10</v>
      </c>
    </row>
    <row r="27" spans="1:14" ht="12" customHeight="1" x14ac:dyDescent="0.2">
      <c r="A27" s="90">
        <v>1982</v>
      </c>
      <c r="B27" s="149">
        <v>25</v>
      </c>
      <c r="C27" s="149"/>
      <c r="D27" s="149">
        <v>1</v>
      </c>
      <c r="E27" s="11"/>
      <c r="F27" s="11"/>
      <c r="G27" s="129">
        <v>84</v>
      </c>
      <c r="H27" s="129">
        <v>12</v>
      </c>
      <c r="I27" s="61"/>
      <c r="J27" s="129">
        <v>13</v>
      </c>
      <c r="K27" s="129">
        <v>1</v>
      </c>
      <c r="L27" s="61"/>
      <c r="M27" s="129">
        <v>55</v>
      </c>
      <c r="N27" s="129">
        <v>6</v>
      </c>
    </row>
    <row r="28" spans="1:14" ht="12" customHeight="1" x14ac:dyDescent="0.2">
      <c r="A28" s="90">
        <v>1983</v>
      </c>
      <c r="B28" s="149">
        <v>31</v>
      </c>
      <c r="C28" s="149"/>
      <c r="D28" s="149">
        <v>3</v>
      </c>
      <c r="E28" s="11"/>
      <c r="F28" s="11"/>
      <c r="G28" s="129">
        <v>38</v>
      </c>
      <c r="H28" s="129">
        <v>4</v>
      </c>
      <c r="I28" s="61"/>
      <c r="J28" s="129">
        <v>12</v>
      </c>
      <c r="K28" s="129">
        <v>1</v>
      </c>
      <c r="L28" s="61"/>
      <c r="M28" s="129">
        <v>37</v>
      </c>
      <c r="N28" s="129">
        <v>4</v>
      </c>
    </row>
    <row r="29" spans="1:14" ht="12" customHeight="1" x14ac:dyDescent="0.2">
      <c r="A29" s="90">
        <v>1984</v>
      </c>
      <c r="B29" s="149">
        <v>11</v>
      </c>
      <c r="C29" s="149"/>
      <c r="D29" s="149">
        <v>2</v>
      </c>
      <c r="E29" s="11"/>
      <c r="F29" s="11"/>
      <c r="G29" s="129">
        <v>23</v>
      </c>
      <c r="H29" s="129">
        <v>4</v>
      </c>
      <c r="I29" s="61"/>
      <c r="J29" s="129">
        <v>15</v>
      </c>
      <c r="K29" s="129">
        <v>1</v>
      </c>
      <c r="L29" s="61"/>
      <c r="M29" s="129">
        <v>22</v>
      </c>
      <c r="N29" s="129">
        <v>3</v>
      </c>
    </row>
    <row r="30" spans="1:14" ht="12" customHeight="1" x14ac:dyDescent="0.2">
      <c r="A30" s="90">
        <v>1985</v>
      </c>
      <c r="B30" s="149">
        <v>37</v>
      </c>
      <c r="C30" s="149"/>
      <c r="D30" s="149">
        <v>2</v>
      </c>
      <c r="E30" s="11"/>
      <c r="F30" s="11"/>
      <c r="G30" s="129">
        <v>91</v>
      </c>
      <c r="H30" s="129">
        <v>8</v>
      </c>
      <c r="I30" s="61"/>
      <c r="J30" s="129">
        <v>13</v>
      </c>
      <c r="K30" s="129">
        <v>4</v>
      </c>
      <c r="L30" s="61"/>
      <c r="M30" s="129">
        <v>64</v>
      </c>
      <c r="N30" s="129">
        <v>6</v>
      </c>
    </row>
    <row r="31" spans="1:14" ht="12" customHeight="1" x14ac:dyDescent="0.2">
      <c r="A31" s="90">
        <v>1986</v>
      </c>
      <c r="B31" s="149" t="s">
        <v>285</v>
      </c>
      <c r="C31" s="150"/>
      <c r="D31" s="149" t="s">
        <v>285</v>
      </c>
      <c r="E31" s="150"/>
      <c r="F31" s="150"/>
      <c r="G31" s="129">
        <v>73</v>
      </c>
      <c r="H31" s="129">
        <v>20</v>
      </c>
      <c r="I31" s="61"/>
      <c r="J31" s="129">
        <v>12</v>
      </c>
      <c r="K31" s="129">
        <v>3</v>
      </c>
      <c r="L31" s="61"/>
      <c r="M31" s="129">
        <v>39</v>
      </c>
      <c r="N31" s="129">
        <v>10</v>
      </c>
    </row>
    <row r="32" spans="1:14" ht="12" customHeight="1" x14ac:dyDescent="0.2">
      <c r="A32" s="90">
        <v>1987</v>
      </c>
      <c r="B32" s="149">
        <v>11</v>
      </c>
      <c r="C32" s="149"/>
      <c r="D32" s="149">
        <v>2</v>
      </c>
      <c r="E32" s="11"/>
      <c r="F32" s="11"/>
      <c r="G32" s="129">
        <v>23</v>
      </c>
      <c r="H32" s="129">
        <v>6</v>
      </c>
      <c r="I32" s="61"/>
      <c r="J32" s="129">
        <v>18</v>
      </c>
      <c r="K32" s="129">
        <v>2</v>
      </c>
      <c r="L32" s="61"/>
      <c r="M32" s="129">
        <v>24</v>
      </c>
      <c r="N32" s="129">
        <v>5</v>
      </c>
    </row>
    <row r="33" spans="1:14" ht="12" customHeight="1" x14ac:dyDescent="0.2">
      <c r="A33" s="90">
        <v>1988</v>
      </c>
      <c r="B33" s="149">
        <v>27</v>
      </c>
      <c r="C33" s="149"/>
      <c r="D33" s="149">
        <v>3</v>
      </c>
      <c r="E33" s="11"/>
      <c r="F33" s="11"/>
      <c r="G33" s="129">
        <v>112</v>
      </c>
      <c r="H33" s="129">
        <v>25</v>
      </c>
      <c r="I33" s="61"/>
      <c r="J33" s="129">
        <v>15</v>
      </c>
      <c r="K33" s="129">
        <v>1</v>
      </c>
      <c r="L33" s="61"/>
      <c r="M33" s="129">
        <v>70</v>
      </c>
      <c r="N33" s="129">
        <v>13</v>
      </c>
    </row>
    <row r="34" spans="1:14" ht="12" customHeight="1" x14ac:dyDescent="0.2">
      <c r="A34" s="90">
        <v>1989</v>
      </c>
      <c r="B34" s="149">
        <v>6</v>
      </c>
      <c r="C34" s="149"/>
      <c r="D34" s="149">
        <v>2</v>
      </c>
      <c r="E34" s="11"/>
      <c r="F34" s="11"/>
      <c r="G34" s="129">
        <v>54</v>
      </c>
      <c r="H34" s="129">
        <v>7</v>
      </c>
      <c r="I34" s="61"/>
      <c r="J34" s="129">
        <v>4</v>
      </c>
      <c r="K34" s="129">
        <v>1</v>
      </c>
      <c r="L34" s="61"/>
      <c r="M34" s="129">
        <v>29</v>
      </c>
      <c r="N34" s="129">
        <v>5</v>
      </c>
    </row>
    <row r="35" spans="1:14" ht="12" customHeight="1" x14ac:dyDescent="0.2">
      <c r="A35" s="90">
        <v>1990</v>
      </c>
      <c r="B35" s="149">
        <v>1</v>
      </c>
      <c r="C35" s="149"/>
      <c r="D35" s="149">
        <v>0</v>
      </c>
      <c r="E35" s="11"/>
      <c r="F35" s="11"/>
      <c r="G35" s="129">
        <v>26</v>
      </c>
      <c r="H35" s="129">
        <v>2</v>
      </c>
      <c r="I35" s="61"/>
      <c r="J35" s="129">
        <v>2</v>
      </c>
      <c r="K35" s="129">
        <v>1</v>
      </c>
      <c r="L35" s="61"/>
      <c r="M35" s="129">
        <v>13</v>
      </c>
      <c r="N35" s="129">
        <v>1</v>
      </c>
    </row>
    <row r="36" spans="1:14" ht="12" customHeight="1" x14ac:dyDescent="0.2">
      <c r="A36" s="90">
        <v>1991</v>
      </c>
      <c r="B36" s="149">
        <v>3</v>
      </c>
      <c r="C36" s="149"/>
      <c r="D36" s="149">
        <v>2</v>
      </c>
      <c r="E36" s="11"/>
      <c r="F36" s="11"/>
      <c r="G36" s="129">
        <v>75</v>
      </c>
      <c r="H36" s="129">
        <v>5</v>
      </c>
      <c r="I36" s="61"/>
      <c r="J36" s="129">
        <v>10</v>
      </c>
      <c r="K36" s="129">
        <v>1</v>
      </c>
      <c r="L36" s="61"/>
      <c r="M36" s="129">
        <v>40</v>
      </c>
      <c r="N36" s="129">
        <v>4</v>
      </c>
    </row>
    <row r="37" spans="1:14" ht="12" customHeight="1" x14ac:dyDescent="0.2">
      <c r="A37" s="90">
        <v>1992</v>
      </c>
      <c r="B37" s="149">
        <v>9</v>
      </c>
      <c r="C37" s="149"/>
      <c r="D37" s="149">
        <v>0</v>
      </c>
      <c r="E37" s="11"/>
      <c r="F37" s="11"/>
      <c r="G37" s="129">
        <v>44</v>
      </c>
      <c r="H37" s="129">
        <v>13</v>
      </c>
      <c r="I37" s="61"/>
      <c r="J37" s="129">
        <v>16</v>
      </c>
      <c r="K37" s="129">
        <v>1</v>
      </c>
      <c r="L37" s="61"/>
      <c r="M37" s="129">
        <v>31</v>
      </c>
      <c r="N37" s="129">
        <v>6</v>
      </c>
    </row>
    <row r="38" spans="1:14" ht="12" customHeight="1" x14ac:dyDescent="0.2">
      <c r="A38" s="90">
        <v>1993</v>
      </c>
      <c r="B38" s="149">
        <v>10</v>
      </c>
      <c r="C38" s="149"/>
      <c r="D38" s="149">
        <v>7</v>
      </c>
      <c r="E38" s="11"/>
      <c r="F38" s="11"/>
      <c r="G38" s="129">
        <v>69</v>
      </c>
      <c r="H38" s="129">
        <v>19</v>
      </c>
      <c r="I38" s="61"/>
      <c r="J38" s="129">
        <v>7</v>
      </c>
      <c r="K38" s="129">
        <v>2</v>
      </c>
      <c r="L38" s="61"/>
      <c r="M38" s="129">
        <v>39</v>
      </c>
      <c r="N38" s="129">
        <v>13</v>
      </c>
    </row>
    <row r="39" spans="1:14" ht="12" customHeight="1" x14ac:dyDescent="0.2">
      <c r="A39" s="90">
        <v>1994</v>
      </c>
      <c r="B39" s="149">
        <v>29</v>
      </c>
      <c r="C39" s="149"/>
      <c r="D39" s="149">
        <v>31</v>
      </c>
      <c r="E39" s="11"/>
      <c r="F39" s="11"/>
      <c r="G39" s="129">
        <v>71</v>
      </c>
      <c r="H39" s="129">
        <v>8</v>
      </c>
      <c r="I39" s="61"/>
      <c r="J39" s="129">
        <v>30</v>
      </c>
      <c r="K39" s="129">
        <v>4</v>
      </c>
      <c r="L39" s="61"/>
      <c r="M39" s="129">
        <v>59</v>
      </c>
      <c r="N39" s="129">
        <v>20</v>
      </c>
    </row>
    <row r="40" spans="1:14" ht="12" customHeight="1" x14ac:dyDescent="0.2">
      <c r="A40" s="90">
        <v>1995</v>
      </c>
      <c r="B40" s="149">
        <v>8</v>
      </c>
      <c r="C40" s="149"/>
      <c r="D40" s="149">
        <v>4</v>
      </c>
      <c r="E40" s="11"/>
      <c r="F40" s="11"/>
      <c r="G40" s="129">
        <v>111</v>
      </c>
      <c r="H40" s="129">
        <v>7</v>
      </c>
      <c r="I40" s="61"/>
      <c r="J40" s="129">
        <v>18</v>
      </c>
      <c r="K40" s="129">
        <v>1</v>
      </c>
      <c r="L40" s="61"/>
      <c r="M40" s="129">
        <v>62</v>
      </c>
      <c r="N40" s="129">
        <v>5</v>
      </c>
    </row>
    <row r="41" spans="1:14" ht="12" customHeight="1" x14ac:dyDescent="0.2">
      <c r="A41" s="90">
        <v>1996</v>
      </c>
      <c r="B41" s="149">
        <v>81</v>
      </c>
      <c r="C41" s="149"/>
      <c r="D41" s="149">
        <v>9</v>
      </c>
      <c r="E41" s="149"/>
      <c r="F41" s="149"/>
      <c r="G41" s="129">
        <v>79</v>
      </c>
      <c r="H41" s="129">
        <v>7</v>
      </c>
      <c r="I41" s="129"/>
      <c r="J41" s="129">
        <v>27</v>
      </c>
      <c r="K41" s="129">
        <v>5</v>
      </c>
      <c r="L41" s="129"/>
      <c r="M41" s="129">
        <v>85</v>
      </c>
      <c r="N41" s="129">
        <v>10</v>
      </c>
    </row>
    <row r="42" spans="1:14" ht="12" customHeight="1" x14ac:dyDescent="0.2">
      <c r="A42" s="90">
        <v>1997</v>
      </c>
      <c r="B42" s="149">
        <v>17</v>
      </c>
      <c r="C42" s="149"/>
      <c r="D42" s="149">
        <v>1</v>
      </c>
      <c r="E42" s="149"/>
      <c r="F42" s="149"/>
      <c r="G42" s="129">
        <v>60</v>
      </c>
      <c r="H42" s="129">
        <v>5</v>
      </c>
      <c r="I42" s="129"/>
      <c r="J42" s="129">
        <v>14</v>
      </c>
      <c r="K42" s="129">
        <v>1</v>
      </c>
      <c r="L42" s="129"/>
      <c r="M42" s="129">
        <v>41</v>
      </c>
      <c r="N42" s="129">
        <v>3</v>
      </c>
    </row>
    <row r="43" spans="1:14" ht="12" customHeight="1" x14ac:dyDescent="0.2">
      <c r="A43" s="90">
        <v>1998</v>
      </c>
      <c r="B43" s="149">
        <v>46</v>
      </c>
      <c r="C43" s="149"/>
      <c r="D43" s="149">
        <v>11</v>
      </c>
      <c r="E43" s="149"/>
      <c r="F43" s="149"/>
      <c r="G43" s="129">
        <v>52</v>
      </c>
      <c r="H43" s="129">
        <v>3</v>
      </c>
      <c r="I43" s="129"/>
      <c r="J43" s="129">
        <v>19</v>
      </c>
      <c r="K43" s="129">
        <v>2</v>
      </c>
      <c r="L43" s="129"/>
      <c r="M43" s="129">
        <v>53</v>
      </c>
      <c r="N43" s="129">
        <v>7</v>
      </c>
    </row>
    <row r="44" spans="1:14" ht="12" customHeight="1" x14ac:dyDescent="0.2">
      <c r="A44" s="90">
        <v>1999</v>
      </c>
      <c r="B44" s="149">
        <v>58</v>
      </c>
      <c r="C44" s="149"/>
      <c r="D44" s="149">
        <v>3</v>
      </c>
      <c r="E44" s="149"/>
      <c r="F44" s="149"/>
      <c r="G44" s="129">
        <v>12</v>
      </c>
      <c r="H44" s="129">
        <v>1</v>
      </c>
      <c r="I44" s="129"/>
      <c r="J44" s="129">
        <v>10</v>
      </c>
      <c r="K44" s="129">
        <v>0</v>
      </c>
      <c r="L44" s="129"/>
      <c r="M44" s="129">
        <v>36</v>
      </c>
      <c r="N44" s="129">
        <v>2</v>
      </c>
    </row>
    <row r="45" spans="1:14" ht="12" customHeight="1" x14ac:dyDescent="0.2">
      <c r="A45" s="90">
        <v>2000</v>
      </c>
      <c r="B45" s="149">
        <v>26</v>
      </c>
      <c r="C45" s="149"/>
      <c r="D45" s="149">
        <v>3</v>
      </c>
      <c r="E45" s="149"/>
      <c r="F45" s="149"/>
      <c r="G45" s="129">
        <v>63</v>
      </c>
      <c r="H45" s="129">
        <v>6</v>
      </c>
      <c r="I45" s="129"/>
      <c r="J45" s="129">
        <v>11</v>
      </c>
      <c r="K45" s="129">
        <v>1</v>
      </c>
      <c r="L45" s="129"/>
      <c r="M45" s="129">
        <v>45</v>
      </c>
      <c r="N45" s="129">
        <v>5</v>
      </c>
    </row>
    <row r="46" spans="1:14" ht="12" customHeight="1" x14ac:dyDescent="0.2">
      <c r="A46" s="90">
        <v>2001</v>
      </c>
      <c r="B46" s="149">
        <v>25</v>
      </c>
      <c r="C46" s="149"/>
      <c r="D46" s="149">
        <v>2</v>
      </c>
      <c r="E46" s="149"/>
      <c r="F46" s="149"/>
      <c r="G46" s="129">
        <v>49</v>
      </c>
      <c r="H46" s="129">
        <v>2</v>
      </c>
      <c r="I46" s="129"/>
      <c r="J46" s="129">
        <v>9</v>
      </c>
      <c r="K46" s="129">
        <v>3</v>
      </c>
      <c r="L46" s="129"/>
      <c r="M46" s="129">
        <v>38</v>
      </c>
      <c r="N46" s="129">
        <v>3</v>
      </c>
    </row>
    <row r="47" spans="1:14" ht="12" customHeight="1" x14ac:dyDescent="0.2">
      <c r="A47" s="90">
        <v>2002</v>
      </c>
      <c r="B47" s="149">
        <v>62</v>
      </c>
      <c r="C47" s="149"/>
      <c r="D47" s="149">
        <v>7</v>
      </c>
      <c r="E47" s="149"/>
      <c r="F47" s="149"/>
      <c r="G47" s="129">
        <v>70</v>
      </c>
      <c r="H47" s="129">
        <v>3</v>
      </c>
      <c r="I47" s="129"/>
      <c r="J47" s="129">
        <v>15</v>
      </c>
      <c r="K47" s="129">
        <v>9</v>
      </c>
      <c r="L47" s="129"/>
      <c r="M47" s="129">
        <v>67</v>
      </c>
      <c r="N47" s="129">
        <v>9</v>
      </c>
    </row>
    <row r="48" spans="1:14" ht="12" customHeight="1" x14ac:dyDescent="0.2">
      <c r="A48" s="90">
        <v>2003</v>
      </c>
      <c r="B48" s="149">
        <v>20</v>
      </c>
      <c r="C48" s="149"/>
      <c r="D48" s="149">
        <v>7</v>
      </c>
      <c r="E48" s="149"/>
      <c r="F48" s="149"/>
      <c r="G48" s="129">
        <v>28</v>
      </c>
      <c r="H48" s="129">
        <v>5</v>
      </c>
      <c r="I48" s="129"/>
      <c r="J48" s="129">
        <v>12</v>
      </c>
      <c r="K48" s="129">
        <v>1</v>
      </c>
      <c r="L48" s="129"/>
      <c r="M48" s="129">
        <v>27</v>
      </c>
      <c r="N48" s="129">
        <v>6</v>
      </c>
    </row>
    <row r="49" spans="1:14" ht="12" customHeight="1" x14ac:dyDescent="0.2">
      <c r="A49" s="90">
        <v>2004</v>
      </c>
      <c r="B49" s="149">
        <v>97</v>
      </c>
      <c r="C49" s="149"/>
      <c r="D49" s="149">
        <v>19</v>
      </c>
      <c r="E49" s="149"/>
      <c r="F49" s="149"/>
      <c r="G49" s="129">
        <v>29</v>
      </c>
      <c r="H49" s="129">
        <v>4</v>
      </c>
      <c r="I49" s="129"/>
      <c r="J49" s="129">
        <v>11</v>
      </c>
      <c r="K49" s="129">
        <v>1</v>
      </c>
      <c r="L49" s="129"/>
      <c r="M49" s="129">
        <v>62</v>
      </c>
      <c r="N49" s="129">
        <v>11</v>
      </c>
    </row>
    <row r="50" spans="1:14" ht="12" customHeight="1" x14ac:dyDescent="0.2">
      <c r="A50" s="90">
        <v>2005</v>
      </c>
      <c r="B50" s="149">
        <v>15</v>
      </c>
      <c r="C50" s="149"/>
      <c r="D50" s="149">
        <v>2</v>
      </c>
      <c r="E50" s="149"/>
      <c r="F50" s="149"/>
      <c r="G50" s="129">
        <v>16</v>
      </c>
      <c r="H50" s="129">
        <v>3</v>
      </c>
      <c r="I50" s="129"/>
      <c r="J50" s="129">
        <v>1</v>
      </c>
      <c r="K50" s="129">
        <v>0</v>
      </c>
      <c r="L50" s="129"/>
      <c r="M50" s="129">
        <v>15</v>
      </c>
      <c r="N50" s="129">
        <v>2</v>
      </c>
    </row>
    <row r="51" spans="1:14" ht="12" customHeight="1" x14ac:dyDescent="0.2">
      <c r="A51" s="90">
        <v>2006</v>
      </c>
      <c r="B51" s="149">
        <v>22</v>
      </c>
      <c r="C51" s="149"/>
      <c r="D51" s="149">
        <v>3</v>
      </c>
      <c r="E51" s="149"/>
      <c r="F51" s="149"/>
      <c r="G51" s="129">
        <v>24</v>
      </c>
      <c r="H51" s="129">
        <v>2</v>
      </c>
      <c r="I51" s="129"/>
      <c r="J51" s="129">
        <v>5</v>
      </c>
      <c r="K51" s="129">
        <v>1</v>
      </c>
      <c r="L51" s="129"/>
      <c r="M51" s="129">
        <v>23</v>
      </c>
      <c r="N51" s="129">
        <v>3</v>
      </c>
    </row>
    <row r="52" spans="1:14" ht="12" customHeight="1" x14ac:dyDescent="0.2">
      <c r="A52" s="90">
        <v>2007</v>
      </c>
      <c r="B52" s="149">
        <v>44</v>
      </c>
      <c r="C52" s="149"/>
      <c r="D52" s="149">
        <v>0</v>
      </c>
      <c r="E52" s="149"/>
      <c r="F52" s="149"/>
      <c r="G52" s="129">
        <v>14</v>
      </c>
      <c r="H52" s="129">
        <v>4</v>
      </c>
      <c r="I52" s="129"/>
      <c r="J52" s="129">
        <v>6</v>
      </c>
      <c r="K52" s="129">
        <v>1</v>
      </c>
      <c r="L52" s="129"/>
      <c r="M52" s="129">
        <v>29</v>
      </c>
      <c r="N52" s="129">
        <v>2</v>
      </c>
    </row>
    <row r="53" spans="1:14" ht="12" customHeight="1" x14ac:dyDescent="0.2">
      <c r="A53" s="90">
        <v>2008</v>
      </c>
      <c r="B53" s="149">
        <v>10</v>
      </c>
      <c r="C53" s="149"/>
      <c r="D53" s="149">
        <v>1</v>
      </c>
      <c r="E53" s="149"/>
      <c r="F53" s="149"/>
      <c r="G53" s="129">
        <v>15</v>
      </c>
      <c r="H53" s="129">
        <v>29</v>
      </c>
      <c r="I53" s="129"/>
      <c r="J53" s="129">
        <v>3</v>
      </c>
      <c r="K53" s="129">
        <v>5</v>
      </c>
      <c r="L53" s="129"/>
      <c r="M53" s="129">
        <v>13</v>
      </c>
      <c r="N53" s="129">
        <v>16</v>
      </c>
    </row>
    <row r="54" spans="1:14" ht="12" customHeight="1" x14ac:dyDescent="0.2">
      <c r="A54" s="90">
        <v>2009</v>
      </c>
      <c r="B54" s="149">
        <v>20</v>
      </c>
      <c r="C54" s="149"/>
      <c r="D54" s="149">
        <v>1</v>
      </c>
      <c r="E54" s="149"/>
      <c r="F54" s="149"/>
      <c r="G54" s="129">
        <v>91</v>
      </c>
      <c r="H54" s="129">
        <v>11</v>
      </c>
      <c r="I54" s="129"/>
      <c r="J54" s="129">
        <v>35</v>
      </c>
      <c r="K54" s="129">
        <v>9</v>
      </c>
      <c r="L54" s="129"/>
      <c r="M54" s="129">
        <v>66</v>
      </c>
      <c r="N54" s="129">
        <v>10</v>
      </c>
    </row>
    <row r="55" spans="1:14" ht="12" customHeight="1" x14ac:dyDescent="0.2">
      <c r="A55" s="90">
        <v>2010</v>
      </c>
      <c r="B55" s="149">
        <v>14</v>
      </c>
      <c r="C55" s="149"/>
      <c r="D55" s="149">
        <v>2</v>
      </c>
      <c r="E55" s="149"/>
      <c r="F55" s="149"/>
      <c r="G55" s="129">
        <v>75</v>
      </c>
      <c r="H55" s="129">
        <v>5</v>
      </c>
      <c r="I55" s="129"/>
      <c r="J55" s="129">
        <v>26</v>
      </c>
      <c r="K55" s="129">
        <v>2</v>
      </c>
      <c r="L55" s="129"/>
      <c r="M55" s="129">
        <v>52</v>
      </c>
      <c r="N55" s="129">
        <v>4</v>
      </c>
    </row>
    <row r="56" spans="1:14" ht="12" customHeight="1" x14ac:dyDescent="0.2">
      <c r="A56" s="90">
        <v>2011</v>
      </c>
      <c r="B56" s="149">
        <v>12</v>
      </c>
      <c r="C56" s="149"/>
      <c r="D56" s="149">
        <v>2</v>
      </c>
      <c r="E56" s="149"/>
      <c r="F56" s="149"/>
      <c r="G56" s="129">
        <v>49</v>
      </c>
      <c r="H56" s="129">
        <v>6</v>
      </c>
      <c r="I56" s="129"/>
      <c r="J56" s="129">
        <v>17</v>
      </c>
      <c r="K56" s="129">
        <v>3</v>
      </c>
      <c r="L56" s="129"/>
      <c r="M56" s="129">
        <v>35</v>
      </c>
      <c r="N56" s="129">
        <v>5</v>
      </c>
    </row>
    <row r="57" spans="1:14" ht="12" customHeight="1" x14ac:dyDescent="0.2">
      <c r="A57" s="90">
        <v>2012</v>
      </c>
      <c r="B57" s="149">
        <v>8</v>
      </c>
      <c r="C57" s="149"/>
      <c r="D57" s="149">
        <v>2</v>
      </c>
      <c r="E57" s="149"/>
      <c r="F57" s="149"/>
      <c r="G57" s="129">
        <v>72</v>
      </c>
      <c r="H57" s="129">
        <v>11</v>
      </c>
      <c r="I57" s="129"/>
      <c r="J57" s="129">
        <v>5</v>
      </c>
      <c r="K57" s="129">
        <v>2</v>
      </c>
      <c r="L57" s="129"/>
      <c r="M57" s="129">
        <v>39</v>
      </c>
      <c r="N57" s="129">
        <v>7</v>
      </c>
    </row>
    <row r="58" spans="1:14" ht="12" customHeight="1" x14ac:dyDescent="0.2">
      <c r="A58" s="90">
        <v>2013</v>
      </c>
      <c r="B58" s="149">
        <v>10</v>
      </c>
      <c r="C58" s="149"/>
      <c r="D58" s="149">
        <v>5</v>
      </c>
      <c r="E58" s="149"/>
      <c r="F58" s="149"/>
      <c r="G58" s="129">
        <v>38</v>
      </c>
      <c r="H58" s="129">
        <v>11</v>
      </c>
      <c r="I58" s="129"/>
      <c r="J58" s="129">
        <v>3</v>
      </c>
      <c r="K58" s="129">
        <v>1</v>
      </c>
      <c r="L58" s="129"/>
      <c r="M58" s="129">
        <v>23</v>
      </c>
      <c r="N58" s="129">
        <v>8</v>
      </c>
    </row>
    <row r="59" spans="1:14" ht="12" customHeight="1" x14ac:dyDescent="0.2">
      <c r="A59" s="90">
        <v>2014</v>
      </c>
      <c r="B59" s="149">
        <v>11</v>
      </c>
      <c r="C59" s="149"/>
      <c r="D59" s="149">
        <v>2</v>
      </c>
      <c r="E59" s="149"/>
      <c r="F59" s="149"/>
      <c r="G59" s="129">
        <v>52</v>
      </c>
      <c r="H59" s="129">
        <v>9</v>
      </c>
      <c r="I59" s="129"/>
      <c r="J59" s="129">
        <v>12</v>
      </c>
      <c r="K59" s="129">
        <v>3</v>
      </c>
      <c r="L59" s="129"/>
      <c r="M59" s="129">
        <v>34</v>
      </c>
      <c r="N59" s="129">
        <v>6</v>
      </c>
    </row>
    <row r="60" spans="1:14" ht="12" customHeight="1" x14ac:dyDescent="0.2">
      <c r="A60" s="90">
        <v>2015</v>
      </c>
      <c r="B60" s="149">
        <v>34</v>
      </c>
      <c r="C60" s="149"/>
      <c r="D60" s="149">
        <v>1</v>
      </c>
      <c r="E60" s="149"/>
      <c r="F60" s="149"/>
      <c r="G60" s="129">
        <v>77</v>
      </c>
      <c r="H60" s="129">
        <v>7</v>
      </c>
      <c r="I60" s="129"/>
      <c r="J60" s="129">
        <v>22</v>
      </c>
      <c r="K60" s="129">
        <v>2</v>
      </c>
      <c r="L60" s="129"/>
      <c r="M60" s="129">
        <v>60</v>
      </c>
      <c r="N60" s="129">
        <v>5</v>
      </c>
    </row>
    <row r="61" spans="1:14" ht="12" customHeight="1" x14ac:dyDescent="0.2">
      <c r="A61" s="90">
        <v>2016</v>
      </c>
      <c r="B61" s="149">
        <v>5</v>
      </c>
      <c r="C61" s="149"/>
      <c r="D61" s="149">
        <v>1</v>
      </c>
      <c r="E61" s="149"/>
      <c r="F61" s="149"/>
      <c r="G61" s="129">
        <v>42</v>
      </c>
      <c r="H61" s="129">
        <v>5</v>
      </c>
      <c r="I61" s="129"/>
      <c r="J61" s="129">
        <v>27</v>
      </c>
      <c r="K61" s="129">
        <v>2</v>
      </c>
      <c r="L61" s="129"/>
      <c r="M61" s="129">
        <v>34</v>
      </c>
      <c r="N61" s="129">
        <v>4</v>
      </c>
    </row>
    <row r="62" spans="1:14" ht="12" customHeight="1" x14ac:dyDescent="0.2">
      <c r="A62" s="90">
        <v>2017</v>
      </c>
      <c r="B62" s="149">
        <v>9</v>
      </c>
      <c r="C62" s="149"/>
      <c r="D62" s="149">
        <v>3</v>
      </c>
      <c r="E62" s="149"/>
      <c r="F62" s="149"/>
      <c r="G62" s="129">
        <v>34</v>
      </c>
      <c r="H62" s="129">
        <v>7</v>
      </c>
      <c r="I62" s="129"/>
      <c r="J62" s="129">
        <v>15</v>
      </c>
      <c r="K62" s="129">
        <v>2</v>
      </c>
      <c r="L62" s="129"/>
      <c r="M62" s="129">
        <v>26</v>
      </c>
      <c r="N62" s="129">
        <v>5</v>
      </c>
    </row>
    <row r="63" spans="1:14" ht="12" customHeight="1" x14ac:dyDescent="0.2">
      <c r="A63" s="90">
        <v>2018</v>
      </c>
      <c r="B63" s="149">
        <v>4</v>
      </c>
      <c r="C63" s="149"/>
      <c r="D63" s="149">
        <v>3</v>
      </c>
      <c r="E63" s="149"/>
      <c r="F63" s="149"/>
      <c r="G63" s="129">
        <v>16</v>
      </c>
      <c r="H63" s="129">
        <v>10</v>
      </c>
      <c r="I63" s="129"/>
      <c r="J63" s="129">
        <v>11</v>
      </c>
      <c r="K63" s="129">
        <v>7</v>
      </c>
      <c r="L63" s="129"/>
      <c r="M63" s="129">
        <v>14</v>
      </c>
      <c r="N63" s="129">
        <v>9</v>
      </c>
    </row>
    <row r="64" spans="1:14" ht="12" customHeight="1" x14ac:dyDescent="0.2">
      <c r="A64" s="90">
        <v>2019</v>
      </c>
      <c r="B64" s="149">
        <v>7</v>
      </c>
      <c r="C64" s="149"/>
      <c r="D64" s="149">
        <v>3</v>
      </c>
      <c r="E64" s="149"/>
      <c r="F64" s="149"/>
      <c r="G64" s="129">
        <v>15</v>
      </c>
      <c r="H64" s="129">
        <v>2</v>
      </c>
      <c r="I64" s="129"/>
      <c r="J64" s="129">
        <v>1</v>
      </c>
      <c r="K64" s="129">
        <v>0</v>
      </c>
      <c r="L64" s="129"/>
      <c r="M64" s="129">
        <v>10</v>
      </c>
      <c r="N64" s="129">
        <v>2</v>
      </c>
    </row>
    <row r="65" spans="1:14" ht="12" customHeight="1" x14ac:dyDescent="0.2">
      <c r="A65" s="90">
        <v>2020</v>
      </c>
      <c r="B65" s="149">
        <v>28</v>
      </c>
      <c r="C65" s="149"/>
      <c r="D65" s="149">
        <v>8</v>
      </c>
      <c r="E65" s="149"/>
      <c r="F65" s="149"/>
      <c r="G65" s="129">
        <v>20</v>
      </c>
      <c r="H65" s="129">
        <v>11</v>
      </c>
      <c r="I65" s="129"/>
      <c r="J65" s="129">
        <v>1</v>
      </c>
      <c r="K65" s="129">
        <v>5</v>
      </c>
      <c r="L65" s="129"/>
      <c r="M65" s="129">
        <v>22</v>
      </c>
      <c r="N65" s="129">
        <v>11</v>
      </c>
    </row>
    <row r="66" spans="1:14" ht="12" customHeight="1" x14ac:dyDescent="0.2">
      <c r="A66" s="90">
        <v>2021</v>
      </c>
      <c r="B66" s="149">
        <v>18</v>
      </c>
      <c r="C66" s="149"/>
      <c r="D66" s="149">
        <v>2</v>
      </c>
      <c r="E66" s="149"/>
      <c r="F66" s="149"/>
      <c r="G66" s="129">
        <v>20</v>
      </c>
      <c r="H66" s="129">
        <v>5</v>
      </c>
      <c r="I66" s="129"/>
      <c r="J66" s="129">
        <v>6</v>
      </c>
      <c r="K66" s="129">
        <v>1</v>
      </c>
      <c r="L66" s="129"/>
      <c r="M66" s="129">
        <v>20</v>
      </c>
      <c r="N66" s="129">
        <v>4</v>
      </c>
    </row>
    <row r="67" spans="1:14" ht="12" customHeight="1" x14ac:dyDescent="0.2">
      <c r="A67" s="90">
        <v>2022</v>
      </c>
      <c r="B67" s="149">
        <v>24</v>
      </c>
      <c r="C67" s="149"/>
      <c r="D67" s="149">
        <v>16</v>
      </c>
      <c r="E67" s="149"/>
      <c r="F67" s="149"/>
      <c r="G67" s="129">
        <v>65</v>
      </c>
      <c r="H67" s="129">
        <v>7</v>
      </c>
      <c r="I67" s="129"/>
      <c r="J67" s="129">
        <v>5</v>
      </c>
      <c r="K67" s="129">
        <v>1</v>
      </c>
      <c r="L67" s="129"/>
      <c r="M67" s="129">
        <v>43</v>
      </c>
      <c r="N67" s="129">
        <v>11</v>
      </c>
    </row>
    <row r="68" spans="1:14" ht="12" customHeight="1" x14ac:dyDescent="0.2">
      <c r="A68" s="125" t="s">
        <v>286</v>
      </c>
      <c r="B68" s="152">
        <v>18</v>
      </c>
      <c r="C68" s="152"/>
      <c r="D68" s="152">
        <v>1</v>
      </c>
      <c r="E68" s="152"/>
      <c r="F68" s="152"/>
      <c r="G68" s="36">
        <v>43</v>
      </c>
      <c r="H68" s="36">
        <v>3</v>
      </c>
      <c r="I68" s="36"/>
      <c r="J68" s="36">
        <v>3</v>
      </c>
      <c r="K68" s="36">
        <v>1</v>
      </c>
      <c r="L68" s="36"/>
      <c r="M68" s="36">
        <v>29</v>
      </c>
      <c r="N68" s="36">
        <v>2</v>
      </c>
    </row>
    <row r="69" spans="1:14" ht="12" customHeight="1" x14ac:dyDescent="0.2">
      <c r="A69" s="957" t="s">
        <v>287</v>
      </c>
      <c r="B69" s="957"/>
      <c r="C69" s="957"/>
      <c r="D69" s="957"/>
      <c r="E69" s="957"/>
      <c r="F69" s="957"/>
      <c r="G69" s="957"/>
      <c r="H69" s="957"/>
      <c r="I69" s="957"/>
      <c r="J69" s="957"/>
      <c r="K69" s="957"/>
      <c r="L69" s="957"/>
      <c r="M69" s="957"/>
      <c r="N69" s="957"/>
    </row>
    <row r="70" spans="1:14" ht="12" customHeight="1" x14ac:dyDescent="0.2">
      <c r="A70" s="946"/>
      <c r="B70" s="946"/>
      <c r="C70" s="946"/>
      <c r="D70" s="946"/>
      <c r="E70" s="946"/>
      <c r="F70" s="946"/>
      <c r="G70" s="946"/>
      <c r="H70" s="946"/>
      <c r="I70" s="946"/>
      <c r="J70" s="946"/>
      <c r="K70" s="946"/>
      <c r="L70" s="946"/>
      <c r="M70" s="946"/>
      <c r="N70" s="946"/>
    </row>
    <row r="71" spans="1:14" ht="10" x14ac:dyDescent="0.2">
      <c r="A71" s="946"/>
      <c r="B71" s="946"/>
      <c r="C71" s="946"/>
      <c r="D71" s="946"/>
      <c r="E71" s="946"/>
      <c r="F71" s="946"/>
      <c r="G71" s="946"/>
      <c r="H71" s="946"/>
      <c r="I71" s="946"/>
      <c r="J71" s="946"/>
      <c r="K71" s="946"/>
      <c r="L71" s="946"/>
      <c r="M71" s="946"/>
      <c r="N71" s="946"/>
    </row>
    <row r="72" spans="1:14" ht="12" customHeight="1" x14ac:dyDescent="0.2">
      <c r="A72" s="956" t="s">
        <v>288</v>
      </c>
      <c r="B72" s="956"/>
      <c r="C72" s="956"/>
      <c r="D72" s="956"/>
      <c r="E72" s="956"/>
      <c r="F72" s="956"/>
      <c r="G72" s="956"/>
      <c r="H72" s="956"/>
      <c r="I72" s="956"/>
      <c r="J72" s="956"/>
      <c r="K72" s="956"/>
      <c r="L72" s="956"/>
      <c r="M72" s="956"/>
      <c r="N72" s="956"/>
    </row>
    <row r="86" spans="1:14" s="275" customFormat="1" ht="12" customHeight="1" x14ac:dyDescent="0.2">
      <c r="A86" s="243"/>
      <c r="B86" s="243"/>
      <c r="C86" s="243"/>
      <c r="D86" s="243"/>
      <c r="E86" s="243"/>
      <c r="F86" s="243"/>
      <c r="G86" s="250"/>
      <c r="H86" s="250"/>
      <c r="I86" s="250"/>
      <c r="J86" s="250"/>
      <c r="K86" s="250"/>
      <c r="L86" s="250"/>
      <c r="M86" s="250"/>
      <c r="N86" s="250"/>
    </row>
    <row r="93" spans="1:14" ht="23.25" customHeight="1" x14ac:dyDescent="0.2">
      <c r="A93" s="939" t="s">
        <v>280</v>
      </c>
      <c r="B93" s="939"/>
      <c r="C93" s="939"/>
      <c r="D93" s="939"/>
      <c r="E93" s="939"/>
      <c r="F93" s="939"/>
      <c r="G93" s="939"/>
      <c r="H93" s="939"/>
      <c r="I93" s="939"/>
      <c r="J93" s="939"/>
      <c r="K93" s="939"/>
      <c r="L93" s="939"/>
      <c r="M93" s="939"/>
      <c r="N93" s="939"/>
    </row>
    <row r="94" spans="1:14" ht="12" customHeight="1" x14ac:dyDescent="0.2">
      <c r="A94" s="807"/>
      <c r="B94" s="951" t="s">
        <v>289</v>
      </c>
      <c r="C94" s="951"/>
      <c r="D94" s="951"/>
      <c r="E94" s="826"/>
      <c r="F94" s="822"/>
      <c r="G94" s="951" t="s">
        <v>290</v>
      </c>
      <c r="H94" s="951"/>
      <c r="I94" s="822"/>
      <c r="J94" s="951" t="s">
        <v>291</v>
      </c>
      <c r="K94" s="951"/>
      <c r="L94" s="822"/>
      <c r="M94" s="825"/>
      <c r="N94" s="825"/>
    </row>
    <row r="95" spans="1:14" ht="12" customHeight="1" x14ac:dyDescent="0.2">
      <c r="B95" s="960" t="s">
        <v>292</v>
      </c>
      <c r="C95" s="960"/>
      <c r="D95" s="960"/>
      <c r="G95" s="961" t="s">
        <v>293</v>
      </c>
      <c r="H95" s="961"/>
      <c r="J95" s="961" t="s">
        <v>294</v>
      </c>
      <c r="K95" s="961"/>
    </row>
    <row r="96" spans="1:14" ht="10" x14ac:dyDescent="0.2">
      <c r="A96" s="126"/>
      <c r="B96" s="949" t="s">
        <v>295</v>
      </c>
      <c r="C96" s="949"/>
      <c r="D96" s="949"/>
      <c r="E96" s="151"/>
      <c r="F96" s="1"/>
      <c r="G96" s="949" t="s">
        <v>296</v>
      </c>
      <c r="H96" s="949"/>
      <c r="I96" s="1"/>
      <c r="J96" s="949" t="s">
        <v>297</v>
      </c>
      <c r="K96" s="949"/>
      <c r="L96" s="1"/>
      <c r="M96" s="954" t="s">
        <v>284</v>
      </c>
      <c r="N96" s="954"/>
    </row>
    <row r="97" spans="1:14" ht="12" customHeight="1" x14ac:dyDescent="0.2">
      <c r="A97" s="33" t="s">
        <v>298</v>
      </c>
      <c r="B97" s="950" t="s">
        <v>15</v>
      </c>
      <c r="C97" s="950"/>
      <c r="D97" s="950" t="s">
        <v>16</v>
      </c>
      <c r="E97" s="950"/>
      <c r="F97" s="2"/>
      <c r="G97" s="2" t="s">
        <v>15</v>
      </c>
      <c r="H97" s="2" t="s">
        <v>299</v>
      </c>
      <c r="I97" s="2"/>
      <c r="J97" s="2" t="s">
        <v>15</v>
      </c>
      <c r="K97" s="2" t="s">
        <v>16</v>
      </c>
      <c r="L97" s="2"/>
      <c r="M97" s="2" t="s">
        <v>15</v>
      </c>
      <c r="N97" s="2" t="s">
        <v>16</v>
      </c>
    </row>
    <row r="98" spans="1:14" ht="12" customHeight="1" x14ac:dyDescent="0.2">
      <c r="A98" s="90" t="s">
        <v>300</v>
      </c>
      <c r="B98" s="37">
        <f>AVERAGE(B6:B10)</f>
        <v>6.4</v>
      </c>
      <c r="C98" s="149"/>
      <c r="D98" s="37">
        <f>AVERAGE(D6:D10)</f>
        <v>0.75</v>
      </c>
      <c r="E98" s="11"/>
      <c r="F98" s="11"/>
      <c r="G98" s="48" t="s">
        <v>24</v>
      </c>
      <c r="H98" s="129" t="s">
        <v>24</v>
      </c>
      <c r="I98" s="61"/>
      <c r="J98" s="129">
        <f>AVERAGE(J6:J10)</f>
        <v>22</v>
      </c>
      <c r="K98" s="129">
        <f>AVERAGE(K6:K10)</f>
        <v>1</v>
      </c>
      <c r="L98" s="61"/>
      <c r="M98" s="129" t="s">
        <v>24</v>
      </c>
      <c r="N98" s="129" t="s">
        <v>24</v>
      </c>
    </row>
    <row r="99" spans="1:14" ht="12" customHeight="1" x14ac:dyDescent="0.2">
      <c r="A99" s="90" t="s">
        <v>301</v>
      </c>
      <c r="B99" s="37">
        <f>AVERAGE(B11:B15)</f>
        <v>31</v>
      </c>
      <c r="C99" s="149"/>
      <c r="D99" s="37">
        <f>AVERAGE(D11:D15)</f>
        <v>2.6666666666666665</v>
      </c>
      <c r="E99" s="11"/>
      <c r="F99" s="11"/>
      <c r="G99" s="48" t="s">
        <v>24</v>
      </c>
      <c r="H99" s="129" t="s">
        <v>24</v>
      </c>
      <c r="I99" s="61"/>
      <c r="J99" s="129">
        <f>AVERAGE(J11:J15)</f>
        <v>36</v>
      </c>
      <c r="K99" s="129">
        <f>AVERAGE(K11:K15)</f>
        <v>1.75</v>
      </c>
      <c r="L99" s="61"/>
      <c r="M99" s="129" t="s">
        <v>24</v>
      </c>
      <c r="N99" s="129" t="s">
        <v>24</v>
      </c>
    </row>
    <row r="100" spans="1:14" ht="12" customHeight="1" x14ac:dyDescent="0.2">
      <c r="A100" s="90" t="s">
        <v>193</v>
      </c>
      <c r="B100" s="37">
        <f>AVERAGE(B16:B20)</f>
        <v>4.8</v>
      </c>
      <c r="C100" s="149"/>
      <c r="D100" s="37">
        <f>AVERAGE(D16:D20)</f>
        <v>0.4</v>
      </c>
      <c r="E100" s="11"/>
      <c r="F100" s="11"/>
      <c r="G100" s="48">
        <f>AVERAGE(G16:G20)</f>
        <v>211.25</v>
      </c>
      <c r="H100" s="129">
        <f>AVERAGE(H16:H20)</f>
        <v>11.75</v>
      </c>
      <c r="I100" s="61"/>
      <c r="J100" s="129">
        <f>AVERAGE(J16:J20)</f>
        <v>24.666666666666668</v>
      </c>
      <c r="K100" s="129">
        <f>AVERAGE(K16:K20)</f>
        <v>2</v>
      </c>
      <c r="L100" s="61"/>
      <c r="M100" s="129">
        <f>AVERAGE(M16:M20)</f>
        <v>129.75</v>
      </c>
      <c r="N100" s="129">
        <f>AVERAGE(N16:N20)</f>
        <v>7</v>
      </c>
    </row>
    <row r="101" spans="1:14" ht="12" customHeight="1" x14ac:dyDescent="0.2">
      <c r="A101" s="90" t="s">
        <v>302</v>
      </c>
      <c r="B101" s="37">
        <f>AVERAGE(B21:B25)</f>
        <v>1.5</v>
      </c>
      <c r="C101" s="149"/>
      <c r="D101" s="37">
        <f>AVERAGE(D21:D25)</f>
        <v>1</v>
      </c>
      <c r="E101" s="11"/>
      <c r="F101" s="11"/>
      <c r="G101" s="48">
        <f>AVERAGE(G21:G25)</f>
        <v>124.25</v>
      </c>
      <c r="H101" s="129">
        <f>AVERAGE(H21:H25)</f>
        <v>31.75</v>
      </c>
      <c r="I101" s="61"/>
      <c r="J101" s="129">
        <f>AVERAGE(J21:J25)</f>
        <v>18.399999999999999</v>
      </c>
      <c r="K101" s="129">
        <f>AVERAGE(K21:K25)</f>
        <v>1.2</v>
      </c>
      <c r="L101" s="61"/>
      <c r="M101" s="129">
        <f>AVERAGE(M21:M25)</f>
        <v>65.2</v>
      </c>
      <c r="N101" s="129">
        <f>AVERAGE(N21:N25)</f>
        <v>14.4</v>
      </c>
    </row>
    <row r="102" spans="1:14" ht="12" customHeight="1" x14ac:dyDescent="0.2">
      <c r="A102" s="90" t="s">
        <v>44</v>
      </c>
      <c r="B102" s="37">
        <f>AVERAGE(B26:B30)</f>
        <v>23.6</v>
      </c>
      <c r="C102" s="149"/>
      <c r="D102" s="37">
        <f>AVERAGE(D26:D30)</f>
        <v>1.8</v>
      </c>
      <c r="E102" s="11"/>
      <c r="F102" s="11"/>
      <c r="G102" s="48">
        <f>AVERAGE(G26:G30)</f>
        <v>62.2</v>
      </c>
      <c r="H102" s="129">
        <f>AVERAGE(H26:H30)</f>
        <v>9.8000000000000007</v>
      </c>
      <c r="I102" s="61"/>
      <c r="J102" s="129">
        <f>AVERAGE(J26:J30)</f>
        <v>12.6</v>
      </c>
      <c r="K102" s="129">
        <f>AVERAGE(K26:K30)</f>
        <v>1.4</v>
      </c>
      <c r="L102" s="61"/>
      <c r="M102" s="129">
        <f>AVERAGE(M26:M30)</f>
        <v>44.6</v>
      </c>
      <c r="N102" s="129">
        <f>AVERAGE(N26:N30)</f>
        <v>5.8</v>
      </c>
    </row>
    <row r="103" spans="1:14" ht="12" customHeight="1" x14ac:dyDescent="0.2">
      <c r="A103" s="90" t="s">
        <v>45</v>
      </c>
      <c r="B103" s="37">
        <f>AVERAGE(B31:B35)</f>
        <v>11.25</v>
      </c>
      <c r="C103" s="150" t="s">
        <v>121</v>
      </c>
      <c r="D103" s="37">
        <f>AVERAGE(D31:D35)</f>
        <v>1.75</v>
      </c>
      <c r="E103" s="150" t="s">
        <v>121</v>
      </c>
      <c r="F103" s="150"/>
      <c r="G103" s="48">
        <f>AVERAGE(G31:G35)</f>
        <v>57.6</v>
      </c>
      <c r="H103" s="129">
        <f>AVERAGE(H31:H35)</f>
        <v>12</v>
      </c>
      <c r="I103" s="61"/>
      <c r="J103" s="129">
        <f>AVERAGE(J31:J35)</f>
        <v>10.199999999999999</v>
      </c>
      <c r="K103" s="129">
        <f>AVERAGE(K31:K35)</f>
        <v>1.6</v>
      </c>
      <c r="L103" s="61"/>
      <c r="M103" s="129">
        <f>AVERAGE(M31:M35)</f>
        <v>35</v>
      </c>
      <c r="N103" s="129">
        <f>AVERAGE(N31:N35)</f>
        <v>6.8</v>
      </c>
    </row>
    <row r="104" spans="1:14" ht="12" customHeight="1" x14ac:dyDescent="0.2">
      <c r="A104" s="90" t="s">
        <v>46</v>
      </c>
      <c r="B104" s="37">
        <f>AVERAGE(B36:B40)</f>
        <v>11.8</v>
      </c>
      <c r="C104" s="150"/>
      <c r="D104" s="37">
        <f>AVERAGE(D36:D40)</f>
        <v>8.8000000000000007</v>
      </c>
      <c r="E104" s="150"/>
      <c r="F104" s="150"/>
      <c r="G104" s="48">
        <f>AVERAGE(G36:G40)</f>
        <v>74</v>
      </c>
      <c r="H104" s="129">
        <f>AVERAGE(H36:H40)</f>
        <v>10.4</v>
      </c>
      <c r="I104" s="61"/>
      <c r="J104" s="129">
        <f>AVERAGE(J36:J40)</f>
        <v>16.2</v>
      </c>
      <c r="K104" s="129">
        <f>AVERAGE(K36:K40)</f>
        <v>1.8</v>
      </c>
      <c r="L104" s="61"/>
      <c r="M104" s="129">
        <f>AVERAGE(M36:M40)</f>
        <v>46.2</v>
      </c>
      <c r="N104" s="129">
        <f>AVERAGE(N36:N40)</f>
        <v>9.6</v>
      </c>
    </row>
    <row r="105" spans="1:14" ht="12" customHeight="1" x14ac:dyDescent="0.2">
      <c r="A105" s="90" t="s">
        <v>47</v>
      </c>
      <c r="B105" s="37">
        <f>AVERAGE(B41:B44)</f>
        <v>50.5</v>
      </c>
      <c r="C105" s="150"/>
      <c r="D105" s="37">
        <f t="shared" ref="D105:N105" si="0">AVERAGE(D41:D44)</f>
        <v>6</v>
      </c>
      <c r="E105" s="150" t="e">
        <f t="shared" si="0"/>
        <v>#DIV/0!</v>
      </c>
      <c r="F105" s="150"/>
      <c r="G105" s="48">
        <f t="shared" si="0"/>
        <v>50.75</v>
      </c>
      <c r="H105" s="129">
        <f t="shared" si="0"/>
        <v>4</v>
      </c>
      <c r="I105" s="61"/>
      <c r="J105" s="129">
        <f t="shared" si="0"/>
        <v>17.5</v>
      </c>
      <c r="K105" s="129">
        <f t="shared" si="0"/>
        <v>2</v>
      </c>
      <c r="L105" s="61"/>
      <c r="M105" s="129">
        <f t="shared" si="0"/>
        <v>53.75</v>
      </c>
      <c r="N105" s="129">
        <f t="shared" si="0"/>
        <v>5.5</v>
      </c>
    </row>
    <row r="106" spans="1:14" ht="12" customHeight="1" x14ac:dyDescent="0.2">
      <c r="A106" s="90">
        <v>2001</v>
      </c>
      <c r="B106" s="37">
        <f t="shared" ref="B106:B126" si="1">B46</f>
        <v>25</v>
      </c>
      <c r="C106" s="149"/>
      <c r="D106" s="37">
        <f t="shared" ref="D106:D126" si="2">D46</f>
        <v>2</v>
      </c>
      <c r="E106" s="149"/>
      <c r="F106" s="149"/>
      <c r="G106" s="48">
        <f t="shared" ref="G106:H126" si="3">G46</f>
        <v>49</v>
      </c>
      <c r="H106" s="129">
        <f t="shared" si="3"/>
        <v>2</v>
      </c>
      <c r="I106" s="129"/>
      <c r="J106" s="129">
        <f t="shared" ref="J106:K126" si="4">J46</f>
        <v>9</v>
      </c>
      <c r="K106" s="129">
        <f t="shared" si="4"/>
        <v>3</v>
      </c>
      <c r="L106" s="129"/>
      <c r="M106" s="129">
        <f t="shared" ref="M106:N126" si="5">M46</f>
        <v>38</v>
      </c>
      <c r="N106" s="129">
        <f t="shared" si="5"/>
        <v>3</v>
      </c>
    </row>
    <row r="107" spans="1:14" ht="12" customHeight="1" x14ac:dyDescent="0.2">
      <c r="A107" s="90">
        <v>2002</v>
      </c>
      <c r="B107" s="37">
        <f t="shared" si="1"/>
        <v>62</v>
      </c>
      <c r="C107" s="149"/>
      <c r="D107" s="37">
        <f t="shared" si="2"/>
        <v>7</v>
      </c>
      <c r="E107" s="149"/>
      <c r="F107" s="149"/>
      <c r="G107" s="48">
        <f t="shared" si="3"/>
        <v>70</v>
      </c>
      <c r="H107" s="129">
        <f t="shared" si="3"/>
        <v>3</v>
      </c>
      <c r="I107" s="129"/>
      <c r="J107" s="129">
        <f t="shared" si="4"/>
        <v>15</v>
      </c>
      <c r="K107" s="129">
        <f t="shared" si="4"/>
        <v>9</v>
      </c>
      <c r="L107" s="129"/>
      <c r="M107" s="129">
        <f t="shared" si="5"/>
        <v>67</v>
      </c>
      <c r="N107" s="129">
        <f t="shared" si="5"/>
        <v>9</v>
      </c>
    </row>
    <row r="108" spans="1:14" ht="12" customHeight="1" x14ac:dyDescent="0.2">
      <c r="A108" s="90">
        <v>2003</v>
      </c>
      <c r="B108" s="37">
        <f t="shared" si="1"/>
        <v>20</v>
      </c>
      <c r="C108" s="149"/>
      <c r="D108" s="37">
        <f t="shared" si="2"/>
        <v>7</v>
      </c>
      <c r="E108" s="149"/>
      <c r="F108" s="149"/>
      <c r="G108" s="48">
        <f t="shared" si="3"/>
        <v>28</v>
      </c>
      <c r="H108" s="129">
        <f t="shared" si="3"/>
        <v>5</v>
      </c>
      <c r="I108" s="129"/>
      <c r="J108" s="129">
        <f t="shared" si="4"/>
        <v>12</v>
      </c>
      <c r="K108" s="129">
        <f t="shared" si="4"/>
        <v>1</v>
      </c>
      <c r="L108" s="129"/>
      <c r="M108" s="129">
        <f t="shared" si="5"/>
        <v>27</v>
      </c>
      <c r="N108" s="129">
        <f t="shared" si="5"/>
        <v>6</v>
      </c>
    </row>
    <row r="109" spans="1:14" ht="12" customHeight="1" x14ac:dyDescent="0.2">
      <c r="A109" s="90">
        <v>2004</v>
      </c>
      <c r="B109" s="37">
        <f t="shared" si="1"/>
        <v>97</v>
      </c>
      <c r="C109" s="149"/>
      <c r="D109" s="37">
        <f t="shared" si="2"/>
        <v>19</v>
      </c>
      <c r="E109" s="149"/>
      <c r="F109" s="149"/>
      <c r="G109" s="48">
        <f t="shared" si="3"/>
        <v>29</v>
      </c>
      <c r="H109" s="129">
        <f t="shared" si="3"/>
        <v>4</v>
      </c>
      <c r="I109" s="129"/>
      <c r="J109" s="129">
        <f t="shared" si="4"/>
        <v>11</v>
      </c>
      <c r="K109" s="129">
        <f t="shared" si="4"/>
        <v>1</v>
      </c>
      <c r="L109" s="129"/>
      <c r="M109" s="129">
        <f t="shared" si="5"/>
        <v>62</v>
      </c>
      <c r="N109" s="129">
        <f t="shared" si="5"/>
        <v>11</v>
      </c>
    </row>
    <row r="110" spans="1:14" ht="12" customHeight="1" x14ac:dyDescent="0.2">
      <c r="A110" s="90">
        <v>2005</v>
      </c>
      <c r="B110" s="37">
        <f t="shared" si="1"/>
        <v>15</v>
      </c>
      <c r="C110" s="149"/>
      <c r="D110" s="37">
        <f t="shared" si="2"/>
        <v>2</v>
      </c>
      <c r="E110" s="149"/>
      <c r="F110" s="149"/>
      <c r="G110" s="48">
        <f t="shared" si="3"/>
        <v>16</v>
      </c>
      <c r="H110" s="129">
        <f t="shared" si="3"/>
        <v>3</v>
      </c>
      <c r="I110" s="129"/>
      <c r="J110" s="129">
        <f t="shared" si="4"/>
        <v>1</v>
      </c>
      <c r="K110" s="129">
        <f t="shared" si="4"/>
        <v>0</v>
      </c>
      <c r="L110" s="129"/>
      <c r="M110" s="129">
        <f t="shared" si="5"/>
        <v>15</v>
      </c>
      <c r="N110" s="129">
        <f t="shared" si="5"/>
        <v>2</v>
      </c>
    </row>
    <row r="111" spans="1:14" ht="12" customHeight="1" x14ac:dyDescent="0.2">
      <c r="A111" s="90">
        <v>2006</v>
      </c>
      <c r="B111" s="37">
        <f t="shared" si="1"/>
        <v>22</v>
      </c>
      <c r="C111" s="149"/>
      <c r="D111" s="37">
        <f t="shared" si="2"/>
        <v>3</v>
      </c>
      <c r="E111" s="149"/>
      <c r="F111" s="149"/>
      <c r="G111" s="48">
        <f t="shared" si="3"/>
        <v>24</v>
      </c>
      <c r="H111" s="129">
        <f t="shared" si="3"/>
        <v>2</v>
      </c>
      <c r="I111" s="129"/>
      <c r="J111" s="129">
        <f t="shared" si="4"/>
        <v>5</v>
      </c>
      <c r="K111" s="129">
        <f t="shared" si="4"/>
        <v>1</v>
      </c>
      <c r="L111" s="129"/>
      <c r="M111" s="129">
        <f t="shared" si="5"/>
        <v>23</v>
      </c>
      <c r="N111" s="129">
        <f t="shared" si="5"/>
        <v>3</v>
      </c>
    </row>
    <row r="112" spans="1:14" ht="12" customHeight="1" x14ac:dyDescent="0.2">
      <c r="A112" s="90">
        <v>2007</v>
      </c>
      <c r="B112" s="37">
        <f t="shared" si="1"/>
        <v>44</v>
      </c>
      <c r="C112" s="149"/>
      <c r="D112" s="37">
        <f t="shared" si="2"/>
        <v>0</v>
      </c>
      <c r="E112" s="149"/>
      <c r="F112" s="149"/>
      <c r="G112" s="48">
        <f t="shared" si="3"/>
        <v>14</v>
      </c>
      <c r="H112" s="129">
        <f t="shared" si="3"/>
        <v>4</v>
      </c>
      <c r="I112" s="129"/>
      <c r="J112" s="129">
        <f t="shared" si="4"/>
        <v>6</v>
      </c>
      <c r="K112" s="129">
        <f t="shared" si="4"/>
        <v>1</v>
      </c>
      <c r="L112" s="129"/>
      <c r="M112" s="129">
        <f t="shared" si="5"/>
        <v>29</v>
      </c>
      <c r="N112" s="129">
        <f t="shared" si="5"/>
        <v>2</v>
      </c>
    </row>
    <row r="113" spans="1:14" ht="12" customHeight="1" x14ac:dyDescent="0.2">
      <c r="A113" s="90">
        <v>2008</v>
      </c>
      <c r="B113" s="37">
        <f t="shared" si="1"/>
        <v>10</v>
      </c>
      <c r="C113" s="149"/>
      <c r="D113" s="37">
        <f t="shared" si="2"/>
        <v>1</v>
      </c>
      <c r="E113" s="149"/>
      <c r="F113" s="149"/>
      <c r="G113" s="48">
        <f t="shared" si="3"/>
        <v>15</v>
      </c>
      <c r="H113" s="129">
        <f t="shared" si="3"/>
        <v>29</v>
      </c>
      <c r="I113" s="129"/>
      <c r="J113" s="129">
        <f t="shared" si="4"/>
        <v>3</v>
      </c>
      <c r="K113" s="129">
        <f t="shared" si="4"/>
        <v>5</v>
      </c>
      <c r="L113" s="129"/>
      <c r="M113" s="129">
        <f t="shared" si="5"/>
        <v>13</v>
      </c>
      <c r="N113" s="129">
        <f t="shared" si="5"/>
        <v>16</v>
      </c>
    </row>
    <row r="114" spans="1:14" ht="12" customHeight="1" x14ac:dyDescent="0.2">
      <c r="A114" s="90">
        <v>2009</v>
      </c>
      <c r="B114" s="37">
        <f t="shared" si="1"/>
        <v>20</v>
      </c>
      <c r="C114" s="149"/>
      <c r="D114" s="37">
        <f t="shared" si="2"/>
        <v>1</v>
      </c>
      <c r="E114" s="149"/>
      <c r="F114" s="149"/>
      <c r="G114" s="48">
        <f t="shared" si="3"/>
        <v>91</v>
      </c>
      <c r="H114" s="129">
        <f t="shared" si="3"/>
        <v>11</v>
      </c>
      <c r="I114" s="129"/>
      <c r="J114" s="129">
        <f t="shared" si="4"/>
        <v>35</v>
      </c>
      <c r="K114" s="129">
        <f t="shared" si="4"/>
        <v>9</v>
      </c>
      <c r="L114" s="129"/>
      <c r="M114" s="129">
        <f t="shared" si="5"/>
        <v>66</v>
      </c>
      <c r="N114" s="129">
        <f t="shared" si="5"/>
        <v>10</v>
      </c>
    </row>
    <row r="115" spans="1:14" ht="12" customHeight="1" x14ac:dyDescent="0.2">
      <c r="A115" s="90">
        <v>2010</v>
      </c>
      <c r="B115" s="37">
        <f t="shared" si="1"/>
        <v>14</v>
      </c>
      <c r="C115" s="149"/>
      <c r="D115" s="37">
        <f t="shared" si="2"/>
        <v>2</v>
      </c>
      <c r="E115" s="149"/>
      <c r="F115" s="149"/>
      <c r="G115" s="48">
        <f t="shared" si="3"/>
        <v>75</v>
      </c>
      <c r="H115" s="129">
        <f t="shared" si="3"/>
        <v>5</v>
      </c>
      <c r="I115" s="129"/>
      <c r="J115" s="129">
        <f t="shared" si="4"/>
        <v>26</v>
      </c>
      <c r="K115" s="129">
        <f t="shared" si="4"/>
        <v>2</v>
      </c>
      <c r="L115" s="129"/>
      <c r="M115" s="129">
        <f t="shared" si="5"/>
        <v>52</v>
      </c>
      <c r="N115" s="129">
        <f t="shared" si="5"/>
        <v>4</v>
      </c>
    </row>
    <row r="116" spans="1:14" ht="12" customHeight="1" x14ac:dyDescent="0.2">
      <c r="A116" s="90">
        <v>2011</v>
      </c>
      <c r="B116" s="37">
        <f t="shared" si="1"/>
        <v>12</v>
      </c>
      <c r="C116" s="149"/>
      <c r="D116" s="37">
        <f t="shared" si="2"/>
        <v>2</v>
      </c>
      <c r="E116" s="149"/>
      <c r="F116" s="149"/>
      <c r="G116" s="48">
        <f t="shared" si="3"/>
        <v>49</v>
      </c>
      <c r="H116" s="129">
        <f t="shared" si="3"/>
        <v>6</v>
      </c>
      <c r="I116" s="129"/>
      <c r="J116" s="129">
        <f t="shared" si="4"/>
        <v>17</v>
      </c>
      <c r="K116" s="129">
        <f t="shared" si="4"/>
        <v>3</v>
      </c>
      <c r="L116" s="129"/>
      <c r="M116" s="129">
        <f t="shared" si="5"/>
        <v>35</v>
      </c>
      <c r="N116" s="129">
        <f t="shared" si="5"/>
        <v>5</v>
      </c>
    </row>
    <row r="117" spans="1:14" ht="12" customHeight="1" x14ac:dyDescent="0.2">
      <c r="A117" s="90">
        <v>2012</v>
      </c>
      <c r="B117" s="37">
        <f t="shared" si="1"/>
        <v>8</v>
      </c>
      <c r="C117" s="149"/>
      <c r="D117" s="37">
        <f t="shared" si="2"/>
        <v>2</v>
      </c>
      <c r="E117" s="149"/>
      <c r="F117" s="149"/>
      <c r="G117" s="48">
        <f t="shared" si="3"/>
        <v>72</v>
      </c>
      <c r="H117" s="129">
        <f t="shared" si="3"/>
        <v>11</v>
      </c>
      <c r="I117" s="129"/>
      <c r="J117" s="129">
        <f t="shared" si="4"/>
        <v>5</v>
      </c>
      <c r="K117" s="129">
        <f t="shared" si="4"/>
        <v>2</v>
      </c>
      <c r="L117" s="129"/>
      <c r="M117" s="129">
        <f t="shared" si="5"/>
        <v>39</v>
      </c>
      <c r="N117" s="129">
        <f t="shared" si="5"/>
        <v>7</v>
      </c>
    </row>
    <row r="118" spans="1:14" ht="12" customHeight="1" x14ac:dyDescent="0.2">
      <c r="A118" s="90">
        <v>2013</v>
      </c>
      <c r="B118" s="37">
        <f t="shared" si="1"/>
        <v>10</v>
      </c>
      <c r="C118" s="149"/>
      <c r="D118" s="37">
        <f t="shared" si="2"/>
        <v>5</v>
      </c>
      <c r="E118" s="149"/>
      <c r="F118" s="149"/>
      <c r="G118" s="48">
        <f t="shared" si="3"/>
        <v>38</v>
      </c>
      <c r="H118" s="129">
        <f t="shared" si="3"/>
        <v>11</v>
      </c>
      <c r="I118" s="129"/>
      <c r="J118" s="129">
        <f t="shared" si="4"/>
        <v>3</v>
      </c>
      <c r="K118" s="129">
        <f t="shared" si="4"/>
        <v>1</v>
      </c>
      <c r="L118" s="129"/>
      <c r="M118" s="129">
        <f t="shared" si="5"/>
        <v>23</v>
      </c>
      <c r="N118" s="129">
        <f t="shared" si="5"/>
        <v>8</v>
      </c>
    </row>
    <row r="119" spans="1:14" ht="12" customHeight="1" x14ac:dyDescent="0.2">
      <c r="A119" s="90">
        <v>2014</v>
      </c>
      <c r="B119" s="37">
        <f t="shared" si="1"/>
        <v>11</v>
      </c>
      <c r="C119" s="149"/>
      <c r="D119" s="37">
        <f t="shared" si="2"/>
        <v>2</v>
      </c>
      <c r="E119" s="149"/>
      <c r="F119" s="149"/>
      <c r="G119" s="48">
        <f t="shared" si="3"/>
        <v>52</v>
      </c>
      <c r="H119" s="129">
        <f t="shared" si="3"/>
        <v>9</v>
      </c>
      <c r="I119" s="129"/>
      <c r="J119" s="129">
        <f t="shared" si="4"/>
        <v>12</v>
      </c>
      <c r="K119" s="129">
        <f t="shared" si="4"/>
        <v>3</v>
      </c>
      <c r="L119" s="129"/>
      <c r="M119" s="129">
        <f t="shared" si="5"/>
        <v>34</v>
      </c>
      <c r="N119" s="129">
        <f t="shared" si="5"/>
        <v>6</v>
      </c>
    </row>
    <row r="120" spans="1:14" ht="12" customHeight="1" x14ac:dyDescent="0.2">
      <c r="A120" s="90">
        <v>2015</v>
      </c>
      <c r="B120" s="37">
        <f t="shared" si="1"/>
        <v>34</v>
      </c>
      <c r="C120" s="149"/>
      <c r="D120" s="37">
        <f t="shared" si="2"/>
        <v>1</v>
      </c>
      <c r="E120" s="149"/>
      <c r="F120" s="149"/>
      <c r="G120" s="48">
        <f t="shared" si="3"/>
        <v>77</v>
      </c>
      <c r="H120" s="129">
        <f t="shared" si="3"/>
        <v>7</v>
      </c>
      <c r="I120" s="129"/>
      <c r="J120" s="129">
        <f t="shared" si="4"/>
        <v>22</v>
      </c>
      <c r="K120" s="129">
        <f t="shared" si="4"/>
        <v>2</v>
      </c>
      <c r="L120" s="129"/>
      <c r="M120" s="129">
        <f t="shared" si="5"/>
        <v>60</v>
      </c>
      <c r="N120" s="129">
        <f t="shared" si="5"/>
        <v>5</v>
      </c>
    </row>
    <row r="121" spans="1:14" ht="12" customHeight="1" x14ac:dyDescent="0.2">
      <c r="A121" s="90">
        <v>2016</v>
      </c>
      <c r="B121" s="37">
        <f t="shared" si="1"/>
        <v>5</v>
      </c>
      <c r="C121" s="149"/>
      <c r="D121" s="37">
        <f t="shared" si="2"/>
        <v>1</v>
      </c>
      <c r="E121" s="149"/>
      <c r="F121" s="149"/>
      <c r="G121" s="48">
        <f t="shared" si="3"/>
        <v>42</v>
      </c>
      <c r="H121" s="129">
        <f t="shared" si="3"/>
        <v>5</v>
      </c>
      <c r="I121" s="129"/>
      <c r="J121" s="129">
        <f t="shared" si="4"/>
        <v>27</v>
      </c>
      <c r="K121" s="129">
        <f t="shared" si="4"/>
        <v>2</v>
      </c>
      <c r="L121" s="129"/>
      <c r="M121" s="129">
        <f t="shared" si="5"/>
        <v>34</v>
      </c>
      <c r="N121" s="129">
        <f t="shared" si="5"/>
        <v>4</v>
      </c>
    </row>
    <row r="122" spans="1:14" ht="12" customHeight="1" x14ac:dyDescent="0.2">
      <c r="A122" s="90">
        <v>2017</v>
      </c>
      <c r="B122" s="37">
        <f t="shared" si="1"/>
        <v>9</v>
      </c>
      <c r="C122" s="149"/>
      <c r="D122" s="37">
        <f t="shared" si="2"/>
        <v>3</v>
      </c>
      <c r="E122" s="149"/>
      <c r="F122" s="149"/>
      <c r="G122" s="48">
        <f t="shared" si="3"/>
        <v>34</v>
      </c>
      <c r="H122" s="129">
        <f t="shared" si="3"/>
        <v>7</v>
      </c>
      <c r="I122" s="129"/>
      <c r="J122" s="129">
        <f t="shared" si="4"/>
        <v>15</v>
      </c>
      <c r="K122" s="129">
        <f t="shared" si="4"/>
        <v>2</v>
      </c>
      <c r="L122" s="129"/>
      <c r="M122" s="129">
        <f t="shared" si="5"/>
        <v>26</v>
      </c>
      <c r="N122" s="129">
        <f t="shared" si="5"/>
        <v>5</v>
      </c>
    </row>
    <row r="123" spans="1:14" ht="12" customHeight="1" x14ac:dyDescent="0.2">
      <c r="A123" s="90">
        <v>2018</v>
      </c>
      <c r="B123" s="37">
        <f t="shared" si="1"/>
        <v>4</v>
      </c>
      <c r="C123" s="149"/>
      <c r="D123" s="37">
        <f t="shared" si="2"/>
        <v>3</v>
      </c>
      <c r="E123" s="149"/>
      <c r="F123" s="149"/>
      <c r="G123" s="48">
        <f t="shared" si="3"/>
        <v>16</v>
      </c>
      <c r="H123" s="129">
        <f t="shared" si="3"/>
        <v>10</v>
      </c>
      <c r="I123" s="129"/>
      <c r="J123" s="129">
        <f t="shared" si="4"/>
        <v>11</v>
      </c>
      <c r="K123" s="129">
        <f t="shared" si="4"/>
        <v>7</v>
      </c>
      <c r="L123" s="129"/>
      <c r="M123" s="129">
        <f t="shared" si="5"/>
        <v>14</v>
      </c>
      <c r="N123" s="129">
        <f t="shared" si="5"/>
        <v>9</v>
      </c>
    </row>
    <row r="124" spans="1:14" ht="12" customHeight="1" x14ac:dyDescent="0.2">
      <c r="A124" s="90">
        <v>2019</v>
      </c>
      <c r="B124" s="37">
        <f t="shared" si="1"/>
        <v>7</v>
      </c>
      <c r="C124" s="149"/>
      <c r="D124" s="37">
        <f t="shared" si="2"/>
        <v>3</v>
      </c>
      <c r="E124" s="149"/>
      <c r="F124" s="149"/>
      <c r="G124" s="48">
        <f t="shared" si="3"/>
        <v>15</v>
      </c>
      <c r="H124" s="129">
        <f t="shared" si="3"/>
        <v>2</v>
      </c>
      <c r="I124" s="129"/>
      <c r="J124" s="129">
        <f t="shared" si="4"/>
        <v>1</v>
      </c>
      <c r="K124" s="129">
        <f t="shared" si="4"/>
        <v>0</v>
      </c>
      <c r="L124" s="129"/>
      <c r="M124" s="129">
        <f t="shared" si="5"/>
        <v>10</v>
      </c>
      <c r="N124" s="129">
        <f t="shared" si="5"/>
        <v>2</v>
      </c>
    </row>
    <row r="125" spans="1:14" ht="12" customHeight="1" x14ac:dyDescent="0.2">
      <c r="A125" s="90">
        <v>2020</v>
      </c>
      <c r="B125" s="37">
        <f t="shared" si="1"/>
        <v>28</v>
      </c>
      <c r="C125" s="149"/>
      <c r="D125" s="37">
        <f t="shared" si="2"/>
        <v>8</v>
      </c>
      <c r="E125" s="149"/>
      <c r="F125" s="149"/>
      <c r="G125" s="48">
        <f t="shared" si="3"/>
        <v>20</v>
      </c>
      <c r="H125" s="129">
        <f t="shared" si="3"/>
        <v>11</v>
      </c>
      <c r="I125" s="129"/>
      <c r="J125" s="129">
        <f t="shared" si="4"/>
        <v>1</v>
      </c>
      <c r="K125" s="129">
        <f t="shared" si="4"/>
        <v>5</v>
      </c>
      <c r="L125" s="129"/>
      <c r="M125" s="129">
        <f t="shared" si="5"/>
        <v>22</v>
      </c>
      <c r="N125" s="129">
        <f t="shared" si="5"/>
        <v>11</v>
      </c>
    </row>
    <row r="126" spans="1:14" ht="12" customHeight="1" x14ac:dyDescent="0.2">
      <c r="A126" s="90">
        <v>2021</v>
      </c>
      <c r="B126" s="37">
        <f t="shared" si="1"/>
        <v>18</v>
      </c>
      <c r="C126" s="149"/>
      <c r="D126" s="37">
        <f t="shared" si="2"/>
        <v>2</v>
      </c>
      <c r="E126" s="149"/>
      <c r="F126" s="149"/>
      <c r="G126" s="48">
        <f t="shared" si="3"/>
        <v>20</v>
      </c>
      <c r="H126" s="129">
        <f t="shared" si="3"/>
        <v>5</v>
      </c>
      <c r="I126" s="129"/>
      <c r="J126" s="129">
        <f t="shared" si="4"/>
        <v>6</v>
      </c>
      <c r="K126" s="129">
        <f t="shared" si="4"/>
        <v>1</v>
      </c>
      <c r="L126" s="129"/>
      <c r="M126" s="129">
        <f t="shared" si="5"/>
        <v>20</v>
      </c>
      <c r="N126" s="129">
        <f t="shared" si="5"/>
        <v>4</v>
      </c>
    </row>
    <row r="127" spans="1:14" ht="12" customHeight="1" x14ac:dyDescent="0.2">
      <c r="A127" s="90">
        <v>2022</v>
      </c>
      <c r="B127" s="37">
        <f t="shared" ref="B127:B128" si="6">B67</f>
        <v>24</v>
      </c>
      <c r="C127" s="149"/>
      <c r="D127" s="37">
        <f t="shared" ref="D127:D128" si="7">D67</f>
        <v>16</v>
      </c>
      <c r="E127" s="149"/>
      <c r="F127" s="149"/>
      <c r="G127" s="48">
        <f t="shared" ref="G127:H128" si="8">G67</f>
        <v>65</v>
      </c>
      <c r="H127" s="129">
        <f t="shared" si="8"/>
        <v>7</v>
      </c>
      <c r="I127" s="129"/>
      <c r="J127" s="129">
        <f t="shared" ref="J127:K128" si="9">J67</f>
        <v>5</v>
      </c>
      <c r="K127" s="129">
        <f t="shared" si="9"/>
        <v>1</v>
      </c>
      <c r="L127" s="129"/>
      <c r="M127" s="129">
        <f t="shared" ref="M127:N128" si="10">M67</f>
        <v>43</v>
      </c>
      <c r="N127" s="129">
        <f t="shared" si="10"/>
        <v>11</v>
      </c>
    </row>
    <row r="128" spans="1:14" ht="12" customHeight="1" x14ac:dyDescent="0.2">
      <c r="A128" s="125" t="s">
        <v>286</v>
      </c>
      <c r="B128" s="37">
        <f t="shared" si="6"/>
        <v>18</v>
      </c>
      <c r="C128" s="149"/>
      <c r="D128" s="37">
        <f t="shared" si="7"/>
        <v>1</v>
      </c>
      <c r="E128" s="149"/>
      <c r="F128" s="149"/>
      <c r="G128" s="48">
        <f t="shared" si="8"/>
        <v>43</v>
      </c>
      <c r="H128" s="129">
        <f t="shared" si="8"/>
        <v>3</v>
      </c>
      <c r="I128" s="129"/>
      <c r="J128" s="129">
        <f t="shared" si="9"/>
        <v>3</v>
      </c>
      <c r="K128" s="129">
        <f t="shared" si="9"/>
        <v>1</v>
      </c>
      <c r="L128" s="129"/>
      <c r="M128" s="129">
        <f t="shared" si="10"/>
        <v>29</v>
      </c>
      <c r="N128" s="129">
        <f t="shared" si="10"/>
        <v>2</v>
      </c>
    </row>
    <row r="129" spans="1:14" ht="12" customHeight="1" x14ac:dyDescent="0.2">
      <c r="A129" s="958" t="str">
        <f>A69</f>
        <v>a/  Pistol River was subject to several “slope failures” in 1986 resulting in severe short-term alterations in gravel bars and spawning index areas.  Considerable debris and siltation severely limited Chinook surveys resulting in “0" counts in Deep Creek index areas through December.</v>
      </c>
      <c r="B129" s="958"/>
      <c r="C129" s="958"/>
      <c r="D129" s="958"/>
      <c r="E129" s="958"/>
      <c r="F129" s="958"/>
      <c r="G129" s="958"/>
      <c r="H129" s="958"/>
      <c r="I129" s="958"/>
      <c r="J129" s="958"/>
      <c r="K129" s="958"/>
      <c r="L129" s="958"/>
      <c r="M129" s="958"/>
      <c r="N129" s="958"/>
    </row>
    <row r="130" spans="1:14" ht="12" customHeight="1" x14ac:dyDescent="0.2">
      <c r="A130" s="959"/>
      <c r="B130" s="959"/>
      <c r="C130" s="959"/>
      <c r="D130" s="959"/>
      <c r="E130" s="959"/>
      <c r="F130" s="959"/>
      <c r="G130" s="959"/>
      <c r="H130" s="959"/>
      <c r="I130" s="959"/>
      <c r="J130" s="959"/>
      <c r="K130" s="959"/>
      <c r="L130" s="959"/>
      <c r="M130" s="959"/>
      <c r="N130" s="959"/>
    </row>
    <row r="131" spans="1:14" ht="12" customHeight="1" x14ac:dyDescent="0.2">
      <c r="A131" s="959"/>
      <c r="B131" s="959"/>
      <c r="C131" s="959"/>
      <c r="D131" s="959"/>
      <c r="E131" s="959"/>
      <c r="F131" s="959"/>
      <c r="G131" s="959"/>
      <c r="H131" s="959"/>
      <c r="I131" s="959"/>
      <c r="J131" s="959"/>
      <c r="K131" s="959"/>
      <c r="L131" s="959"/>
      <c r="M131" s="959"/>
      <c r="N131" s="959"/>
    </row>
    <row r="132" spans="1:14" ht="12" customHeight="1" x14ac:dyDescent="0.2">
      <c r="A132" s="955" t="str">
        <f>A72</f>
        <v>b/  Preliminary.</v>
      </c>
      <c r="B132" s="955"/>
      <c r="C132" s="955"/>
      <c r="D132" s="955"/>
      <c r="E132" s="955"/>
      <c r="F132" s="955"/>
      <c r="G132" s="955"/>
      <c r="H132" s="955"/>
      <c r="I132" s="955"/>
      <c r="J132" s="955"/>
      <c r="K132" s="955"/>
      <c r="L132" s="955"/>
      <c r="M132" s="955"/>
      <c r="N132" s="955"/>
    </row>
  </sheetData>
  <customSheetViews>
    <customSheetView guid="{EF5D9E67-CDBC-4DA7-AF4B-457CDBE1825C}" showGridLines="0">
      <pane ySplit="4" topLeftCell="A5" activePane="bottomLeft" state="frozen"/>
      <selection pane="bottomLeft" activeCell="A5" sqref="A5"/>
      <pageMargins left="0" right="0" top="0" bottom="0" header="0" footer="0"/>
      <pageSetup orientation="portrait" r:id="rId1"/>
      <headerFooter alignWithMargins="0"/>
    </customSheetView>
    <customSheetView guid="{803B97A9-0AF5-4FA4-9F0C-810C2BEAFCD3}" showPageBreaks="1" showGridLines="0" showRuler="0">
      <pane ySplit="4" topLeftCell="A107" activePane="bottomLeft" state="frozen"/>
      <selection pane="bottomLeft" activeCell="H124" sqref="H124"/>
      <pageMargins left="0" right="0" top="0" bottom="0" header="0" footer="0"/>
      <pageSetup orientation="portrait" r:id="rId2"/>
      <headerFooter alignWithMargins="0"/>
    </customSheetView>
    <customSheetView guid="{5AE94949-FC73-44C2-96F8-94154186EF22}" showPageBreaks="1" showGridLines="0" showRuler="0">
      <pane ySplit="4" topLeftCell="A5" activePane="bottomLeft" state="frozen"/>
      <selection pane="bottomLeft" sqref="A1:IV65536"/>
      <pageMargins left="0" right="0" top="0" bottom="0" header="0" footer="0"/>
      <pageSetup orientation="portrait" r:id="rId3"/>
      <headerFooter alignWithMargins="0"/>
    </customSheetView>
    <customSheetView guid="{CD5E8C7E-750A-46DA-942B-F5133C1E4099}" showPageBreaks="1" showGridLines="0" showRuler="0">
      <pane ySplit="4" topLeftCell="A35" activePane="bottomLeft" state="frozen"/>
      <selection pane="bottomLeft" activeCell="I45" sqref="I45"/>
      <pageMargins left="0" right="0" top="0" bottom="0" header="0" footer="0"/>
      <pageSetup orientation="portrait" r:id="rId4"/>
      <headerFooter alignWithMargins="0"/>
    </customSheetView>
    <customSheetView guid="{BBF7E6D9-D6DC-4A8E-B6D8-078D86A9ABA9}" showPageBreaks="1" showGridLines="0" showRuler="0">
      <pane ySplit="4" topLeftCell="A35" activePane="bottomLeft" state="frozen"/>
      <selection pane="bottomLeft" activeCell="I45" sqref="I45"/>
      <pageMargins left="0" right="0" top="0" bottom="0" header="0" footer="0"/>
      <pageSetup orientation="portrait" r:id="rId5"/>
      <headerFooter alignWithMargins="0"/>
    </customSheetView>
    <customSheetView guid="{622B48C2-7B56-4B1F-A7B4-4660CCA8C989}" showPageBreaks="1" showGridLines="0" printArea="1" showRuler="0">
      <pane ySplit="4" topLeftCell="A45" activePane="bottomLeft" state="frozen"/>
      <selection pane="bottomLeft" activeCell="A123" sqref="A123:IV123"/>
      <pageMargins left="0" right="0" top="0" bottom="0" header="0" footer="0"/>
      <pageSetup orientation="portrait" r:id="rId6"/>
      <headerFooter alignWithMargins="0"/>
    </customSheetView>
    <customSheetView guid="{1BB9C890-5E21-46C2-BAFE-D361E72979A8}" showPageBreaks="1" showGridLines="0" printArea="1" showRuler="0">
      <pane ySplit="4" topLeftCell="A97" activePane="bottomLeft" state="frozen"/>
      <selection pane="bottomLeft" activeCell="A100" sqref="A100:M127"/>
      <pageMargins left="0" right="0" top="0" bottom="0" header="0" footer="0"/>
      <pageSetup orientation="portrait" r:id="rId7"/>
      <headerFooter alignWithMargins="0"/>
    </customSheetView>
    <customSheetView guid="{CBDD6A68-2B40-41C7-BE8F-235A878832D4}" showGridLines="0" printArea="1" showRuler="0">
      <pane ySplit="4" topLeftCell="A97" activePane="bottomLeft" state="frozen"/>
      <selection pane="bottomLeft" activeCell="A100" sqref="A100:M127"/>
      <pageMargins left="0" right="0" top="0" bottom="0" header="0" footer="0"/>
      <pageSetup orientation="portrait" r:id="rId8"/>
      <headerFooter alignWithMargins="0"/>
    </customSheetView>
    <customSheetView guid="{4E64E44E-C413-40AC-A3E9-46A65E2E50C1}" showPageBreaks="1" showGridLines="0" printArea="1" showRuler="0">
      <pane ySplit="4" topLeftCell="A5" activePane="bottomLeft" state="frozen"/>
      <selection pane="bottomLeft" sqref="A1:IV65536"/>
      <pageMargins left="0" right="0" top="0" bottom="0" header="0" footer="0"/>
      <pageSetup orientation="portrait" r:id="rId9"/>
      <headerFooter alignWithMargins="0"/>
    </customSheetView>
    <customSheetView guid="{5AF37BD3-DE11-4EB0-B468-40F0C613EAAC}" showPageBreaks="1" showGridLines="0" showRuler="0">
      <pane ySplit="4" topLeftCell="A5" activePane="bottomLeft" state="frozen"/>
      <selection pane="bottomLeft" sqref="A1:IV65536"/>
      <pageMargins left="0" right="0" top="0" bottom="0" header="0" footer="0"/>
      <pageSetup orientation="portrait" r:id="rId10"/>
      <headerFooter alignWithMargins="0"/>
    </customSheetView>
    <customSheetView guid="{8B1E0859-77EF-4DDB-A81F-104DBA348B31}" showPageBreaks="1" showGridLines="0" printArea="1">
      <pane ySplit="4" topLeftCell="A104" activePane="bottomLeft" state="frozen"/>
      <selection pane="bottomLeft" activeCell="A126" sqref="A126"/>
      <pageMargins left="0" right="0" top="0" bottom="0" header="0" footer="0"/>
      <pageSetup orientation="portrait" r:id="rId11"/>
      <headerFooter alignWithMargins="0"/>
    </customSheetView>
    <customSheetView guid="{56968ECB-F4FE-477A-8A39-9E820F23F3B6}" showGridLines="0">
      <pane ySplit="4" topLeftCell="A105" activePane="bottomLeft" state="frozen"/>
      <selection pane="bottomLeft" activeCell="A128" sqref="A128"/>
      <pageMargins left="0" right="0" top="0" bottom="0" header="0" footer="0"/>
      <pageSetup orientation="portrait" r:id="rId12"/>
      <headerFooter alignWithMargins="0"/>
    </customSheetView>
    <customSheetView guid="{951E20F6-66AF-4739-924D-9C0B166AA065}" showPageBreaks="1" showGridLines="0" showRuler="0">
      <pane ySplit="4" topLeftCell="A107" activePane="bottomLeft" state="frozen"/>
      <selection pane="bottomLeft" activeCell="H124" sqref="H124"/>
      <pageMargins left="0" right="0" top="0" bottom="0" header="0" footer="0"/>
      <pageSetup orientation="portrait" r:id="rId13"/>
      <headerFooter alignWithMargins="0"/>
    </customSheetView>
  </customSheetViews>
  <mergeCells count="24">
    <mergeCell ref="A132:N132"/>
    <mergeCell ref="A72:N72"/>
    <mergeCell ref="A69:N71"/>
    <mergeCell ref="A129:N131"/>
    <mergeCell ref="M96:N96"/>
    <mergeCell ref="B97:C97"/>
    <mergeCell ref="D97:E97"/>
    <mergeCell ref="A93:N93"/>
    <mergeCell ref="B94:D94"/>
    <mergeCell ref="B95:D95"/>
    <mergeCell ref="B96:D96"/>
    <mergeCell ref="G94:H94"/>
    <mergeCell ref="G95:H95"/>
    <mergeCell ref="G96:H96"/>
    <mergeCell ref="J94:K94"/>
    <mergeCell ref="J95:K95"/>
    <mergeCell ref="J96:K96"/>
    <mergeCell ref="D4:E4"/>
    <mergeCell ref="B2:E3"/>
    <mergeCell ref="B4:C4"/>
    <mergeCell ref="A1:N1"/>
    <mergeCell ref="G2:H3"/>
    <mergeCell ref="J2:K3"/>
    <mergeCell ref="M3:N3"/>
  </mergeCells>
  <phoneticPr fontId="0" type="noConversion"/>
  <pageMargins left="1" right="1" top="1" bottom="0.5" header="0.5" footer="0.5"/>
  <pageSetup orientation="portrait" r:id="rId14"/>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O147"/>
  <sheetViews>
    <sheetView showGridLines="0" zoomScaleNormal="100" zoomScaleSheetLayoutView="100" workbookViewId="0">
      <pane ySplit="4" topLeftCell="A5" activePane="bottomLeft" state="frozen"/>
      <selection activeCell="J81" sqref="J81"/>
      <selection pane="bottomLeft" activeCell="L86" sqref="L33:L86"/>
    </sheetView>
  </sheetViews>
  <sheetFormatPr defaultColWidth="9.1796875" defaultRowHeight="12" customHeight="1" x14ac:dyDescent="0.2"/>
  <cols>
    <col min="1" max="1" width="8.7265625" style="63" customWidth="1"/>
    <col min="2" max="3" width="9" style="41" customWidth="1"/>
    <col min="4" max="4" width="9" style="38" customWidth="1"/>
    <col min="5" max="5" width="9" style="41" customWidth="1"/>
    <col min="6" max="6" width="1.7265625" style="41" customWidth="1"/>
    <col min="7" max="8" width="9" style="41" customWidth="1"/>
    <col min="9" max="9" width="9" style="38" customWidth="1"/>
    <col min="10" max="10" width="9" style="41" customWidth="1"/>
    <col min="11" max="16384" width="9.1796875" style="112"/>
  </cols>
  <sheetData>
    <row r="1" spans="1:15" ht="12" customHeight="1" x14ac:dyDescent="0.3">
      <c r="A1" s="962" t="s">
        <v>303</v>
      </c>
      <c r="B1" s="962"/>
      <c r="C1" s="962"/>
      <c r="D1" s="962"/>
      <c r="E1" s="962"/>
      <c r="F1" s="962"/>
      <c r="G1" s="962"/>
      <c r="H1" s="962"/>
      <c r="I1" s="962"/>
      <c r="J1" s="962"/>
      <c r="M1" s="309" t="s">
        <v>304</v>
      </c>
      <c r="N1" s="309"/>
      <c r="O1" s="279"/>
    </row>
    <row r="2" spans="1:15" ht="12" customHeight="1" x14ac:dyDescent="0.2">
      <c r="A2" s="964"/>
      <c r="B2" s="964"/>
      <c r="C2" s="964"/>
      <c r="D2" s="964"/>
      <c r="E2" s="964"/>
      <c r="F2" s="964"/>
      <c r="G2" s="964"/>
      <c r="H2" s="964"/>
      <c r="I2" s="964"/>
      <c r="J2" s="964"/>
    </row>
    <row r="3" spans="1:15" ht="12" customHeight="1" x14ac:dyDescent="0.2">
      <c r="A3" s="957" t="s">
        <v>298</v>
      </c>
      <c r="B3" s="954" t="s">
        <v>305</v>
      </c>
      <c r="C3" s="954"/>
      <c r="D3" s="954"/>
      <c r="E3" s="954"/>
      <c r="F3" s="1"/>
      <c r="G3" s="954" t="s">
        <v>306</v>
      </c>
      <c r="H3" s="954"/>
      <c r="I3" s="954"/>
      <c r="J3" s="954"/>
    </row>
    <row r="4" spans="1:15" ht="12" customHeight="1" x14ac:dyDescent="0.2">
      <c r="A4" s="939"/>
      <c r="B4" s="2" t="s">
        <v>307</v>
      </c>
      <c r="C4" s="355" t="s">
        <v>119</v>
      </c>
      <c r="D4" s="3" t="s">
        <v>308</v>
      </c>
      <c r="E4" s="2" t="s">
        <v>309</v>
      </c>
      <c r="F4" s="356"/>
      <c r="G4" s="355" t="s">
        <v>120</v>
      </c>
      <c r="H4" s="355" t="s">
        <v>119</v>
      </c>
      <c r="I4" s="3" t="s">
        <v>115</v>
      </c>
      <c r="J4" s="2" t="s">
        <v>309</v>
      </c>
      <c r="L4" s="112" t="s">
        <v>1144</v>
      </c>
    </row>
    <row r="5" spans="1:15" ht="12" customHeight="1" x14ac:dyDescent="0.2">
      <c r="A5" s="90">
        <v>1942</v>
      </c>
      <c r="B5" s="47">
        <v>41.8</v>
      </c>
      <c r="C5" s="47" t="s">
        <v>24</v>
      </c>
      <c r="D5" s="50">
        <f>SUM(B5:C5)</f>
        <v>41.8</v>
      </c>
      <c r="E5" s="47">
        <v>6.2</v>
      </c>
      <c r="F5" s="101"/>
      <c r="G5" s="47" t="s">
        <v>24</v>
      </c>
      <c r="H5" s="47" t="s">
        <v>24</v>
      </c>
      <c r="I5" s="50" t="s">
        <v>24</v>
      </c>
      <c r="J5" s="47" t="s">
        <v>24</v>
      </c>
    </row>
    <row r="6" spans="1:15" ht="12" customHeight="1" x14ac:dyDescent="0.2">
      <c r="A6" s="90">
        <v>1943</v>
      </c>
      <c r="B6" s="47">
        <v>36.1</v>
      </c>
      <c r="C6" s="47" t="s">
        <v>24</v>
      </c>
      <c r="D6" s="50">
        <f t="shared" ref="D6:D68" si="0">SUM(B6:C6)</f>
        <v>36.1</v>
      </c>
      <c r="E6" s="47">
        <v>4.5</v>
      </c>
      <c r="F6" s="101"/>
      <c r="G6" s="47" t="s">
        <v>24</v>
      </c>
      <c r="H6" s="47" t="s">
        <v>24</v>
      </c>
      <c r="I6" s="50" t="s">
        <v>24</v>
      </c>
      <c r="J6" s="47" t="s">
        <v>24</v>
      </c>
    </row>
    <row r="7" spans="1:15" ht="12" customHeight="1" x14ac:dyDescent="0.2">
      <c r="A7" s="90">
        <v>1944</v>
      </c>
      <c r="B7" s="47">
        <v>30.6</v>
      </c>
      <c r="C7" s="47" t="s">
        <v>24</v>
      </c>
      <c r="D7" s="50">
        <f t="shared" si="0"/>
        <v>30.6</v>
      </c>
      <c r="E7" s="47">
        <v>3.7</v>
      </c>
      <c r="F7" s="101"/>
      <c r="G7" s="47" t="s">
        <v>24</v>
      </c>
      <c r="H7" s="47" t="s">
        <v>24</v>
      </c>
      <c r="I7" s="50" t="s">
        <v>24</v>
      </c>
      <c r="J7" s="47" t="s">
        <v>24</v>
      </c>
    </row>
    <row r="8" spans="1:15" ht="12" customHeight="1" x14ac:dyDescent="0.2">
      <c r="A8" s="90">
        <v>1945</v>
      </c>
      <c r="B8" s="47">
        <v>32</v>
      </c>
      <c r="C8" s="47" t="s">
        <v>24</v>
      </c>
      <c r="D8" s="50">
        <f t="shared" si="0"/>
        <v>32</v>
      </c>
      <c r="E8" s="47">
        <v>5.3</v>
      </c>
      <c r="F8" s="101"/>
      <c r="G8" s="47" t="s">
        <v>24</v>
      </c>
      <c r="H8" s="47" t="s">
        <v>24</v>
      </c>
      <c r="I8" s="50" t="s">
        <v>24</v>
      </c>
      <c r="J8" s="47" t="s">
        <v>24</v>
      </c>
    </row>
    <row r="9" spans="1:15" ht="12" customHeight="1" x14ac:dyDescent="0.2">
      <c r="A9" s="90">
        <v>1946</v>
      </c>
      <c r="B9" s="47">
        <v>28.4</v>
      </c>
      <c r="C9" s="47" t="s">
        <v>24</v>
      </c>
      <c r="D9" s="50">
        <f t="shared" si="0"/>
        <v>28.4</v>
      </c>
      <c r="E9" s="47">
        <v>4.5999999999999996</v>
      </c>
      <c r="F9" s="101"/>
      <c r="G9" s="47">
        <v>2.5</v>
      </c>
      <c r="H9" s="47" t="s">
        <v>24</v>
      </c>
      <c r="I9" s="50">
        <f t="shared" ref="I9:I68" si="1">SUM(G9:H9)</f>
        <v>2.5</v>
      </c>
      <c r="J9" s="47">
        <v>0.5</v>
      </c>
    </row>
    <row r="10" spans="1:15" ht="12" customHeight="1" x14ac:dyDescent="0.2">
      <c r="A10" s="90">
        <v>1947</v>
      </c>
      <c r="B10" s="47">
        <v>33.6</v>
      </c>
      <c r="C10" s="47" t="s">
        <v>24</v>
      </c>
      <c r="D10" s="50">
        <f t="shared" si="0"/>
        <v>33.6</v>
      </c>
      <c r="E10" s="47">
        <v>3.1</v>
      </c>
      <c r="F10" s="101"/>
      <c r="G10" s="47">
        <v>3.8</v>
      </c>
      <c r="H10" s="47" t="s">
        <v>24</v>
      </c>
      <c r="I10" s="50">
        <f t="shared" si="1"/>
        <v>3.8</v>
      </c>
      <c r="J10" s="47">
        <v>0.8</v>
      </c>
    </row>
    <row r="11" spans="1:15" ht="12" customHeight="1" x14ac:dyDescent="0.2">
      <c r="A11" s="90">
        <v>1948</v>
      </c>
      <c r="B11" s="47">
        <v>27</v>
      </c>
      <c r="C11" s="47" t="s">
        <v>24</v>
      </c>
      <c r="D11" s="50">
        <f t="shared" si="0"/>
        <v>27</v>
      </c>
      <c r="E11" s="47">
        <v>2.9</v>
      </c>
      <c r="F11" s="101"/>
      <c r="G11" s="47">
        <v>2.5</v>
      </c>
      <c r="H11" s="47" t="s">
        <v>24</v>
      </c>
      <c r="I11" s="50">
        <f t="shared" si="1"/>
        <v>2.5</v>
      </c>
      <c r="J11" s="47">
        <v>0.2</v>
      </c>
    </row>
    <row r="12" spans="1:15" ht="12" customHeight="1" x14ac:dyDescent="0.2">
      <c r="A12" s="90">
        <v>1949</v>
      </c>
      <c r="B12" s="47">
        <v>18.8</v>
      </c>
      <c r="C12" s="47" t="s">
        <v>24</v>
      </c>
      <c r="D12" s="50">
        <f t="shared" si="0"/>
        <v>18.8</v>
      </c>
      <c r="E12" s="47">
        <v>1.8</v>
      </c>
      <c r="F12" s="101"/>
      <c r="G12" s="47">
        <v>2.6</v>
      </c>
      <c r="H12" s="47" t="s">
        <v>24</v>
      </c>
      <c r="I12" s="50">
        <f t="shared" si="1"/>
        <v>2.6</v>
      </c>
      <c r="J12" s="47">
        <v>0.5</v>
      </c>
    </row>
    <row r="13" spans="1:15" ht="12" customHeight="1" x14ac:dyDescent="0.2">
      <c r="A13" s="90">
        <v>1950</v>
      </c>
      <c r="B13" s="47">
        <v>15.5</v>
      </c>
      <c r="C13" s="47" t="s">
        <v>24</v>
      </c>
      <c r="D13" s="50">
        <f t="shared" si="0"/>
        <v>15.5</v>
      </c>
      <c r="E13" s="47">
        <v>2.7</v>
      </c>
      <c r="F13" s="101"/>
      <c r="G13" s="47">
        <v>2.2999999999999998</v>
      </c>
      <c r="H13" s="47" t="s">
        <v>24</v>
      </c>
      <c r="I13" s="50">
        <f t="shared" si="1"/>
        <v>2.2999999999999998</v>
      </c>
      <c r="J13" s="47">
        <v>0.3</v>
      </c>
    </row>
    <row r="14" spans="1:15" ht="12" customHeight="1" x14ac:dyDescent="0.2">
      <c r="A14" s="90">
        <v>1951</v>
      </c>
      <c r="B14" s="47">
        <v>19.399999999999999</v>
      </c>
      <c r="C14" s="47" t="s">
        <v>24</v>
      </c>
      <c r="D14" s="50">
        <f t="shared" si="0"/>
        <v>19.399999999999999</v>
      </c>
      <c r="E14" s="47">
        <v>4.9000000000000004</v>
      </c>
      <c r="F14" s="101"/>
      <c r="G14" s="47">
        <v>3.6</v>
      </c>
      <c r="H14" s="47" t="s">
        <v>24</v>
      </c>
      <c r="I14" s="50">
        <f t="shared" si="1"/>
        <v>3.6</v>
      </c>
      <c r="J14" s="47">
        <v>0.7</v>
      </c>
    </row>
    <row r="15" spans="1:15" ht="12" customHeight="1" x14ac:dyDescent="0.2">
      <c r="A15" s="90">
        <v>1952</v>
      </c>
      <c r="B15" s="47">
        <v>15.9</v>
      </c>
      <c r="C15" s="47" t="s">
        <v>24</v>
      </c>
      <c r="D15" s="50">
        <f t="shared" si="0"/>
        <v>15.9</v>
      </c>
      <c r="E15" s="47">
        <v>3.8</v>
      </c>
      <c r="F15" s="101"/>
      <c r="G15" s="47">
        <v>5.2</v>
      </c>
      <c r="H15" s="47">
        <v>0.1</v>
      </c>
      <c r="I15" s="50">
        <f t="shared" si="1"/>
        <v>5.3</v>
      </c>
      <c r="J15" s="47">
        <v>0.6</v>
      </c>
    </row>
    <row r="16" spans="1:15" ht="12" customHeight="1" x14ac:dyDescent="0.2">
      <c r="A16" s="90">
        <v>1953</v>
      </c>
      <c r="B16" s="47">
        <v>31.5</v>
      </c>
      <c r="C16" s="47" t="s">
        <v>24</v>
      </c>
      <c r="D16" s="50">
        <f t="shared" si="0"/>
        <v>31.5</v>
      </c>
      <c r="E16" s="47">
        <v>4.2</v>
      </c>
      <c r="F16" s="101"/>
      <c r="G16" s="47">
        <v>3.9</v>
      </c>
      <c r="H16" s="47">
        <v>0.9</v>
      </c>
      <c r="I16" s="50">
        <f t="shared" si="1"/>
        <v>4.8</v>
      </c>
      <c r="J16" s="47">
        <v>0.5</v>
      </c>
    </row>
    <row r="17" spans="1:10" ht="12" customHeight="1" x14ac:dyDescent="0.2">
      <c r="A17" s="90">
        <v>1954</v>
      </c>
      <c r="B17" s="47">
        <v>24.7</v>
      </c>
      <c r="C17" s="47" t="s">
        <v>24</v>
      </c>
      <c r="D17" s="50">
        <f t="shared" si="0"/>
        <v>24.7</v>
      </c>
      <c r="E17" s="47">
        <v>5.2</v>
      </c>
      <c r="F17" s="101"/>
      <c r="G17" s="47">
        <v>1.5</v>
      </c>
      <c r="H17" s="47">
        <v>1.7</v>
      </c>
      <c r="I17" s="50">
        <f t="shared" si="1"/>
        <v>3.2</v>
      </c>
      <c r="J17" s="47">
        <v>1.6</v>
      </c>
    </row>
    <row r="18" spans="1:10" ht="12" customHeight="1" x14ac:dyDescent="0.2">
      <c r="A18" s="90">
        <v>1955</v>
      </c>
      <c r="B18" s="47">
        <v>15.7</v>
      </c>
      <c r="C18" s="47" t="s">
        <v>24</v>
      </c>
      <c r="D18" s="50">
        <f t="shared" si="0"/>
        <v>15.7</v>
      </c>
      <c r="E18" s="47">
        <v>2.8</v>
      </c>
      <c r="F18" s="101"/>
      <c r="G18" s="47">
        <v>6.6</v>
      </c>
      <c r="H18" s="47">
        <v>1</v>
      </c>
      <c r="I18" s="50">
        <f t="shared" si="1"/>
        <v>7.6</v>
      </c>
      <c r="J18" s="47">
        <v>1.4</v>
      </c>
    </row>
    <row r="19" spans="1:10" ht="12" customHeight="1" x14ac:dyDescent="0.2">
      <c r="A19" s="90">
        <v>1956</v>
      </c>
      <c r="B19" s="47">
        <v>28.1</v>
      </c>
      <c r="C19" s="47" t="s">
        <v>24</v>
      </c>
      <c r="D19" s="50">
        <f t="shared" si="0"/>
        <v>28.1</v>
      </c>
      <c r="E19" s="47">
        <v>3.9</v>
      </c>
      <c r="F19" s="101"/>
      <c r="G19" s="47">
        <v>8</v>
      </c>
      <c r="H19" s="47">
        <v>1.3</v>
      </c>
      <c r="I19" s="50">
        <f t="shared" si="1"/>
        <v>9.3000000000000007</v>
      </c>
      <c r="J19" s="47">
        <v>1.4</v>
      </c>
    </row>
    <row r="20" spans="1:10" ht="12" customHeight="1" x14ac:dyDescent="0.2">
      <c r="A20" s="90">
        <v>1957</v>
      </c>
      <c r="B20" s="47">
        <v>17.7</v>
      </c>
      <c r="C20" s="47" t="s">
        <v>24</v>
      </c>
      <c r="D20" s="50">
        <f t="shared" si="0"/>
        <v>17.7</v>
      </c>
      <c r="E20" s="47">
        <v>3</v>
      </c>
      <c r="F20" s="101"/>
      <c r="G20" s="47">
        <v>4</v>
      </c>
      <c r="H20" s="47">
        <v>1.2</v>
      </c>
      <c r="I20" s="50">
        <f t="shared" si="1"/>
        <v>5.2</v>
      </c>
      <c r="J20" s="47">
        <v>0.9</v>
      </c>
    </row>
    <row r="21" spans="1:10" ht="12" customHeight="1" x14ac:dyDescent="0.2">
      <c r="A21" s="90">
        <v>1958</v>
      </c>
      <c r="B21" s="47">
        <v>15</v>
      </c>
      <c r="C21" s="47" t="s">
        <v>24</v>
      </c>
      <c r="D21" s="50">
        <f t="shared" si="0"/>
        <v>15</v>
      </c>
      <c r="E21" s="47">
        <v>1.9</v>
      </c>
      <c r="F21" s="101"/>
      <c r="G21" s="47">
        <v>3.6</v>
      </c>
      <c r="H21" s="47">
        <v>0.8</v>
      </c>
      <c r="I21" s="50">
        <f t="shared" si="1"/>
        <v>4.4000000000000004</v>
      </c>
      <c r="J21" s="47">
        <v>0.5</v>
      </c>
    </row>
    <row r="22" spans="1:10" ht="12" customHeight="1" x14ac:dyDescent="0.2">
      <c r="A22" s="90">
        <v>1959</v>
      </c>
      <c r="B22" s="47">
        <v>14</v>
      </c>
      <c r="C22" s="47" t="s">
        <v>24</v>
      </c>
      <c r="D22" s="50">
        <f t="shared" si="0"/>
        <v>14</v>
      </c>
      <c r="E22" s="47">
        <v>2.6</v>
      </c>
      <c r="F22" s="101"/>
      <c r="G22" s="47">
        <v>3.1</v>
      </c>
      <c r="H22" s="47">
        <v>0.7</v>
      </c>
      <c r="I22" s="50">
        <f t="shared" si="1"/>
        <v>3.8</v>
      </c>
      <c r="J22" s="47">
        <v>0.3</v>
      </c>
    </row>
    <row r="23" spans="1:10" ht="12" customHeight="1" x14ac:dyDescent="0.2">
      <c r="A23" s="90">
        <v>1960</v>
      </c>
      <c r="B23" s="47">
        <v>24.4</v>
      </c>
      <c r="C23" s="47" t="s">
        <v>24</v>
      </c>
      <c r="D23" s="50">
        <f t="shared" si="0"/>
        <v>24.4</v>
      </c>
      <c r="E23" s="47">
        <v>5.5</v>
      </c>
      <c r="F23" s="101"/>
      <c r="G23" s="47">
        <v>3.4</v>
      </c>
      <c r="H23" s="47">
        <v>0.7</v>
      </c>
      <c r="I23" s="50">
        <f t="shared" si="1"/>
        <v>4.0999999999999996</v>
      </c>
      <c r="J23" s="47">
        <v>0.5</v>
      </c>
    </row>
    <row r="24" spans="1:10" ht="12" customHeight="1" x14ac:dyDescent="0.2">
      <c r="A24" s="90">
        <v>1961</v>
      </c>
      <c r="B24" s="47">
        <v>31.8</v>
      </c>
      <c r="C24" s="47" t="s">
        <v>24</v>
      </c>
      <c r="D24" s="50">
        <f t="shared" si="0"/>
        <v>31.8</v>
      </c>
      <c r="E24" s="47">
        <v>5.4</v>
      </c>
      <c r="F24" s="101"/>
      <c r="G24" s="47">
        <v>4.4000000000000004</v>
      </c>
      <c r="H24" s="47">
        <v>0.9</v>
      </c>
      <c r="I24" s="50">
        <f t="shared" si="1"/>
        <v>5.3000000000000007</v>
      </c>
      <c r="J24" s="47">
        <v>0.5</v>
      </c>
    </row>
    <row r="25" spans="1:10" ht="12" customHeight="1" x14ac:dyDescent="0.2">
      <c r="A25" s="90">
        <v>1962</v>
      </c>
      <c r="B25" s="47">
        <v>31.4</v>
      </c>
      <c r="C25" s="47" t="s">
        <v>24</v>
      </c>
      <c r="D25" s="50">
        <f t="shared" si="0"/>
        <v>31.4</v>
      </c>
      <c r="E25" s="47">
        <v>5.3</v>
      </c>
      <c r="F25" s="101"/>
      <c r="G25" s="47">
        <v>3.3</v>
      </c>
      <c r="H25" s="47">
        <v>0.9</v>
      </c>
      <c r="I25" s="50">
        <f t="shared" si="1"/>
        <v>4.2</v>
      </c>
      <c r="J25" s="47">
        <v>0.6</v>
      </c>
    </row>
    <row r="26" spans="1:10" ht="12" customHeight="1" x14ac:dyDescent="0.2">
      <c r="A26" s="90">
        <v>1963</v>
      </c>
      <c r="B26" s="47">
        <v>40.6</v>
      </c>
      <c r="C26" s="47" t="s">
        <v>24</v>
      </c>
      <c r="D26" s="50">
        <f t="shared" si="0"/>
        <v>40.6</v>
      </c>
      <c r="E26" s="47">
        <v>6.9</v>
      </c>
      <c r="F26" s="101"/>
      <c r="G26" s="47">
        <v>8.6999999999999993</v>
      </c>
      <c r="H26" s="47">
        <v>2.2999999999999998</v>
      </c>
      <c r="I26" s="50">
        <f t="shared" si="1"/>
        <v>11</v>
      </c>
      <c r="J26" s="47">
        <v>1.8</v>
      </c>
    </row>
    <row r="27" spans="1:10" ht="12" customHeight="1" x14ac:dyDescent="0.2">
      <c r="A27" s="90">
        <v>1964</v>
      </c>
      <c r="B27" s="47">
        <v>37.299999999999997</v>
      </c>
      <c r="C27" s="47" t="s">
        <v>24</v>
      </c>
      <c r="D27" s="50">
        <f t="shared" si="0"/>
        <v>37.299999999999997</v>
      </c>
      <c r="E27" s="47">
        <v>6.2</v>
      </c>
      <c r="F27" s="101"/>
      <c r="G27" s="47">
        <v>6.6</v>
      </c>
      <c r="H27" s="47">
        <v>2.2000000000000002</v>
      </c>
      <c r="I27" s="50">
        <f t="shared" si="1"/>
        <v>8.8000000000000007</v>
      </c>
      <c r="J27" s="47">
        <v>3</v>
      </c>
    </row>
    <row r="28" spans="1:10" ht="12" customHeight="1" x14ac:dyDescent="0.2">
      <c r="A28" s="90">
        <v>1965</v>
      </c>
      <c r="B28" s="47">
        <v>47.6</v>
      </c>
      <c r="C28" s="47" t="s">
        <v>24</v>
      </c>
      <c r="D28" s="50">
        <f t="shared" si="0"/>
        <v>47.6</v>
      </c>
      <c r="E28" s="47">
        <v>8.1</v>
      </c>
      <c r="F28" s="101"/>
      <c r="G28" s="47">
        <v>9</v>
      </c>
      <c r="H28" s="47">
        <v>2.7</v>
      </c>
      <c r="I28" s="50">
        <f t="shared" si="1"/>
        <v>11.7</v>
      </c>
      <c r="J28" s="47">
        <v>3.1</v>
      </c>
    </row>
    <row r="29" spans="1:10" ht="12" customHeight="1" x14ac:dyDescent="0.2">
      <c r="A29" s="90">
        <v>1966</v>
      </c>
      <c r="B29" s="47">
        <v>31.4</v>
      </c>
      <c r="C29" s="47" t="s">
        <v>24</v>
      </c>
      <c r="D29" s="50">
        <f t="shared" si="0"/>
        <v>31.4</v>
      </c>
      <c r="E29" s="47">
        <v>3.5</v>
      </c>
      <c r="F29" s="101"/>
      <c r="G29" s="47">
        <v>6.7</v>
      </c>
      <c r="H29" s="47">
        <v>0.6</v>
      </c>
      <c r="I29" s="50">
        <f t="shared" si="1"/>
        <v>7.3</v>
      </c>
      <c r="J29" s="47">
        <v>1.3</v>
      </c>
    </row>
    <row r="30" spans="1:10" ht="12" customHeight="1" x14ac:dyDescent="0.2">
      <c r="A30" s="90">
        <v>1967</v>
      </c>
      <c r="B30" s="47">
        <v>14.7</v>
      </c>
      <c r="C30" s="47" t="s">
        <v>24</v>
      </c>
      <c r="D30" s="50">
        <f t="shared" si="0"/>
        <v>14.7</v>
      </c>
      <c r="E30" s="47">
        <v>2.4</v>
      </c>
      <c r="F30" s="101"/>
      <c r="G30" s="47">
        <v>6.5</v>
      </c>
      <c r="H30" s="47">
        <v>2.6</v>
      </c>
      <c r="I30" s="50">
        <f t="shared" si="1"/>
        <v>9.1</v>
      </c>
      <c r="J30" s="47">
        <v>4.9000000000000004</v>
      </c>
    </row>
    <row r="31" spans="1:10" ht="12" customHeight="1" x14ac:dyDescent="0.2">
      <c r="A31" s="90">
        <v>1968</v>
      </c>
      <c r="B31" s="47">
        <v>19.5</v>
      </c>
      <c r="C31" s="47" t="s">
        <v>24</v>
      </c>
      <c r="D31" s="50">
        <f t="shared" si="0"/>
        <v>19.5</v>
      </c>
      <c r="E31" s="47">
        <v>7.5</v>
      </c>
      <c r="F31" s="101"/>
      <c r="G31" s="47">
        <v>6.2</v>
      </c>
      <c r="H31" s="47">
        <v>3.1</v>
      </c>
      <c r="I31" s="50">
        <f t="shared" si="1"/>
        <v>9.3000000000000007</v>
      </c>
      <c r="J31" s="47">
        <v>4.3</v>
      </c>
    </row>
    <row r="32" spans="1:10" ht="12" customHeight="1" x14ac:dyDescent="0.2">
      <c r="A32" s="90">
        <v>1969</v>
      </c>
      <c r="B32" s="47">
        <v>59</v>
      </c>
      <c r="C32" s="47" t="s">
        <v>24</v>
      </c>
      <c r="D32" s="50">
        <f t="shared" si="0"/>
        <v>59</v>
      </c>
      <c r="E32" s="47">
        <v>6.7</v>
      </c>
      <c r="F32" s="101"/>
      <c r="G32" s="47">
        <v>10.7</v>
      </c>
      <c r="H32" s="47">
        <v>9.4</v>
      </c>
      <c r="I32" s="50">
        <f t="shared" si="1"/>
        <v>20.100000000000001</v>
      </c>
      <c r="J32" s="47">
        <v>3</v>
      </c>
    </row>
    <row r="33" spans="1:12" ht="12" customHeight="1" x14ac:dyDescent="0.2">
      <c r="A33" s="90">
        <v>1970</v>
      </c>
      <c r="B33" s="47">
        <v>45.1</v>
      </c>
      <c r="C33" s="47" t="s">
        <v>24</v>
      </c>
      <c r="D33" s="50">
        <f t="shared" si="0"/>
        <v>45.1</v>
      </c>
      <c r="E33" s="47">
        <v>7.4</v>
      </c>
      <c r="F33" s="101"/>
      <c r="G33" s="47">
        <v>6.1</v>
      </c>
      <c r="H33" s="47">
        <v>6.9</v>
      </c>
      <c r="I33" s="50">
        <f t="shared" si="1"/>
        <v>13</v>
      </c>
      <c r="J33" s="47">
        <v>2.4</v>
      </c>
      <c r="L33" s="170">
        <f>(D33+I33)*1000</f>
        <v>58100</v>
      </c>
    </row>
    <row r="34" spans="1:12" ht="12" customHeight="1" x14ac:dyDescent="0.2">
      <c r="A34" s="90">
        <v>1971</v>
      </c>
      <c r="B34" s="47">
        <v>28.3</v>
      </c>
      <c r="C34" s="47">
        <v>1.1000000000000001</v>
      </c>
      <c r="D34" s="50">
        <f t="shared" si="0"/>
        <v>29.400000000000002</v>
      </c>
      <c r="E34" s="47">
        <v>6.1</v>
      </c>
      <c r="F34" s="101"/>
      <c r="G34" s="47">
        <v>6</v>
      </c>
      <c r="H34" s="47">
        <v>3.9</v>
      </c>
      <c r="I34" s="50">
        <f t="shared" si="1"/>
        <v>9.9</v>
      </c>
      <c r="J34" s="47">
        <v>2.6</v>
      </c>
      <c r="L34" s="170">
        <f t="shared" ref="L34:L73" si="2">(D34+I34)*1000</f>
        <v>39300.000000000007</v>
      </c>
    </row>
    <row r="35" spans="1:12" ht="12" customHeight="1" x14ac:dyDescent="0.2">
      <c r="A35" s="90">
        <v>1972</v>
      </c>
      <c r="B35" s="47">
        <v>30</v>
      </c>
      <c r="C35" s="47">
        <v>0.8</v>
      </c>
      <c r="D35" s="50">
        <f t="shared" si="0"/>
        <v>30.8</v>
      </c>
      <c r="E35" s="47">
        <v>5.7</v>
      </c>
      <c r="F35" s="101"/>
      <c r="G35" s="47">
        <v>7.9</v>
      </c>
      <c r="H35" s="47">
        <v>8.5</v>
      </c>
      <c r="I35" s="50">
        <f t="shared" si="1"/>
        <v>16.399999999999999</v>
      </c>
      <c r="J35" s="47">
        <v>7.4</v>
      </c>
      <c r="L35" s="170">
        <f t="shared" si="2"/>
        <v>47200</v>
      </c>
    </row>
    <row r="36" spans="1:12" ht="12" customHeight="1" x14ac:dyDescent="0.2">
      <c r="A36" s="90">
        <v>1973</v>
      </c>
      <c r="B36" s="47">
        <v>34.700000000000003</v>
      </c>
      <c r="C36" s="47">
        <v>0.6</v>
      </c>
      <c r="D36" s="50">
        <f t="shared" si="0"/>
        <v>35.300000000000004</v>
      </c>
      <c r="E36" s="47">
        <v>5</v>
      </c>
      <c r="F36" s="101"/>
      <c r="G36" s="47">
        <v>11.4</v>
      </c>
      <c r="H36" s="47">
        <v>8.1999999999999993</v>
      </c>
      <c r="I36" s="50">
        <f t="shared" si="1"/>
        <v>19.600000000000001</v>
      </c>
      <c r="J36" s="47">
        <v>3.2</v>
      </c>
      <c r="L36" s="170">
        <f t="shared" si="2"/>
        <v>54900.000000000007</v>
      </c>
    </row>
    <row r="37" spans="1:12" ht="12" customHeight="1" x14ac:dyDescent="0.2">
      <c r="A37" s="90">
        <v>1974</v>
      </c>
      <c r="B37" s="47">
        <v>16.5</v>
      </c>
      <c r="C37" s="47">
        <v>0.5</v>
      </c>
      <c r="D37" s="50">
        <f t="shared" si="0"/>
        <v>17</v>
      </c>
      <c r="E37" s="47">
        <v>3.5</v>
      </c>
      <c r="F37" s="101"/>
      <c r="G37" s="47">
        <v>5.8</v>
      </c>
      <c r="H37" s="47">
        <v>5.0999999999999996</v>
      </c>
      <c r="I37" s="50">
        <f t="shared" si="1"/>
        <v>10.899999999999999</v>
      </c>
      <c r="J37" s="47">
        <v>2.2000000000000002</v>
      </c>
      <c r="L37" s="170">
        <f t="shared" si="2"/>
        <v>27900</v>
      </c>
    </row>
    <row r="38" spans="1:12" ht="12" customHeight="1" x14ac:dyDescent="0.2">
      <c r="A38" s="90">
        <v>1975</v>
      </c>
      <c r="B38" s="47">
        <v>20.399999999999999</v>
      </c>
      <c r="C38" s="47">
        <v>1</v>
      </c>
      <c r="D38" s="50">
        <f t="shared" si="0"/>
        <v>21.4</v>
      </c>
      <c r="E38" s="47">
        <v>4.5999999999999996</v>
      </c>
      <c r="F38" s="101"/>
      <c r="G38" s="47">
        <v>5.4</v>
      </c>
      <c r="H38" s="47">
        <v>5.2</v>
      </c>
      <c r="I38" s="50">
        <f t="shared" si="1"/>
        <v>10.600000000000001</v>
      </c>
      <c r="J38" s="47">
        <v>3.6</v>
      </c>
      <c r="L38" s="170">
        <f t="shared" si="2"/>
        <v>32000</v>
      </c>
    </row>
    <row r="39" spans="1:12" ht="12" customHeight="1" x14ac:dyDescent="0.2">
      <c r="A39" s="90">
        <v>1976</v>
      </c>
      <c r="B39" s="47">
        <v>20.399999999999999</v>
      </c>
      <c r="C39" s="47">
        <v>1.2</v>
      </c>
      <c r="D39" s="50">
        <f t="shared" si="0"/>
        <v>21.599999999999998</v>
      </c>
      <c r="E39" s="47">
        <v>6.9</v>
      </c>
      <c r="F39" s="101"/>
      <c r="G39" s="47">
        <v>5.5</v>
      </c>
      <c r="H39" s="47">
        <v>5.2</v>
      </c>
      <c r="I39" s="50">
        <f t="shared" si="1"/>
        <v>10.7</v>
      </c>
      <c r="J39" s="47">
        <v>4.3</v>
      </c>
      <c r="L39" s="170">
        <f t="shared" si="2"/>
        <v>32299.999999999996</v>
      </c>
    </row>
    <row r="40" spans="1:12" ht="12" customHeight="1" x14ac:dyDescent="0.2">
      <c r="A40" s="90">
        <v>1977</v>
      </c>
      <c r="B40" s="47">
        <v>14.9</v>
      </c>
      <c r="C40" s="47">
        <v>1.5</v>
      </c>
      <c r="D40" s="50">
        <f t="shared" si="0"/>
        <v>16.399999999999999</v>
      </c>
      <c r="E40" s="47">
        <v>3</v>
      </c>
      <c r="F40" s="101"/>
      <c r="G40" s="47">
        <v>6.8</v>
      </c>
      <c r="H40" s="47">
        <v>5.5</v>
      </c>
      <c r="I40" s="50">
        <f t="shared" si="1"/>
        <v>12.3</v>
      </c>
      <c r="J40" s="47">
        <v>3.5</v>
      </c>
      <c r="L40" s="170">
        <f t="shared" si="2"/>
        <v>28700</v>
      </c>
    </row>
    <row r="41" spans="1:12" ht="12" customHeight="1" x14ac:dyDescent="0.2">
      <c r="A41" s="90">
        <v>1978</v>
      </c>
      <c r="B41" s="47">
        <v>40.200000000000003</v>
      </c>
      <c r="C41" s="47">
        <v>7</v>
      </c>
      <c r="D41" s="50">
        <f t="shared" si="0"/>
        <v>47.2</v>
      </c>
      <c r="E41" s="47">
        <v>11.3</v>
      </c>
      <c r="F41" s="101"/>
      <c r="G41" s="47">
        <v>5.4</v>
      </c>
      <c r="H41" s="47">
        <v>2.8</v>
      </c>
      <c r="I41" s="50">
        <f t="shared" si="1"/>
        <v>8.1999999999999993</v>
      </c>
      <c r="J41" s="47">
        <v>2.8</v>
      </c>
      <c r="L41" s="170">
        <f t="shared" si="2"/>
        <v>55400.000000000007</v>
      </c>
    </row>
    <row r="42" spans="1:12" ht="12" customHeight="1" x14ac:dyDescent="0.2">
      <c r="A42" s="90">
        <v>1979</v>
      </c>
      <c r="B42" s="47">
        <v>29.3</v>
      </c>
      <c r="C42" s="47">
        <v>8.9</v>
      </c>
      <c r="D42" s="50">
        <f t="shared" si="0"/>
        <v>38.200000000000003</v>
      </c>
      <c r="E42" s="47">
        <v>5.8</v>
      </c>
      <c r="F42" s="101"/>
      <c r="G42" s="47">
        <v>5.5</v>
      </c>
      <c r="H42" s="47">
        <v>4</v>
      </c>
      <c r="I42" s="50">
        <f t="shared" si="1"/>
        <v>9.5</v>
      </c>
      <c r="J42" s="47">
        <v>3.2</v>
      </c>
      <c r="L42" s="170">
        <f t="shared" si="2"/>
        <v>47700</v>
      </c>
    </row>
    <row r="43" spans="1:12" ht="12" customHeight="1" x14ac:dyDescent="0.2">
      <c r="A43" s="90">
        <v>1980</v>
      </c>
      <c r="B43" s="47">
        <v>24.2</v>
      </c>
      <c r="C43" s="47">
        <v>12.7</v>
      </c>
      <c r="D43" s="50">
        <f t="shared" si="0"/>
        <v>36.9</v>
      </c>
      <c r="E43" s="47">
        <v>8</v>
      </c>
      <c r="F43" s="101"/>
      <c r="G43" s="47">
        <v>5.7</v>
      </c>
      <c r="H43" s="47">
        <v>1.9</v>
      </c>
      <c r="I43" s="50">
        <f t="shared" si="1"/>
        <v>7.6</v>
      </c>
      <c r="J43" s="47">
        <v>2.1</v>
      </c>
      <c r="L43" s="170">
        <f t="shared" si="2"/>
        <v>44500</v>
      </c>
    </row>
    <row r="44" spans="1:12" ht="12" customHeight="1" x14ac:dyDescent="0.2">
      <c r="A44" s="90">
        <v>1981</v>
      </c>
      <c r="B44" s="47">
        <v>12.8</v>
      </c>
      <c r="C44" s="47">
        <v>4.4000000000000004</v>
      </c>
      <c r="D44" s="50">
        <f t="shared" si="0"/>
        <v>17.200000000000003</v>
      </c>
      <c r="E44" s="47">
        <v>3</v>
      </c>
      <c r="F44" s="101"/>
      <c r="G44" s="47">
        <v>4.5999999999999996</v>
      </c>
      <c r="H44" s="47">
        <v>4.0999999999999996</v>
      </c>
      <c r="I44" s="50">
        <f t="shared" si="1"/>
        <v>8.6999999999999993</v>
      </c>
      <c r="J44" s="47">
        <v>2</v>
      </c>
      <c r="L44" s="170">
        <f t="shared" si="2"/>
        <v>25900.000000000004</v>
      </c>
    </row>
    <row r="45" spans="1:12" ht="12" customHeight="1" x14ac:dyDescent="0.2">
      <c r="A45" s="90">
        <v>1982</v>
      </c>
      <c r="B45" s="47">
        <v>23.2</v>
      </c>
      <c r="C45" s="47">
        <v>6.7</v>
      </c>
      <c r="D45" s="50">
        <f t="shared" si="0"/>
        <v>29.9</v>
      </c>
      <c r="E45" s="47">
        <v>10.1</v>
      </c>
      <c r="F45" s="101"/>
      <c r="G45" s="47">
        <v>6.5</v>
      </c>
      <c r="H45" s="47">
        <v>2</v>
      </c>
      <c r="I45" s="50">
        <f t="shared" si="1"/>
        <v>8.5</v>
      </c>
      <c r="J45" s="47">
        <v>3.3</v>
      </c>
      <c r="L45" s="170">
        <f t="shared" si="2"/>
        <v>38400</v>
      </c>
    </row>
    <row r="46" spans="1:12" ht="12" customHeight="1" x14ac:dyDescent="0.2">
      <c r="A46" s="90">
        <v>1983</v>
      </c>
      <c r="B46" s="47">
        <v>9.8000000000000007</v>
      </c>
      <c r="C46" s="47">
        <v>2.7</v>
      </c>
      <c r="D46" s="50">
        <f t="shared" si="0"/>
        <v>12.5</v>
      </c>
      <c r="E46" s="47">
        <v>4.7</v>
      </c>
      <c r="F46" s="101"/>
      <c r="G46" s="47">
        <v>3</v>
      </c>
      <c r="H46" s="47">
        <v>2.9</v>
      </c>
      <c r="I46" s="50">
        <f t="shared" si="1"/>
        <v>5.9</v>
      </c>
      <c r="J46" s="47">
        <v>1.8</v>
      </c>
      <c r="L46" s="170">
        <f t="shared" si="2"/>
        <v>18400</v>
      </c>
    </row>
    <row r="47" spans="1:12" ht="12" customHeight="1" x14ac:dyDescent="0.2">
      <c r="A47" s="90">
        <v>1984</v>
      </c>
      <c r="B47" s="47">
        <v>8.4</v>
      </c>
      <c r="C47" s="47">
        <v>4.3</v>
      </c>
      <c r="D47" s="50">
        <f t="shared" si="0"/>
        <v>12.7</v>
      </c>
      <c r="E47" s="47">
        <v>3.8</v>
      </c>
      <c r="F47" s="101"/>
      <c r="G47" s="47">
        <v>4.5</v>
      </c>
      <c r="H47" s="47">
        <v>2.4</v>
      </c>
      <c r="I47" s="50">
        <f t="shared" si="1"/>
        <v>6.9</v>
      </c>
      <c r="J47" s="47">
        <v>1.9</v>
      </c>
      <c r="L47" s="170">
        <f t="shared" si="2"/>
        <v>19600</v>
      </c>
    </row>
    <row r="48" spans="1:12" ht="12" customHeight="1" x14ac:dyDescent="0.2">
      <c r="A48" s="90">
        <v>1985</v>
      </c>
      <c r="B48" s="47">
        <v>27.8</v>
      </c>
      <c r="C48" s="47">
        <v>12.7</v>
      </c>
      <c r="D48" s="50">
        <f t="shared" si="0"/>
        <v>40.5</v>
      </c>
      <c r="E48" s="47">
        <v>15</v>
      </c>
      <c r="F48" s="101"/>
      <c r="G48" s="47">
        <v>7.5</v>
      </c>
      <c r="H48" s="47">
        <v>6.1</v>
      </c>
      <c r="I48" s="50">
        <f t="shared" si="1"/>
        <v>13.6</v>
      </c>
      <c r="J48" s="47">
        <v>3.6</v>
      </c>
      <c r="L48" s="170">
        <f t="shared" si="2"/>
        <v>54100</v>
      </c>
    </row>
    <row r="49" spans="1:12" ht="12" customHeight="1" x14ac:dyDescent="0.2">
      <c r="A49" s="90">
        <v>1986</v>
      </c>
      <c r="B49" s="47">
        <v>40.4</v>
      </c>
      <c r="C49" s="47">
        <v>49.1</v>
      </c>
      <c r="D49" s="50">
        <f t="shared" si="0"/>
        <v>89.5</v>
      </c>
      <c r="E49" s="47">
        <v>30.1</v>
      </c>
      <c r="F49" s="101"/>
      <c r="G49" s="47">
        <v>8.3000000000000007</v>
      </c>
      <c r="H49" s="47">
        <v>5.3</v>
      </c>
      <c r="I49" s="50">
        <f t="shared" si="1"/>
        <v>13.600000000000001</v>
      </c>
      <c r="J49" s="47">
        <v>4.4000000000000004</v>
      </c>
      <c r="L49" s="170">
        <f t="shared" si="2"/>
        <v>103100</v>
      </c>
    </row>
    <row r="50" spans="1:12" ht="12" customHeight="1" x14ac:dyDescent="0.2">
      <c r="A50" s="90">
        <v>1987</v>
      </c>
      <c r="B50" s="47">
        <v>37.4</v>
      </c>
      <c r="C50" s="47">
        <v>44.1</v>
      </c>
      <c r="D50" s="50">
        <f t="shared" si="0"/>
        <v>81.5</v>
      </c>
      <c r="E50" s="47">
        <v>16.2</v>
      </c>
      <c r="F50" s="101"/>
      <c r="G50" s="47">
        <v>8.3000000000000007</v>
      </c>
      <c r="H50" s="47">
        <v>7.2</v>
      </c>
      <c r="I50" s="50">
        <f t="shared" si="1"/>
        <v>15.5</v>
      </c>
      <c r="J50" s="47">
        <v>3.4</v>
      </c>
      <c r="L50" s="170">
        <f t="shared" si="2"/>
        <v>97000</v>
      </c>
    </row>
    <row r="51" spans="1:12" ht="12" customHeight="1" x14ac:dyDescent="0.2">
      <c r="A51" s="90">
        <v>1988</v>
      </c>
      <c r="B51" s="47">
        <v>38.799999999999997</v>
      </c>
      <c r="C51" s="47">
        <v>43.8</v>
      </c>
      <c r="D51" s="50">
        <f t="shared" si="0"/>
        <v>82.6</v>
      </c>
      <c r="E51" s="47">
        <v>18.399999999999999</v>
      </c>
      <c r="F51" s="101"/>
      <c r="G51" s="47">
        <v>7.8</v>
      </c>
      <c r="H51" s="47">
        <v>3.8</v>
      </c>
      <c r="I51" s="50">
        <f t="shared" si="1"/>
        <v>11.6</v>
      </c>
      <c r="J51" s="47">
        <v>1.6</v>
      </c>
      <c r="L51" s="170">
        <f t="shared" si="2"/>
        <v>94199.999999999985</v>
      </c>
    </row>
    <row r="52" spans="1:12" ht="12" customHeight="1" x14ac:dyDescent="0.2">
      <c r="A52" s="90">
        <v>1989</v>
      </c>
      <c r="B52" s="47">
        <v>7.9</v>
      </c>
      <c r="C52" s="47">
        <v>52.4</v>
      </c>
      <c r="D52" s="50">
        <f t="shared" si="0"/>
        <v>60.3</v>
      </c>
      <c r="E52" s="47">
        <v>6.6</v>
      </c>
      <c r="F52" s="101"/>
      <c r="G52" s="47">
        <v>7.6</v>
      </c>
      <c r="H52" s="47">
        <v>2.2000000000000002</v>
      </c>
      <c r="I52" s="50">
        <f t="shared" si="1"/>
        <v>9.8000000000000007</v>
      </c>
      <c r="J52" s="47">
        <v>1.7</v>
      </c>
      <c r="L52" s="170">
        <f t="shared" si="2"/>
        <v>70100</v>
      </c>
    </row>
    <row r="53" spans="1:12" ht="12" customHeight="1" x14ac:dyDescent="0.2">
      <c r="A53" s="90">
        <v>1990</v>
      </c>
      <c r="B53" s="47">
        <v>18</v>
      </c>
      <c r="C53" s="47">
        <v>6.5</v>
      </c>
      <c r="D53" s="50">
        <f t="shared" si="0"/>
        <v>24.5</v>
      </c>
      <c r="E53" s="47">
        <v>3.1</v>
      </c>
      <c r="F53" s="101"/>
      <c r="G53" s="47">
        <v>5.5</v>
      </c>
      <c r="H53" s="47">
        <v>2</v>
      </c>
      <c r="I53" s="50">
        <f t="shared" si="1"/>
        <v>7.5</v>
      </c>
      <c r="J53" s="47">
        <v>1.3</v>
      </c>
      <c r="L53" s="170">
        <f t="shared" si="2"/>
        <v>32000</v>
      </c>
    </row>
    <row r="54" spans="1:12" ht="12" customHeight="1" x14ac:dyDescent="0.2">
      <c r="A54" s="90">
        <v>1991</v>
      </c>
      <c r="B54" s="47">
        <v>9.3000000000000007</v>
      </c>
      <c r="C54" s="47">
        <v>3</v>
      </c>
      <c r="D54" s="50">
        <f t="shared" si="0"/>
        <v>12.3</v>
      </c>
      <c r="E54" s="47">
        <v>2.4</v>
      </c>
      <c r="F54" s="101"/>
      <c r="G54" s="47">
        <v>2.4</v>
      </c>
      <c r="H54" s="47">
        <v>1.8</v>
      </c>
      <c r="I54" s="50">
        <f t="shared" si="1"/>
        <v>4.2</v>
      </c>
      <c r="J54" s="47">
        <v>0.6</v>
      </c>
      <c r="L54" s="170">
        <f t="shared" si="2"/>
        <v>16500</v>
      </c>
    </row>
    <row r="55" spans="1:12" ht="12" customHeight="1" x14ac:dyDescent="0.2">
      <c r="A55" s="90">
        <v>1992</v>
      </c>
      <c r="B55" s="47">
        <v>2.2000000000000002</v>
      </c>
      <c r="C55" s="47">
        <v>3.6</v>
      </c>
      <c r="D55" s="50">
        <f t="shared" si="0"/>
        <v>5.8000000000000007</v>
      </c>
      <c r="E55" s="47">
        <v>1.3</v>
      </c>
      <c r="F55" s="101"/>
      <c r="G55" s="47">
        <v>2.5</v>
      </c>
      <c r="H55" s="47">
        <v>2.5</v>
      </c>
      <c r="I55" s="50">
        <f t="shared" si="1"/>
        <v>5</v>
      </c>
      <c r="J55" s="47">
        <v>0.9</v>
      </c>
      <c r="L55" s="170">
        <f t="shared" si="2"/>
        <v>10800</v>
      </c>
    </row>
    <row r="56" spans="1:12" ht="12" customHeight="1" x14ac:dyDescent="0.2">
      <c r="A56" s="90">
        <v>1993</v>
      </c>
      <c r="B56" s="47">
        <v>12.6</v>
      </c>
      <c r="C56" s="47">
        <v>13.5</v>
      </c>
      <c r="D56" s="50">
        <f t="shared" si="0"/>
        <v>26.1</v>
      </c>
      <c r="E56" s="47">
        <v>6.8</v>
      </c>
      <c r="F56" s="101"/>
      <c r="G56" s="47">
        <v>3.8</v>
      </c>
      <c r="H56" s="47">
        <v>2.1</v>
      </c>
      <c r="I56" s="50">
        <f t="shared" si="1"/>
        <v>5.9</v>
      </c>
      <c r="J56" s="47">
        <v>1.2</v>
      </c>
      <c r="L56" s="170">
        <f t="shared" si="2"/>
        <v>32000</v>
      </c>
    </row>
    <row r="57" spans="1:12" ht="12" customHeight="1" x14ac:dyDescent="0.2">
      <c r="A57" s="90">
        <v>1994</v>
      </c>
      <c r="B57" s="47">
        <v>3.6</v>
      </c>
      <c r="C57" s="47">
        <v>10.5</v>
      </c>
      <c r="D57" s="50">
        <f t="shared" si="0"/>
        <v>14.1</v>
      </c>
      <c r="E57" s="47">
        <v>2.6</v>
      </c>
      <c r="F57" s="101"/>
      <c r="G57" s="47">
        <v>2.8</v>
      </c>
      <c r="H57" s="47">
        <v>2.5</v>
      </c>
      <c r="I57" s="50">
        <f t="shared" si="1"/>
        <v>5.3</v>
      </c>
      <c r="J57" s="47">
        <v>1.1000000000000001</v>
      </c>
      <c r="L57" s="170">
        <f t="shared" si="2"/>
        <v>19400</v>
      </c>
    </row>
    <row r="58" spans="1:12" ht="12" customHeight="1" x14ac:dyDescent="0.2">
      <c r="A58" s="90">
        <v>1995</v>
      </c>
      <c r="B58" s="47">
        <v>20.7</v>
      </c>
      <c r="C58" s="47">
        <v>61.2</v>
      </c>
      <c r="D58" s="50">
        <f t="shared" si="0"/>
        <v>81.900000000000006</v>
      </c>
      <c r="E58" s="47">
        <v>6.2</v>
      </c>
      <c r="F58" s="101"/>
      <c r="G58" s="47">
        <v>6.2</v>
      </c>
      <c r="H58" s="47">
        <v>3.6</v>
      </c>
      <c r="I58" s="50">
        <f t="shared" si="1"/>
        <v>9.8000000000000007</v>
      </c>
      <c r="J58" s="47">
        <v>1.9</v>
      </c>
      <c r="L58" s="170">
        <f t="shared" si="2"/>
        <v>91700</v>
      </c>
    </row>
    <row r="59" spans="1:12" ht="12" customHeight="1" x14ac:dyDescent="0.2">
      <c r="A59" s="90">
        <v>1996</v>
      </c>
      <c r="B59" s="47">
        <v>10.3</v>
      </c>
      <c r="C59" s="47">
        <v>26.3</v>
      </c>
      <c r="D59" s="50">
        <f t="shared" si="0"/>
        <v>36.6</v>
      </c>
      <c r="E59" s="47">
        <v>3.4</v>
      </c>
      <c r="F59" s="47"/>
      <c r="G59" s="47">
        <v>4.3</v>
      </c>
      <c r="H59" s="47">
        <v>2.2000000000000002</v>
      </c>
      <c r="I59" s="50">
        <f t="shared" si="1"/>
        <v>6.5</v>
      </c>
      <c r="J59" s="47">
        <v>1</v>
      </c>
      <c r="L59" s="170">
        <f t="shared" si="2"/>
        <v>43100</v>
      </c>
    </row>
    <row r="60" spans="1:12" ht="12" customHeight="1" x14ac:dyDescent="0.2">
      <c r="A60" s="90">
        <v>1997</v>
      </c>
      <c r="B60" s="47">
        <v>9.6</v>
      </c>
      <c r="C60" s="47">
        <v>32.200000000000003</v>
      </c>
      <c r="D60" s="50">
        <f t="shared" si="0"/>
        <v>41.800000000000004</v>
      </c>
      <c r="E60" s="47">
        <v>2.8</v>
      </c>
      <c r="F60" s="47"/>
      <c r="G60" s="47">
        <v>3.3</v>
      </c>
      <c r="H60" s="47">
        <v>2.5</v>
      </c>
      <c r="I60" s="50">
        <f t="shared" si="1"/>
        <v>5.8</v>
      </c>
      <c r="J60" s="47">
        <v>16</v>
      </c>
      <c r="L60" s="170">
        <f t="shared" si="2"/>
        <v>47600</v>
      </c>
    </row>
    <row r="61" spans="1:12" ht="12" customHeight="1" x14ac:dyDescent="0.2">
      <c r="A61" s="90">
        <v>1998</v>
      </c>
      <c r="B61" s="47">
        <v>3.7</v>
      </c>
      <c r="C61" s="47">
        <v>12.3</v>
      </c>
      <c r="D61" s="50">
        <f t="shared" si="0"/>
        <v>16</v>
      </c>
      <c r="E61" s="47">
        <v>2.8</v>
      </c>
      <c r="F61" s="47"/>
      <c r="G61" s="47">
        <v>4</v>
      </c>
      <c r="H61" s="47">
        <v>2.9</v>
      </c>
      <c r="I61" s="50">
        <f t="shared" si="1"/>
        <v>6.9</v>
      </c>
      <c r="J61" s="47">
        <v>1.5</v>
      </c>
      <c r="L61" s="170">
        <f t="shared" si="2"/>
        <v>22900</v>
      </c>
    </row>
    <row r="62" spans="1:12" ht="12" customHeight="1" x14ac:dyDescent="0.2">
      <c r="A62" s="90">
        <v>1999</v>
      </c>
      <c r="B62" s="47">
        <v>6</v>
      </c>
      <c r="C62" s="47">
        <v>15</v>
      </c>
      <c r="D62" s="50">
        <f t="shared" si="0"/>
        <v>21</v>
      </c>
      <c r="E62" s="47">
        <v>1.9</v>
      </c>
      <c r="F62" s="47"/>
      <c r="G62" s="47">
        <v>2.8</v>
      </c>
      <c r="H62" s="47">
        <v>4.5999999999999996</v>
      </c>
      <c r="I62" s="50">
        <f t="shared" si="1"/>
        <v>7.3999999999999995</v>
      </c>
      <c r="J62" s="47">
        <v>3.1</v>
      </c>
      <c r="L62" s="170">
        <f t="shared" si="2"/>
        <v>28400</v>
      </c>
    </row>
    <row r="63" spans="1:12" ht="12" customHeight="1" x14ac:dyDescent="0.2">
      <c r="A63" s="90">
        <v>2000</v>
      </c>
      <c r="B63" s="47">
        <v>3.4</v>
      </c>
      <c r="C63" s="47">
        <v>26.8</v>
      </c>
      <c r="D63" s="50">
        <f t="shared" si="0"/>
        <v>30.2</v>
      </c>
      <c r="E63" s="47">
        <v>3.1</v>
      </c>
      <c r="F63" s="47"/>
      <c r="G63" s="47">
        <v>3.4</v>
      </c>
      <c r="H63" s="47">
        <v>9.1999999999999993</v>
      </c>
      <c r="I63" s="50">
        <f t="shared" si="1"/>
        <v>12.6</v>
      </c>
      <c r="J63" s="47">
        <v>4.5999999999999996</v>
      </c>
      <c r="L63" s="170">
        <f t="shared" si="2"/>
        <v>42800</v>
      </c>
    </row>
    <row r="64" spans="1:12" ht="12" customHeight="1" x14ac:dyDescent="0.2">
      <c r="A64" s="90">
        <v>2001</v>
      </c>
      <c r="B64" s="47">
        <v>9.3000000000000007</v>
      </c>
      <c r="C64" s="47">
        <v>23.9</v>
      </c>
      <c r="D64" s="50">
        <f t="shared" si="0"/>
        <v>33.200000000000003</v>
      </c>
      <c r="E64" s="47">
        <v>2.2999999999999998</v>
      </c>
      <c r="F64" s="47"/>
      <c r="G64" s="47">
        <v>6.1</v>
      </c>
      <c r="H64" s="47">
        <v>14.6</v>
      </c>
      <c r="I64" s="50">
        <f t="shared" si="1"/>
        <v>20.7</v>
      </c>
      <c r="J64" s="47">
        <v>4.7</v>
      </c>
      <c r="L64" s="170">
        <f t="shared" si="2"/>
        <v>53900.000000000007</v>
      </c>
    </row>
    <row r="65" spans="1:12" ht="12" customHeight="1" x14ac:dyDescent="0.2">
      <c r="A65" s="90">
        <v>2002</v>
      </c>
      <c r="B65" s="47">
        <v>7</v>
      </c>
      <c r="C65" s="47">
        <v>40.799999999999997</v>
      </c>
      <c r="D65" s="50">
        <f t="shared" si="0"/>
        <v>47.8</v>
      </c>
      <c r="E65" s="47">
        <v>3.2</v>
      </c>
      <c r="F65" s="47"/>
      <c r="G65" s="47">
        <v>6.7670000000000003</v>
      </c>
      <c r="H65" s="47">
        <v>17.434999999999999</v>
      </c>
      <c r="I65" s="50">
        <f t="shared" si="1"/>
        <v>24.201999999999998</v>
      </c>
      <c r="J65" s="47">
        <v>3.1</v>
      </c>
      <c r="L65" s="170">
        <f t="shared" si="2"/>
        <v>72002</v>
      </c>
    </row>
    <row r="66" spans="1:12" ht="12" customHeight="1" x14ac:dyDescent="0.2">
      <c r="A66" s="90">
        <v>2003</v>
      </c>
      <c r="B66" s="47">
        <v>19.3</v>
      </c>
      <c r="C66" s="47">
        <v>22.6</v>
      </c>
      <c r="D66" s="50">
        <f t="shared" si="0"/>
        <v>41.900000000000006</v>
      </c>
      <c r="E66" s="47">
        <v>3</v>
      </c>
      <c r="F66" s="47"/>
      <c r="G66" s="47">
        <v>7.8929999999999998</v>
      </c>
      <c r="H66" s="47">
        <v>12.263</v>
      </c>
      <c r="I66" s="50">
        <f t="shared" si="1"/>
        <v>20.155999999999999</v>
      </c>
      <c r="J66" s="47">
        <v>4.0999999999999996</v>
      </c>
      <c r="L66" s="170">
        <f t="shared" si="2"/>
        <v>62056.000000000007</v>
      </c>
    </row>
    <row r="67" spans="1:12" ht="12" customHeight="1" x14ac:dyDescent="0.2">
      <c r="A67" s="90">
        <v>2004</v>
      </c>
      <c r="B67" s="47">
        <v>13.3</v>
      </c>
      <c r="C67" s="47">
        <v>26</v>
      </c>
      <c r="D67" s="50">
        <f t="shared" si="0"/>
        <v>39.299999999999997</v>
      </c>
      <c r="E67" s="47">
        <v>3.8</v>
      </c>
      <c r="F67" s="47"/>
      <c r="G67" s="47">
        <v>5.3620000000000001</v>
      </c>
      <c r="H67" s="47">
        <v>10.071</v>
      </c>
      <c r="I67" s="50">
        <f t="shared" si="1"/>
        <v>15.433</v>
      </c>
      <c r="J67" s="47">
        <v>2.5</v>
      </c>
      <c r="L67" s="170">
        <f t="shared" si="2"/>
        <v>54733</v>
      </c>
    </row>
    <row r="68" spans="1:12" ht="12" customHeight="1" x14ac:dyDescent="0.2">
      <c r="A68" s="90">
        <v>2005</v>
      </c>
      <c r="B68" s="47">
        <v>5.8040000000000003</v>
      </c>
      <c r="C68" s="47">
        <v>12.286</v>
      </c>
      <c r="D68" s="50">
        <f t="shared" si="0"/>
        <v>18.09</v>
      </c>
      <c r="E68" s="47">
        <v>1.2789999999999999</v>
      </c>
      <c r="F68" s="47"/>
      <c r="G68" s="47">
        <v>3.5539999999999998</v>
      </c>
      <c r="H68" s="47">
        <v>5.4589999999999996</v>
      </c>
      <c r="I68" s="50">
        <f t="shared" si="1"/>
        <v>9.0129999999999999</v>
      </c>
      <c r="J68" s="47">
        <v>1.3169999999999999</v>
      </c>
      <c r="L68" s="170">
        <f t="shared" si="2"/>
        <v>27103</v>
      </c>
    </row>
    <row r="69" spans="1:12" ht="12" customHeight="1" x14ac:dyDescent="0.2">
      <c r="A69" s="146">
        <v>2006</v>
      </c>
      <c r="B69" s="147">
        <v>4.7549999999999999</v>
      </c>
      <c r="C69" s="147">
        <v>6.9630000000000001</v>
      </c>
      <c r="D69" s="148">
        <v>11.718</v>
      </c>
      <c r="E69" s="147">
        <v>2.238</v>
      </c>
      <c r="F69" s="147"/>
      <c r="G69" s="147">
        <v>2.5750000000000002</v>
      </c>
      <c r="H69" s="147">
        <v>3.5059999999999998</v>
      </c>
      <c r="I69" s="148">
        <v>6.0809999999999995</v>
      </c>
      <c r="J69" s="147">
        <v>1.6819999999999999</v>
      </c>
      <c r="L69" s="170">
        <f t="shared" si="2"/>
        <v>17799</v>
      </c>
    </row>
    <row r="70" spans="1:12" ht="12" customHeight="1" x14ac:dyDescent="0.2">
      <c r="A70" s="146">
        <v>2007</v>
      </c>
      <c r="B70" s="147">
        <v>3.4649999999999999</v>
      </c>
      <c r="C70" s="147">
        <v>7.7060000000000004</v>
      </c>
      <c r="D70" s="148">
        <v>11.170999999999999</v>
      </c>
      <c r="E70" s="147">
        <v>1.5669999999999999</v>
      </c>
      <c r="F70" s="147"/>
      <c r="G70" s="147">
        <v>2.4300000000000002</v>
      </c>
      <c r="H70" s="147">
        <v>4.2039999999999997</v>
      </c>
      <c r="I70" s="148">
        <v>6.6340000000000003</v>
      </c>
      <c r="J70" s="147">
        <v>1.6819999999999999</v>
      </c>
      <c r="L70" s="170">
        <f t="shared" si="2"/>
        <v>17805</v>
      </c>
    </row>
    <row r="71" spans="1:12" ht="12" customHeight="1" x14ac:dyDescent="0.2">
      <c r="A71" s="146">
        <v>2008</v>
      </c>
      <c r="B71" s="147">
        <v>3.97</v>
      </c>
      <c r="C71" s="147">
        <v>8.5779999999999994</v>
      </c>
      <c r="D71" s="148">
        <v>12.548</v>
      </c>
      <c r="E71" s="147">
        <v>3.7519999999999998</v>
      </c>
      <c r="F71" s="147"/>
      <c r="G71" s="147">
        <v>2.6259999999999999</v>
      </c>
      <c r="H71" s="147">
        <v>5.0510000000000002</v>
      </c>
      <c r="I71" s="148">
        <v>7.6769999999999996</v>
      </c>
      <c r="J71" s="147">
        <v>2.6509999999999998</v>
      </c>
      <c r="L71" s="170">
        <f t="shared" si="2"/>
        <v>20225</v>
      </c>
    </row>
    <row r="72" spans="1:12" ht="12" customHeight="1" x14ac:dyDescent="0.2">
      <c r="A72" s="146">
        <v>2009</v>
      </c>
      <c r="B72" s="147">
        <v>5.234</v>
      </c>
      <c r="C72" s="147">
        <v>8.3290000000000006</v>
      </c>
      <c r="D72" s="148">
        <v>13.563000000000001</v>
      </c>
      <c r="E72" s="147">
        <v>2.2879999999999998</v>
      </c>
      <c r="F72" s="147"/>
      <c r="G72" s="147">
        <v>5.31</v>
      </c>
      <c r="H72" s="147">
        <v>8.9510000000000005</v>
      </c>
      <c r="I72" s="148">
        <v>14.260999999999999</v>
      </c>
      <c r="J72" s="147">
        <v>4.8230000000000004</v>
      </c>
      <c r="L72" s="170">
        <f t="shared" si="2"/>
        <v>27823.999999999996</v>
      </c>
    </row>
    <row r="73" spans="1:12" ht="12" customHeight="1" x14ac:dyDescent="0.2">
      <c r="A73" s="146">
        <v>2010</v>
      </c>
      <c r="B73" s="147">
        <v>9.6349999999999998</v>
      </c>
      <c r="C73" s="147">
        <v>11.481</v>
      </c>
      <c r="D73" s="148">
        <v>21.114999999999998</v>
      </c>
      <c r="E73" s="147">
        <v>1.915</v>
      </c>
      <c r="F73" s="147"/>
      <c r="G73" s="147">
        <v>6.0730000000000004</v>
      </c>
      <c r="H73" s="147">
        <v>7.8140000000000001</v>
      </c>
      <c r="I73" s="148">
        <v>13.887</v>
      </c>
      <c r="J73" s="147">
        <v>3.8159999999999998</v>
      </c>
      <c r="L73" s="170">
        <f t="shared" si="2"/>
        <v>35001.999999999993</v>
      </c>
    </row>
    <row r="74" spans="1:12" ht="12" customHeight="1" x14ac:dyDescent="0.2">
      <c r="A74" s="146">
        <v>2011</v>
      </c>
      <c r="B74" s="147">
        <v>9.94</v>
      </c>
      <c r="C74" s="147" t="s">
        <v>310</v>
      </c>
      <c r="D74" s="148" t="s">
        <v>310</v>
      </c>
      <c r="E74" s="147" t="s">
        <v>310</v>
      </c>
      <c r="F74" s="147"/>
      <c r="G74" s="147">
        <v>8.9269999999999996</v>
      </c>
      <c r="H74" s="147">
        <v>7.6760000000000002</v>
      </c>
      <c r="I74" s="148">
        <v>16.603000000000002</v>
      </c>
      <c r="J74" s="147">
        <v>5.3639999999999999</v>
      </c>
      <c r="L74" s="170">
        <f>(B74+I74)*1000</f>
        <v>26543</v>
      </c>
    </row>
    <row r="75" spans="1:12" ht="12" customHeight="1" x14ac:dyDescent="0.2">
      <c r="A75" s="146">
        <v>2012</v>
      </c>
      <c r="B75" s="147">
        <v>14.400399999999999</v>
      </c>
      <c r="C75" s="147" t="s">
        <v>310</v>
      </c>
      <c r="D75" s="148" t="s">
        <v>310</v>
      </c>
      <c r="E75" s="147" t="s">
        <v>310</v>
      </c>
      <c r="F75" s="147"/>
      <c r="G75" s="147">
        <v>8.2319999999999993</v>
      </c>
      <c r="H75" s="147">
        <v>8.4209999999999994</v>
      </c>
      <c r="I75" s="148">
        <v>16.652999999999999</v>
      </c>
      <c r="J75" s="147">
        <v>3.552</v>
      </c>
      <c r="L75" s="170">
        <f t="shared" ref="L75:L86" si="3">(B75+I75)*1000</f>
        <v>31053.399999999998</v>
      </c>
    </row>
    <row r="76" spans="1:12" ht="12" customHeight="1" x14ac:dyDescent="0.2">
      <c r="A76" s="146">
        <v>2013</v>
      </c>
      <c r="B76" s="147">
        <v>12.148999999999999</v>
      </c>
      <c r="C76" s="147" t="s">
        <v>310</v>
      </c>
      <c r="D76" s="148" t="s">
        <v>310</v>
      </c>
      <c r="E76" s="147" t="s">
        <v>310</v>
      </c>
      <c r="F76" s="147"/>
      <c r="G76" s="147">
        <v>7.2169999999999996</v>
      </c>
      <c r="H76" s="147">
        <v>7.94</v>
      </c>
      <c r="I76" s="148">
        <v>15.157</v>
      </c>
      <c r="J76" s="147">
        <v>2.5590000000000002</v>
      </c>
      <c r="L76" s="170">
        <f t="shared" si="3"/>
        <v>27305.999999999996</v>
      </c>
    </row>
    <row r="77" spans="1:12" ht="12" customHeight="1" x14ac:dyDescent="0.2">
      <c r="A77" s="146">
        <v>2014</v>
      </c>
      <c r="B77" s="147">
        <v>5.593</v>
      </c>
      <c r="C77" s="147" t="s">
        <v>310</v>
      </c>
      <c r="D77" s="148" t="s">
        <v>310</v>
      </c>
      <c r="E77" s="147" t="s">
        <v>310</v>
      </c>
      <c r="F77" s="147"/>
      <c r="G77" s="147">
        <v>6.415</v>
      </c>
      <c r="H77" s="147">
        <v>8.1959999999999997</v>
      </c>
      <c r="I77" s="148">
        <v>14.611000000000001</v>
      </c>
      <c r="J77" s="147">
        <v>4.5380000000000003</v>
      </c>
      <c r="L77" s="170">
        <f t="shared" si="3"/>
        <v>20204</v>
      </c>
    </row>
    <row r="78" spans="1:12" ht="12" customHeight="1" x14ac:dyDescent="0.2">
      <c r="A78" s="90">
        <v>2015</v>
      </c>
      <c r="B78" s="147">
        <v>15.32</v>
      </c>
      <c r="C78" s="147" t="s">
        <v>310</v>
      </c>
      <c r="D78" s="148" t="s">
        <v>310</v>
      </c>
      <c r="E78" s="147" t="s">
        <v>310</v>
      </c>
      <c r="F78" s="147"/>
      <c r="G78" s="147">
        <v>4.76</v>
      </c>
      <c r="H78" s="147">
        <v>4.8369999999999997</v>
      </c>
      <c r="I78" s="148">
        <v>9.5969999999999995</v>
      </c>
      <c r="J78" s="147">
        <v>1.87</v>
      </c>
      <c r="L78" s="170">
        <f t="shared" si="3"/>
        <v>24917</v>
      </c>
    </row>
    <row r="79" spans="1:12" ht="12" customHeight="1" x14ac:dyDescent="0.2">
      <c r="A79" s="90">
        <v>2016</v>
      </c>
      <c r="B79" s="147">
        <v>9.5730000000000004</v>
      </c>
      <c r="C79" s="147" t="s">
        <v>310</v>
      </c>
      <c r="D79" s="148" t="s">
        <v>310</v>
      </c>
      <c r="E79" s="147" t="s">
        <v>310</v>
      </c>
      <c r="F79" s="147"/>
      <c r="G79" s="147">
        <v>4.32</v>
      </c>
      <c r="H79" s="147">
        <v>4.38</v>
      </c>
      <c r="I79" s="148">
        <v>8.6999999999999993</v>
      </c>
      <c r="J79" s="147">
        <v>2.633</v>
      </c>
      <c r="L79" s="170">
        <f t="shared" si="3"/>
        <v>18273</v>
      </c>
    </row>
    <row r="80" spans="1:12" ht="12" customHeight="1" x14ac:dyDescent="0.2">
      <c r="A80" s="90">
        <v>2017</v>
      </c>
      <c r="B80" s="147">
        <v>10.24</v>
      </c>
      <c r="C80" s="147" t="s">
        <v>310</v>
      </c>
      <c r="D80" s="148" t="s">
        <v>310</v>
      </c>
      <c r="E80" s="147" t="s">
        <v>310</v>
      </c>
      <c r="F80" s="147"/>
      <c r="G80" s="147">
        <v>4.0129999999999999</v>
      </c>
      <c r="H80" s="147">
        <v>2.7429999999999999</v>
      </c>
      <c r="I80" s="148">
        <v>6.7549999999999999</v>
      </c>
      <c r="J80" s="147">
        <v>1.107</v>
      </c>
      <c r="L80" s="170">
        <f t="shared" si="3"/>
        <v>16995</v>
      </c>
    </row>
    <row r="81" spans="1:12" ht="12" customHeight="1" x14ac:dyDescent="0.2">
      <c r="A81" s="90">
        <v>2018</v>
      </c>
      <c r="B81" s="147">
        <v>10.35</v>
      </c>
      <c r="C81" s="147" t="s">
        <v>310</v>
      </c>
      <c r="D81" s="148" t="s">
        <v>310</v>
      </c>
      <c r="E81" s="147" t="s">
        <v>310</v>
      </c>
      <c r="F81" s="147"/>
      <c r="G81" s="147">
        <v>3.3079999999999998</v>
      </c>
      <c r="H81" s="147">
        <v>1.964</v>
      </c>
      <c r="I81" s="148">
        <v>5.2720000000000002</v>
      </c>
      <c r="J81" s="147">
        <v>2.6659999999999999</v>
      </c>
      <c r="L81" s="170">
        <f t="shared" si="3"/>
        <v>15622</v>
      </c>
    </row>
    <row r="82" spans="1:12" ht="12" customHeight="1" x14ac:dyDescent="0.2">
      <c r="A82" s="90">
        <v>2019</v>
      </c>
      <c r="B82" s="147">
        <v>5.4</v>
      </c>
      <c r="C82" s="147" t="s">
        <v>310</v>
      </c>
      <c r="D82" s="148" t="s">
        <v>310</v>
      </c>
      <c r="E82" s="147" t="s">
        <v>310</v>
      </c>
      <c r="F82" s="147"/>
      <c r="G82" s="147">
        <v>3.6749999999999998</v>
      </c>
      <c r="H82" s="147">
        <v>2.1539999999999999</v>
      </c>
      <c r="I82" s="148">
        <v>5.8289999999999997</v>
      </c>
      <c r="J82" s="147">
        <v>1.907</v>
      </c>
      <c r="L82" s="170">
        <f t="shared" si="3"/>
        <v>11229</v>
      </c>
    </row>
    <row r="83" spans="1:12" ht="12" customHeight="1" x14ac:dyDescent="0.2">
      <c r="A83" s="90">
        <v>2020</v>
      </c>
      <c r="B83" s="147">
        <v>3.6469999999999998</v>
      </c>
      <c r="C83" s="147" t="s">
        <v>310</v>
      </c>
      <c r="D83" s="148" t="s">
        <v>310</v>
      </c>
      <c r="E83" s="147" t="s">
        <v>310</v>
      </c>
      <c r="F83" s="147"/>
      <c r="G83" s="147">
        <v>4.8920000000000003</v>
      </c>
      <c r="H83" s="147">
        <v>2.569</v>
      </c>
      <c r="I83" s="148">
        <v>7.4610000000000003</v>
      </c>
      <c r="J83" s="147">
        <v>1.4870000000000001</v>
      </c>
      <c r="L83" s="170">
        <f t="shared" si="3"/>
        <v>11108</v>
      </c>
    </row>
    <row r="84" spans="1:12" ht="12" customHeight="1" x14ac:dyDescent="0.2">
      <c r="A84" s="90">
        <v>2021</v>
      </c>
      <c r="B84" s="147">
        <v>4.5999999999999996</v>
      </c>
      <c r="C84" s="147" t="s">
        <v>310</v>
      </c>
      <c r="D84" s="148" t="s">
        <v>310</v>
      </c>
      <c r="E84" s="147" t="s">
        <v>310</v>
      </c>
      <c r="F84" s="147"/>
      <c r="G84" s="147">
        <v>2.8220000000000001</v>
      </c>
      <c r="H84" s="147">
        <v>2.6160000000000001</v>
      </c>
      <c r="I84" s="148">
        <v>5.4379999999999997</v>
      </c>
      <c r="J84" s="147">
        <v>1.0980000000000001</v>
      </c>
      <c r="L84" s="170">
        <f t="shared" si="3"/>
        <v>10038</v>
      </c>
    </row>
    <row r="85" spans="1:12" ht="12" customHeight="1" x14ac:dyDescent="0.2">
      <c r="A85" s="90">
        <v>2022</v>
      </c>
      <c r="B85" s="147">
        <v>8.6999999999999993</v>
      </c>
      <c r="C85" s="147" t="s">
        <v>310</v>
      </c>
      <c r="D85" s="148" t="s">
        <v>310</v>
      </c>
      <c r="E85" s="147" t="s">
        <v>310</v>
      </c>
      <c r="F85" s="147"/>
      <c r="G85" s="147">
        <v>3.3620000000000001</v>
      </c>
      <c r="H85" s="147">
        <v>2.6</v>
      </c>
      <c r="I85" s="148">
        <v>5.9619999999999997</v>
      </c>
      <c r="J85" s="147">
        <v>1.3879999999999999</v>
      </c>
      <c r="L85" s="170">
        <f t="shared" si="3"/>
        <v>14661.999999999998</v>
      </c>
    </row>
    <row r="86" spans="1:12" ht="12" customHeight="1" x14ac:dyDescent="0.2">
      <c r="A86" s="125" t="s">
        <v>311</v>
      </c>
      <c r="B86" s="215">
        <v>8.9</v>
      </c>
      <c r="C86" s="215" t="s">
        <v>310</v>
      </c>
      <c r="D86" s="216" t="s">
        <v>310</v>
      </c>
      <c r="E86" s="215" t="s">
        <v>310</v>
      </c>
      <c r="F86" s="215"/>
      <c r="G86" s="215">
        <v>2.7890000000000001</v>
      </c>
      <c r="H86" s="215">
        <v>2.3929999999999998</v>
      </c>
      <c r="I86" s="216">
        <v>5.1820000000000004</v>
      </c>
      <c r="J86" s="215">
        <v>2.5739999999999998</v>
      </c>
      <c r="L86" s="170">
        <f t="shared" si="3"/>
        <v>14082</v>
      </c>
    </row>
    <row r="87" spans="1:12" ht="12" customHeight="1" x14ac:dyDescent="0.2">
      <c r="A87" s="956" t="s">
        <v>312</v>
      </c>
      <c r="B87" s="956"/>
      <c r="C87" s="956"/>
      <c r="D87" s="956"/>
      <c r="E87" s="956"/>
      <c r="F87" s="956"/>
      <c r="G87" s="956"/>
      <c r="H87" s="956"/>
      <c r="I87" s="956"/>
      <c r="J87" s="956"/>
    </row>
    <row r="88" spans="1:12" ht="12" customHeight="1" x14ac:dyDescent="0.2">
      <c r="A88" s="946" t="s">
        <v>313</v>
      </c>
      <c r="B88" s="946"/>
      <c r="C88" s="946"/>
      <c r="D88" s="946"/>
      <c r="E88" s="946"/>
      <c r="F88" s="946"/>
      <c r="G88" s="946"/>
      <c r="H88" s="946"/>
      <c r="I88" s="946"/>
      <c r="J88" s="946"/>
    </row>
    <row r="89" spans="1:12" ht="12" customHeight="1" x14ac:dyDescent="0.2">
      <c r="A89" s="946"/>
      <c r="B89" s="946"/>
      <c r="C89" s="946"/>
      <c r="D89" s="946"/>
      <c r="E89" s="946"/>
      <c r="F89" s="946"/>
      <c r="G89" s="946"/>
      <c r="H89" s="946"/>
      <c r="I89" s="946"/>
      <c r="J89" s="946"/>
    </row>
    <row r="90" spans="1:12" ht="12" customHeight="1" x14ac:dyDescent="0.2">
      <c r="A90" s="956" t="s">
        <v>314</v>
      </c>
      <c r="B90" s="956"/>
      <c r="C90" s="956"/>
      <c r="D90" s="956"/>
      <c r="E90" s="956"/>
      <c r="F90" s="956"/>
      <c r="G90" s="956"/>
      <c r="H90" s="956"/>
      <c r="I90" s="956"/>
      <c r="J90" s="956"/>
    </row>
    <row r="91" spans="1:12" ht="12" customHeight="1" x14ac:dyDescent="0.2">
      <c r="A91" s="956" t="s">
        <v>170</v>
      </c>
      <c r="B91" s="956"/>
      <c r="C91" s="956"/>
      <c r="D91" s="956"/>
      <c r="E91" s="956"/>
      <c r="F91" s="956"/>
      <c r="G91" s="956"/>
      <c r="H91" s="956"/>
      <c r="I91" s="956"/>
      <c r="J91" s="956"/>
    </row>
    <row r="96" spans="1:12" s="275" customFormat="1" ht="12" customHeight="1" x14ac:dyDescent="0.2">
      <c r="A96" s="243"/>
      <c r="B96" s="250"/>
      <c r="C96" s="250"/>
      <c r="D96" s="245"/>
      <c r="E96" s="250"/>
      <c r="F96" s="250"/>
      <c r="G96" s="250"/>
      <c r="H96" s="250"/>
      <c r="I96" s="245"/>
      <c r="J96" s="250"/>
    </row>
    <row r="101" spans="1:10" ht="12" customHeight="1" x14ac:dyDescent="0.2">
      <c r="A101" s="962" t="s">
        <v>315</v>
      </c>
      <c r="B101" s="962"/>
      <c r="C101" s="962"/>
      <c r="D101" s="962"/>
      <c r="E101" s="962"/>
      <c r="F101" s="962"/>
      <c r="G101" s="962"/>
      <c r="H101" s="962"/>
      <c r="I101" s="962"/>
      <c r="J101" s="962"/>
    </row>
    <row r="102" spans="1:10" ht="12" customHeight="1" x14ac:dyDescent="0.2">
      <c r="A102" s="964"/>
      <c r="B102" s="964"/>
      <c r="C102" s="964"/>
      <c r="D102" s="964"/>
      <c r="E102" s="964"/>
      <c r="F102" s="964"/>
      <c r="G102" s="964"/>
      <c r="H102" s="964"/>
      <c r="I102" s="964"/>
      <c r="J102" s="964"/>
    </row>
    <row r="103" spans="1:10" ht="12" customHeight="1" x14ac:dyDescent="0.2">
      <c r="A103" s="945" t="s">
        <v>298</v>
      </c>
      <c r="B103" s="965" t="s">
        <v>305</v>
      </c>
      <c r="C103" s="965"/>
      <c r="D103" s="965"/>
      <c r="E103" s="965"/>
      <c r="F103" s="822"/>
      <c r="G103" s="965" t="s">
        <v>306</v>
      </c>
      <c r="H103" s="965"/>
      <c r="I103" s="965"/>
      <c r="J103" s="965"/>
    </row>
    <row r="104" spans="1:10" ht="12" customHeight="1" x14ac:dyDescent="0.2">
      <c r="A104" s="966"/>
      <c r="B104" s="2" t="s">
        <v>307</v>
      </c>
      <c r="C104" s="2" t="s">
        <v>119</v>
      </c>
      <c r="D104" s="370" t="s">
        <v>308</v>
      </c>
      <c r="E104" s="2" t="s">
        <v>309</v>
      </c>
      <c r="F104" s="353"/>
      <c r="G104" s="2" t="s">
        <v>120</v>
      </c>
      <c r="H104" s="2" t="s">
        <v>119</v>
      </c>
      <c r="I104" s="370" t="s">
        <v>115</v>
      </c>
      <c r="J104" s="370" t="s">
        <v>309</v>
      </c>
    </row>
    <row r="105" spans="1:10" ht="12" customHeight="1" x14ac:dyDescent="0.2">
      <c r="A105" s="90" t="s">
        <v>316</v>
      </c>
      <c r="B105" s="47">
        <f>AVERAGE(B5:B8)</f>
        <v>35.125</v>
      </c>
      <c r="C105" s="47" t="s">
        <v>24</v>
      </c>
      <c r="D105" s="50">
        <f>AVERAGE(D5:D8)</f>
        <v>35.125</v>
      </c>
      <c r="E105" s="47">
        <f>AVERAGE(E5:E8)</f>
        <v>4.9249999999999998</v>
      </c>
      <c r="F105" s="101"/>
      <c r="G105" s="47" t="s">
        <v>24</v>
      </c>
      <c r="H105" s="47" t="s">
        <v>24</v>
      </c>
      <c r="I105" s="50" t="s">
        <v>24</v>
      </c>
      <c r="J105" s="47" t="s">
        <v>24</v>
      </c>
    </row>
    <row r="106" spans="1:10" ht="12" customHeight="1" x14ac:dyDescent="0.2">
      <c r="A106" s="90" t="s">
        <v>317</v>
      </c>
      <c r="B106" s="47">
        <f>AVERAGE(B9:B13)</f>
        <v>24.66</v>
      </c>
      <c r="C106" s="47" t="s">
        <v>24</v>
      </c>
      <c r="D106" s="50">
        <f>AVERAGE(D9:D13)</f>
        <v>24.66</v>
      </c>
      <c r="E106" s="47">
        <f>AVERAGE(E9:E13)</f>
        <v>3.0200000000000005</v>
      </c>
      <c r="F106" s="101"/>
      <c r="G106" s="47">
        <f>AVERAGE(G9:G13)</f>
        <v>2.7399999999999998</v>
      </c>
      <c r="H106" s="47" t="s">
        <v>24</v>
      </c>
      <c r="I106" s="50">
        <f>AVERAGE(I9:I13)</f>
        <v>2.7399999999999998</v>
      </c>
      <c r="J106" s="47">
        <f>AVERAGE(J9:J13)</f>
        <v>0.45999999999999996</v>
      </c>
    </row>
    <row r="107" spans="1:10" ht="12" customHeight="1" x14ac:dyDescent="0.2">
      <c r="A107" s="90" t="s">
        <v>318</v>
      </c>
      <c r="B107" s="47">
        <f>AVERAGE(B14:B18)</f>
        <v>21.44</v>
      </c>
      <c r="C107" s="47" t="s">
        <v>24</v>
      </c>
      <c r="D107" s="50">
        <f>AVERAGE(D14:D18)</f>
        <v>21.44</v>
      </c>
      <c r="E107" s="47">
        <f>AVERAGE(E14:E18)</f>
        <v>4.18</v>
      </c>
      <c r="F107" s="101"/>
      <c r="G107" s="47">
        <f>AVERAGE(G14:G18)</f>
        <v>4.16</v>
      </c>
      <c r="H107" s="47">
        <f>AVERAGE(H14:H18)</f>
        <v>0.92500000000000004</v>
      </c>
      <c r="I107" s="50">
        <f>AVERAGE(I14:I18)</f>
        <v>4.9000000000000004</v>
      </c>
      <c r="J107" s="47">
        <f>AVERAGE(J14:J18)</f>
        <v>0.96</v>
      </c>
    </row>
    <row r="108" spans="1:10" ht="12" customHeight="1" x14ac:dyDescent="0.2">
      <c r="A108" s="90" t="s">
        <v>319</v>
      </c>
      <c r="B108" s="47">
        <f>AVERAGE(B19:B23)</f>
        <v>19.839999999999996</v>
      </c>
      <c r="C108" s="47" t="s">
        <v>24</v>
      </c>
      <c r="D108" s="50">
        <f>AVERAGE(D19:D23)</f>
        <v>19.839999999999996</v>
      </c>
      <c r="E108" s="47">
        <f>AVERAGE(E19:E23)</f>
        <v>3.38</v>
      </c>
      <c r="F108" s="101"/>
      <c r="G108" s="47">
        <f>AVERAGE(G19:G23)</f>
        <v>4.42</v>
      </c>
      <c r="H108" s="47">
        <f>AVERAGE(H19:H23)</f>
        <v>0.94000000000000006</v>
      </c>
      <c r="I108" s="50">
        <f>AVERAGE(I19:I23)</f>
        <v>5.3599999999999994</v>
      </c>
      <c r="J108" s="47">
        <f>AVERAGE(J19:J23)</f>
        <v>0.72</v>
      </c>
    </row>
    <row r="109" spans="1:10" ht="12" customHeight="1" x14ac:dyDescent="0.2">
      <c r="A109" s="90" t="s">
        <v>300</v>
      </c>
      <c r="B109" s="47">
        <f>AVERAGE(B24:B28)</f>
        <v>37.74</v>
      </c>
      <c r="C109" s="47" t="s">
        <v>24</v>
      </c>
      <c r="D109" s="50">
        <f>AVERAGE(D24:D28)</f>
        <v>37.74</v>
      </c>
      <c r="E109" s="47">
        <f>AVERAGE(E24:E28)</f>
        <v>6.38</v>
      </c>
      <c r="F109" s="101"/>
      <c r="G109" s="47">
        <f>AVERAGE(G24:G28)</f>
        <v>6.4</v>
      </c>
      <c r="H109" s="47">
        <f>AVERAGE(H24:H28)</f>
        <v>1.8</v>
      </c>
      <c r="I109" s="50">
        <f>AVERAGE(I24:I28)</f>
        <v>8.1999999999999993</v>
      </c>
      <c r="J109" s="47">
        <f>AVERAGE(J24:J28)</f>
        <v>1.8</v>
      </c>
    </row>
    <row r="110" spans="1:10" ht="12" customHeight="1" x14ac:dyDescent="0.2">
      <c r="A110" s="90" t="s">
        <v>301</v>
      </c>
      <c r="B110" s="47">
        <f>AVERAGE(B29:B33)</f>
        <v>33.94</v>
      </c>
      <c r="C110" s="47" t="s">
        <v>24</v>
      </c>
      <c r="D110" s="50">
        <f>AVERAGE(D29:D33)</f>
        <v>33.94</v>
      </c>
      <c r="E110" s="47">
        <f>AVERAGE(E29:E33)</f>
        <v>5.5</v>
      </c>
      <c r="F110" s="101"/>
      <c r="G110" s="47">
        <f>AVERAGE(G29:G33)</f>
        <v>7.2399999999999993</v>
      </c>
      <c r="H110" s="47">
        <f>AVERAGE(H29:H33)</f>
        <v>4.5200000000000005</v>
      </c>
      <c r="I110" s="50">
        <f>AVERAGE(I29:I33)</f>
        <v>11.76</v>
      </c>
      <c r="J110" s="47">
        <f>AVERAGE(J29:J33)</f>
        <v>3.18</v>
      </c>
    </row>
    <row r="111" spans="1:10" ht="12" customHeight="1" x14ac:dyDescent="0.2">
      <c r="A111" s="90" t="s">
        <v>193</v>
      </c>
      <c r="B111" s="47">
        <f>AVERAGE(B34:B38)</f>
        <v>25.98</v>
      </c>
      <c r="C111" s="47">
        <f>AVERAGE(C34:C38)</f>
        <v>0.8</v>
      </c>
      <c r="D111" s="50">
        <f>AVERAGE(D34:D38)</f>
        <v>26.78</v>
      </c>
      <c r="E111" s="47">
        <f>AVERAGE(E34:E38)</f>
        <v>4.9799999999999995</v>
      </c>
      <c r="F111" s="101"/>
      <c r="G111" s="47">
        <f>AVERAGE(G34:G38)</f>
        <v>7.3</v>
      </c>
      <c r="H111" s="47">
        <f>AVERAGE(H34:H38)</f>
        <v>6.1800000000000006</v>
      </c>
      <c r="I111" s="50">
        <f>AVERAGE(I34:I38)</f>
        <v>13.48</v>
      </c>
      <c r="J111" s="47">
        <f>AVERAGE(J34:J38)</f>
        <v>3.8</v>
      </c>
    </row>
    <row r="112" spans="1:10" ht="12" customHeight="1" x14ac:dyDescent="0.2">
      <c r="A112" s="90" t="s">
        <v>302</v>
      </c>
      <c r="B112" s="47">
        <f>AVERAGE(B39:B43)</f>
        <v>25.8</v>
      </c>
      <c r="C112" s="47">
        <f>AVERAGE(C39:C43)</f>
        <v>6.26</v>
      </c>
      <c r="D112" s="50">
        <f>AVERAGE(D39:D43)</f>
        <v>32.06</v>
      </c>
      <c r="E112" s="47">
        <f>AVERAGE(E39:E43)</f>
        <v>7</v>
      </c>
      <c r="F112" s="101"/>
      <c r="G112" s="47">
        <f>AVERAGE(G39:G43)</f>
        <v>5.78</v>
      </c>
      <c r="H112" s="47">
        <f>AVERAGE(H39:H43)</f>
        <v>3.88</v>
      </c>
      <c r="I112" s="50">
        <f>AVERAGE(I39:I43)</f>
        <v>9.66</v>
      </c>
      <c r="J112" s="47">
        <f>AVERAGE(J39:J43)</f>
        <v>3.18</v>
      </c>
    </row>
    <row r="113" spans="1:10" ht="12" customHeight="1" x14ac:dyDescent="0.2">
      <c r="A113" s="90" t="s">
        <v>44</v>
      </c>
      <c r="B113" s="47">
        <f>AVERAGE(B44:B48)</f>
        <v>16.399999999999999</v>
      </c>
      <c r="C113" s="47">
        <f>AVERAGE(C44:C48)</f>
        <v>6.16</v>
      </c>
      <c r="D113" s="50">
        <f>AVERAGE(D44:D48)</f>
        <v>22.56</v>
      </c>
      <c r="E113" s="47">
        <f>AVERAGE(E44:E48)</f>
        <v>7.32</v>
      </c>
      <c r="F113" s="101"/>
      <c r="G113" s="47">
        <f>AVERAGE(G44:G48)</f>
        <v>5.2200000000000006</v>
      </c>
      <c r="H113" s="47">
        <f>AVERAGE(H44:H48)</f>
        <v>3.5</v>
      </c>
      <c r="I113" s="50">
        <f>AVERAGE(I44:I48)</f>
        <v>8.7200000000000006</v>
      </c>
      <c r="J113" s="47">
        <f>AVERAGE(J44:J48)</f>
        <v>2.52</v>
      </c>
    </row>
    <row r="114" spans="1:10" ht="12" customHeight="1" x14ac:dyDescent="0.2">
      <c r="A114" s="90" t="s">
        <v>45</v>
      </c>
      <c r="B114" s="47">
        <f>AVERAGE(B49:B53)</f>
        <v>28.5</v>
      </c>
      <c r="C114" s="47">
        <f>AVERAGE(C49:C53)</f>
        <v>39.18</v>
      </c>
      <c r="D114" s="50">
        <f>AVERAGE(D49:D53)</f>
        <v>67.679999999999993</v>
      </c>
      <c r="E114" s="47">
        <f>AVERAGE(E49:E53)</f>
        <v>14.879999999999995</v>
      </c>
      <c r="F114" s="101"/>
      <c r="G114" s="47">
        <f>AVERAGE(G49:G53)</f>
        <v>7.5</v>
      </c>
      <c r="H114" s="47">
        <f>AVERAGE(H49:H53)</f>
        <v>4.0999999999999996</v>
      </c>
      <c r="I114" s="50">
        <f>AVERAGE(I49:I53)</f>
        <v>11.6</v>
      </c>
      <c r="J114" s="47">
        <f>AVERAGE(J49:J53)</f>
        <v>2.48</v>
      </c>
    </row>
    <row r="115" spans="1:10" ht="12" customHeight="1" x14ac:dyDescent="0.2">
      <c r="A115" s="90" t="s">
        <v>46</v>
      </c>
      <c r="B115" s="47">
        <f>AVERAGE(B54:B58)</f>
        <v>9.6800000000000015</v>
      </c>
      <c r="C115" s="47">
        <f>AVERAGE(C54:C58)</f>
        <v>18.360000000000003</v>
      </c>
      <c r="D115" s="50">
        <f>AVERAGE(D54:D58)</f>
        <v>28.040000000000003</v>
      </c>
      <c r="E115" s="47">
        <f>AVERAGE(E54:E58)</f>
        <v>3.8600000000000003</v>
      </c>
      <c r="F115" s="101"/>
      <c r="G115" s="47">
        <f>AVERAGE(G54:G58)</f>
        <v>3.54</v>
      </c>
      <c r="H115" s="47">
        <f>AVERAGE(H54:H58)</f>
        <v>2.5</v>
      </c>
      <c r="I115" s="50">
        <f>AVERAGE(I54:I58)</f>
        <v>6.04</v>
      </c>
      <c r="J115" s="47">
        <f>AVERAGE(J54:J58)</f>
        <v>1.1400000000000001</v>
      </c>
    </row>
    <row r="116" spans="1:10" ht="12" customHeight="1" x14ac:dyDescent="0.2">
      <c r="A116" s="90" t="s">
        <v>47</v>
      </c>
      <c r="B116" s="47">
        <f>AVERAGE(B59:B63)</f>
        <v>6.6</v>
      </c>
      <c r="C116" s="47">
        <f t="shared" ref="C116:J116" si="4">AVERAGE(C59:C63)</f>
        <v>22.52</v>
      </c>
      <c r="D116" s="47">
        <f t="shared" si="4"/>
        <v>29.119999999999997</v>
      </c>
      <c r="E116" s="47">
        <f t="shared" si="4"/>
        <v>2.8</v>
      </c>
      <c r="F116" s="101"/>
      <c r="G116" s="47">
        <f t="shared" si="4"/>
        <v>3.5599999999999996</v>
      </c>
      <c r="H116" s="47">
        <f t="shared" si="4"/>
        <v>4.2799999999999994</v>
      </c>
      <c r="I116" s="47">
        <f t="shared" si="4"/>
        <v>7.8400000000000007</v>
      </c>
      <c r="J116" s="47">
        <f t="shared" si="4"/>
        <v>5.24</v>
      </c>
    </row>
    <row r="117" spans="1:10" ht="12" customHeight="1" x14ac:dyDescent="0.2">
      <c r="A117" s="90">
        <v>2001</v>
      </c>
      <c r="B117" s="47">
        <f t="shared" ref="B117:E137" si="5">+B64</f>
        <v>9.3000000000000007</v>
      </c>
      <c r="C117" s="47">
        <f t="shared" si="5"/>
        <v>23.9</v>
      </c>
      <c r="D117" s="50">
        <f t="shared" si="5"/>
        <v>33.200000000000003</v>
      </c>
      <c r="E117" s="47">
        <f t="shared" si="5"/>
        <v>2.2999999999999998</v>
      </c>
      <c r="F117" s="47"/>
      <c r="G117" s="47">
        <f t="shared" ref="G117:J132" si="6">+G64</f>
        <v>6.1</v>
      </c>
      <c r="H117" s="47">
        <f t="shared" si="6"/>
        <v>14.6</v>
      </c>
      <c r="I117" s="50">
        <f t="shared" si="6"/>
        <v>20.7</v>
      </c>
      <c r="J117" s="47">
        <f t="shared" si="6"/>
        <v>4.7</v>
      </c>
    </row>
    <row r="118" spans="1:10" ht="12" customHeight="1" x14ac:dyDescent="0.2">
      <c r="A118" s="90">
        <v>2002</v>
      </c>
      <c r="B118" s="47">
        <f t="shared" si="5"/>
        <v>7</v>
      </c>
      <c r="C118" s="47">
        <f t="shared" si="5"/>
        <v>40.799999999999997</v>
      </c>
      <c r="D118" s="50">
        <f t="shared" si="5"/>
        <v>47.8</v>
      </c>
      <c r="E118" s="47">
        <f t="shared" si="5"/>
        <v>3.2</v>
      </c>
      <c r="F118" s="47"/>
      <c r="G118" s="47">
        <f t="shared" si="6"/>
        <v>6.7670000000000003</v>
      </c>
      <c r="H118" s="47">
        <f t="shared" si="6"/>
        <v>17.434999999999999</v>
      </c>
      <c r="I118" s="50">
        <f t="shared" si="6"/>
        <v>24.201999999999998</v>
      </c>
      <c r="J118" s="47">
        <f t="shared" si="6"/>
        <v>3.1</v>
      </c>
    </row>
    <row r="119" spans="1:10" ht="12" customHeight="1" x14ac:dyDescent="0.2">
      <c r="A119" s="90">
        <v>2003</v>
      </c>
      <c r="B119" s="47">
        <f t="shared" si="5"/>
        <v>19.3</v>
      </c>
      <c r="C119" s="47">
        <f t="shared" si="5"/>
        <v>22.6</v>
      </c>
      <c r="D119" s="50">
        <f t="shared" si="5"/>
        <v>41.900000000000006</v>
      </c>
      <c r="E119" s="47">
        <f t="shared" si="5"/>
        <v>3</v>
      </c>
      <c r="F119" s="47"/>
      <c r="G119" s="47">
        <f t="shared" si="6"/>
        <v>7.8929999999999998</v>
      </c>
      <c r="H119" s="47">
        <f t="shared" si="6"/>
        <v>12.263</v>
      </c>
      <c r="I119" s="50">
        <f t="shared" si="6"/>
        <v>20.155999999999999</v>
      </c>
      <c r="J119" s="47">
        <f t="shared" si="6"/>
        <v>4.0999999999999996</v>
      </c>
    </row>
    <row r="120" spans="1:10" ht="12" customHeight="1" x14ac:dyDescent="0.2">
      <c r="A120" s="90">
        <v>2004</v>
      </c>
      <c r="B120" s="47">
        <f t="shared" si="5"/>
        <v>13.3</v>
      </c>
      <c r="C120" s="47">
        <f t="shared" si="5"/>
        <v>26</v>
      </c>
      <c r="D120" s="50">
        <f t="shared" si="5"/>
        <v>39.299999999999997</v>
      </c>
      <c r="E120" s="47">
        <f t="shared" si="5"/>
        <v>3.8</v>
      </c>
      <c r="F120" s="47"/>
      <c r="G120" s="47">
        <f t="shared" si="6"/>
        <v>5.3620000000000001</v>
      </c>
      <c r="H120" s="47">
        <f t="shared" si="6"/>
        <v>10.071</v>
      </c>
      <c r="I120" s="50">
        <f t="shared" si="6"/>
        <v>15.433</v>
      </c>
      <c r="J120" s="47">
        <f t="shared" si="6"/>
        <v>2.5</v>
      </c>
    </row>
    <row r="121" spans="1:10" ht="12" customHeight="1" x14ac:dyDescent="0.2">
      <c r="A121" s="90">
        <v>2005</v>
      </c>
      <c r="B121" s="47">
        <f t="shared" si="5"/>
        <v>5.8040000000000003</v>
      </c>
      <c r="C121" s="47">
        <f t="shared" si="5"/>
        <v>12.286</v>
      </c>
      <c r="D121" s="50">
        <f t="shared" si="5"/>
        <v>18.09</v>
      </c>
      <c r="E121" s="47">
        <f t="shared" si="5"/>
        <v>1.2789999999999999</v>
      </c>
      <c r="F121" s="47"/>
      <c r="G121" s="47">
        <f t="shared" si="6"/>
        <v>3.5539999999999998</v>
      </c>
      <c r="H121" s="47">
        <f t="shared" si="6"/>
        <v>5.4589999999999996</v>
      </c>
      <c r="I121" s="50">
        <f t="shared" si="6"/>
        <v>9.0129999999999999</v>
      </c>
      <c r="J121" s="47">
        <f t="shared" si="6"/>
        <v>1.3169999999999999</v>
      </c>
    </row>
    <row r="122" spans="1:10" ht="12" customHeight="1" x14ac:dyDescent="0.2">
      <c r="A122" s="90">
        <v>2006</v>
      </c>
      <c r="B122" s="47">
        <f t="shared" si="5"/>
        <v>4.7549999999999999</v>
      </c>
      <c r="C122" s="47">
        <f t="shared" si="5"/>
        <v>6.9630000000000001</v>
      </c>
      <c r="D122" s="50">
        <f t="shared" si="5"/>
        <v>11.718</v>
      </c>
      <c r="E122" s="47">
        <f t="shared" si="5"/>
        <v>2.238</v>
      </c>
      <c r="F122" s="47"/>
      <c r="G122" s="47">
        <f t="shared" si="6"/>
        <v>2.5750000000000002</v>
      </c>
      <c r="H122" s="47">
        <f t="shared" si="6"/>
        <v>3.5059999999999998</v>
      </c>
      <c r="I122" s="50">
        <f t="shared" si="6"/>
        <v>6.0809999999999995</v>
      </c>
      <c r="J122" s="47">
        <f t="shared" si="6"/>
        <v>1.6819999999999999</v>
      </c>
    </row>
    <row r="123" spans="1:10" ht="12" customHeight="1" x14ac:dyDescent="0.2">
      <c r="A123" s="90">
        <v>2007</v>
      </c>
      <c r="B123" s="47">
        <f t="shared" si="5"/>
        <v>3.4649999999999999</v>
      </c>
      <c r="C123" s="47">
        <f t="shared" si="5"/>
        <v>7.7060000000000004</v>
      </c>
      <c r="D123" s="50">
        <f t="shared" si="5"/>
        <v>11.170999999999999</v>
      </c>
      <c r="E123" s="47">
        <f t="shared" si="5"/>
        <v>1.5669999999999999</v>
      </c>
      <c r="F123" s="47"/>
      <c r="G123" s="47">
        <f t="shared" si="6"/>
        <v>2.4300000000000002</v>
      </c>
      <c r="H123" s="47">
        <f t="shared" si="6"/>
        <v>4.2039999999999997</v>
      </c>
      <c r="I123" s="50">
        <f t="shared" si="6"/>
        <v>6.6340000000000003</v>
      </c>
      <c r="J123" s="47">
        <f t="shared" si="6"/>
        <v>1.6819999999999999</v>
      </c>
    </row>
    <row r="124" spans="1:10" ht="12" customHeight="1" x14ac:dyDescent="0.2">
      <c r="A124" s="90">
        <v>2008</v>
      </c>
      <c r="B124" s="47">
        <f t="shared" si="5"/>
        <v>3.97</v>
      </c>
      <c r="C124" s="47">
        <f t="shared" si="5"/>
        <v>8.5779999999999994</v>
      </c>
      <c r="D124" s="50">
        <f t="shared" si="5"/>
        <v>12.548</v>
      </c>
      <c r="E124" s="47">
        <f t="shared" si="5"/>
        <v>3.7519999999999998</v>
      </c>
      <c r="F124" s="47"/>
      <c r="G124" s="47">
        <f t="shared" si="6"/>
        <v>2.6259999999999999</v>
      </c>
      <c r="H124" s="47">
        <f t="shared" si="6"/>
        <v>5.0510000000000002</v>
      </c>
      <c r="I124" s="50">
        <f t="shared" si="6"/>
        <v>7.6769999999999996</v>
      </c>
      <c r="J124" s="47">
        <f t="shared" si="6"/>
        <v>2.6509999999999998</v>
      </c>
    </row>
    <row r="125" spans="1:10" ht="12" customHeight="1" x14ac:dyDescent="0.2">
      <c r="A125" s="90">
        <v>2009</v>
      </c>
      <c r="B125" s="47">
        <f t="shared" si="5"/>
        <v>5.234</v>
      </c>
      <c r="C125" s="47">
        <f t="shared" si="5"/>
        <v>8.3290000000000006</v>
      </c>
      <c r="D125" s="50">
        <f t="shared" si="5"/>
        <v>13.563000000000001</v>
      </c>
      <c r="E125" s="47">
        <f t="shared" si="5"/>
        <v>2.2879999999999998</v>
      </c>
      <c r="F125" s="47"/>
      <c r="G125" s="47">
        <f t="shared" si="6"/>
        <v>5.31</v>
      </c>
      <c r="H125" s="47">
        <f t="shared" si="6"/>
        <v>8.9510000000000005</v>
      </c>
      <c r="I125" s="50">
        <f t="shared" si="6"/>
        <v>14.260999999999999</v>
      </c>
      <c r="J125" s="47">
        <f t="shared" si="6"/>
        <v>4.8230000000000004</v>
      </c>
    </row>
    <row r="126" spans="1:10" ht="12" customHeight="1" x14ac:dyDescent="0.2">
      <c r="A126" s="90">
        <v>2010</v>
      </c>
      <c r="B126" s="47">
        <f t="shared" si="5"/>
        <v>9.6349999999999998</v>
      </c>
      <c r="C126" s="47">
        <f t="shared" si="5"/>
        <v>11.481</v>
      </c>
      <c r="D126" s="50">
        <f t="shared" si="5"/>
        <v>21.114999999999998</v>
      </c>
      <c r="E126" s="47">
        <f t="shared" si="5"/>
        <v>1.915</v>
      </c>
      <c r="F126" s="47"/>
      <c r="G126" s="47">
        <f t="shared" si="6"/>
        <v>6.0730000000000004</v>
      </c>
      <c r="H126" s="47">
        <f t="shared" si="6"/>
        <v>7.8140000000000001</v>
      </c>
      <c r="I126" s="50">
        <f t="shared" si="6"/>
        <v>13.887</v>
      </c>
      <c r="J126" s="47">
        <f t="shared" si="6"/>
        <v>3.8159999999999998</v>
      </c>
    </row>
    <row r="127" spans="1:10" ht="12" customHeight="1" x14ac:dyDescent="0.2">
      <c r="A127" s="90">
        <v>2011</v>
      </c>
      <c r="B127" s="47">
        <f t="shared" si="5"/>
        <v>9.94</v>
      </c>
      <c r="C127" s="47" t="str">
        <f t="shared" si="5"/>
        <v>NA</v>
      </c>
      <c r="D127" s="50" t="str">
        <f t="shared" si="5"/>
        <v>NA</v>
      </c>
      <c r="E127" s="47" t="str">
        <f t="shared" si="5"/>
        <v>NA</v>
      </c>
      <c r="F127" s="47"/>
      <c r="G127" s="47">
        <f t="shared" si="6"/>
        <v>8.9269999999999996</v>
      </c>
      <c r="H127" s="47">
        <f t="shared" si="6"/>
        <v>7.6760000000000002</v>
      </c>
      <c r="I127" s="50">
        <f t="shared" si="6"/>
        <v>16.603000000000002</v>
      </c>
      <c r="J127" s="47">
        <f t="shared" si="6"/>
        <v>5.3639999999999999</v>
      </c>
    </row>
    <row r="128" spans="1:10" ht="12" customHeight="1" x14ac:dyDescent="0.2">
      <c r="A128" s="90">
        <v>2012</v>
      </c>
      <c r="B128" s="47">
        <f t="shared" si="5"/>
        <v>14.400399999999999</v>
      </c>
      <c r="C128" s="47" t="str">
        <f t="shared" si="5"/>
        <v>NA</v>
      </c>
      <c r="D128" s="50" t="str">
        <f t="shared" si="5"/>
        <v>NA</v>
      </c>
      <c r="E128" s="47" t="str">
        <f t="shared" si="5"/>
        <v>NA</v>
      </c>
      <c r="F128" s="47"/>
      <c r="G128" s="47">
        <f t="shared" si="6"/>
        <v>8.2319999999999993</v>
      </c>
      <c r="H128" s="47">
        <f t="shared" si="6"/>
        <v>8.4209999999999994</v>
      </c>
      <c r="I128" s="50">
        <f t="shared" si="6"/>
        <v>16.652999999999999</v>
      </c>
      <c r="J128" s="47">
        <f t="shared" si="6"/>
        <v>3.552</v>
      </c>
    </row>
    <row r="129" spans="1:10" ht="12" customHeight="1" x14ac:dyDescent="0.2">
      <c r="A129" s="90">
        <v>2013</v>
      </c>
      <c r="B129" s="47">
        <f t="shared" si="5"/>
        <v>12.148999999999999</v>
      </c>
      <c r="C129" s="47" t="str">
        <f t="shared" si="5"/>
        <v>NA</v>
      </c>
      <c r="D129" s="50" t="str">
        <f t="shared" si="5"/>
        <v>NA</v>
      </c>
      <c r="E129" s="47" t="str">
        <f t="shared" si="5"/>
        <v>NA</v>
      </c>
      <c r="F129" s="47"/>
      <c r="G129" s="47">
        <f t="shared" si="6"/>
        <v>7.2169999999999996</v>
      </c>
      <c r="H129" s="47">
        <f t="shared" si="6"/>
        <v>7.94</v>
      </c>
      <c r="I129" s="50">
        <f t="shared" si="6"/>
        <v>15.157</v>
      </c>
      <c r="J129" s="47">
        <f t="shared" si="6"/>
        <v>2.5590000000000002</v>
      </c>
    </row>
    <row r="130" spans="1:10" ht="12" customHeight="1" x14ac:dyDescent="0.2">
      <c r="A130" s="90">
        <v>2014</v>
      </c>
      <c r="B130" s="47">
        <f t="shared" si="5"/>
        <v>5.593</v>
      </c>
      <c r="C130" s="47" t="str">
        <f t="shared" si="5"/>
        <v>NA</v>
      </c>
      <c r="D130" s="50" t="str">
        <f t="shared" si="5"/>
        <v>NA</v>
      </c>
      <c r="E130" s="47" t="str">
        <f t="shared" si="5"/>
        <v>NA</v>
      </c>
      <c r="F130" s="47"/>
      <c r="G130" s="47">
        <f t="shared" si="6"/>
        <v>6.415</v>
      </c>
      <c r="H130" s="47">
        <f t="shared" si="6"/>
        <v>8.1959999999999997</v>
      </c>
      <c r="I130" s="50">
        <f t="shared" si="6"/>
        <v>14.611000000000001</v>
      </c>
      <c r="J130" s="47">
        <f t="shared" si="6"/>
        <v>4.5380000000000003</v>
      </c>
    </row>
    <row r="131" spans="1:10" ht="12" customHeight="1" x14ac:dyDescent="0.2">
      <c r="A131" s="90">
        <v>2015</v>
      </c>
      <c r="B131" s="47">
        <f t="shared" si="5"/>
        <v>15.32</v>
      </c>
      <c r="C131" s="47" t="str">
        <f t="shared" si="5"/>
        <v>NA</v>
      </c>
      <c r="D131" s="50" t="str">
        <f t="shared" si="5"/>
        <v>NA</v>
      </c>
      <c r="E131" s="47" t="str">
        <f t="shared" si="5"/>
        <v>NA</v>
      </c>
      <c r="F131" s="47"/>
      <c r="G131" s="47">
        <f t="shared" si="6"/>
        <v>4.76</v>
      </c>
      <c r="H131" s="47">
        <f t="shared" si="6"/>
        <v>4.8369999999999997</v>
      </c>
      <c r="I131" s="50">
        <f t="shared" si="6"/>
        <v>9.5969999999999995</v>
      </c>
      <c r="J131" s="47">
        <f t="shared" si="6"/>
        <v>1.87</v>
      </c>
    </row>
    <row r="132" spans="1:10" ht="12" customHeight="1" x14ac:dyDescent="0.2">
      <c r="A132" s="90">
        <v>2016</v>
      </c>
      <c r="B132" s="47">
        <f t="shared" si="5"/>
        <v>9.5730000000000004</v>
      </c>
      <c r="C132" s="47" t="str">
        <f t="shared" si="5"/>
        <v>NA</v>
      </c>
      <c r="D132" s="50" t="str">
        <f t="shared" si="5"/>
        <v>NA</v>
      </c>
      <c r="E132" s="47" t="str">
        <f t="shared" si="5"/>
        <v>NA</v>
      </c>
      <c r="F132" s="47"/>
      <c r="G132" s="47">
        <f t="shared" si="6"/>
        <v>4.32</v>
      </c>
      <c r="H132" s="47">
        <f t="shared" si="6"/>
        <v>4.38</v>
      </c>
      <c r="I132" s="50">
        <f t="shared" si="6"/>
        <v>8.6999999999999993</v>
      </c>
      <c r="J132" s="47">
        <f t="shared" si="6"/>
        <v>2.633</v>
      </c>
    </row>
    <row r="133" spans="1:10" ht="12" customHeight="1" x14ac:dyDescent="0.2">
      <c r="A133" s="90">
        <v>2017</v>
      </c>
      <c r="B133" s="47">
        <f t="shared" si="5"/>
        <v>10.24</v>
      </c>
      <c r="C133" s="47" t="str">
        <f t="shared" si="5"/>
        <v>NA</v>
      </c>
      <c r="D133" s="50" t="str">
        <f t="shared" si="5"/>
        <v>NA</v>
      </c>
      <c r="E133" s="47" t="str">
        <f t="shared" si="5"/>
        <v>NA</v>
      </c>
      <c r="F133" s="47"/>
      <c r="G133" s="47">
        <f t="shared" ref="G133:H137" si="7">+G80</f>
        <v>4.0129999999999999</v>
      </c>
      <c r="H133" s="47">
        <f t="shared" si="7"/>
        <v>2.7429999999999999</v>
      </c>
      <c r="I133" s="50">
        <f t="shared" ref="I133" si="8">+I80</f>
        <v>6.7549999999999999</v>
      </c>
      <c r="J133" s="47">
        <f>+J80</f>
        <v>1.107</v>
      </c>
    </row>
    <row r="134" spans="1:10" ht="12" customHeight="1" x14ac:dyDescent="0.2">
      <c r="A134" s="90">
        <v>2018</v>
      </c>
      <c r="B134" s="47">
        <f t="shared" si="5"/>
        <v>10.35</v>
      </c>
      <c r="C134" s="47" t="str">
        <f t="shared" si="5"/>
        <v>NA</v>
      </c>
      <c r="D134" s="50" t="str">
        <f t="shared" si="5"/>
        <v>NA</v>
      </c>
      <c r="E134" s="47" t="str">
        <f t="shared" si="5"/>
        <v>NA</v>
      </c>
      <c r="F134" s="47"/>
      <c r="G134" s="47">
        <f t="shared" si="7"/>
        <v>3.3079999999999998</v>
      </c>
      <c r="H134" s="47">
        <f t="shared" si="7"/>
        <v>1.964</v>
      </c>
      <c r="I134" s="50">
        <f t="shared" ref="I134" si="9">+I81</f>
        <v>5.2720000000000002</v>
      </c>
      <c r="J134" s="47">
        <f>+J81</f>
        <v>2.6659999999999999</v>
      </c>
    </row>
    <row r="135" spans="1:10" ht="12" customHeight="1" x14ac:dyDescent="0.2">
      <c r="A135" s="90">
        <v>2019</v>
      </c>
      <c r="B135" s="47">
        <f t="shared" si="5"/>
        <v>5.4</v>
      </c>
      <c r="C135" s="47" t="str">
        <f t="shared" si="5"/>
        <v>NA</v>
      </c>
      <c r="D135" s="50" t="str">
        <f t="shared" si="5"/>
        <v>NA</v>
      </c>
      <c r="E135" s="47" t="str">
        <f t="shared" si="5"/>
        <v>NA</v>
      </c>
      <c r="F135" s="47"/>
      <c r="G135" s="47">
        <f t="shared" si="7"/>
        <v>3.6749999999999998</v>
      </c>
      <c r="H135" s="47">
        <f t="shared" si="7"/>
        <v>2.1539999999999999</v>
      </c>
      <c r="I135" s="50">
        <f t="shared" ref="I135" si="10">+I82</f>
        <v>5.8289999999999997</v>
      </c>
      <c r="J135" s="47">
        <f>+J82</f>
        <v>1.907</v>
      </c>
    </row>
    <row r="136" spans="1:10" ht="12" customHeight="1" x14ac:dyDescent="0.2">
      <c r="A136" s="90">
        <v>2020</v>
      </c>
      <c r="B136" s="47">
        <f t="shared" si="5"/>
        <v>3.6469999999999998</v>
      </c>
      <c r="C136" s="47" t="str">
        <f t="shared" si="5"/>
        <v>NA</v>
      </c>
      <c r="D136" s="50" t="str">
        <f t="shared" si="5"/>
        <v>NA</v>
      </c>
      <c r="E136" s="47" t="str">
        <f t="shared" si="5"/>
        <v>NA</v>
      </c>
      <c r="F136" s="47"/>
      <c r="G136" s="47">
        <f t="shared" si="7"/>
        <v>4.8920000000000003</v>
      </c>
      <c r="H136" s="47">
        <f t="shared" si="7"/>
        <v>2.569</v>
      </c>
      <c r="I136" s="50">
        <f>+I83</f>
        <v>7.4610000000000003</v>
      </c>
      <c r="J136" s="47">
        <f>+J83</f>
        <v>1.4870000000000001</v>
      </c>
    </row>
    <row r="137" spans="1:10" ht="12" customHeight="1" x14ac:dyDescent="0.2">
      <c r="A137" s="90">
        <v>2021</v>
      </c>
      <c r="B137" s="47">
        <f t="shared" si="5"/>
        <v>4.5999999999999996</v>
      </c>
      <c r="C137" s="47" t="str">
        <f t="shared" si="5"/>
        <v>NA</v>
      </c>
      <c r="D137" s="50" t="str">
        <f t="shared" si="5"/>
        <v>NA</v>
      </c>
      <c r="E137" s="47" t="str">
        <f t="shared" si="5"/>
        <v>NA</v>
      </c>
      <c r="F137" s="47"/>
      <c r="G137" s="47">
        <f t="shared" si="7"/>
        <v>2.8220000000000001</v>
      </c>
      <c r="H137" s="47">
        <f t="shared" si="7"/>
        <v>2.6160000000000001</v>
      </c>
      <c r="I137" s="50">
        <f>+I84</f>
        <v>5.4379999999999997</v>
      </c>
      <c r="J137" s="47">
        <f>+J84</f>
        <v>1.0980000000000001</v>
      </c>
    </row>
    <row r="138" spans="1:10" ht="12" customHeight="1" x14ac:dyDescent="0.2">
      <c r="A138" s="90">
        <v>2022</v>
      </c>
      <c r="B138" s="47">
        <f t="shared" ref="B138:E139" si="11">+B85</f>
        <v>8.6999999999999993</v>
      </c>
      <c r="C138" s="47" t="str">
        <f t="shared" si="11"/>
        <v>NA</v>
      </c>
      <c r="D138" s="50" t="str">
        <f t="shared" si="11"/>
        <v>NA</v>
      </c>
      <c r="E138" s="47" t="str">
        <f t="shared" si="11"/>
        <v>NA</v>
      </c>
      <c r="F138" s="47"/>
      <c r="G138" s="47">
        <f t="shared" ref="G138:J139" si="12">+G85</f>
        <v>3.3620000000000001</v>
      </c>
      <c r="H138" s="47">
        <f t="shared" si="12"/>
        <v>2.6</v>
      </c>
      <c r="I138" s="50">
        <f t="shared" si="12"/>
        <v>5.9619999999999997</v>
      </c>
      <c r="J138" s="47">
        <f t="shared" si="12"/>
        <v>1.3879999999999999</v>
      </c>
    </row>
    <row r="139" spans="1:10" ht="12" customHeight="1" x14ac:dyDescent="0.2">
      <c r="A139" s="125" t="s">
        <v>311</v>
      </c>
      <c r="B139" s="42">
        <f t="shared" si="11"/>
        <v>8.9</v>
      </c>
      <c r="C139" s="42" t="str">
        <f t="shared" si="11"/>
        <v>NA</v>
      </c>
      <c r="D139" s="40" t="str">
        <f t="shared" si="11"/>
        <v>NA</v>
      </c>
      <c r="E139" s="42" t="str">
        <f t="shared" si="11"/>
        <v>NA</v>
      </c>
      <c r="F139" s="42"/>
      <c r="G139" s="42">
        <f t="shared" si="12"/>
        <v>2.7890000000000001</v>
      </c>
      <c r="H139" s="42">
        <f t="shared" si="12"/>
        <v>2.3929999999999998</v>
      </c>
      <c r="I139" s="40">
        <f t="shared" si="12"/>
        <v>5.1820000000000004</v>
      </c>
      <c r="J139" s="42">
        <f t="shared" si="12"/>
        <v>2.5739999999999998</v>
      </c>
    </row>
    <row r="140" spans="1:10" ht="12" customHeight="1" x14ac:dyDescent="0.2">
      <c r="A140" s="956" t="str">
        <f>A87</f>
        <v>a/  Jacks included in natural, hatchery, and total counts.</v>
      </c>
      <c r="B140" s="956"/>
      <c r="C140" s="956"/>
      <c r="D140" s="956"/>
      <c r="E140" s="956"/>
      <c r="F140" s="956"/>
      <c r="G140" s="956"/>
      <c r="H140" s="956"/>
      <c r="I140" s="956"/>
      <c r="J140" s="956"/>
    </row>
    <row r="141" spans="1:10" ht="12" customHeight="1" x14ac:dyDescent="0.2">
      <c r="A141" s="946" t="str">
        <f>A88</f>
        <v>b/  Gold Ray Dam removed October, 2010.  Natural estimate derived using relationship of 2004-2010 spawning ground surveys to Gold Ray Dam passage.  Estimate includes an unknown number of jacks.</v>
      </c>
      <c r="B141" s="946"/>
      <c r="C141" s="946"/>
      <c r="D141" s="946"/>
      <c r="E141" s="946"/>
      <c r="F141" s="946"/>
      <c r="G141" s="946"/>
      <c r="H141" s="946"/>
      <c r="I141" s="946"/>
      <c r="J141" s="946"/>
    </row>
    <row r="142" spans="1:10" ht="12" customHeight="1" x14ac:dyDescent="0.2">
      <c r="A142" s="946"/>
      <c r="B142" s="946"/>
      <c r="C142" s="946"/>
      <c r="D142" s="946"/>
      <c r="E142" s="946"/>
      <c r="F142" s="946"/>
      <c r="G142" s="946"/>
      <c r="H142" s="946"/>
      <c r="I142" s="946"/>
      <c r="J142" s="946"/>
    </row>
    <row r="143" spans="1:10" ht="12" customHeight="1" x14ac:dyDescent="0.2">
      <c r="A143" s="956" t="str">
        <f>A90</f>
        <v>c/  Jacks include all Chinook less than 20 inches prior to 1978 and all Chinook less than 24 inches beginning in 1978.</v>
      </c>
      <c r="B143" s="956"/>
      <c r="C143" s="956"/>
      <c r="D143" s="956"/>
      <c r="E143" s="956"/>
      <c r="F143" s="956"/>
      <c r="G143" s="956"/>
      <c r="H143" s="956"/>
      <c r="I143" s="956"/>
      <c r="J143" s="956"/>
    </row>
    <row r="144" spans="1:10" ht="12" customHeight="1" x14ac:dyDescent="0.2">
      <c r="A144" s="956" t="str">
        <f>A91</f>
        <v>d/  Preliminary.</v>
      </c>
      <c r="B144" s="956"/>
      <c r="C144" s="956"/>
      <c r="D144" s="956"/>
      <c r="E144" s="956"/>
      <c r="F144" s="956"/>
      <c r="G144" s="956"/>
      <c r="H144" s="956"/>
      <c r="I144" s="956"/>
      <c r="J144" s="956"/>
    </row>
    <row r="146" spans="2:11" ht="12" customHeight="1" x14ac:dyDescent="0.2">
      <c r="B146" s="962"/>
      <c r="C146" s="963"/>
      <c r="D146" s="963"/>
      <c r="E146" s="963"/>
      <c r="F146" s="963"/>
      <c r="G146" s="963"/>
      <c r="H146" s="963"/>
      <c r="I146" s="963"/>
      <c r="J146" s="963"/>
      <c r="K146" s="963"/>
    </row>
    <row r="147" spans="2:11" ht="12" customHeight="1" x14ac:dyDescent="0.2">
      <c r="B147" s="963"/>
      <c r="C147" s="963"/>
      <c r="D147" s="963"/>
      <c r="E147" s="963"/>
      <c r="F147" s="963"/>
      <c r="G147" s="963"/>
      <c r="H147" s="963"/>
      <c r="I147" s="963"/>
      <c r="J147" s="963"/>
      <c r="K147" s="963"/>
    </row>
  </sheetData>
  <customSheetViews>
    <customSheetView guid="{EF5D9E67-CDBC-4DA7-AF4B-457CDBE1825C}" scale="140" showGridLines="0">
      <pane ySplit="4" topLeftCell="A5" activePane="bottomLeft" state="frozen"/>
      <selection pane="bottomLeft" activeCell="L23" sqref="L23"/>
      <rowBreaks count="1" manualBreakCount="1">
        <brk id="57" max="65535" man="1"/>
      </rowBreaks>
      <pageMargins left="0" right="0" top="0" bottom="0" header="0" footer="0"/>
      <pageSetup orientation="portrait" r:id="rId1"/>
      <headerFooter alignWithMargins="0"/>
    </customSheetView>
    <customSheetView guid="{803B97A9-0AF5-4FA4-9F0C-810C2BEAFCD3}" showPageBreaks="1" showGridLines="0" showRuler="0">
      <pane ySplit="4" topLeftCell="A5" activePane="bottomLeft" state="frozen"/>
      <selection pane="bottomLeft" activeCell="A5" sqref="A5"/>
      <rowBreaks count="1" manualBreakCount="1">
        <brk id="57" max="65535" man="1"/>
      </rowBreaks>
      <pageMargins left="0" right="0" top="0" bottom="0" header="0" footer="0"/>
      <pageSetup orientation="portrait" r:id="rId2"/>
      <headerFooter alignWithMargins="0"/>
    </customSheetView>
    <customSheetView guid="{5AE94949-FC73-44C2-96F8-94154186EF22}" showPageBreaks="1" showGridLines="0" showRuler="0">
      <pane ySplit="4" topLeftCell="A50" activePane="bottomLeft" state="frozen"/>
      <selection pane="bottomLeft" activeCell="B68" sqref="B68:J69"/>
      <rowBreaks count="2" manualBreakCount="2">
        <brk id="57" max="65535" man="1"/>
        <brk id="115" max="16383" man="1"/>
      </rowBreaks>
      <pageMargins left="0" right="0" top="0" bottom="0" header="0" footer="0"/>
      <pageSetup orientation="portrait" r:id="rId3"/>
      <headerFooter alignWithMargins="0"/>
    </customSheetView>
    <customSheetView guid="{CD5E8C7E-750A-46DA-942B-F5133C1E4099}" showPageBreaks="1" showGridLines="0" showRuler="0">
      <pane ySplit="4" topLeftCell="A5" activePane="bottomLeft" state="frozen"/>
      <selection pane="bottomLeft" activeCell="A5" sqref="A5"/>
      <rowBreaks count="1" manualBreakCount="1">
        <brk id="57" max="65535" man="1"/>
      </rowBreaks>
      <pageMargins left="0" right="0" top="0" bottom="0" header="0" footer="0"/>
      <pageSetup orientation="portrait" r:id="rId4"/>
      <headerFooter alignWithMargins="0"/>
    </customSheetView>
    <customSheetView guid="{BBF7E6D9-D6DC-4A8E-B6D8-078D86A9ABA9}" showPageBreaks="1" showGridLines="0" printArea="1" showRuler="0">
      <pane ySplit="4" topLeftCell="A98" activePane="bottomLeft" state="frozen"/>
      <selection pane="bottomLeft" activeCell="A101" sqref="A101:J131"/>
      <rowBreaks count="1" manualBreakCount="1">
        <brk id="57" max="65535" man="1"/>
      </rowBreaks>
      <pageMargins left="0" right="0" top="0" bottom="0" header="0" footer="0"/>
      <pageSetup orientation="portrait" r:id="rId5"/>
      <headerFooter alignWithMargins="0"/>
    </customSheetView>
    <customSheetView guid="{622B48C2-7B56-4B1F-A7B4-4660CCA8C989}" showPageBreaks="1" showGridLines="0" printArea="1" showRuler="0">
      <pane ySplit="4" topLeftCell="A97" activePane="bottomLeft" state="frozen"/>
      <selection pane="bottomLeft" activeCell="L100" sqref="L100"/>
      <rowBreaks count="1" manualBreakCount="1">
        <brk id="57" max="65535" man="1"/>
      </rowBreaks>
      <pageMargins left="0" right="0" top="0" bottom="0" header="0" footer="0"/>
      <pageSetup orientation="portrait" r:id="rId6"/>
      <headerFooter alignWithMargins="0"/>
    </customSheetView>
    <customSheetView guid="{1BB9C890-5E21-46C2-BAFE-D361E72979A8}" showPageBreaks="1" showGridLines="0" printArea="1" showRuler="0">
      <pane ySplit="4" topLeftCell="A100" activePane="bottomLeft" state="frozen"/>
      <selection pane="bottomLeft" activeCell="D101" sqref="D101"/>
      <rowBreaks count="1" manualBreakCount="1">
        <brk id="57" max="65535" man="1"/>
      </rowBreaks>
      <pageMargins left="0" right="0" top="0" bottom="0" header="0" footer="0"/>
      <pageSetup orientation="portrait" r:id="rId7"/>
      <headerFooter alignWithMargins="0"/>
    </customSheetView>
    <customSheetView guid="{CBDD6A68-2B40-41C7-BE8F-235A878832D4}" showGridLines="0" showRuler="0">
      <pane ySplit="4" topLeftCell="A100" activePane="bottomLeft" state="frozen"/>
      <selection pane="bottomLeft" activeCell="D101" sqref="D101"/>
      <rowBreaks count="1" manualBreakCount="1">
        <brk id="57" max="65535" man="1"/>
      </rowBreaks>
      <pageMargins left="0" right="0" top="0" bottom="0" header="0" footer="0"/>
      <pageSetup orientation="portrait" r:id="rId8"/>
      <headerFooter alignWithMargins="0"/>
    </customSheetView>
    <customSheetView guid="{4E64E44E-C413-40AC-A3E9-46A65E2E50C1}" showPageBreaks="1" showGridLines="0" printArea="1" showRuler="0">
      <pane ySplit="4" topLeftCell="A5" activePane="bottomLeft" state="frozen"/>
      <selection pane="bottomLeft" activeCell="A5" sqref="A5"/>
      <rowBreaks count="1" manualBreakCount="1">
        <brk id="57" max="65535" man="1"/>
      </rowBreaks>
      <pageMargins left="0" right="0" top="0" bottom="0" header="0" footer="0"/>
      <pageSetup orientation="portrait" r:id="rId9"/>
      <headerFooter alignWithMargins="0"/>
    </customSheetView>
    <customSheetView guid="{5AF37BD3-DE11-4EB0-B468-40F0C613EAAC}" showPageBreaks="1" showGridLines="0" showRuler="0">
      <pane ySplit="4" topLeftCell="A5" activePane="bottomLeft" state="frozen"/>
      <selection pane="bottomLeft" activeCell="A5" sqref="A5"/>
      <rowBreaks count="1" manualBreakCount="1">
        <brk id="57" max="65535" man="1"/>
      </rowBreaks>
      <pageMargins left="0" right="0" top="0" bottom="0" header="0" footer="0"/>
      <pageSetup orientation="portrait" r:id="rId10"/>
      <headerFooter alignWithMargins="0"/>
    </customSheetView>
    <customSheetView guid="{8B1E0859-77EF-4DDB-A81F-104DBA348B31}" showPageBreaks="1" showGridLines="0" printArea="1">
      <pane ySplit="4" topLeftCell="A48" activePane="bottomLeft" state="frozen"/>
      <selection pane="bottomLeft" activeCell="A5" sqref="A5"/>
      <rowBreaks count="1" manualBreakCount="1">
        <brk id="57" max="65535" man="1"/>
      </rowBreaks>
      <pageMargins left="0" right="0" top="0" bottom="0" header="0" footer="0"/>
      <pageSetup orientation="portrait" r:id="rId11"/>
      <headerFooter alignWithMargins="0"/>
    </customSheetView>
    <customSheetView guid="{56968ECB-F4FE-477A-8A39-9E820F23F3B6}" showGridLines="0">
      <pane ySplit="4" topLeftCell="A5" activePane="bottomLeft" state="frozen"/>
      <selection pane="bottomLeft" activeCell="A5" sqref="A5"/>
      <rowBreaks count="1" manualBreakCount="1">
        <brk id="57" max="65535" man="1"/>
      </rowBreaks>
      <pageMargins left="0" right="0" top="0" bottom="0" header="0" footer="0"/>
      <pageSetup orientation="portrait" r:id="rId12"/>
      <headerFooter alignWithMargins="0"/>
    </customSheetView>
    <customSheetView guid="{951E20F6-66AF-4739-924D-9C0B166AA065}" showPageBreaks="1" showGridLines="0" showRuler="0">
      <pane ySplit="4" topLeftCell="A5" activePane="bottomLeft" state="frozen"/>
      <selection pane="bottomLeft" activeCell="A5" sqref="A5"/>
      <rowBreaks count="1" manualBreakCount="1">
        <brk id="57" max="65535" man="1"/>
      </rowBreaks>
      <pageMargins left="0" right="0" top="0" bottom="0" header="0" footer="0"/>
      <pageSetup orientation="portrait" r:id="rId13"/>
      <headerFooter alignWithMargins="0"/>
    </customSheetView>
  </customSheetViews>
  <mergeCells count="17">
    <mergeCell ref="A1:J2"/>
    <mergeCell ref="A87:J87"/>
    <mergeCell ref="A90:J90"/>
    <mergeCell ref="A91:J91"/>
    <mergeCell ref="G3:J3"/>
    <mergeCell ref="B3:E3"/>
    <mergeCell ref="A3:A4"/>
    <mergeCell ref="A88:J89"/>
    <mergeCell ref="B146:K147"/>
    <mergeCell ref="A143:J143"/>
    <mergeCell ref="A144:J144"/>
    <mergeCell ref="A141:J142"/>
    <mergeCell ref="A101:J102"/>
    <mergeCell ref="B103:E103"/>
    <mergeCell ref="G103:J103"/>
    <mergeCell ref="A140:J140"/>
    <mergeCell ref="A103:A104"/>
  </mergeCells>
  <phoneticPr fontId="0" type="noConversion"/>
  <pageMargins left="1" right="1" top="1" bottom="0.5" header="0.5" footer="0.5"/>
  <pageSetup orientation="portrait" r:id="rId14"/>
  <headerFooter alignWithMargins="0"/>
  <rowBreaks count="1" manualBreakCount="1">
    <brk id="57" max="65535"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M101"/>
  <sheetViews>
    <sheetView showGridLines="0" zoomScaleNormal="100" zoomScaleSheetLayoutView="100" workbookViewId="0">
      <pane ySplit="3" topLeftCell="A11" activePane="bottomLeft" state="frozen"/>
      <selection activeCell="J81" sqref="J81"/>
      <selection pane="bottomLeft" activeCell="K4" sqref="K4:K50"/>
    </sheetView>
  </sheetViews>
  <sheetFormatPr defaultColWidth="9.1796875" defaultRowHeight="12" customHeight="1" x14ac:dyDescent="0.2"/>
  <cols>
    <col min="1" max="1" width="9.453125" style="63" customWidth="1"/>
    <col min="2" max="2" width="0.7265625" style="63" customWidth="1"/>
    <col min="3" max="3" width="10.7265625" style="5" customWidth="1"/>
    <col min="4" max="4" width="1.81640625" style="5" customWidth="1"/>
    <col min="5" max="6" width="10.7265625" style="51" customWidth="1"/>
    <col min="7" max="9" width="10.7265625" style="112" customWidth="1"/>
    <col min="10" max="16384" width="9.1796875" style="112"/>
  </cols>
  <sheetData>
    <row r="1" spans="1:13" ht="12" customHeight="1" x14ac:dyDescent="0.3">
      <c r="A1" s="178" t="s">
        <v>320</v>
      </c>
      <c r="B1" s="178"/>
      <c r="C1" s="178"/>
      <c r="D1" s="178"/>
      <c r="E1" s="178"/>
      <c r="F1" s="178"/>
      <c r="G1" s="64"/>
      <c r="H1" s="64"/>
      <c r="I1" s="64"/>
      <c r="K1" s="309" t="s">
        <v>304</v>
      </c>
      <c r="L1" s="309"/>
      <c r="M1" s="279"/>
    </row>
    <row r="2" spans="1:13" ht="12" customHeight="1" x14ac:dyDescent="0.2">
      <c r="B2" s="8"/>
      <c r="C2" s="954" t="s">
        <v>321</v>
      </c>
      <c r="D2" s="954"/>
      <c r="E2" s="954"/>
      <c r="F2" s="954"/>
      <c r="G2" s="8"/>
      <c r="H2" s="8" t="s">
        <v>322</v>
      </c>
      <c r="I2" s="8"/>
    </row>
    <row r="3" spans="1:13" ht="12" customHeight="1" x14ac:dyDescent="0.2">
      <c r="A3" s="64" t="s">
        <v>298</v>
      </c>
      <c r="B3" s="353"/>
      <c r="C3" s="15" t="s">
        <v>15</v>
      </c>
      <c r="D3" s="15"/>
      <c r="E3" s="73" t="s">
        <v>16</v>
      </c>
      <c r="F3" s="73" t="s">
        <v>115</v>
      </c>
      <c r="G3" s="15" t="s">
        <v>15</v>
      </c>
      <c r="H3" s="15" t="s">
        <v>16</v>
      </c>
      <c r="I3" s="73" t="s">
        <v>115</v>
      </c>
    </row>
    <row r="4" spans="1:13" ht="12" customHeight="1" x14ac:dyDescent="0.2">
      <c r="A4" s="63">
        <v>1977</v>
      </c>
      <c r="C4" s="13">
        <v>1356</v>
      </c>
      <c r="D4" s="13"/>
      <c r="E4" s="35">
        <v>2389</v>
      </c>
      <c r="F4" s="35">
        <f t="shared" ref="F4:F31" si="0">SUM(C4:E4)</f>
        <v>3745</v>
      </c>
      <c r="G4" s="179">
        <v>25779.69991614074</v>
      </c>
      <c r="H4" s="179">
        <v>53835.687197153748</v>
      </c>
      <c r="I4" s="179">
        <v>79615.387113294491</v>
      </c>
      <c r="K4" s="170">
        <f>C4+G4</f>
        <v>27135.69991614074</v>
      </c>
    </row>
    <row r="5" spans="1:13" ht="12" customHeight="1" x14ac:dyDescent="0.2">
      <c r="A5" s="63">
        <f>A4+1</f>
        <v>1978</v>
      </c>
      <c r="C5" s="13">
        <v>9174</v>
      </c>
      <c r="D5" s="13"/>
      <c r="E5" s="35">
        <v>1019</v>
      </c>
      <c r="F5" s="35">
        <f t="shared" si="0"/>
        <v>10193</v>
      </c>
      <c r="G5" s="179">
        <v>155242.30127831388</v>
      </c>
      <c r="H5" s="179">
        <v>30078.80159870518</v>
      </c>
      <c r="I5" s="179">
        <v>185321.10287701906</v>
      </c>
      <c r="K5" s="170">
        <f t="shared" ref="K5:K31" si="1">C5+G5</f>
        <v>164416.30127831388</v>
      </c>
    </row>
    <row r="6" spans="1:13" ht="12" customHeight="1" x14ac:dyDescent="0.2">
      <c r="A6" s="63">
        <f t="shared" ref="A6:A17" si="2">A5+1</f>
        <v>1979</v>
      </c>
      <c r="C6" s="13">
        <v>8272</v>
      </c>
      <c r="D6" s="13"/>
      <c r="E6" s="35">
        <v>195</v>
      </c>
      <c r="F6" s="35">
        <f t="shared" si="0"/>
        <v>8467</v>
      </c>
      <c r="G6" s="179">
        <v>163992.09146577597</v>
      </c>
      <c r="H6" s="179">
        <v>9289.0416701883642</v>
      </c>
      <c r="I6" s="179">
        <v>173281.13313596434</v>
      </c>
      <c r="K6" s="170">
        <f t="shared" si="1"/>
        <v>172264.09146577597</v>
      </c>
    </row>
    <row r="7" spans="1:13" ht="12" customHeight="1" x14ac:dyDescent="0.2">
      <c r="A7" s="63">
        <f t="shared" si="2"/>
        <v>1980</v>
      </c>
      <c r="C7" s="13">
        <v>2221</v>
      </c>
      <c r="D7" s="13"/>
      <c r="E7" s="35">
        <v>411</v>
      </c>
      <c r="F7" s="35">
        <f t="shared" si="0"/>
        <v>2632</v>
      </c>
      <c r="G7" s="179">
        <v>54511.615322967351</v>
      </c>
      <c r="H7" s="179">
        <v>28498.322598641025</v>
      </c>
      <c r="I7" s="179">
        <v>83009.937921608376</v>
      </c>
      <c r="K7" s="170">
        <f t="shared" si="1"/>
        <v>56732.615322967351</v>
      </c>
    </row>
    <row r="8" spans="1:13" ht="12" customHeight="1" x14ac:dyDescent="0.2">
      <c r="A8" s="63">
        <f t="shared" si="2"/>
        <v>1981</v>
      </c>
      <c r="C8" s="13">
        <v>5228</v>
      </c>
      <c r="D8" s="13"/>
      <c r="E8" s="35">
        <v>1171</v>
      </c>
      <c r="F8" s="35">
        <f t="shared" si="0"/>
        <v>6399</v>
      </c>
      <c r="G8" s="179">
        <v>75293.920161861213</v>
      </c>
      <c r="H8" s="179">
        <v>26135.059188167743</v>
      </c>
      <c r="I8" s="179">
        <v>101428.97935002897</v>
      </c>
      <c r="J8" s="180"/>
      <c r="K8" s="170">
        <f t="shared" si="1"/>
        <v>80521.920161861213</v>
      </c>
      <c r="L8" s="180"/>
      <c r="M8" s="180"/>
    </row>
    <row r="9" spans="1:13" ht="12" customHeight="1" x14ac:dyDescent="0.2">
      <c r="A9" s="63">
        <f t="shared" si="2"/>
        <v>1982</v>
      </c>
      <c r="C9" s="13">
        <v>2812</v>
      </c>
      <c r="D9" s="13"/>
      <c r="E9" s="35">
        <v>708</v>
      </c>
      <c r="F9" s="35">
        <f t="shared" si="0"/>
        <v>3520</v>
      </c>
      <c r="G9" s="179">
        <v>97820.715972524005</v>
      </c>
      <c r="H9" s="179">
        <v>36862.933155584324</v>
      </c>
      <c r="I9" s="179">
        <v>134683.64912810834</v>
      </c>
      <c r="J9" s="180"/>
      <c r="K9" s="170">
        <f t="shared" si="1"/>
        <v>100632.71597252401</v>
      </c>
      <c r="L9" s="180"/>
      <c r="M9" s="180"/>
    </row>
    <row r="10" spans="1:13" ht="12" customHeight="1" x14ac:dyDescent="0.2">
      <c r="A10" s="63">
        <f t="shared" si="2"/>
        <v>1983</v>
      </c>
      <c r="C10" s="13">
        <v>2737</v>
      </c>
      <c r="D10" s="13"/>
      <c r="E10" s="35">
        <v>271</v>
      </c>
      <c r="F10" s="35">
        <f t="shared" si="0"/>
        <v>3008</v>
      </c>
      <c r="G10" s="179">
        <v>38711.795382074466</v>
      </c>
      <c r="H10" s="179">
        <v>6729.4608996442184</v>
      </c>
      <c r="I10" s="179">
        <v>45441.256281718684</v>
      </c>
      <c r="J10" s="180"/>
      <c r="K10" s="170">
        <f t="shared" si="1"/>
        <v>41448.795382074466</v>
      </c>
      <c r="L10" s="180"/>
      <c r="M10" s="180"/>
    </row>
    <row r="11" spans="1:13" ht="12" customHeight="1" x14ac:dyDescent="0.2">
      <c r="A11" s="63">
        <f t="shared" si="2"/>
        <v>1984</v>
      </c>
      <c r="C11" s="13">
        <v>3267</v>
      </c>
      <c r="D11" s="13"/>
      <c r="E11" s="35">
        <v>396</v>
      </c>
      <c r="F11" s="35">
        <f t="shared" si="0"/>
        <v>3663</v>
      </c>
      <c r="G11" s="179">
        <v>32474.370397544553</v>
      </c>
      <c r="H11" s="179">
        <v>9781.0775853026753</v>
      </c>
      <c r="I11" s="179">
        <v>42255.447982847225</v>
      </c>
      <c r="J11" s="180"/>
      <c r="K11" s="170">
        <f t="shared" si="1"/>
        <v>35741.370397544553</v>
      </c>
      <c r="L11" s="180"/>
      <c r="M11" s="180"/>
    </row>
    <row r="12" spans="1:13" ht="12" customHeight="1" x14ac:dyDescent="0.2">
      <c r="A12" s="63">
        <f t="shared" si="2"/>
        <v>1985</v>
      </c>
      <c r="C12" s="13">
        <v>5486</v>
      </c>
      <c r="D12" s="13"/>
      <c r="E12" s="35">
        <v>2500</v>
      </c>
      <c r="F12" s="35">
        <f t="shared" si="0"/>
        <v>7986</v>
      </c>
      <c r="G12" s="179">
        <v>35232.753558033874</v>
      </c>
      <c r="H12" s="179">
        <v>48907.872956387691</v>
      </c>
      <c r="I12" s="179">
        <v>84140.626514421558</v>
      </c>
      <c r="J12" s="180"/>
      <c r="K12" s="170">
        <f t="shared" si="1"/>
        <v>40718.753558033874</v>
      </c>
      <c r="L12" s="180"/>
      <c r="M12" s="180"/>
    </row>
    <row r="13" spans="1:13" ht="12" customHeight="1" x14ac:dyDescent="0.2">
      <c r="A13" s="63">
        <f t="shared" si="2"/>
        <v>1986</v>
      </c>
      <c r="C13" s="13">
        <v>17177</v>
      </c>
      <c r="D13" s="13"/>
      <c r="E13" s="35">
        <v>3223</v>
      </c>
      <c r="F13" s="35">
        <f t="shared" si="0"/>
        <v>20400</v>
      </c>
      <c r="G13" s="179">
        <v>144089.48720238952</v>
      </c>
      <c r="H13" s="179">
        <v>85768.321082097696</v>
      </c>
      <c r="I13" s="179">
        <v>229857.80828448723</v>
      </c>
      <c r="K13" s="170">
        <f t="shared" si="1"/>
        <v>161266.48720238952</v>
      </c>
    </row>
    <row r="14" spans="1:13" ht="12" customHeight="1" x14ac:dyDescent="0.2">
      <c r="A14" s="63">
        <f t="shared" si="2"/>
        <v>1987</v>
      </c>
      <c r="C14" s="13">
        <v>25918</v>
      </c>
      <c r="D14" s="13"/>
      <c r="E14" s="35">
        <v>2532</v>
      </c>
      <c r="F14" s="35">
        <f t="shared" si="0"/>
        <v>28450</v>
      </c>
      <c r="G14" s="179">
        <v>116875.50045089961</v>
      </c>
      <c r="H14" s="179">
        <v>31068.171005935343</v>
      </c>
      <c r="I14" s="179">
        <v>147943.67145683497</v>
      </c>
      <c r="K14" s="170">
        <f t="shared" si="1"/>
        <v>142793.50045089959</v>
      </c>
    </row>
    <row r="15" spans="1:13" ht="12" customHeight="1" x14ac:dyDescent="0.2">
      <c r="A15" s="63">
        <f t="shared" si="2"/>
        <v>1988</v>
      </c>
      <c r="C15" s="13">
        <v>31613</v>
      </c>
      <c r="D15" s="13"/>
      <c r="E15" s="35">
        <v>1352</v>
      </c>
      <c r="F15" s="35">
        <f t="shared" si="0"/>
        <v>32965</v>
      </c>
      <c r="G15" s="179">
        <v>67722.992912302143</v>
      </c>
      <c r="H15" s="179">
        <v>11355.302572547189</v>
      </c>
      <c r="I15" s="179">
        <v>79078.295484849339</v>
      </c>
      <c r="K15" s="170">
        <f t="shared" si="1"/>
        <v>99335.992912302143</v>
      </c>
    </row>
    <row r="16" spans="1:13" ht="12" customHeight="1" x14ac:dyDescent="0.2">
      <c r="A16" s="63">
        <f t="shared" si="2"/>
        <v>1989</v>
      </c>
      <c r="C16" s="13">
        <v>7408</v>
      </c>
      <c r="D16" s="13"/>
      <c r="E16" s="35">
        <v>481</v>
      </c>
      <c r="F16" s="35">
        <f t="shared" si="0"/>
        <v>7889</v>
      </c>
      <c r="G16" s="179">
        <v>73958.058369193372</v>
      </c>
      <c r="H16" s="179">
        <v>15186.123014589493</v>
      </c>
      <c r="I16" s="179">
        <v>89144.181383782867</v>
      </c>
      <c r="K16" s="170">
        <f t="shared" si="1"/>
        <v>81366.058369193372</v>
      </c>
    </row>
    <row r="17" spans="1:11" ht="12" customHeight="1" x14ac:dyDescent="0.2">
      <c r="A17" s="63">
        <f t="shared" si="2"/>
        <v>1990</v>
      </c>
      <c r="C17" s="13">
        <v>1868</v>
      </c>
      <c r="D17" s="13"/>
      <c r="E17" s="35">
        <v>46</v>
      </c>
      <c r="F17" s="35">
        <f t="shared" si="0"/>
        <v>1914</v>
      </c>
      <c r="G17" s="179">
        <v>19530.810819106926</v>
      </c>
      <c r="H17" s="179">
        <v>4384.6543926894201</v>
      </c>
      <c r="I17" s="179">
        <v>23915.465211796349</v>
      </c>
      <c r="K17" s="170">
        <f t="shared" si="1"/>
        <v>21398.810819106926</v>
      </c>
    </row>
    <row r="18" spans="1:11" ht="12" customHeight="1" x14ac:dyDescent="0.2">
      <c r="A18" s="63">
        <v>1991</v>
      </c>
      <c r="C18" s="13">
        <v>2799</v>
      </c>
      <c r="D18" s="13"/>
      <c r="E18" s="35">
        <v>157</v>
      </c>
      <c r="F18" s="35">
        <f t="shared" si="0"/>
        <v>2956</v>
      </c>
      <c r="G18" s="179">
        <v>14991.189446115188</v>
      </c>
      <c r="H18" s="179">
        <v>3372.4879504879591</v>
      </c>
      <c r="I18" s="179">
        <v>18363.677396603147</v>
      </c>
      <c r="K18" s="170">
        <f t="shared" si="1"/>
        <v>17790.18944611519</v>
      </c>
    </row>
    <row r="19" spans="1:11" ht="12" customHeight="1" x14ac:dyDescent="0.2">
      <c r="A19" s="63">
        <v>1992</v>
      </c>
      <c r="C19" s="13">
        <v>2366</v>
      </c>
      <c r="D19" s="13"/>
      <c r="E19" s="35">
        <v>464</v>
      </c>
      <c r="F19" s="35">
        <f t="shared" si="0"/>
        <v>2830</v>
      </c>
      <c r="G19" s="179">
        <v>44737.859647825673</v>
      </c>
      <c r="H19" s="179">
        <v>31717.973556064797</v>
      </c>
      <c r="I19" s="179">
        <v>76455.833203890477</v>
      </c>
      <c r="K19" s="170">
        <f t="shared" si="1"/>
        <v>47103.859647825673</v>
      </c>
    </row>
    <row r="20" spans="1:11" ht="12" customHeight="1" x14ac:dyDescent="0.2">
      <c r="A20" s="63">
        <v>1993</v>
      </c>
      <c r="C20" s="13">
        <v>5447</v>
      </c>
      <c r="D20" s="13"/>
      <c r="E20" s="35">
        <v>257</v>
      </c>
      <c r="F20" s="35">
        <f t="shared" si="0"/>
        <v>5704</v>
      </c>
      <c r="G20" s="179">
        <v>36025.537075919368</v>
      </c>
      <c r="H20" s="179">
        <v>10642.212909169761</v>
      </c>
      <c r="I20" s="179">
        <v>46667.749985089125</v>
      </c>
      <c r="K20" s="170">
        <f t="shared" si="1"/>
        <v>41472.537075919368</v>
      </c>
    </row>
    <row r="21" spans="1:11" ht="12" customHeight="1" x14ac:dyDescent="0.2">
      <c r="A21" s="63">
        <v>1994</v>
      </c>
      <c r="C21" s="13">
        <v>7366</v>
      </c>
      <c r="D21" s="13"/>
      <c r="E21" s="35">
        <v>529</v>
      </c>
      <c r="F21" s="35">
        <f t="shared" si="0"/>
        <v>7895</v>
      </c>
      <c r="G21" s="179">
        <v>67479.586882481279</v>
      </c>
      <c r="H21" s="179">
        <v>13226.952855854899</v>
      </c>
      <c r="I21" s="179">
        <v>80706.539738336171</v>
      </c>
      <c r="K21" s="170">
        <f t="shared" si="1"/>
        <v>74845.586882481279</v>
      </c>
    </row>
    <row r="22" spans="1:11" ht="12" customHeight="1" x14ac:dyDescent="0.2">
      <c r="A22" s="63">
        <v>1995</v>
      </c>
      <c r="C22" s="13">
        <v>3958</v>
      </c>
      <c r="D22" s="13"/>
      <c r="E22" s="35">
        <v>173</v>
      </c>
      <c r="F22" s="35">
        <f t="shared" si="0"/>
        <v>4131</v>
      </c>
      <c r="G22" s="179">
        <v>64209.698832172115</v>
      </c>
      <c r="H22" s="179">
        <v>18535.621174067346</v>
      </c>
      <c r="I22" s="179">
        <v>82745.320006239461</v>
      </c>
      <c r="K22" s="170">
        <f t="shared" si="1"/>
        <v>68167.698832172115</v>
      </c>
    </row>
    <row r="23" spans="1:11" ht="12" customHeight="1" x14ac:dyDescent="0.2">
      <c r="A23" s="63">
        <v>1996</v>
      </c>
      <c r="B23" s="5"/>
      <c r="C23" s="13">
        <v>2448</v>
      </c>
      <c r="D23" s="13"/>
      <c r="E23" s="35">
        <v>121</v>
      </c>
      <c r="F23" s="35">
        <f t="shared" si="0"/>
        <v>2569</v>
      </c>
      <c r="G23" s="179">
        <v>48763.172250941381</v>
      </c>
      <c r="H23" s="179">
        <v>15681.725603352779</v>
      </c>
      <c r="I23" s="179">
        <v>64444.897854294155</v>
      </c>
      <c r="K23" s="170">
        <f t="shared" si="1"/>
        <v>51211.172250941381</v>
      </c>
    </row>
    <row r="24" spans="1:11" ht="12" customHeight="1" x14ac:dyDescent="0.2">
      <c r="A24" s="63">
        <v>1997</v>
      </c>
      <c r="B24" s="5"/>
      <c r="C24" s="13">
        <v>1643</v>
      </c>
      <c r="D24" s="13"/>
      <c r="E24" s="35">
        <v>68</v>
      </c>
      <c r="F24" s="35">
        <f t="shared" si="0"/>
        <v>1711</v>
      </c>
      <c r="G24" s="179">
        <v>41072.0037212998</v>
      </c>
      <c r="H24" s="179">
        <v>17788.155387051233</v>
      </c>
      <c r="I24" s="179">
        <v>58860.159108351028</v>
      </c>
      <c r="K24" s="170">
        <f t="shared" si="1"/>
        <v>42715.0037212998</v>
      </c>
    </row>
    <row r="25" spans="1:11" ht="12" customHeight="1" x14ac:dyDescent="0.2">
      <c r="A25" s="63">
        <v>1998</v>
      </c>
      <c r="B25" s="5"/>
      <c r="C25" s="13">
        <v>3601</v>
      </c>
      <c r="D25" s="13"/>
      <c r="E25" s="35">
        <v>40</v>
      </c>
      <c r="F25" s="35">
        <f t="shared" si="0"/>
        <v>3641</v>
      </c>
      <c r="G25" s="179">
        <v>40938.812033240371</v>
      </c>
      <c r="H25" s="179">
        <v>6793.1650294571546</v>
      </c>
      <c r="I25" s="179">
        <v>47731.97706269753</v>
      </c>
      <c r="K25" s="170">
        <f t="shared" si="1"/>
        <v>44539.812033240371</v>
      </c>
    </row>
    <row r="26" spans="1:11" ht="12" customHeight="1" x14ac:dyDescent="0.2">
      <c r="A26" s="63">
        <v>1999</v>
      </c>
      <c r="B26" s="5"/>
      <c r="C26" s="13">
        <v>2493</v>
      </c>
      <c r="D26" s="13"/>
      <c r="E26" s="35">
        <v>157</v>
      </c>
      <c r="F26" s="35">
        <f t="shared" si="0"/>
        <v>2650</v>
      </c>
      <c r="G26" s="179">
        <v>37586.569491070761</v>
      </c>
      <c r="H26" s="179">
        <v>18763.445485017117</v>
      </c>
      <c r="I26" s="179">
        <v>56350.014976087885</v>
      </c>
      <c r="K26" s="170">
        <f t="shared" si="1"/>
        <v>40079.569491070761</v>
      </c>
    </row>
    <row r="27" spans="1:11" ht="12" customHeight="1" x14ac:dyDescent="0.2">
      <c r="A27" s="63">
        <v>2000</v>
      </c>
      <c r="B27" s="5"/>
      <c r="C27" s="13">
        <v>3366</v>
      </c>
      <c r="D27" s="13"/>
      <c r="E27" s="35">
        <v>226</v>
      </c>
      <c r="F27" s="35">
        <f t="shared" si="0"/>
        <v>3592</v>
      </c>
      <c r="G27" s="179">
        <v>87782.752533700637</v>
      </c>
      <c r="H27" s="179">
        <v>12918.442333112502</v>
      </c>
      <c r="I27" s="179">
        <v>100701.19486681314</v>
      </c>
      <c r="K27" s="170">
        <f t="shared" si="1"/>
        <v>91148.752533700637</v>
      </c>
    </row>
    <row r="28" spans="1:11" ht="12" customHeight="1" x14ac:dyDescent="0.2">
      <c r="A28" s="63">
        <v>2001</v>
      </c>
      <c r="B28" s="5"/>
      <c r="C28" s="13">
        <v>6380</v>
      </c>
      <c r="D28" s="13"/>
      <c r="E28" s="35">
        <v>772</v>
      </c>
      <c r="F28" s="35">
        <f t="shared" si="0"/>
        <v>7152</v>
      </c>
      <c r="G28" s="179">
        <v>76376.007727162054</v>
      </c>
      <c r="H28" s="179">
        <v>26650.21791955526</v>
      </c>
      <c r="I28" s="179">
        <v>103026.22564671731</v>
      </c>
      <c r="K28" s="170">
        <f t="shared" si="1"/>
        <v>82756.007727162054</v>
      </c>
    </row>
    <row r="29" spans="1:11" ht="12" customHeight="1" x14ac:dyDescent="0.2">
      <c r="A29" s="63">
        <v>2002</v>
      </c>
      <c r="B29" s="5"/>
      <c r="C29" s="13">
        <v>11836</v>
      </c>
      <c r="D29" s="13"/>
      <c r="E29" s="35">
        <v>905</v>
      </c>
      <c r="F29" s="35">
        <f t="shared" si="0"/>
        <v>12741</v>
      </c>
      <c r="G29" s="179">
        <v>154142.62345953216</v>
      </c>
      <c r="H29" s="179">
        <v>42805.537263496983</v>
      </c>
      <c r="I29" s="179">
        <v>196948.16072302911</v>
      </c>
      <c r="K29" s="170">
        <f t="shared" si="1"/>
        <v>165978.62345953216</v>
      </c>
    </row>
    <row r="30" spans="1:11" ht="12" customHeight="1" x14ac:dyDescent="0.2">
      <c r="A30" s="63">
        <v>2003</v>
      </c>
      <c r="B30" s="5"/>
      <c r="C30" s="13">
        <v>14620</v>
      </c>
      <c r="D30" s="13"/>
      <c r="E30" s="35">
        <v>983</v>
      </c>
      <c r="F30" s="35">
        <f t="shared" si="0"/>
        <v>15603</v>
      </c>
      <c r="G30" s="179">
        <v>204792.73551627307</v>
      </c>
      <c r="H30" s="179">
        <v>19346.695916734065</v>
      </c>
      <c r="I30" s="179">
        <v>224139.43143300715</v>
      </c>
      <c r="K30" s="170">
        <f t="shared" si="1"/>
        <v>219412.73551627307</v>
      </c>
    </row>
    <row r="31" spans="1:11" ht="12" customHeight="1" x14ac:dyDescent="0.2">
      <c r="A31" s="63">
        <v>2004</v>
      </c>
      <c r="B31" s="5"/>
      <c r="C31" s="13">
        <v>5326</v>
      </c>
      <c r="D31" s="181" t="s">
        <v>123</v>
      </c>
      <c r="E31" s="35">
        <v>250</v>
      </c>
      <c r="F31" s="35">
        <f t="shared" si="0"/>
        <v>5576</v>
      </c>
      <c r="G31" s="179">
        <v>132296.09082191592</v>
      </c>
      <c r="H31" s="179">
        <v>19785.216104160492</v>
      </c>
      <c r="I31" s="179">
        <v>152081.30692607642</v>
      </c>
      <c r="K31" s="170">
        <f t="shared" si="1"/>
        <v>137622.09082191592</v>
      </c>
    </row>
    <row r="32" spans="1:11" ht="12" customHeight="1" x14ac:dyDescent="0.2">
      <c r="A32" s="63">
        <v>2005</v>
      </c>
      <c r="B32" s="5"/>
      <c r="C32" s="95" t="s">
        <v>24</v>
      </c>
      <c r="D32" s="226"/>
      <c r="E32" s="62" t="s">
        <v>24</v>
      </c>
      <c r="F32" s="62" t="s">
        <v>24</v>
      </c>
      <c r="G32" s="179">
        <v>56474.372729902156</v>
      </c>
      <c r="H32" s="179">
        <v>4849.0001350390412</v>
      </c>
      <c r="I32" s="179">
        <v>61323.372864941193</v>
      </c>
      <c r="K32" s="170">
        <f>G32</f>
        <v>56474.372729902156</v>
      </c>
    </row>
    <row r="33" spans="1:11" ht="12" customHeight="1" x14ac:dyDescent="0.2">
      <c r="A33" s="63">
        <v>2006</v>
      </c>
      <c r="B33" s="5"/>
      <c r="C33" s="95" t="s">
        <v>24</v>
      </c>
      <c r="D33" s="226"/>
      <c r="E33" s="62" t="s">
        <v>24</v>
      </c>
      <c r="F33" s="62" t="s">
        <v>24</v>
      </c>
      <c r="G33" s="179">
        <v>35074.84156299875</v>
      </c>
      <c r="H33" s="179">
        <v>6770.2649820393353</v>
      </c>
      <c r="I33" s="179">
        <v>41845.106545038077</v>
      </c>
      <c r="K33" s="170">
        <f t="shared" ref="K33:K50" si="3">G33</f>
        <v>35074.84156299875</v>
      </c>
    </row>
    <row r="34" spans="1:11" ht="12" customHeight="1" x14ac:dyDescent="0.2">
      <c r="A34" s="63">
        <v>2007</v>
      </c>
      <c r="B34" s="5"/>
      <c r="C34" s="95" t="s">
        <v>24</v>
      </c>
      <c r="D34" s="226"/>
      <c r="E34" s="62" t="s">
        <v>24</v>
      </c>
      <c r="F34" s="62" t="s">
        <v>24</v>
      </c>
      <c r="G34" s="179">
        <v>43493.37060763382</v>
      </c>
      <c r="H34" s="179">
        <v>3284.3414048986497</v>
      </c>
      <c r="I34" s="179">
        <v>46777.712012532465</v>
      </c>
      <c r="K34" s="170">
        <f t="shared" si="3"/>
        <v>43493.37060763382</v>
      </c>
    </row>
    <row r="35" spans="1:11" ht="12" customHeight="1" x14ac:dyDescent="0.2">
      <c r="A35" s="63">
        <v>2008</v>
      </c>
      <c r="B35" s="5"/>
      <c r="C35" s="95" t="s">
        <v>24</v>
      </c>
      <c r="D35" s="226"/>
      <c r="E35" s="62" t="s">
        <v>24</v>
      </c>
      <c r="F35" s="62" t="s">
        <v>24</v>
      </c>
      <c r="G35" s="179">
        <v>24309.279345748128</v>
      </c>
      <c r="H35" s="179">
        <v>15185.541962057794</v>
      </c>
      <c r="I35" s="179">
        <v>39494.82130780592</v>
      </c>
      <c r="K35" s="170">
        <f t="shared" si="3"/>
        <v>24309.279345748128</v>
      </c>
    </row>
    <row r="36" spans="1:11" ht="12" customHeight="1" x14ac:dyDescent="0.2">
      <c r="A36" s="63">
        <v>2009</v>
      </c>
      <c r="B36" s="5"/>
      <c r="C36" s="95" t="s">
        <v>24</v>
      </c>
      <c r="D36" s="226"/>
      <c r="E36" s="62" t="s">
        <v>24</v>
      </c>
      <c r="F36" s="62" t="s">
        <v>24</v>
      </c>
      <c r="G36" s="179">
        <v>60222.866897746389</v>
      </c>
      <c r="H36" s="179">
        <v>13660.139437129028</v>
      </c>
      <c r="I36" s="179">
        <v>73883.006334875419</v>
      </c>
      <c r="K36" s="170">
        <f t="shared" si="3"/>
        <v>60222.866897746389</v>
      </c>
    </row>
    <row r="37" spans="1:11" ht="12" customHeight="1" x14ac:dyDescent="0.2">
      <c r="A37" s="63">
        <v>2010</v>
      </c>
      <c r="B37" s="5"/>
      <c r="C37" s="95" t="s">
        <v>24</v>
      </c>
      <c r="D37" s="226"/>
      <c r="E37" s="62" t="s">
        <v>24</v>
      </c>
      <c r="F37" s="62" t="s">
        <v>24</v>
      </c>
      <c r="G37" s="179">
        <v>49390.208416833666</v>
      </c>
      <c r="H37" s="179">
        <v>14458.791583166332</v>
      </c>
      <c r="I37" s="179">
        <v>63848.999999999993</v>
      </c>
      <c r="K37" s="170">
        <f t="shared" si="3"/>
        <v>49390.208416833666</v>
      </c>
    </row>
    <row r="38" spans="1:11" ht="12" customHeight="1" x14ac:dyDescent="0.2">
      <c r="A38" s="63">
        <v>2011</v>
      </c>
      <c r="B38" s="5"/>
      <c r="C38" s="95" t="s">
        <v>24</v>
      </c>
      <c r="D38" s="226"/>
      <c r="E38" s="62" t="s">
        <v>24</v>
      </c>
      <c r="F38" s="62" t="s">
        <v>24</v>
      </c>
      <c r="G38" s="179">
        <v>67749.6707716401</v>
      </c>
      <c r="H38" s="179">
        <v>30125.329228359908</v>
      </c>
      <c r="I38" s="179">
        <v>97875</v>
      </c>
      <c r="K38" s="170">
        <f t="shared" si="3"/>
        <v>67749.6707716401</v>
      </c>
    </row>
    <row r="39" spans="1:11" ht="12" customHeight="1" x14ac:dyDescent="0.2">
      <c r="A39" s="63">
        <v>2012</v>
      </c>
      <c r="B39" s="5"/>
      <c r="C39" s="95" t="s">
        <v>24</v>
      </c>
      <c r="D39" s="226"/>
      <c r="E39" s="62" t="s">
        <v>24</v>
      </c>
      <c r="F39" s="62" t="s">
        <v>24</v>
      </c>
      <c r="G39" s="179">
        <v>69060.476287133963</v>
      </c>
      <c r="H39" s="179">
        <v>10399.820313121507</v>
      </c>
      <c r="I39" s="179">
        <v>79460.296600255475</v>
      </c>
      <c r="K39" s="170">
        <f t="shared" si="3"/>
        <v>69060.476287133963</v>
      </c>
    </row>
    <row r="40" spans="1:11" ht="12" customHeight="1" x14ac:dyDescent="0.2">
      <c r="A40" s="63">
        <v>2013</v>
      </c>
      <c r="B40" s="5"/>
      <c r="C40" s="95" t="s">
        <v>24</v>
      </c>
      <c r="D40" s="226"/>
      <c r="E40" s="62" t="s">
        <v>24</v>
      </c>
      <c r="F40" s="62" t="s">
        <v>24</v>
      </c>
      <c r="G40" s="179">
        <v>81654.646773801709</v>
      </c>
      <c r="H40" s="179">
        <v>23027.485850877027</v>
      </c>
      <c r="I40" s="179">
        <v>104682.13262467872</v>
      </c>
      <c r="K40" s="170">
        <f t="shared" si="3"/>
        <v>81654.646773801709</v>
      </c>
    </row>
    <row r="41" spans="1:11" ht="12" customHeight="1" x14ac:dyDescent="0.2">
      <c r="A41" s="63">
        <v>2014</v>
      </c>
      <c r="B41" s="5"/>
      <c r="C41" s="95" t="s">
        <v>24</v>
      </c>
      <c r="D41" s="226"/>
      <c r="E41" s="62" t="s">
        <v>24</v>
      </c>
      <c r="F41" s="62" t="s">
        <v>24</v>
      </c>
      <c r="G41" s="179">
        <v>53546</v>
      </c>
      <c r="H41" s="179">
        <v>11901</v>
      </c>
      <c r="I41" s="179">
        <v>65447</v>
      </c>
      <c r="K41" s="170">
        <f t="shared" si="3"/>
        <v>53546</v>
      </c>
    </row>
    <row r="42" spans="1:11" ht="12" customHeight="1" x14ac:dyDescent="0.2">
      <c r="A42" s="63">
        <v>2015</v>
      </c>
      <c r="B42" s="5"/>
      <c r="C42" s="95" t="s">
        <v>24</v>
      </c>
      <c r="D42" s="226"/>
      <c r="E42" s="62" t="s">
        <v>24</v>
      </c>
      <c r="F42" s="62" t="s">
        <v>24</v>
      </c>
      <c r="G42" s="179">
        <v>30462</v>
      </c>
      <c r="H42" s="179">
        <v>7841</v>
      </c>
      <c r="I42" s="179">
        <v>38303</v>
      </c>
      <c r="K42" s="170">
        <f t="shared" si="3"/>
        <v>30462</v>
      </c>
    </row>
    <row r="43" spans="1:11" ht="12" customHeight="1" x14ac:dyDescent="0.2">
      <c r="A43" s="63">
        <v>2016</v>
      </c>
      <c r="B43" s="5"/>
      <c r="C43" s="95" t="s">
        <v>24</v>
      </c>
      <c r="D43" s="226"/>
      <c r="E43" s="62" t="s">
        <v>24</v>
      </c>
      <c r="F43" s="62" t="s">
        <v>24</v>
      </c>
      <c r="G43" s="179">
        <v>27278</v>
      </c>
      <c r="H43" s="179">
        <v>16762</v>
      </c>
      <c r="I43" s="179">
        <v>44040</v>
      </c>
      <c r="K43" s="170">
        <f t="shared" si="3"/>
        <v>27278</v>
      </c>
    </row>
    <row r="44" spans="1:11" ht="12" customHeight="1" x14ac:dyDescent="0.2">
      <c r="A44" s="63">
        <v>2017</v>
      </c>
      <c r="B44" s="5"/>
      <c r="C44" s="95" t="s">
        <v>24</v>
      </c>
      <c r="D44" s="226"/>
      <c r="E44" s="62" t="s">
        <v>24</v>
      </c>
      <c r="F44" s="62" t="s">
        <v>24</v>
      </c>
      <c r="G44" s="179">
        <v>91977</v>
      </c>
      <c r="H44" s="179">
        <v>24068</v>
      </c>
      <c r="I44" s="179">
        <v>116045</v>
      </c>
      <c r="K44" s="170">
        <f t="shared" si="3"/>
        <v>91977</v>
      </c>
    </row>
    <row r="45" spans="1:11" ht="12" customHeight="1" x14ac:dyDescent="0.2">
      <c r="A45" s="63">
        <v>2018</v>
      </c>
      <c r="B45" s="5"/>
      <c r="C45" s="95" t="s">
        <v>24</v>
      </c>
      <c r="D45" s="226"/>
      <c r="E45" s="62" t="s">
        <v>24</v>
      </c>
      <c r="F45" s="62" t="s">
        <v>24</v>
      </c>
      <c r="G45" s="179">
        <v>39507</v>
      </c>
      <c r="H45" s="179">
        <v>23927</v>
      </c>
      <c r="I45" s="179">
        <v>63434</v>
      </c>
      <c r="K45" s="170">
        <f t="shared" si="3"/>
        <v>39507</v>
      </c>
    </row>
    <row r="46" spans="1:11" ht="12" customHeight="1" x14ac:dyDescent="0.2">
      <c r="A46" s="63">
        <v>2019</v>
      </c>
      <c r="B46" s="5"/>
      <c r="C46" s="95" t="s">
        <v>24</v>
      </c>
      <c r="D46" s="226"/>
      <c r="E46" s="62" t="s">
        <v>24</v>
      </c>
      <c r="F46" s="62" t="s">
        <v>24</v>
      </c>
      <c r="G46" s="179">
        <v>18436</v>
      </c>
      <c r="H46" s="179">
        <v>15622</v>
      </c>
      <c r="I46" s="179">
        <v>34058</v>
      </c>
      <c r="K46" s="170">
        <f t="shared" si="3"/>
        <v>18436</v>
      </c>
    </row>
    <row r="47" spans="1:11" ht="12" customHeight="1" x14ac:dyDescent="0.2">
      <c r="A47" s="63">
        <v>2020</v>
      </c>
      <c r="B47" s="5"/>
      <c r="C47" s="95" t="s">
        <v>24</v>
      </c>
      <c r="D47" s="226"/>
      <c r="E47" s="62" t="s">
        <v>24</v>
      </c>
      <c r="F47" s="62" t="s">
        <v>24</v>
      </c>
      <c r="G47" s="179">
        <v>29387</v>
      </c>
      <c r="H47" s="179">
        <v>16020</v>
      </c>
      <c r="I47" s="179">
        <v>45407</v>
      </c>
      <c r="K47" s="170">
        <f t="shared" si="3"/>
        <v>29387</v>
      </c>
    </row>
    <row r="48" spans="1:11" ht="12" customHeight="1" x14ac:dyDescent="0.2">
      <c r="A48" s="63">
        <v>2021</v>
      </c>
      <c r="B48" s="5"/>
      <c r="C48" s="95" t="s">
        <v>24</v>
      </c>
      <c r="D48" s="226"/>
      <c r="E48" s="62" t="s">
        <v>24</v>
      </c>
      <c r="F48" s="62" t="s">
        <v>24</v>
      </c>
      <c r="G48" s="179">
        <v>48979</v>
      </c>
      <c r="H48" s="179">
        <v>13679</v>
      </c>
      <c r="I48" s="179">
        <v>62658</v>
      </c>
      <c r="K48" s="170">
        <f t="shared" si="3"/>
        <v>48979</v>
      </c>
    </row>
    <row r="49" spans="1:12" ht="12" customHeight="1" x14ac:dyDescent="0.2">
      <c r="A49" s="63">
        <v>2022</v>
      </c>
      <c r="B49" s="5"/>
      <c r="C49" s="95" t="s">
        <v>24</v>
      </c>
      <c r="D49" s="226"/>
      <c r="E49" s="62" t="s">
        <v>24</v>
      </c>
      <c r="F49" s="62" t="s">
        <v>24</v>
      </c>
      <c r="G49" s="179">
        <v>17609</v>
      </c>
      <c r="H49" s="179">
        <v>13786</v>
      </c>
      <c r="I49" s="179">
        <v>31395</v>
      </c>
      <c r="K49" s="170">
        <f t="shared" si="3"/>
        <v>17609</v>
      </c>
      <c r="L49" s="774" t="s">
        <v>323</v>
      </c>
    </row>
    <row r="50" spans="1:12" ht="12" customHeight="1" x14ac:dyDescent="0.2">
      <c r="A50" s="64" t="s">
        <v>324</v>
      </c>
      <c r="B50" s="12"/>
      <c r="C50" s="96" t="s">
        <v>24</v>
      </c>
      <c r="D50" s="176"/>
      <c r="E50" s="177" t="s">
        <v>24</v>
      </c>
      <c r="F50" s="177" t="s">
        <v>24</v>
      </c>
      <c r="G50" s="182">
        <v>29550</v>
      </c>
      <c r="H50" s="182">
        <v>11624</v>
      </c>
      <c r="I50" s="182">
        <v>41174</v>
      </c>
      <c r="K50" s="170">
        <f t="shared" si="3"/>
        <v>29550</v>
      </c>
      <c r="L50" s="774" t="s">
        <v>323</v>
      </c>
    </row>
    <row r="51" spans="1:12" ht="12" customHeight="1" x14ac:dyDescent="0.3">
      <c r="A51" s="946" t="s">
        <v>325</v>
      </c>
      <c r="B51" s="946"/>
      <c r="C51" s="946"/>
      <c r="D51" s="946"/>
      <c r="E51" s="946"/>
      <c r="F51" s="946"/>
      <c r="G51" s="183"/>
      <c r="H51" s="183"/>
      <c r="I51" s="183"/>
    </row>
    <row r="52" spans="1:12" ht="12" customHeight="1" x14ac:dyDescent="0.2">
      <c r="A52" s="946" t="s">
        <v>326</v>
      </c>
      <c r="B52" s="946"/>
      <c r="C52" s="946"/>
      <c r="D52" s="946"/>
      <c r="E52" s="946"/>
      <c r="F52" s="946"/>
      <c r="G52" s="946"/>
      <c r="H52" s="946"/>
      <c r="I52" s="946"/>
    </row>
    <row r="53" spans="1:12" ht="12" customHeight="1" x14ac:dyDescent="0.2">
      <c r="A53" s="946"/>
      <c r="B53" s="946"/>
      <c r="C53" s="946"/>
      <c r="D53" s="946"/>
      <c r="E53" s="946"/>
      <c r="F53" s="946"/>
      <c r="G53" s="946"/>
      <c r="H53" s="946"/>
      <c r="I53" s="946"/>
    </row>
    <row r="54" spans="1:12" ht="12" customHeight="1" x14ac:dyDescent="0.2">
      <c r="A54" s="946" t="s">
        <v>327</v>
      </c>
      <c r="B54" s="946"/>
      <c r="C54" s="946"/>
      <c r="D54" s="946"/>
      <c r="E54" s="946"/>
      <c r="F54" s="946"/>
      <c r="G54" s="90"/>
      <c r="H54" s="90"/>
      <c r="I54" s="90"/>
    </row>
    <row r="61" spans="1:12" s="275" customFormat="1" ht="12" customHeight="1" x14ac:dyDescent="0.2">
      <c r="A61" s="243"/>
      <c r="B61" s="243"/>
      <c r="C61" s="244"/>
      <c r="D61" s="244"/>
      <c r="E61" s="253"/>
      <c r="F61" s="253"/>
    </row>
    <row r="67" spans="1:9" ht="12" customHeight="1" x14ac:dyDescent="0.2">
      <c r="A67" s="178" t="s">
        <v>328</v>
      </c>
      <c r="B67" s="178"/>
      <c r="C67" s="178"/>
      <c r="D67" s="178"/>
      <c r="E67" s="178"/>
      <c r="F67" s="178"/>
      <c r="G67" s="108"/>
      <c r="H67" s="108"/>
      <c r="I67" s="108"/>
    </row>
    <row r="68" spans="1:9" ht="12" customHeight="1" x14ac:dyDescent="0.2">
      <c r="B68" s="8"/>
      <c r="C68" s="954" t="s">
        <v>321</v>
      </c>
      <c r="D68" s="954"/>
      <c r="E68" s="954"/>
      <c r="F68" s="954"/>
      <c r="G68" s="8"/>
      <c r="H68" s="8" t="s">
        <v>322</v>
      </c>
      <c r="I68" s="8"/>
    </row>
    <row r="69" spans="1:9" ht="12" customHeight="1" x14ac:dyDescent="0.2">
      <c r="A69" s="64" t="s">
        <v>298</v>
      </c>
      <c r="B69" s="353"/>
      <c r="C69" s="15" t="s">
        <v>15</v>
      </c>
      <c r="D69" s="354"/>
      <c r="E69" s="354" t="s">
        <v>16</v>
      </c>
      <c r="F69" s="354" t="s">
        <v>115</v>
      </c>
      <c r="G69" s="354" t="s">
        <v>15</v>
      </c>
      <c r="H69" s="354" t="s">
        <v>16</v>
      </c>
      <c r="I69" s="354" t="s">
        <v>115</v>
      </c>
    </row>
    <row r="70" spans="1:9" ht="12" customHeight="1" x14ac:dyDescent="0.2">
      <c r="A70" s="65" t="s">
        <v>329</v>
      </c>
      <c r="B70" s="65"/>
      <c r="C70" s="81">
        <f>AVERAGE(C4:C7)</f>
        <v>5255.75</v>
      </c>
      <c r="D70" s="86"/>
      <c r="E70" s="86">
        <f>AVERAGE(E4:E7)</f>
        <v>1003.5</v>
      </c>
      <c r="F70" s="86">
        <f>AVERAGE(F4:F7)</f>
        <v>6259.25</v>
      </c>
      <c r="G70" s="86">
        <f>AVERAGE(G4:G7)</f>
        <v>99881.426995799484</v>
      </c>
      <c r="H70" s="86">
        <f>AVERAGE(H4:H7)</f>
        <v>30425.463266172079</v>
      </c>
      <c r="I70" s="86">
        <f>AVERAGE(I4:I7)</f>
        <v>130306.89026197157</v>
      </c>
    </row>
    <row r="71" spans="1:9" ht="12" customHeight="1" x14ac:dyDescent="0.2">
      <c r="A71" s="65" t="s">
        <v>44</v>
      </c>
      <c r="B71" s="65"/>
      <c r="C71" s="81">
        <f>AVERAGE(C8:C12)</f>
        <v>3906</v>
      </c>
      <c r="D71" s="86"/>
      <c r="E71" s="86">
        <f>AVERAGE(E8:E12)</f>
        <v>1009.2</v>
      </c>
      <c r="F71" s="86">
        <f>AVERAGE(F8:F12)</f>
        <v>4915.2</v>
      </c>
      <c r="G71" s="86">
        <f>AVERAGE(G8:G12)</f>
        <v>55906.711094407619</v>
      </c>
      <c r="H71" s="86">
        <f>AVERAGE(H8:H12)</f>
        <v>25683.280757017328</v>
      </c>
      <c r="I71" s="86">
        <f>AVERAGE(I8:I12)</f>
        <v>81589.991851424944</v>
      </c>
    </row>
    <row r="72" spans="1:9" ht="12" customHeight="1" x14ac:dyDescent="0.2">
      <c r="A72" s="65" t="s">
        <v>45</v>
      </c>
      <c r="B72" s="65"/>
      <c r="C72" s="81">
        <f>AVERAGE(C13:C17)</f>
        <v>16796.8</v>
      </c>
      <c r="D72" s="86"/>
      <c r="E72" s="86">
        <f>AVERAGE(E13:E17)</f>
        <v>1526.8</v>
      </c>
      <c r="F72" s="86">
        <f>AVERAGE(F13:F17)</f>
        <v>18323.599999999999</v>
      </c>
      <c r="G72" s="86">
        <f>AVERAGE(G13:G17)</f>
        <v>84435.369950778302</v>
      </c>
      <c r="H72" s="86">
        <f>AVERAGE(H13:H17)</f>
        <v>29552.514413571822</v>
      </c>
      <c r="I72" s="86">
        <f>AVERAGE(I13:I17)</f>
        <v>113987.88436435016</v>
      </c>
    </row>
    <row r="73" spans="1:9" ht="12" customHeight="1" x14ac:dyDescent="0.2">
      <c r="A73" s="65" t="s">
        <v>330</v>
      </c>
      <c r="B73" s="65"/>
      <c r="C73" s="81">
        <f>AVERAGE(C18:C22)</f>
        <v>4387.2</v>
      </c>
      <c r="D73" s="86"/>
      <c r="E73" s="86">
        <f>AVERAGE(E18:E22)</f>
        <v>316</v>
      </c>
      <c r="F73" s="86">
        <f>AVERAGE(F18:F22)</f>
        <v>4703.2</v>
      </c>
      <c r="G73" s="86">
        <f>AVERAGE(G18:G22)</f>
        <v>45488.774376902722</v>
      </c>
      <c r="H73" s="86">
        <f>AVERAGE(H18:H22)</f>
        <v>15499.049689128955</v>
      </c>
      <c r="I73" s="86">
        <f>AVERAGE(I18:I22)</f>
        <v>60987.824066031681</v>
      </c>
    </row>
    <row r="74" spans="1:9" ht="12" customHeight="1" x14ac:dyDescent="0.2">
      <c r="A74" s="65" t="s">
        <v>47</v>
      </c>
      <c r="B74" s="65"/>
      <c r="C74" s="81">
        <f>AVERAGE(C23:C27)</f>
        <v>2710.2</v>
      </c>
      <c r="D74" s="86"/>
      <c r="E74" s="86">
        <f t="shared" ref="E74:I74" si="4">AVERAGE(E23:E27)</f>
        <v>122.4</v>
      </c>
      <c r="F74" s="86">
        <f t="shared" si="4"/>
        <v>2832.6</v>
      </c>
      <c r="G74" s="86">
        <f t="shared" si="4"/>
        <v>51228.662006050588</v>
      </c>
      <c r="H74" s="86">
        <f t="shared" si="4"/>
        <v>14388.986767598157</v>
      </c>
      <c r="I74" s="86">
        <f t="shared" si="4"/>
        <v>65617.648773648747</v>
      </c>
    </row>
    <row r="75" spans="1:9" ht="12" customHeight="1" x14ac:dyDescent="0.2">
      <c r="A75" s="65">
        <v>2001</v>
      </c>
      <c r="B75" s="83"/>
      <c r="C75" s="81">
        <f t="shared" ref="C75:C87" si="5">C28</f>
        <v>6380</v>
      </c>
      <c r="D75" s="86"/>
      <c r="E75" s="86">
        <f t="shared" ref="E75:I87" si="6">E28</f>
        <v>772</v>
      </c>
      <c r="F75" s="86">
        <f t="shared" si="6"/>
        <v>7152</v>
      </c>
      <c r="G75" s="86">
        <f t="shared" si="6"/>
        <v>76376.007727162054</v>
      </c>
      <c r="H75" s="86">
        <f t="shared" si="6"/>
        <v>26650.21791955526</v>
      </c>
      <c r="I75" s="86">
        <f t="shared" si="6"/>
        <v>103026.22564671731</v>
      </c>
    </row>
    <row r="76" spans="1:9" ht="12" customHeight="1" x14ac:dyDescent="0.2">
      <c r="A76" s="65">
        <v>2002</v>
      </c>
      <c r="B76" s="83"/>
      <c r="C76" s="81">
        <f t="shared" si="5"/>
        <v>11836</v>
      </c>
      <c r="D76" s="86"/>
      <c r="E76" s="86">
        <f t="shared" si="6"/>
        <v>905</v>
      </c>
      <c r="F76" s="86">
        <f t="shared" si="6"/>
        <v>12741</v>
      </c>
      <c r="G76" s="86">
        <f t="shared" si="6"/>
        <v>154142.62345953216</v>
      </c>
      <c r="H76" s="86">
        <f t="shared" si="6"/>
        <v>42805.537263496983</v>
      </c>
      <c r="I76" s="86">
        <f t="shared" si="6"/>
        <v>196948.16072302911</v>
      </c>
    </row>
    <row r="77" spans="1:9" ht="12" customHeight="1" x14ac:dyDescent="0.2">
      <c r="A77" s="65">
        <v>2003</v>
      </c>
      <c r="B77" s="83"/>
      <c r="C77" s="81">
        <f t="shared" si="5"/>
        <v>14620</v>
      </c>
      <c r="D77" s="86"/>
      <c r="E77" s="86">
        <f t="shared" si="6"/>
        <v>983</v>
      </c>
      <c r="F77" s="86">
        <f t="shared" si="6"/>
        <v>15603</v>
      </c>
      <c r="G77" s="86">
        <f t="shared" si="6"/>
        <v>204792.73551627307</v>
      </c>
      <c r="H77" s="86">
        <f t="shared" si="6"/>
        <v>19346.695916734065</v>
      </c>
      <c r="I77" s="86">
        <f t="shared" si="6"/>
        <v>224139.43143300715</v>
      </c>
    </row>
    <row r="78" spans="1:9" ht="12" customHeight="1" x14ac:dyDescent="0.2">
      <c r="A78" s="65">
        <v>2004</v>
      </c>
      <c r="B78" s="83"/>
      <c r="C78" s="81">
        <f t="shared" si="5"/>
        <v>5326</v>
      </c>
      <c r="D78" s="371" t="str">
        <f>D31</f>
        <v>b/</v>
      </c>
      <c r="E78" s="86">
        <f t="shared" si="6"/>
        <v>250</v>
      </c>
      <c r="F78" s="86">
        <f t="shared" si="6"/>
        <v>5576</v>
      </c>
      <c r="G78" s="86">
        <f t="shared" si="6"/>
        <v>132296.09082191592</v>
      </c>
      <c r="H78" s="86">
        <f t="shared" si="6"/>
        <v>19785.216104160492</v>
      </c>
      <c r="I78" s="86">
        <f t="shared" si="6"/>
        <v>152081.30692607642</v>
      </c>
    </row>
    <row r="79" spans="1:9" ht="12" customHeight="1" x14ac:dyDescent="0.2">
      <c r="A79" s="65">
        <v>2005</v>
      </c>
      <c r="B79" s="83"/>
      <c r="C79" s="81" t="str">
        <f t="shared" si="5"/>
        <v>-</v>
      </c>
      <c r="D79" s="372"/>
      <c r="E79" s="86" t="str">
        <f t="shared" si="6"/>
        <v>-</v>
      </c>
      <c r="F79" s="86" t="str">
        <f t="shared" si="6"/>
        <v>-</v>
      </c>
      <c r="G79" s="86">
        <f t="shared" si="6"/>
        <v>56474.372729902156</v>
      </c>
      <c r="H79" s="86">
        <f t="shared" si="6"/>
        <v>4849.0001350390412</v>
      </c>
      <c r="I79" s="86">
        <f t="shared" si="6"/>
        <v>61323.372864941193</v>
      </c>
    </row>
    <row r="80" spans="1:9" ht="12" customHeight="1" x14ac:dyDescent="0.2">
      <c r="A80" s="65">
        <v>2006</v>
      </c>
      <c r="B80" s="83"/>
      <c r="C80" s="81" t="str">
        <f t="shared" si="5"/>
        <v>-</v>
      </c>
      <c r="D80" s="372"/>
      <c r="E80" s="86" t="str">
        <f t="shared" si="6"/>
        <v>-</v>
      </c>
      <c r="F80" s="86" t="str">
        <f t="shared" si="6"/>
        <v>-</v>
      </c>
      <c r="G80" s="86">
        <f t="shared" si="6"/>
        <v>35074.84156299875</v>
      </c>
      <c r="H80" s="86">
        <f t="shared" si="6"/>
        <v>6770.2649820393353</v>
      </c>
      <c r="I80" s="86">
        <f t="shared" si="6"/>
        <v>41845.106545038077</v>
      </c>
    </row>
    <row r="81" spans="1:9" ht="12" customHeight="1" x14ac:dyDescent="0.2">
      <c r="A81" s="65">
        <v>2007</v>
      </c>
      <c r="B81" s="83"/>
      <c r="C81" s="81" t="str">
        <f t="shared" si="5"/>
        <v>-</v>
      </c>
      <c r="D81" s="372"/>
      <c r="E81" s="86" t="str">
        <f t="shared" si="6"/>
        <v>-</v>
      </c>
      <c r="F81" s="86" t="str">
        <f t="shared" si="6"/>
        <v>-</v>
      </c>
      <c r="G81" s="86">
        <f t="shared" si="6"/>
        <v>43493.37060763382</v>
      </c>
      <c r="H81" s="86">
        <f t="shared" si="6"/>
        <v>3284.3414048986497</v>
      </c>
      <c r="I81" s="86">
        <f t="shared" si="6"/>
        <v>46777.712012532465</v>
      </c>
    </row>
    <row r="82" spans="1:9" ht="12" customHeight="1" x14ac:dyDescent="0.2">
      <c r="A82" s="65">
        <v>2008</v>
      </c>
      <c r="B82" s="83"/>
      <c r="C82" s="81" t="str">
        <f t="shared" si="5"/>
        <v>-</v>
      </c>
      <c r="D82" s="372"/>
      <c r="E82" s="86" t="str">
        <f t="shared" si="6"/>
        <v>-</v>
      </c>
      <c r="F82" s="86" t="str">
        <f t="shared" si="6"/>
        <v>-</v>
      </c>
      <c r="G82" s="86">
        <f t="shared" si="6"/>
        <v>24309.279345748128</v>
      </c>
      <c r="H82" s="86">
        <f t="shared" si="6"/>
        <v>15185.541962057794</v>
      </c>
      <c r="I82" s="86">
        <f t="shared" si="6"/>
        <v>39494.82130780592</v>
      </c>
    </row>
    <row r="83" spans="1:9" ht="12" customHeight="1" x14ac:dyDescent="0.2">
      <c r="A83" s="65">
        <v>2009</v>
      </c>
      <c r="B83" s="83"/>
      <c r="C83" s="81" t="str">
        <f t="shared" si="5"/>
        <v>-</v>
      </c>
      <c r="D83" s="372"/>
      <c r="E83" s="86" t="str">
        <f t="shared" si="6"/>
        <v>-</v>
      </c>
      <c r="F83" s="86" t="str">
        <f t="shared" si="6"/>
        <v>-</v>
      </c>
      <c r="G83" s="86">
        <f t="shared" si="6"/>
        <v>60222.866897746389</v>
      </c>
      <c r="H83" s="86">
        <f t="shared" si="6"/>
        <v>13660.139437129028</v>
      </c>
      <c r="I83" s="86">
        <f t="shared" si="6"/>
        <v>73883.006334875419</v>
      </c>
    </row>
    <row r="84" spans="1:9" ht="12" customHeight="1" x14ac:dyDescent="0.2">
      <c r="A84" s="65">
        <v>2010</v>
      </c>
      <c r="B84" s="83"/>
      <c r="C84" s="81" t="str">
        <f t="shared" si="5"/>
        <v>-</v>
      </c>
      <c r="D84" s="372"/>
      <c r="E84" s="86" t="str">
        <f t="shared" si="6"/>
        <v>-</v>
      </c>
      <c r="F84" s="86" t="str">
        <f t="shared" si="6"/>
        <v>-</v>
      </c>
      <c r="G84" s="86">
        <f t="shared" si="6"/>
        <v>49390.208416833666</v>
      </c>
      <c r="H84" s="86">
        <f t="shared" si="6"/>
        <v>14458.791583166332</v>
      </c>
      <c r="I84" s="86">
        <f t="shared" si="6"/>
        <v>63848.999999999993</v>
      </c>
    </row>
    <row r="85" spans="1:9" ht="12" customHeight="1" x14ac:dyDescent="0.2">
      <c r="A85" s="65">
        <v>2011</v>
      </c>
      <c r="B85" s="83"/>
      <c r="C85" s="81" t="str">
        <f t="shared" si="5"/>
        <v>-</v>
      </c>
      <c r="D85" s="372"/>
      <c r="E85" s="86" t="str">
        <f t="shared" si="6"/>
        <v>-</v>
      </c>
      <c r="F85" s="86" t="str">
        <f t="shared" si="6"/>
        <v>-</v>
      </c>
      <c r="G85" s="86">
        <f t="shared" si="6"/>
        <v>67749.6707716401</v>
      </c>
      <c r="H85" s="86">
        <f t="shared" si="6"/>
        <v>30125.329228359908</v>
      </c>
      <c r="I85" s="86">
        <f t="shared" si="6"/>
        <v>97875</v>
      </c>
    </row>
    <row r="86" spans="1:9" ht="12" customHeight="1" x14ac:dyDescent="0.2">
      <c r="A86" s="65">
        <v>2012</v>
      </c>
      <c r="B86" s="83"/>
      <c r="C86" s="81" t="str">
        <f t="shared" si="5"/>
        <v>-</v>
      </c>
      <c r="D86" s="372"/>
      <c r="E86" s="86" t="str">
        <f t="shared" si="6"/>
        <v>-</v>
      </c>
      <c r="F86" s="86" t="str">
        <f t="shared" si="6"/>
        <v>-</v>
      </c>
      <c r="G86" s="86">
        <f t="shared" si="6"/>
        <v>69060.476287133963</v>
      </c>
      <c r="H86" s="86">
        <f t="shared" si="6"/>
        <v>10399.820313121507</v>
      </c>
      <c r="I86" s="86">
        <f t="shared" si="6"/>
        <v>79460.296600255475</v>
      </c>
    </row>
    <row r="87" spans="1:9" ht="12" customHeight="1" x14ac:dyDescent="0.2">
      <c r="A87" s="65">
        <v>2013</v>
      </c>
      <c r="B87" s="83"/>
      <c r="C87" s="81" t="str">
        <f t="shared" si="5"/>
        <v>-</v>
      </c>
      <c r="D87" s="372"/>
      <c r="E87" s="86" t="str">
        <f t="shared" si="6"/>
        <v>-</v>
      </c>
      <c r="F87" s="86" t="str">
        <f t="shared" si="6"/>
        <v>-</v>
      </c>
      <c r="G87" s="86">
        <f t="shared" si="6"/>
        <v>81654.646773801709</v>
      </c>
      <c r="H87" s="86">
        <f t="shared" si="6"/>
        <v>23027.485850877027</v>
      </c>
      <c r="I87" s="86">
        <f t="shared" si="6"/>
        <v>104682.13262467872</v>
      </c>
    </row>
    <row r="88" spans="1:9" ht="12" customHeight="1" x14ac:dyDescent="0.2">
      <c r="A88" s="65">
        <v>2014</v>
      </c>
      <c r="B88" s="83"/>
      <c r="C88" s="81" t="str">
        <f>C39</f>
        <v>-</v>
      </c>
      <c r="D88" s="372"/>
      <c r="E88" s="86" t="str">
        <f>E39</f>
        <v>-</v>
      </c>
      <c r="F88" s="86" t="str">
        <f>F39</f>
        <v>-</v>
      </c>
      <c r="G88" s="86">
        <f t="shared" ref="G88:I95" si="7">G41</f>
        <v>53546</v>
      </c>
      <c r="H88" s="86">
        <f t="shared" si="7"/>
        <v>11901</v>
      </c>
      <c r="I88" s="86">
        <f t="shared" si="7"/>
        <v>65447</v>
      </c>
    </row>
    <row r="89" spans="1:9" ht="12" customHeight="1" x14ac:dyDescent="0.2">
      <c r="A89" s="63">
        <v>2015</v>
      </c>
      <c r="B89" s="83"/>
      <c r="C89" s="81" t="str">
        <f>C39</f>
        <v>-</v>
      </c>
      <c r="D89" s="372"/>
      <c r="E89" s="86" t="str">
        <f>E39</f>
        <v>-</v>
      </c>
      <c r="F89" s="86" t="str">
        <f>F39</f>
        <v>-</v>
      </c>
      <c r="G89" s="86">
        <f t="shared" si="7"/>
        <v>30462</v>
      </c>
      <c r="H89" s="86">
        <f t="shared" si="7"/>
        <v>7841</v>
      </c>
      <c r="I89" s="86">
        <f t="shared" si="7"/>
        <v>38303</v>
      </c>
    </row>
    <row r="90" spans="1:9" ht="12" customHeight="1" x14ac:dyDescent="0.2">
      <c r="A90" s="63">
        <v>2016</v>
      </c>
      <c r="B90" s="83"/>
      <c r="C90" s="81" t="str">
        <f>C39</f>
        <v>-</v>
      </c>
      <c r="D90" s="372"/>
      <c r="E90" s="86" t="str">
        <f>E39</f>
        <v>-</v>
      </c>
      <c r="F90" s="86" t="str">
        <f>F39</f>
        <v>-</v>
      </c>
      <c r="G90" s="86">
        <f t="shared" si="7"/>
        <v>27278</v>
      </c>
      <c r="H90" s="86">
        <f t="shared" si="7"/>
        <v>16762</v>
      </c>
      <c r="I90" s="86">
        <f t="shared" si="7"/>
        <v>44040</v>
      </c>
    </row>
    <row r="91" spans="1:9" ht="12" customHeight="1" x14ac:dyDescent="0.2">
      <c r="A91" s="63">
        <v>2017</v>
      </c>
      <c r="B91" s="83"/>
      <c r="C91" s="81" t="str">
        <f>C39</f>
        <v>-</v>
      </c>
      <c r="D91" s="372"/>
      <c r="E91" s="86" t="str">
        <f>E39</f>
        <v>-</v>
      </c>
      <c r="F91" s="86" t="str">
        <f>F39</f>
        <v>-</v>
      </c>
      <c r="G91" s="86">
        <f t="shared" si="7"/>
        <v>91977</v>
      </c>
      <c r="H91" s="86">
        <f t="shared" si="7"/>
        <v>24068</v>
      </c>
      <c r="I91" s="86">
        <f t="shared" si="7"/>
        <v>116045</v>
      </c>
    </row>
    <row r="92" spans="1:9" ht="12" customHeight="1" x14ac:dyDescent="0.2">
      <c r="A92" s="63">
        <v>2018</v>
      </c>
      <c r="B92" s="83"/>
      <c r="C92" s="81" t="str">
        <f>C39</f>
        <v>-</v>
      </c>
      <c r="D92" s="372"/>
      <c r="E92" s="86" t="str">
        <f>E39</f>
        <v>-</v>
      </c>
      <c r="F92" s="86" t="str">
        <f>F39</f>
        <v>-</v>
      </c>
      <c r="G92" s="86">
        <f t="shared" si="7"/>
        <v>39507</v>
      </c>
      <c r="H92" s="86">
        <f t="shared" si="7"/>
        <v>23927</v>
      </c>
      <c r="I92" s="86">
        <f t="shared" si="7"/>
        <v>63434</v>
      </c>
    </row>
    <row r="93" spans="1:9" ht="12" customHeight="1" x14ac:dyDescent="0.2">
      <c r="A93" s="63">
        <v>2019</v>
      </c>
      <c r="B93" s="83"/>
      <c r="C93" s="81" t="str">
        <f>C39</f>
        <v>-</v>
      </c>
      <c r="D93" s="372"/>
      <c r="E93" s="86" t="str">
        <f>E39</f>
        <v>-</v>
      </c>
      <c r="F93" s="86" t="str">
        <f>F39</f>
        <v>-</v>
      </c>
      <c r="G93" s="86">
        <f t="shared" si="7"/>
        <v>18436</v>
      </c>
      <c r="H93" s="86">
        <f t="shared" si="7"/>
        <v>15622</v>
      </c>
      <c r="I93" s="86">
        <f t="shared" si="7"/>
        <v>34058</v>
      </c>
    </row>
    <row r="94" spans="1:9" ht="12" customHeight="1" x14ac:dyDescent="0.2">
      <c r="A94" s="63">
        <v>2020</v>
      </c>
      <c r="B94" s="83"/>
      <c r="C94" s="81" t="str">
        <f>C39</f>
        <v>-</v>
      </c>
      <c r="D94" s="372"/>
      <c r="E94" s="86" t="str">
        <f>E39</f>
        <v>-</v>
      </c>
      <c r="F94" s="86" t="str">
        <f>F39</f>
        <v>-</v>
      </c>
      <c r="G94" s="86">
        <f t="shared" si="7"/>
        <v>29387</v>
      </c>
      <c r="H94" s="86">
        <f t="shared" si="7"/>
        <v>16020</v>
      </c>
      <c r="I94" s="86">
        <f t="shared" si="7"/>
        <v>45407</v>
      </c>
    </row>
    <row r="95" spans="1:9" ht="12" customHeight="1" x14ac:dyDescent="0.2">
      <c r="A95" s="63">
        <v>2021</v>
      </c>
      <c r="B95" s="83"/>
      <c r="C95" s="81" t="str">
        <f>C39</f>
        <v>-</v>
      </c>
      <c r="D95" s="372"/>
      <c r="E95" s="86" t="str">
        <f>E39</f>
        <v>-</v>
      </c>
      <c r="F95" s="86" t="str">
        <f>F39</f>
        <v>-</v>
      </c>
      <c r="G95" s="86">
        <f t="shared" si="7"/>
        <v>48979</v>
      </c>
      <c r="H95" s="86">
        <f t="shared" si="7"/>
        <v>13679</v>
      </c>
      <c r="I95" s="86">
        <f t="shared" si="7"/>
        <v>62658</v>
      </c>
    </row>
    <row r="96" spans="1:9" ht="12" customHeight="1" x14ac:dyDescent="0.2">
      <c r="A96" s="63">
        <v>2022</v>
      </c>
      <c r="B96" s="83"/>
      <c r="C96" s="81" t="str">
        <f>C39</f>
        <v>-</v>
      </c>
      <c r="D96" s="372"/>
      <c r="E96" s="86" t="str">
        <f>E39</f>
        <v>-</v>
      </c>
      <c r="F96" s="86" t="str">
        <f>F39</f>
        <v>-</v>
      </c>
      <c r="G96" s="86">
        <f t="shared" ref="G96:I97" si="8">G49</f>
        <v>17609</v>
      </c>
      <c r="H96" s="86">
        <f t="shared" si="8"/>
        <v>13786</v>
      </c>
      <c r="I96" s="86">
        <f t="shared" si="8"/>
        <v>31395</v>
      </c>
    </row>
    <row r="97" spans="1:9" ht="12" customHeight="1" x14ac:dyDescent="0.2">
      <c r="A97" s="64" t="s">
        <v>324</v>
      </c>
      <c r="B97" s="373"/>
      <c r="C97" s="81" t="str">
        <f>C40</f>
        <v>-</v>
      </c>
      <c r="D97" s="372"/>
      <c r="E97" s="86" t="str">
        <f>E40</f>
        <v>-</v>
      </c>
      <c r="F97" s="86" t="str">
        <f>F40</f>
        <v>-</v>
      </c>
      <c r="G97" s="374">
        <f t="shared" si="8"/>
        <v>29550</v>
      </c>
      <c r="H97" s="374">
        <f t="shared" si="8"/>
        <v>11624</v>
      </c>
      <c r="I97" s="374">
        <f t="shared" si="8"/>
        <v>41174</v>
      </c>
    </row>
    <row r="98" spans="1:9" ht="12" customHeight="1" x14ac:dyDescent="0.2">
      <c r="A98" s="957" t="str">
        <f>A51</f>
        <v>a/  Surveys were discontinued in 2005.</v>
      </c>
      <c r="B98" s="957"/>
      <c r="C98" s="957"/>
      <c r="D98" s="957"/>
      <c r="E98" s="957"/>
      <c r="F98" s="957"/>
      <c r="G98" s="957"/>
      <c r="H98" s="957"/>
      <c r="I98" s="957"/>
    </row>
    <row r="99" spans="1:9" ht="12" customHeight="1" x14ac:dyDescent="0.2">
      <c r="A99" s="946" t="str">
        <f>A52</f>
        <v>b/  In 2004, one of the standard survey sections was not sampled.  In the previous two years, this section accounted for 33 percent of the total adult carcass counts.</v>
      </c>
      <c r="B99" s="946"/>
      <c r="C99" s="946"/>
      <c r="D99" s="946"/>
      <c r="E99" s="946"/>
      <c r="F99" s="946"/>
      <c r="G99" s="946"/>
      <c r="H99" s="946"/>
      <c r="I99" s="946"/>
    </row>
    <row r="100" spans="1:9" ht="9.75" customHeight="1" x14ac:dyDescent="0.2">
      <c r="A100" s="946"/>
      <c r="B100" s="946"/>
      <c r="C100" s="946"/>
      <c r="D100" s="946"/>
      <c r="E100" s="946"/>
      <c r="F100" s="946"/>
      <c r="G100" s="946"/>
      <c r="H100" s="946"/>
      <c r="I100" s="946"/>
    </row>
    <row r="101" spans="1:9" ht="12.75" customHeight="1" x14ac:dyDescent="0.2">
      <c r="A101" s="63" t="str">
        <f>A54</f>
        <v>c/  Preliminary.</v>
      </c>
    </row>
  </sheetData>
  <customSheetViews>
    <customSheetView guid="{EF5D9E67-CDBC-4DA7-AF4B-457CDBE1825C}" showGridLines="0">
      <pane ySplit="3" topLeftCell="A4" activePane="bottomLeft" state="frozen"/>
      <selection pane="bottomLeft" activeCell="A133" sqref="A133"/>
      <pageMargins left="0" right="0" top="0" bottom="0" header="0" footer="0"/>
      <pageSetup orientation="portrait" r:id="rId1"/>
      <headerFooter alignWithMargins="0"/>
    </customSheetView>
    <customSheetView guid="{803B97A9-0AF5-4FA4-9F0C-810C2BEAFCD3}" showPageBreaks="1" showGridLines="0" showRuler="0">
      <pane ySplit="3" topLeftCell="A4" activePane="bottomLeft" state="frozen"/>
      <selection pane="bottomLeft" activeCell="A4" sqref="A4"/>
      <pageMargins left="0" right="0" top="0" bottom="0" header="0" footer="0"/>
      <pageSetup orientation="portrait" r:id="rId2"/>
      <headerFooter alignWithMargins="0"/>
    </customSheetView>
    <customSheetView guid="{5AE94949-FC73-44C2-96F8-94154186EF22}" showPageBreaks="1" showGridLines="0" showRuler="0">
      <pane ySplit="3" topLeftCell="A17" activePane="bottomLeft" state="frozen"/>
      <selection pane="bottomLeft" activeCell="A34" sqref="A34:F35"/>
      <pageMargins left="0" right="0" top="0" bottom="0" header="0" footer="0"/>
      <pageSetup orientation="portrait" r:id="rId3"/>
      <headerFooter alignWithMargins="0"/>
    </customSheetView>
    <customSheetView guid="{CD5E8C7E-750A-46DA-942B-F5133C1E4099}" showPageBreaks="1" showGridLines="0" showRuler="0">
      <pane ySplit="3" topLeftCell="A4" activePane="bottomLeft" state="frozen"/>
      <selection pane="bottomLeft" activeCell="A4" sqref="A4"/>
      <pageMargins left="0" right="0" top="0" bottom="0" header="0" footer="0"/>
      <pageSetup orientation="portrait" r:id="rId4"/>
      <headerFooter alignWithMargins="0"/>
    </customSheetView>
    <customSheetView guid="{BBF7E6D9-D6DC-4A8E-B6D8-078D86A9ABA9}" showPageBreaks="1" showGridLines="0" showRuler="0">
      <pane ySplit="3" topLeftCell="A4" activePane="bottomLeft" state="frozen"/>
      <selection pane="bottomLeft" activeCell="A4" sqref="A4"/>
      <pageMargins left="0" right="0" top="0" bottom="0" header="0" footer="0"/>
      <pageSetup orientation="portrait" r:id="rId5"/>
      <headerFooter alignWithMargins="0"/>
    </customSheetView>
    <customSheetView guid="{622B48C2-7B56-4B1F-A7B4-4660CCA8C989}" showPageBreaks="1" showGridLines="0" printArea="1" showRuler="0">
      <pane ySplit="3" topLeftCell="A91" activePane="bottomLeft" state="frozen"/>
      <selection pane="bottomLeft" activeCell="I24" sqref="I24"/>
      <pageMargins left="0" right="0" top="0" bottom="0" header="0" footer="0"/>
      <pageSetup orientation="portrait" r:id="rId6"/>
      <headerFooter alignWithMargins="0"/>
    </customSheetView>
    <customSheetView guid="{1BB9C890-5E21-46C2-BAFE-D361E72979A8}" showPageBreaks="1" showGridLines="0" printArea="1" showRuler="0">
      <pane ySplit="3" topLeftCell="A97" activePane="bottomLeft" state="frozen"/>
      <selection pane="bottomLeft" activeCell="F127" sqref="F127"/>
      <pageMargins left="0" right="0" top="0" bottom="0" header="0" footer="0"/>
      <pageSetup orientation="portrait" r:id="rId7"/>
      <headerFooter alignWithMargins="0"/>
    </customSheetView>
    <customSheetView guid="{CBDD6A68-2B40-41C7-BE8F-235A878832D4}" showGridLines="0" showRuler="0">
      <pane ySplit="3" topLeftCell="A97" activePane="bottomLeft" state="frozen"/>
      <selection pane="bottomLeft" activeCell="F127" sqref="F127"/>
      <pageMargins left="0" right="0" top="0" bottom="0" header="0" footer="0"/>
      <pageSetup orientation="portrait" r:id="rId8"/>
      <headerFooter alignWithMargins="0"/>
    </customSheetView>
    <customSheetView guid="{4E64E44E-C413-40AC-A3E9-46A65E2E50C1}" showPageBreaks="1" showGridLines="0" printArea="1" showRuler="0">
      <pane ySplit="3" topLeftCell="A4" activePane="bottomLeft" state="frozen"/>
      <selection pane="bottomLeft" activeCell="A4" sqref="A4"/>
      <pageMargins left="0" right="0" top="0" bottom="0" header="0" footer="0"/>
      <pageSetup orientation="portrait" r:id="rId9"/>
      <headerFooter alignWithMargins="0"/>
    </customSheetView>
    <customSheetView guid="{5AF37BD3-DE11-4EB0-B468-40F0C613EAAC}" showPageBreaks="1" showGridLines="0" showRuler="0">
      <pane ySplit="3" topLeftCell="A4" activePane="bottomLeft" state="frozen"/>
      <selection pane="bottomLeft" activeCell="A4" sqref="A4"/>
      <pageMargins left="0" right="0" top="0" bottom="0" header="0" footer="0"/>
      <pageSetup orientation="portrait" r:id="rId10"/>
      <headerFooter alignWithMargins="0"/>
    </customSheetView>
    <customSheetView guid="{8B1E0859-77EF-4DDB-A81F-104DBA348B31}" showPageBreaks="1" showGridLines="0" printArea="1">
      <pane ySplit="3" topLeftCell="A4" activePane="bottomLeft" state="frozen"/>
      <selection pane="bottomLeft" activeCell="A123" sqref="A123:F124"/>
      <pageMargins left="0" right="0" top="0" bottom="0" header="0" footer="0"/>
      <pageSetup orientation="portrait" r:id="rId11"/>
      <headerFooter alignWithMargins="0"/>
    </customSheetView>
    <customSheetView guid="{56968ECB-F4FE-477A-8A39-9E820F23F3B6}" showGridLines="0">
      <pane ySplit="3" topLeftCell="A4" activePane="bottomLeft" state="frozen"/>
      <selection pane="bottomLeft" activeCell="A4" sqref="A4"/>
      <pageMargins left="0" right="0" top="0" bottom="0" header="0" footer="0"/>
      <pageSetup orientation="portrait" r:id="rId12"/>
      <headerFooter alignWithMargins="0"/>
    </customSheetView>
    <customSheetView guid="{951E20F6-66AF-4739-924D-9C0B166AA065}" showPageBreaks="1" showGridLines="0" showRuler="0">
      <pane ySplit="3" topLeftCell="A4" activePane="bottomLeft" state="frozen"/>
      <selection pane="bottomLeft" activeCell="A4" sqref="A4"/>
      <pageMargins left="0" right="0" top="0" bottom="0" header="0" footer="0"/>
      <pageSetup orientation="portrait" r:id="rId13"/>
      <headerFooter alignWithMargins="0"/>
    </customSheetView>
  </customSheetViews>
  <mergeCells count="7">
    <mergeCell ref="A98:I98"/>
    <mergeCell ref="A99:I100"/>
    <mergeCell ref="C2:F2"/>
    <mergeCell ref="C68:F68"/>
    <mergeCell ref="A51:F51"/>
    <mergeCell ref="A54:F54"/>
    <mergeCell ref="A52:I53"/>
  </mergeCells>
  <phoneticPr fontId="0" type="noConversion"/>
  <pageMargins left="1" right="1" top="1" bottom="0.5" header="0.5" footer="0.5"/>
  <pageSetup orientation="portrait" r:id="rId14"/>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Z141"/>
  <sheetViews>
    <sheetView showGridLines="0" zoomScale="90" zoomScaleNormal="90" workbookViewId="0">
      <pane xSplit="1" ySplit="6" topLeftCell="B7" activePane="bottomRight" state="frozen"/>
      <selection pane="topRight" activeCell="J81" sqref="J81"/>
      <selection pane="bottomLeft" activeCell="J81" sqref="J81"/>
      <selection pane="bottomRight" activeCell="T16" sqref="T16"/>
    </sheetView>
  </sheetViews>
  <sheetFormatPr defaultColWidth="9.1796875" defaultRowHeight="12" customHeight="1" x14ac:dyDescent="0.2"/>
  <cols>
    <col min="1" max="1" width="8.1796875" style="65" customWidth="1"/>
    <col min="2" max="21" width="6" style="38" customWidth="1"/>
    <col min="22" max="16384" width="9.1796875" style="6"/>
  </cols>
  <sheetData>
    <row r="1" spans="1:26" ht="12" customHeight="1" x14ac:dyDescent="0.3">
      <c r="A1" s="948" t="s">
        <v>331</v>
      </c>
      <c r="B1" s="948"/>
      <c r="C1" s="948"/>
      <c r="D1" s="948"/>
      <c r="E1" s="948"/>
      <c r="F1" s="948"/>
      <c r="G1" s="948"/>
      <c r="H1" s="948"/>
      <c r="I1" s="948"/>
      <c r="J1" s="948"/>
      <c r="K1" s="948"/>
      <c r="L1" s="948"/>
      <c r="M1" s="948"/>
      <c r="N1" s="948"/>
      <c r="O1" s="948"/>
      <c r="P1" s="948"/>
      <c r="Q1" s="948"/>
      <c r="R1" s="948"/>
      <c r="S1" s="948"/>
      <c r="T1" s="948"/>
      <c r="U1" s="948"/>
      <c r="X1" s="309" t="s">
        <v>304</v>
      </c>
      <c r="Y1" s="309"/>
      <c r="Z1" s="279"/>
    </row>
    <row r="2" spans="1:26" ht="12" customHeight="1" x14ac:dyDescent="0.2">
      <c r="A2" s="53"/>
      <c r="B2" s="954" t="s">
        <v>332</v>
      </c>
      <c r="C2" s="954"/>
      <c r="D2" s="954"/>
      <c r="E2" s="954"/>
      <c r="F2" s="954"/>
      <c r="G2" s="954"/>
      <c r="H2" s="954"/>
      <c r="I2" s="954"/>
      <c r="J2" s="954"/>
      <c r="K2" s="954"/>
      <c r="L2" s="954"/>
      <c r="M2" s="954"/>
      <c r="N2" s="954"/>
      <c r="O2" s="954"/>
      <c r="P2" s="954"/>
      <c r="Q2" s="954"/>
      <c r="R2" s="954"/>
      <c r="S2" s="954"/>
      <c r="T2" s="8"/>
      <c r="U2" s="8"/>
      <c r="X2" s="312" t="s">
        <v>333</v>
      </c>
      <c r="Y2" s="312"/>
      <c r="Z2" s="312"/>
    </row>
    <row r="3" spans="1:26" ht="12" customHeight="1" x14ac:dyDescent="0.2">
      <c r="B3" s="967" t="s">
        <v>334</v>
      </c>
      <c r="C3" s="967"/>
      <c r="D3" s="968" t="s">
        <v>335</v>
      </c>
      <c r="E3" s="968"/>
      <c r="F3" s="968" t="s">
        <v>336</v>
      </c>
      <c r="G3" s="968"/>
      <c r="H3" s="968" t="s">
        <v>337</v>
      </c>
      <c r="I3" s="968"/>
      <c r="J3" s="968" t="s">
        <v>338</v>
      </c>
      <c r="K3" s="968"/>
      <c r="L3" s="968" t="s">
        <v>339</v>
      </c>
      <c r="M3" s="968"/>
      <c r="N3" s="968" t="s">
        <v>340</v>
      </c>
      <c r="O3" s="968"/>
      <c r="P3" s="968" t="s">
        <v>341</v>
      </c>
      <c r="Q3" s="968"/>
      <c r="R3" s="968" t="s">
        <v>342</v>
      </c>
      <c r="S3" s="968"/>
      <c r="T3" s="968" t="s">
        <v>343</v>
      </c>
      <c r="U3" s="968"/>
    </row>
    <row r="4" spans="1:26" ht="12" customHeight="1" x14ac:dyDescent="0.2">
      <c r="B4" s="968"/>
      <c r="C4" s="968"/>
      <c r="D4" s="968"/>
      <c r="E4" s="968"/>
      <c r="F4" s="968"/>
      <c r="G4" s="968"/>
      <c r="H4" s="968"/>
      <c r="I4" s="968"/>
      <c r="J4" s="968"/>
      <c r="K4" s="968"/>
      <c r="L4" s="968"/>
      <c r="M4" s="968"/>
      <c r="N4" s="968"/>
      <c r="O4" s="968"/>
      <c r="P4" s="968"/>
      <c r="Q4" s="968"/>
      <c r="R4" s="968"/>
      <c r="S4" s="968"/>
      <c r="T4" s="968"/>
      <c r="U4" s="968"/>
    </row>
    <row r="5" spans="1:26" ht="12" customHeight="1" x14ac:dyDescent="0.2">
      <c r="A5" s="940" t="s">
        <v>8</v>
      </c>
      <c r="B5" s="969"/>
      <c r="C5" s="969"/>
      <c r="D5" s="969"/>
      <c r="E5" s="969"/>
      <c r="F5" s="969"/>
      <c r="G5" s="969"/>
      <c r="H5" s="969"/>
      <c r="I5" s="969"/>
      <c r="J5" s="969"/>
      <c r="K5" s="969"/>
      <c r="L5" s="969"/>
      <c r="M5" s="969"/>
      <c r="N5" s="969"/>
      <c r="O5" s="969"/>
      <c r="P5" s="969"/>
      <c r="Q5" s="969"/>
      <c r="R5" s="969"/>
      <c r="S5" s="969"/>
      <c r="T5" s="969"/>
      <c r="U5" s="969"/>
    </row>
    <row r="6" spans="1:26" ht="12" customHeight="1" x14ac:dyDescent="0.2">
      <c r="A6" s="966"/>
      <c r="B6" s="2" t="s">
        <v>15</v>
      </c>
      <c r="C6" s="2" t="s">
        <v>16</v>
      </c>
      <c r="D6" s="2" t="s">
        <v>15</v>
      </c>
      <c r="E6" s="2" t="s">
        <v>16</v>
      </c>
      <c r="F6" s="2" t="s">
        <v>15</v>
      </c>
      <c r="G6" s="2" t="s">
        <v>16</v>
      </c>
      <c r="H6" s="2" t="s">
        <v>15</v>
      </c>
      <c r="I6" s="2" t="s">
        <v>16</v>
      </c>
      <c r="J6" s="2" t="s">
        <v>15</v>
      </c>
      <c r="K6" s="2" t="s">
        <v>16</v>
      </c>
      <c r="L6" s="2" t="s">
        <v>15</v>
      </c>
      <c r="M6" s="2" t="s">
        <v>16</v>
      </c>
      <c r="N6" s="2" t="s">
        <v>15</v>
      </c>
      <c r="O6" s="2" t="s">
        <v>16</v>
      </c>
      <c r="P6" s="2" t="s">
        <v>15</v>
      </c>
      <c r="Q6" s="2" t="s">
        <v>16</v>
      </c>
      <c r="R6" s="2" t="s">
        <v>15</v>
      </c>
      <c r="S6" s="2" t="s">
        <v>16</v>
      </c>
      <c r="T6" s="2" t="s">
        <v>15</v>
      </c>
      <c r="U6" s="2" t="s">
        <v>16</v>
      </c>
      <c r="V6" s="6">
        <f>1+1.8+0.4+1.2+1.7+1+0.8+0.5+0.8</f>
        <v>9.1999999999999993</v>
      </c>
    </row>
    <row r="7" spans="1:26" ht="12" customHeight="1" x14ac:dyDescent="0.2">
      <c r="A7" s="53">
        <v>1961</v>
      </c>
      <c r="B7" s="48">
        <v>96</v>
      </c>
      <c r="C7" s="48">
        <v>8</v>
      </c>
      <c r="D7" s="48">
        <v>130</v>
      </c>
      <c r="E7" s="48">
        <v>36</v>
      </c>
      <c r="F7" s="48">
        <v>65</v>
      </c>
      <c r="G7" s="48">
        <v>4</v>
      </c>
      <c r="H7" s="48">
        <v>52</v>
      </c>
      <c r="I7" s="48">
        <v>11</v>
      </c>
      <c r="J7" s="48">
        <v>51</v>
      </c>
      <c r="K7" s="48">
        <v>1</v>
      </c>
      <c r="L7" s="48">
        <v>38</v>
      </c>
      <c r="M7" s="48">
        <v>8</v>
      </c>
      <c r="N7" s="48">
        <v>26</v>
      </c>
      <c r="O7" s="48">
        <v>22</v>
      </c>
      <c r="P7" s="48">
        <v>3</v>
      </c>
      <c r="Q7" s="48">
        <v>3</v>
      </c>
      <c r="R7" s="48">
        <v>10</v>
      </c>
      <c r="S7" s="48">
        <v>14</v>
      </c>
      <c r="T7" s="48">
        <v>51</v>
      </c>
      <c r="U7" s="48">
        <v>12</v>
      </c>
      <c r="V7" s="268">
        <f>(B7+D7+F7+H7+J7+L7+N7+P7+R7)/9.2</f>
        <v>51.195652173913047</v>
      </c>
    </row>
    <row r="8" spans="1:26" ht="12" customHeight="1" x14ac:dyDescent="0.2">
      <c r="A8" s="53">
        <v>1962</v>
      </c>
      <c r="B8" s="48">
        <v>69</v>
      </c>
      <c r="C8" s="48">
        <v>9</v>
      </c>
      <c r="D8" s="48">
        <v>95</v>
      </c>
      <c r="E8" s="48">
        <v>22</v>
      </c>
      <c r="F8" s="48">
        <v>39</v>
      </c>
      <c r="G8" s="48">
        <v>8</v>
      </c>
      <c r="H8" s="48">
        <v>131</v>
      </c>
      <c r="I8" s="48">
        <v>29</v>
      </c>
      <c r="J8" s="48">
        <v>32</v>
      </c>
      <c r="K8" s="48">
        <v>15</v>
      </c>
      <c r="L8" s="48">
        <v>8</v>
      </c>
      <c r="M8" s="48">
        <v>5</v>
      </c>
      <c r="N8" s="48">
        <v>12</v>
      </c>
      <c r="O8" s="48">
        <v>4</v>
      </c>
      <c r="P8" s="48">
        <v>2</v>
      </c>
      <c r="Q8" s="48">
        <v>0</v>
      </c>
      <c r="R8" s="48">
        <v>1</v>
      </c>
      <c r="S8" s="48">
        <v>0</v>
      </c>
      <c r="T8" s="48">
        <v>42</v>
      </c>
      <c r="U8" s="48">
        <v>10</v>
      </c>
      <c r="V8" s="268">
        <f t="shared" ref="V8:V49" si="0">(B8+D8+F8+H8+J8+L8+N8+P8+R8)/9.2</f>
        <v>42.282608695652179</v>
      </c>
    </row>
    <row r="9" spans="1:26" ht="12" customHeight="1" x14ac:dyDescent="0.2">
      <c r="A9" s="53">
        <v>1963</v>
      </c>
      <c r="B9" s="48">
        <v>96</v>
      </c>
      <c r="C9" s="48">
        <v>37</v>
      </c>
      <c r="D9" s="48">
        <v>128</v>
      </c>
      <c r="E9" s="48">
        <v>22</v>
      </c>
      <c r="F9" s="48">
        <v>88</v>
      </c>
      <c r="G9" s="48">
        <v>2</v>
      </c>
      <c r="H9" s="48">
        <v>63</v>
      </c>
      <c r="I9" s="48">
        <v>8</v>
      </c>
      <c r="J9" s="48">
        <v>67</v>
      </c>
      <c r="K9" s="48">
        <v>13</v>
      </c>
      <c r="L9" s="48">
        <v>39</v>
      </c>
      <c r="M9" s="48">
        <v>12</v>
      </c>
      <c r="N9" s="48">
        <v>27</v>
      </c>
      <c r="O9" s="48">
        <v>2</v>
      </c>
      <c r="P9" s="48">
        <v>0</v>
      </c>
      <c r="Q9" s="48">
        <v>2</v>
      </c>
      <c r="R9" s="48">
        <v>3</v>
      </c>
      <c r="S9" s="48">
        <v>0</v>
      </c>
      <c r="T9" s="48">
        <v>56</v>
      </c>
      <c r="U9" s="48">
        <v>11</v>
      </c>
      <c r="V9" s="268">
        <f t="shared" si="0"/>
        <v>55.54347826086957</v>
      </c>
    </row>
    <row r="10" spans="1:26" ht="12" customHeight="1" x14ac:dyDescent="0.2">
      <c r="A10" s="53">
        <v>1964</v>
      </c>
      <c r="B10" s="48">
        <v>112</v>
      </c>
      <c r="C10" s="48">
        <v>14</v>
      </c>
      <c r="D10" s="48">
        <v>134</v>
      </c>
      <c r="E10" s="48">
        <v>29</v>
      </c>
      <c r="F10" s="48">
        <v>45</v>
      </c>
      <c r="G10" s="48">
        <v>8</v>
      </c>
      <c r="H10" s="48">
        <v>18</v>
      </c>
      <c r="I10" s="48">
        <v>7</v>
      </c>
      <c r="J10" s="48">
        <v>22</v>
      </c>
      <c r="K10" s="48">
        <v>3</v>
      </c>
      <c r="L10" s="48">
        <v>22</v>
      </c>
      <c r="M10" s="48">
        <v>7</v>
      </c>
      <c r="N10" s="48">
        <v>212</v>
      </c>
      <c r="O10" s="48">
        <v>35</v>
      </c>
      <c r="P10" s="48">
        <v>1</v>
      </c>
      <c r="Q10" s="48">
        <v>0</v>
      </c>
      <c r="R10" s="48">
        <v>9</v>
      </c>
      <c r="S10" s="48">
        <v>2</v>
      </c>
      <c r="T10" s="48">
        <v>63</v>
      </c>
      <c r="U10" s="48">
        <v>11</v>
      </c>
      <c r="V10" s="268">
        <f t="shared" si="0"/>
        <v>62.500000000000007</v>
      </c>
    </row>
    <row r="11" spans="1:26" ht="12" customHeight="1" x14ac:dyDescent="0.2">
      <c r="A11" s="53">
        <v>1965</v>
      </c>
      <c r="B11" s="48">
        <v>100</v>
      </c>
      <c r="C11" s="48">
        <v>43</v>
      </c>
      <c r="D11" s="48">
        <v>93</v>
      </c>
      <c r="E11" s="48">
        <v>18</v>
      </c>
      <c r="F11" s="48">
        <v>123</v>
      </c>
      <c r="G11" s="48">
        <v>2</v>
      </c>
      <c r="H11" s="48">
        <v>32</v>
      </c>
      <c r="I11" s="48">
        <v>8</v>
      </c>
      <c r="J11" s="48">
        <v>44</v>
      </c>
      <c r="K11" s="48">
        <v>34</v>
      </c>
      <c r="L11" s="48">
        <v>31</v>
      </c>
      <c r="M11" s="48">
        <v>14</v>
      </c>
      <c r="N11" s="48">
        <v>28</v>
      </c>
      <c r="O11" s="48">
        <v>11</v>
      </c>
      <c r="P11" s="48">
        <v>2</v>
      </c>
      <c r="Q11" s="48">
        <v>0</v>
      </c>
      <c r="R11" s="48">
        <v>91</v>
      </c>
      <c r="S11" s="48">
        <v>49</v>
      </c>
      <c r="T11" s="48">
        <v>59</v>
      </c>
      <c r="U11" s="48">
        <v>19</v>
      </c>
      <c r="V11" s="268">
        <f t="shared" si="0"/>
        <v>59.130434782608702</v>
      </c>
    </row>
    <row r="12" spans="1:26" ht="12" customHeight="1" x14ac:dyDescent="0.2">
      <c r="A12" s="53">
        <v>1966</v>
      </c>
      <c r="B12" s="48">
        <v>95</v>
      </c>
      <c r="C12" s="48">
        <v>8</v>
      </c>
      <c r="D12" s="48">
        <v>85</v>
      </c>
      <c r="E12" s="48">
        <v>25</v>
      </c>
      <c r="F12" s="48">
        <v>73</v>
      </c>
      <c r="G12" s="48">
        <v>7</v>
      </c>
      <c r="H12" s="48">
        <v>36</v>
      </c>
      <c r="I12" s="48">
        <v>6</v>
      </c>
      <c r="J12" s="48">
        <v>67</v>
      </c>
      <c r="K12" s="48">
        <v>15</v>
      </c>
      <c r="L12" s="48">
        <v>42</v>
      </c>
      <c r="M12" s="48">
        <v>20</v>
      </c>
      <c r="N12" s="48">
        <v>111</v>
      </c>
      <c r="O12" s="48">
        <v>11</v>
      </c>
      <c r="P12" s="48">
        <v>5</v>
      </c>
      <c r="Q12" s="48">
        <v>1</v>
      </c>
      <c r="R12" s="48">
        <v>55</v>
      </c>
      <c r="S12" s="48">
        <v>19</v>
      </c>
      <c r="T12" s="48">
        <v>62</v>
      </c>
      <c r="U12" s="48">
        <v>12</v>
      </c>
      <c r="V12" s="268">
        <f t="shared" si="0"/>
        <v>61.847826086956523</v>
      </c>
    </row>
    <row r="13" spans="1:26" ht="12" customHeight="1" x14ac:dyDescent="0.2">
      <c r="A13" s="53">
        <v>1967</v>
      </c>
      <c r="B13" s="48">
        <v>64</v>
      </c>
      <c r="C13" s="48">
        <v>2</v>
      </c>
      <c r="D13" s="48">
        <v>117</v>
      </c>
      <c r="E13" s="48">
        <v>41</v>
      </c>
      <c r="F13" s="48">
        <v>55</v>
      </c>
      <c r="G13" s="48">
        <v>6</v>
      </c>
      <c r="H13" s="48">
        <v>39</v>
      </c>
      <c r="I13" s="48">
        <v>3</v>
      </c>
      <c r="J13" s="48">
        <v>35</v>
      </c>
      <c r="K13" s="48">
        <v>13</v>
      </c>
      <c r="L13" s="48">
        <v>12</v>
      </c>
      <c r="M13" s="48">
        <v>14</v>
      </c>
      <c r="N13" s="48">
        <v>110</v>
      </c>
      <c r="O13" s="48">
        <v>31</v>
      </c>
      <c r="P13" s="48">
        <v>7</v>
      </c>
      <c r="Q13" s="48">
        <v>0</v>
      </c>
      <c r="R13" s="48">
        <v>17</v>
      </c>
      <c r="S13" s="48">
        <v>0</v>
      </c>
      <c r="T13" s="48">
        <v>50</v>
      </c>
      <c r="U13" s="48">
        <v>12</v>
      </c>
      <c r="V13" s="268">
        <f t="shared" si="0"/>
        <v>49.565217391304351</v>
      </c>
    </row>
    <row r="14" spans="1:26" ht="12" customHeight="1" x14ac:dyDescent="0.2">
      <c r="A14" s="53">
        <v>1968</v>
      </c>
      <c r="B14" s="48">
        <v>44</v>
      </c>
      <c r="C14" s="48">
        <v>2</v>
      </c>
      <c r="D14" s="48">
        <v>81</v>
      </c>
      <c r="E14" s="48">
        <v>29</v>
      </c>
      <c r="F14" s="48">
        <v>41</v>
      </c>
      <c r="G14" s="48">
        <v>2</v>
      </c>
      <c r="H14" s="48">
        <v>19</v>
      </c>
      <c r="I14" s="48">
        <v>4</v>
      </c>
      <c r="J14" s="48">
        <v>32</v>
      </c>
      <c r="K14" s="48">
        <v>9</v>
      </c>
      <c r="L14" s="48">
        <v>18</v>
      </c>
      <c r="M14" s="48">
        <v>12</v>
      </c>
      <c r="N14" s="48">
        <v>52</v>
      </c>
      <c r="O14" s="48">
        <v>32</v>
      </c>
      <c r="P14" s="48">
        <v>0</v>
      </c>
      <c r="Q14" s="48">
        <v>0</v>
      </c>
      <c r="R14" s="48">
        <v>16</v>
      </c>
      <c r="S14" s="48">
        <v>4</v>
      </c>
      <c r="T14" s="48">
        <v>33</v>
      </c>
      <c r="U14" s="48">
        <v>10</v>
      </c>
      <c r="V14" s="268">
        <f t="shared" si="0"/>
        <v>32.934782608695656</v>
      </c>
    </row>
    <row r="15" spans="1:26" ht="12" customHeight="1" x14ac:dyDescent="0.2">
      <c r="A15" s="53">
        <v>1969</v>
      </c>
      <c r="B15" s="48">
        <v>29</v>
      </c>
      <c r="C15" s="48">
        <v>2</v>
      </c>
      <c r="D15" s="48">
        <v>41</v>
      </c>
      <c r="E15" s="48">
        <v>13</v>
      </c>
      <c r="F15" s="48">
        <v>28</v>
      </c>
      <c r="G15" s="48">
        <v>8</v>
      </c>
      <c r="H15" s="48">
        <v>7</v>
      </c>
      <c r="I15" s="48">
        <v>3</v>
      </c>
      <c r="J15" s="48">
        <v>68</v>
      </c>
      <c r="K15" s="48">
        <v>20</v>
      </c>
      <c r="L15" s="48">
        <v>13</v>
      </c>
      <c r="M15" s="48">
        <v>2</v>
      </c>
      <c r="N15" s="48">
        <v>140</v>
      </c>
      <c r="O15" s="48">
        <v>52</v>
      </c>
      <c r="P15" s="48">
        <v>6</v>
      </c>
      <c r="Q15" s="48">
        <v>2</v>
      </c>
      <c r="R15" s="48">
        <v>7</v>
      </c>
      <c r="S15" s="48">
        <v>0</v>
      </c>
      <c r="T15" s="48">
        <v>37</v>
      </c>
      <c r="U15" s="48">
        <v>11</v>
      </c>
      <c r="V15" s="268">
        <f t="shared" si="0"/>
        <v>36.847826086956523</v>
      </c>
    </row>
    <row r="16" spans="1:26" ht="12" customHeight="1" x14ac:dyDescent="0.2">
      <c r="A16" s="53">
        <v>1970</v>
      </c>
      <c r="B16" s="48">
        <v>54</v>
      </c>
      <c r="C16" s="48">
        <v>3</v>
      </c>
      <c r="D16" s="48">
        <v>139</v>
      </c>
      <c r="E16" s="48">
        <v>29</v>
      </c>
      <c r="F16" s="48">
        <v>39</v>
      </c>
      <c r="G16" s="48">
        <v>8</v>
      </c>
      <c r="H16" s="48">
        <v>51</v>
      </c>
      <c r="I16" s="48">
        <v>9</v>
      </c>
      <c r="J16" s="48">
        <v>105</v>
      </c>
      <c r="K16" s="48">
        <v>10</v>
      </c>
      <c r="L16" s="48">
        <v>43</v>
      </c>
      <c r="M16" s="48">
        <v>34</v>
      </c>
      <c r="N16" s="48">
        <v>256</v>
      </c>
      <c r="O16" s="48">
        <v>76</v>
      </c>
      <c r="P16" s="48">
        <v>12</v>
      </c>
      <c r="Q16" s="48">
        <v>0</v>
      </c>
      <c r="R16" s="48">
        <v>36</v>
      </c>
      <c r="S16" s="48">
        <v>23</v>
      </c>
      <c r="T16" s="48">
        <v>80</v>
      </c>
      <c r="U16" s="48">
        <v>21</v>
      </c>
      <c r="V16" s="268">
        <f t="shared" si="0"/>
        <v>79.891304347826093</v>
      </c>
    </row>
    <row r="17" spans="1:22" ht="12" customHeight="1" x14ac:dyDescent="0.2">
      <c r="A17" s="53">
        <v>1971</v>
      </c>
      <c r="B17" s="48">
        <v>84</v>
      </c>
      <c r="C17" s="48">
        <v>10</v>
      </c>
      <c r="D17" s="48">
        <v>35</v>
      </c>
      <c r="E17" s="48">
        <v>4</v>
      </c>
      <c r="F17" s="48">
        <v>35</v>
      </c>
      <c r="G17" s="48">
        <v>1</v>
      </c>
      <c r="H17" s="48">
        <v>40</v>
      </c>
      <c r="I17" s="48">
        <v>5</v>
      </c>
      <c r="J17" s="48">
        <v>78</v>
      </c>
      <c r="K17" s="48">
        <v>17</v>
      </c>
      <c r="L17" s="48">
        <v>38</v>
      </c>
      <c r="M17" s="48">
        <v>8</v>
      </c>
      <c r="N17" s="48">
        <v>49</v>
      </c>
      <c r="O17" s="48">
        <v>10</v>
      </c>
      <c r="P17" s="48">
        <v>21</v>
      </c>
      <c r="Q17" s="48">
        <v>22</v>
      </c>
      <c r="R17" s="48">
        <v>17</v>
      </c>
      <c r="S17" s="48">
        <v>5</v>
      </c>
      <c r="T17" s="48">
        <v>43</v>
      </c>
      <c r="U17" s="48">
        <v>9</v>
      </c>
      <c r="V17" s="268">
        <f t="shared" si="0"/>
        <v>43.152173913043484</v>
      </c>
    </row>
    <row r="18" spans="1:22" ht="12" customHeight="1" x14ac:dyDescent="0.2">
      <c r="A18" s="53">
        <v>1972</v>
      </c>
      <c r="B18" s="48">
        <v>71</v>
      </c>
      <c r="C18" s="48">
        <v>46</v>
      </c>
      <c r="D18" s="48">
        <v>54</v>
      </c>
      <c r="E18" s="48">
        <v>12</v>
      </c>
      <c r="F18" s="48">
        <v>82</v>
      </c>
      <c r="G18" s="48">
        <v>10</v>
      </c>
      <c r="H18" s="48">
        <v>27</v>
      </c>
      <c r="I18" s="48">
        <v>14</v>
      </c>
      <c r="J18" s="48">
        <v>36</v>
      </c>
      <c r="K18" s="48">
        <v>12</v>
      </c>
      <c r="L18" s="48">
        <v>3</v>
      </c>
      <c r="M18" s="48">
        <v>2</v>
      </c>
      <c r="N18" s="48">
        <v>88</v>
      </c>
      <c r="O18" s="48">
        <v>56</v>
      </c>
      <c r="P18" s="48">
        <v>8</v>
      </c>
      <c r="Q18" s="48">
        <v>12</v>
      </c>
      <c r="R18" s="48">
        <v>8</v>
      </c>
      <c r="S18" s="48">
        <v>4</v>
      </c>
      <c r="T18" s="48">
        <v>41</v>
      </c>
      <c r="U18" s="48">
        <v>18</v>
      </c>
      <c r="V18" s="268">
        <f t="shared" si="0"/>
        <v>40.978260869565219</v>
      </c>
    </row>
    <row r="19" spans="1:22" ht="12" customHeight="1" x14ac:dyDescent="0.2">
      <c r="A19" s="53">
        <v>1973</v>
      </c>
      <c r="B19" s="48">
        <v>139</v>
      </c>
      <c r="C19" s="48">
        <v>28</v>
      </c>
      <c r="D19" s="48">
        <v>84</v>
      </c>
      <c r="E19" s="48">
        <v>1</v>
      </c>
      <c r="F19" s="48">
        <v>61</v>
      </c>
      <c r="G19" s="48">
        <v>4</v>
      </c>
      <c r="H19" s="48">
        <v>47</v>
      </c>
      <c r="I19" s="48">
        <v>0</v>
      </c>
      <c r="J19" s="48">
        <v>48</v>
      </c>
      <c r="K19" s="48">
        <v>4</v>
      </c>
      <c r="L19" s="48">
        <v>20</v>
      </c>
      <c r="M19" s="48">
        <v>4</v>
      </c>
      <c r="N19" s="48" t="s">
        <v>24</v>
      </c>
      <c r="O19" s="48" t="s">
        <v>24</v>
      </c>
      <c r="P19" s="48">
        <v>21</v>
      </c>
      <c r="Q19" s="48">
        <v>1</v>
      </c>
      <c r="R19" s="48">
        <v>18</v>
      </c>
      <c r="S19" s="48">
        <v>0</v>
      </c>
      <c r="T19" s="48">
        <v>52</v>
      </c>
      <c r="U19" s="48">
        <v>5</v>
      </c>
      <c r="V19" s="268" t="e">
        <f>(B19+D19+F19+H19+J19+L19+N19+P19+R19)/9.2</f>
        <v>#VALUE!</v>
      </c>
    </row>
    <row r="20" spans="1:22" ht="12" customHeight="1" x14ac:dyDescent="0.2">
      <c r="A20" s="53">
        <v>1974</v>
      </c>
      <c r="B20" s="48">
        <v>141</v>
      </c>
      <c r="C20" s="48">
        <v>16</v>
      </c>
      <c r="D20" s="48">
        <v>45</v>
      </c>
      <c r="E20" s="48">
        <v>4</v>
      </c>
      <c r="F20" s="48">
        <v>42</v>
      </c>
      <c r="G20" s="48">
        <v>0</v>
      </c>
      <c r="H20" s="48">
        <v>47</v>
      </c>
      <c r="I20" s="48">
        <v>2</v>
      </c>
      <c r="J20" s="48">
        <v>93</v>
      </c>
      <c r="K20" s="48">
        <v>0</v>
      </c>
      <c r="L20" s="48">
        <v>13</v>
      </c>
      <c r="M20" s="48">
        <v>0</v>
      </c>
      <c r="N20" s="48">
        <v>131</v>
      </c>
      <c r="O20" s="48">
        <v>68</v>
      </c>
      <c r="P20" s="48">
        <v>16</v>
      </c>
      <c r="Q20" s="48">
        <v>28</v>
      </c>
      <c r="R20" s="48">
        <v>13</v>
      </c>
      <c r="S20" s="48">
        <v>7</v>
      </c>
      <c r="T20" s="48">
        <v>59</v>
      </c>
      <c r="U20" s="48">
        <v>14</v>
      </c>
      <c r="V20" s="268">
        <f t="shared" si="0"/>
        <v>58.804347826086961</v>
      </c>
    </row>
    <row r="21" spans="1:22" ht="12" customHeight="1" x14ac:dyDescent="0.2">
      <c r="A21" s="53">
        <v>1975</v>
      </c>
      <c r="B21" s="48">
        <v>72</v>
      </c>
      <c r="C21" s="48">
        <v>28</v>
      </c>
      <c r="D21" s="48" t="s">
        <v>24</v>
      </c>
      <c r="E21" s="48" t="s">
        <v>24</v>
      </c>
      <c r="F21" s="48" t="s">
        <v>24</v>
      </c>
      <c r="G21" s="48" t="s">
        <v>24</v>
      </c>
      <c r="H21" s="48" t="s">
        <v>24</v>
      </c>
      <c r="I21" s="48" t="s">
        <v>24</v>
      </c>
      <c r="J21" s="48" t="s">
        <v>24</v>
      </c>
      <c r="K21" s="48" t="s">
        <v>24</v>
      </c>
      <c r="L21" s="48">
        <v>9</v>
      </c>
      <c r="M21" s="48">
        <v>1</v>
      </c>
      <c r="N21" s="48">
        <v>106</v>
      </c>
      <c r="O21" s="48">
        <v>60</v>
      </c>
      <c r="P21" s="48">
        <v>22</v>
      </c>
      <c r="Q21" s="48">
        <v>4</v>
      </c>
      <c r="R21" s="48">
        <v>18</v>
      </c>
      <c r="S21" s="48">
        <v>9</v>
      </c>
      <c r="T21" s="48">
        <v>55</v>
      </c>
      <c r="U21" s="48">
        <v>25</v>
      </c>
      <c r="V21" s="268" t="e">
        <f t="shared" si="0"/>
        <v>#VALUE!</v>
      </c>
    </row>
    <row r="22" spans="1:22" ht="12" customHeight="1" x14ac:dyDescent="0.2">
      <c r="A22" s="53">
        <v>1976</v>
      </c>
      <c r="B22" s="48">
        <v>135</v>
      </c>
      <c r="C22" s="48">
        <v>39</v>
      </c>
      <c r="D22" s="48">
        <v>35</v>
      </c>
      <c r="E22" s="48">
        <v>5</v>
      </c>
      <c r="F22" s="48">
        <v>0</v>
      </c>
      <c r="G22" s="48">
        <v>0</v>
      </c>
      <c r="H22" s="48">
        <v>18</v>
      </c>
      <c r="I22" s="48">
        <v>12</v>
      </c>
      <c r="J22" s="48">
        <v>10</v>
      </c>
      <c r="K22" s="48">
        <v>6</v>
      </c>
      <c r="L22" s="48">
        <v>1</v>
      </c>
      <c r="M22" s="48">
        <v>0</v>
      </c>
      <c r="N22" s="48">
        <v>188</v>
      </c>
      <c r="O22" s="48">
        <v>74</v>
      </c>
      <c r="P22" s="48">
        <v>28</v>
      </c>
      <c r="Q22" s="48">
        <v>24</v>
      </c>
      <c r="R22" s="48">
        <v>0</v>
      </c>
      <c r="S22" s="48">
        <v>0</v>
      </c>
      <c r="T22" s="48">
        <v>45</v>
      </c>
      <c r="U22" s="48">
        <v>17</v>
      </c>
      <c r="V22" s="268">
        <f t="shared" si="0"/>
        <v>45.108695652173914</v>
      </c>
    </row>
    <row r="23" spans="1:22" ht="12" customHeight="1" x14ac:dyDescent="0.2">
      <c r="A23" s="53">
        <v>1977</v>
      </c>
      <c r="B23" s="48">
        <v>158</v>
      </c>
      <c r="C23" s="48">
        <v>12</v>
      </c>
      <c r="D23" s="48">
        <v>56</v>
      </c>
      <c r="E23" s="48">
        <v>2</v>
      </c>
      <c r="F23" s="48">
        <v>14</v>
      </c>
      <c r="G23" s="48">
        <v>2</v>
      </c>
      <c r="H23" s="48">
        <v>45</v>
      </c>
      <c r="I23" s="48">
        <v>2</v>
      </c>
      <c r="J23" s="48">
        <v>160</v>
      </c>
      <c r="K23" s="48">
        <v>20</v>
      </c>
      <c r="L23" s="48">
        <v>13</v>
      </c>
      <c r="M23" s="48">
        <v>2</v>
      </c>
      <c r="N23" s="48">
        <v>181</v>
      </c>
      <c r="O23" s="48">
        <v>60</v>
      </c>
      <c r="P23" s="48">
        <v>19</v>
      </c>
      <c r="Q23" s="48">
        <v>8</v>
      </c>
      <c r="R23" s="48">
        <v>7</v>
      </c>
      <c r="S23" s="48">
        <v>7</v>
      </c>
      <c r="T23" s="48">
        <v>71</v>
      </c>
      <c r="U23" s="48">
        <v>13</v>
      </c>
      <c r="V23" s="268">
        <f t="shared" si="0"/>
        <v>70.978260869565219</v>
      </c>
    </row>
    <row r="24" spans="1:22" ht="12" customHeight="1" x14ac:dyDescent="0.2">
      <c r="A24" s="53">
        <v>1978</v>
      </c>
      <c r="B24" s="48">
        <v>166</v>
      </c>
      <c r="C24" s="48">
        <v>6</v>
      </c>
      <c r="D24" s="48">
        <v>62</v>
      </c>
      <c r="E24" s="48">
        <v>8</v>
      </c>
      <c r="F24" s="48">
        <v>31</v>
      </c>
      <c r="G24" s="48">
        <v>3</v>
      </c>
      <c r="H24" s="48">
        <v>28</v>
      </c>
      <c r="I24" s="48">
        <v>0</v>
      </c>
      <c r="J24" s="48">
        <v>175</v>
      </c>
      <c r="K24" s="48">
        <v>6</v>
      </c>
      <c r="L24" s="48">
        <v>12</v>
      </c>
      <c r="M24" s="48">
        <v>0</v>
      </c>
      <c r="N24" s="48">
        <v>115</v>
      </c>
      <c r="O24" s="48">
        <v>24</v>
      </c>
      <c r="P24" s="48">
        <v>42</v>
      </c>
      <c r="Q24" s="48">
        <v>18</v>
      </c>
      <c r="R24" s="48">
        <v>40</v>
      </c>
      <c r="S24" s="48">
        <v>3</v>
      </c>
      <c r="T24" s="48">
        <v>73</v>
      </c>
      <c r="U24" s="48">
        <v>7</v>
      </c>
      <c r="V24" s="268">
        <f t="shared" si="0"/>
        <v>72.934782608695656</v>
      </c>
    </row>
    <row r="25" spans="1:22" ht="12" customHeight="1" x14ac:dyDescent="0.2">
      <c r="A25" s="53">
        <v>1979</v>
      </c>
      <c r="B25" s="48">
        <v>168</v>
      </c>
      <c r="C25" s="48">
        <v>2</v>
      </c>
      <c r="D25" s="48">
        <v>45</v>
      </c>
      <c r="E25" s="48">
        <v>2</v>
      </c>
      <c r="F25" s="48">
        <v>50</v>
      </c>
      <c r="G25" s="48">
        <v>3</v>
      </c>
      <c r="H25" s="48">
        <v>98</v>
      </c>
      <c r="I25" s="48">
        <v>7</v>
      </c>
      <c r="J25" s="48">
        <v>144</v>
      </c>
      <c r="K25" s="48">
        <v>78</v>
      </c>
      <c r="L25" s="48">
        <v>40</v>
      </c>
      <c r="M25" s="48">
        <v>10</v>
      </c>
      <c r="N25" s="48">
        <v>128</v>
      </c>
      <c r="O25" s="48">
        <v>12</v>
      </c>
      <c r="P25" s="48">
        <v>35</v>
      </c>
      <c r="Q25" s="48">
        <v>24</v>
      </c>
      <c r="R25" s="48">
        <v>33</v>
      </c>
      <c r="S25" s="48">
        <v>8</v>
      </c>
      <c r="T25" s="48">
        <v>81</v>
      </c>
      <c r="U25" s="48">
        <v>16</v>
      </c>
      <c r="V25" s="268">
        <f t="shared" si="0"/>
        <v>80.543478260869577</v>
      </c>
    </row>
    <row r="26" spans="1:22" ht="12" customHeight="1" x14ac:dyDescent="0.2">
      <c r="A26" s="53">
        <v>1980</v>
      </c>
      <c r="B26" s="48">
        <v>90</v>
      </c>
      <c r="C26" s="48">
        <v>3</v>
      </c>
      <c r="D26" s="48">
        <v>106</v>
      </c>
      <c r="E26" s="48">
        <v>14</v>
      </c>
      <c r="F26" s="48">
        <v>64</v>
      </c>
      <c r="G26" s="48">
        <v>1</v>
      </c>
      <c r="H26" s="48">
        <v>44</v>
      </c>
      <c r="I26" s="48">
        <v>2</v>
      </c>
      <c r="J26" s="48">
        <v>145</v>
      </c>
      <c r="K26" s="48">
        <v>4</v>
      </c>
      <c r="L26" s="48">
        <v>46</v>
      </c>
      <c r="M26" s="48">
        <v>2</v>
      </c>
      <c r="N26" s="48">
        <v>218</v>
      </c>
      <c r="O26" s="48">
        <v>24</v>
      </c>
      <c r="P26" s="48">
        <v>30</v>
      </c>
      <c r="Q26" s="48">
        <v>65</v>
      </c>
      <c r="R26" s="48">
        <v>74</v>
      </c>
      <c r="S26" s="48">
        <v>31</v>
      </c>
      <c r="T26" s="48">
        <v>89</v>
      </c>
      <c r="U26" s="48">
        <v>16</v>
      </c>
      <c r="V26" s="268">
        <f t="shared" si="0"/>
        <v>88.804347826086968</v>
      </c>
    </row>
    <row r="27" spans="1:22" ht="12" customHeight="1" x14ac:dyDescent="0.2">
      <c r="A27" s="53">
        <v>1981</v>
      </c>
      <c r="B27" s="48">
        <v>148</v>
      </c>
      <c r="C27" s="48">
        <v>1</v>
      </c>
      <c r="D27" s="48">
        <v>94</v>
      </c>
      <c r="E27" s="48">
        <v>6</v>
      </c>
      <c r="F27" s="48">
        <v>41</v>
      </c>
      <c r="G27" s="48">
        <v>1</v>
      </c>
      <c r="H27" s="48">
        <v>68</v>
      </c>
      <c r="I27" s="48">
        <v>2</v>
      </c>
      <c r="J27" s="48">
        <v>185</v>
      </c>
      <c r="K27" s="48">
        <v>13</v>
      </c>
      <c r="L27" s="48">
        <v>32</v>
      </c>
      <c r="M27" s="48">
        <v>3</v>
      </c>
      <c r="N27" s="48">
        <v>140</v>
      </c>
      <c r="O27" s="48">
        <v>43</v>
      </c>
      <c r="P27" s="48">
        <v>4</v>
      </c>
      <c r="Q27" s="48">
        <v>4</v>
      </c>
      <c r="R27" s="48">
        <v>43</v>
      </c>
      <c r="S27" s="48">
        <v>8</v>
      </c>
      <c r="T27" s="48">
        <v>82</v>
      </c>
      <c r="U27" s="48">
        <v>9</v>
      </c>
      <c r="V27" s="268">
        <f t="shared" si="0"/>
        <v>82.065217391304358</v>
      </c>
    </row>
    <row r="28" spans="1:22" ht="12" customHeight="1" x14ac:dyDescent="0.2">
      <c r="A28" s="53">
        <v>1982</v>
      </c>
      <c r="B28" s="48">
        <v>70</v>
      </c>
      <c r="C28" s="48">
        <v>13</v>
      </c>
      <c r="D28" s="48">
        <v>107</v>
      </c>
      <c r="E28" s="48">
        <v>15</v>
      </c>
      <c r="F28" s="48">
        <v>89</v>
      </c>
      <c r="G28" s="48">
        <v>12</v>
      </c>
      <c r="H28" s="48">
        <v>40</v>
      </c>
      <c r="I28" s="48">
        <v>1</v>
      </c>
      <c r="J28" s="48">
        <v>160</v>
      </c>
      <c r="K28" s="48">
        <v>18</v>
      </c>
      <c r="L28" s="48">
        <v>54</v>
      </c>
      <c r="M28" s="48">
        <v>9</v>
      </c>
      <c r="N28" s="48">
        <v>206</v>
      </c>
      <c r="O28" s="48">
        <v>34</v>
      </c>
      <c r="P28" s="48">
        <v>8</v>
      </c>
      <c r="Q28" s="48">
        <v>2</v>
      </c>
      <c r="R28" s="48">
        <v>95</v>
      </c>
      <c r="S28" s="48">
        <v>13</v>
      </c>
      <c r="T28" s="48">
        <v>90</v>
      </c>
      <c r="U28" s="48">
        <v>13</v>
      </c>
      <c r="V28" s="268">
        <f t="shared" si="0"/>
        <v>90.108695652173921</v>
      </c>
    </row>
    <row r="29" spans="1:22" ht="12" customHeight="1" x14ac:dyDescent="0.2">
      <c r="A29" s="53">
        <v>1983</v>
      </c>
      <c r="B29" s="48">
        <v>61</v>
      </c>
      <c r="C29" s="48">
        <v>4</v>
      </c>
      <c r="D29" s="48">
        <v>45</v>
      </c>
      <c r="E29" s="48">
        <v>1</v>
      </c>
      <c r="F29" s="48">
        <v>60</v>
      </c>
      <c r="G29" s="48">
        <v>1</v>
      </c>
      <c r="H29" s="48">
        <v>29</v>
      </c>
      <c r="I29" s="48">
        <v>3</v>
      </c>
      <c r="J29" s="48">
        <v>86</v>
      </c>
      <c r="K29" s="48">
        <v>11</v>
      </c>
      <c r="L29" s="48">
        <v>25</v>
      </c>
      <c r="M29" s="48">
        <v>0</v>
      </c>
      <c r="N29" s="48">
        <v>28</v>
      </c>
      <c r="O29" s="48">
        <v>0</v>
      </c>
      <c r="P29" s="48">
        <v>9</v>
      </c>
      <c r="Q29" s="48">
        <v>0</v>
      </c>
      <c r="R29" s="48">
        <v>43</v>
      </c>
      <c r="S29" s="48">
        <v>4</v>
      </c>
      <c r="T29" s="48">
        <v>42</v>
      </c>
      <c r="U29" s="48">
        <v>3</v>
      </c>
      <c r="V29" s="268">
        <f t="shared" si="0"/>
        <v>41.956521739130437</v>
      </c>
    </row>
    <row r="30" spans="1:22" ht="12" customHeight="1" x14ac:dyDescent="0.2">
      <c r="A30" s="53">
        <v>1984</v>
      </c>
      <c r="B30" s="48">
        <v>280</v>
      </c>
      <c r="C30" s="48">
        <v>31</v>
      </c>
      <c r="D30" s="48">
        <v>101</v>
      </c>
      <c r="E30" s="48">
        <v>9</v>
      </c>
      <c r="F30" s="48">
        <v>84</v>
      </c>
      <c r="G30" s="48">
        <v>6</v>
      </c>
      <c r="H30" s="48">
        <v>47</v>
      </c>
      <c r="I30" s="48">
        <v>3</v>
      </c>
      <c r="J30" s="48">
        <v>195</v>
      </c>
      <c r="K30" s="48">
        <v>17</v>
      </c>
      <c r="L30" s="48">
        <v>55</v>
      </c>
      <c r="M30" s="48">
        <v>2</v>
      </c>
      <c r="N30" s="48">
        <v>103</v>
      </c>
      <c r="O30" s="48">
        <v>7</v>
      </c>
      <c r="P30" s="48">
        <v>0</v>
      </c>
      <c r="Q30" s="48">
        <v>1</v>
      </c>
      <c r="R30" s="48">
        <v>38</v>
      </c>
      <c r="S30" s="48">
        <v>6</v>
      </c>
      <c r="T30" s="48">
        <v>98</v>
      </c>
      <c r="U30" s="48">
        <v>9</v>
      </c>
      <c r="V30" s="268">
        <f t="shared" si="0"/>
        <v>98.152173913043484</v>
      </c>
    </row>
    <row r="31" spans="1:22" ht="12" customHeight="1" x14ac:dyDescent="0.2">
      <c r="A31" s="53">
        <v>1985</v>
      </c>
      <c r="B31" s="48">
        <v>257</v>
      </c>
      <c r="C31" s="48">
        <v>40</v>
      </c>
      <c r="D31" s="48">
        <v>128</v>
      </c>
      <c r="E31" s="48">
        <v>14</v>
      </c>
      <c r="F31" s="48">
        <v>117</v>
      </c>
      <c r="G31" s="48">
        <v>9</v>
      </c>
      <c r="H31" s="48">
        <v>90</v>
      </c>
      <c r="I31" s="48">
        <v>3</v>
      </c>
      <c r="J31" s="48">
        <v>263</v>
      </c>
      <c r="K31" s="48">
        <v>59</v>
      </c>
      <c r="L31" s="48">
        <v>70</v>
      </c>
      <c r="M31" s="48">
        <v>15</v>
      </c>
      <c r="N31" s="48">
        <v>268</v>
      </c>
      <c r="O31" s="48">
        <v>70</v>
      </c>
      <c r="P31" s="48">
        <v>11</v>
      </c>
      <c r="Q31" s="48">
        <v>2</v>
      </c>
      <c r="R31" s="48">
        <v>6</v>
      </c>
      <c r="S31" s="48">
        <v>4</v>
      </c>
      <c r="T31" s="48">
        <v>132</v>
      </c>
      <c r="U31" s="48">
        <v>23</v>
      </c>
      <c r="V31" s="268">
        <f t="shared" si="0"/>
        <v>131.52173913043478</v>
      </c>
    </row>
    <row r="32" spans="1:22" ht="12" customHeight="1" x14ac:dyDescent="0.2">
      <c r="A32" s="53">
        <v>1986</v>
      </c>
      <c r="B32" s="48">
        <v>108</v>
      </c>
      <c r="C32" s="48">
        <v>8</v>
      </c>
      <c r="D32" s="48">
        <v>153</v>
      </c>
      <c r="E32" s="48">
        <v>11</v>
      </c>
      <c r="F32" s="48">
        <v>161</v>
      </c>
      <c r="G32" s="48">
        <v>6</v>
      </c>
      <c r="H32" s="48">
        <v>46</v>
      </c>
      <c r="I32" s="48">
        <v>5</v>
      </c>
      <c r="J32" s="48">
        <v>172</v>
      </c>
      <c r="K32" s="48">
        <v>33</v>
      </c>
      <c r="L32" s="48">
        <v>54</v>
      </c>
      <c r="M32" s="48">
        <v>9</v>
      </c>
      <c r="N32" s="48">
        <v>255</v>
      </c>
      <c r="O32" s="48">
        <v>68</v>
      </c>
      <c r="P32" s="48">
        <v>5</v>
      </c>
      <c r="Q32" s="48">
        <v>2</v>
      </c>
      <c r="R32" s="48">
        <v>46</v>
      </c>
      <c r="S32" s="48">
        <v>9</v>
      </c>
      <c r="T32" s="48">
        <v>109</v>
      </c>
      <c r="U32" s="48">
        <v>16</v>
      </c>
      <c r="V32" s="268">
        <f t="shared" si="0"/>
        <v>108.69565217391305</v>
      </c>
    </row>
    <row r="33" spans="1:22" ht="12" customHeight="1" x14ac:dyDescent="0.2">
      <c r="A33" s="53">
        <v>1987</v>
      </c>
      <c r="B33" s="48">
        <v>219</v>
      </c>
      <c r="C33" s="48">
        <v>6</v>
      </c>
      <c r="D33" s="48">
        <v>255</v>
      </c>
      <c r="E33" s="48">
        <v>6</v>
      </c>
      <c r="F33" s="48">
        <v>127</v>
      </c>
      <c r="G33" s="48">
        <v>1</v>
      </c>
      <c r="H33" s="48">
        <v>14</v>
      </c>
      <c r="I33" s="48">
        <v>0</v>
      </c>
      <c r="J33" s="48">
        <v>173</v>
      </c>
      <c r="K33" s="48">
        <v>19</v>
      </c>
      <c r="L33" s="48">
        <v>51</v>
      </c>
      <c r="M33" s="48">
        <v>1</v>
      </c>
      <c r="N33" s="48">
        <v>207</v>
      </c>
      <c r="O33" s="48">
        <v>25</v>
      </c>
      <c r="P33" s="48">
        <v>19</v>
      </c>
      <c r="Q33" s="48">
        <v>11</v>
      </c>
      <c r="R33" s="48">
        <v>46</v>
      </c>
      <c r="S33" s="48">
        <v>4</v>
      </c>
      <c r="T33" s="48">
        <v>121</v>
      </c>
      <c r="U33" s="48">
        <v>8</v>
      </c>
      <c r="V33" s="268">
        <f t="shared" si="0"/>
        <v>120.7608695652174</v>
      </c>
    </row>
    <row r="34" spans="1:22" ht="12" customHeight="1" x14ac:dyDescent="0.2">
      <c r="A34" s="53">
        <v>1988</v>
      </c>
      <c r="B34" s="48">
        <v>155</v>
      </c>
      <c r="C34" s="48">
        <v>4</v>
      </c>
      <c r="D34" s="48">
        <v>121</v>
      </c>
      <c r="E34" s="48">
        <v>8</v>
      </c>
      <c r="F34" s="48">
        <v>143</v>
      </c>
      <c r="G34" s="48">
        <v>1</v>
      </c>
      <c r="H34" s="48">
        <v>97</v>
      </c>
      <c r="I34" s="48">
        <v>1</v>
      </c>
      <c r="J34" s="48">
        <v>547</v>
      </c>
      <c r="K34" s="48">
        <v>35</v>
      </c>
      <c r="L34" s="48">
        <v>251</v>
      </c>
      <c r="M34" s="48">
        <v>11</v>
      </c>
      <c r="N34" s="48">
        <v>538</v>
      </c>
      <c r="O34" s="48">
        <v>52</v>
      </c>
      <c r="P34" s="48">
        <v>22</v>
      </c>
      <c r="Q34" s="48">
        <v>6</v>
      </c>
      <c r="R34" s="48">
        <v>92</v>
      </c>
      <c r="S34" s="48">
        <v>10</v>
      </c>
      <c r="T34" s="48">
        <v>214</v>
      </c>
      <c r="U34" s="48">
        <v>14</v>
      </c>
      <c r="V34" s="268">
        <f t="shared" si="0"/>
        <v>213.69565217391306</v>
      </c>
    </row>
    <row r="35" spans="1:22" ht="12" customHeight="1" x14ac:dyDescent="0.2">
      <c r="A35" s="53">
        <v>1989</v>
      </c>
      <c r="B35" s="48">
        <v>150</v>
      </c>
      <c r="C35" s="48">
        <v>2</v>
      </c>
      <c r="D35" s="48">
        <v>118</v>
      </c>
      <c r="E35" s="48">
        <v>4</v>
      </c>
      <c r="F35" s="48">
        <v>104</v>
      </c>
      <c r="G35" s="48">
        <v>4</v>
      </c>
      <c r="H35" s="48">
        <v>61</v>
      </c>
      <c r="I35" s="48">
        <v>3</v>
      </c>
      <c r="J35" s="48">
        <v>168</v>
      </c>
      <c r="K35" s="48">
        <v>6</v>
      </c>
      <c r="L35" s="48">
        <v>72</v>
      </c>
      <c r="M35" s="48">
        <v>5</v>
      </c>
      <c r="N35" s="48">
        <v>555</v>
      </c>
      <c r="O35" s="48">
        <v>34</v>
      </c>
      <c r="P35" s="48">
        <v>18</v>
      </c>
      <c r="Q35" s="48">
        <v>3</v>
      </c>
      <c r="R35" s="48">
        <v>27</v>
      </c>
      <c r="S35" s="48">
        <v>7</v>
      </c>
      <c r="T35" s="48">
        <v>138</v>
      </c>
      <c r="U35" s="48">
        <v>7</v>
      </c>
      <c r="V35" s="268">
        <f t="shared" si="0"/>
        <v>138.36956521739131</v>
      </c>
    </row>
    <row r="36" spans="1:22" ht="12" customHeight="1" x14ac:dyDescent="0.2">
      <c r="A36" s="53">
        <v>1990</v>
      </c>
      <c r="B36" s="48">
        <v>50</v>
      </c>
      <c r="C36" s="48">
        <v>1</v>
      </c>
      <c r="D36" s="48">
        <v>122</v>
      </c>
      <c r="E36" s="48">
        <v>10</v>
      </c>
      <c r="F36" s="48">
        <v>55</v>
      </c>
      <c r="G36" s="48">
        <v>2</v>
      </c>
      <c r="H36" s="48">
        <v>50</v>
      </c>
      <c r="I36" s="48">
        <v>1</v>
      </c>
      <c r="J36" s="48">
        <v>139</v>
      </c>
      <c r="K36" s="48">
        <v>26</v>
      </c>
      <c r="L36" s="48">
        <v>71</v>
      </c>
      <c r="M36" s="48">
        <v>6</v>
      </c>
      <c r="N36" s="48">
        <v>578</v>
      </c>
      <c r="O36" s="48">
        <v>43</v>
      </c>
      <c r="P36" s="48">
        <v>12</v>
      </c>
      <c r="Q36" s="48">
        <v>3</v>
      </c>
      <c r="R36" s="48">
        <v>32</v>
      </c>
      <c r="S36" s="48">
        <v>1</v>
      </c>
      <c r="T36" s="48">
        <v>121</v>
      </c>
      <c r="U36" s="48">
        <v>10</v>
      </c>
      <c r="V36" s="268">
        <f t="shared" si="0"/>
        <v>120.54347826086958</v>
      </c>
    </row>
    <row r="37" spans="1:22" ht="12" customHeight="1" x14ac:dyDescent="0.2">
      <c r="A37" s="53">
        <v>1991</v>
      </c>
      <c r="B37" s="48">
        <v>43</v>
      </c>
      <c r="C37" s="48">
        <v>0</v>
      </c>
      <c r="D37" s="48">
        <v>135</v>
      </c>
      <c r="E37" s="48">
        <v>10</v>
      </c>
      <c r="F37" s="48">
        <v>91</v>
      </c>
      <c r="G37" s="48">
        <v>3</v>
      </c>
      <c r="H37" s="48">
        <v>58</v>
      </c>
      <c r="I37" s="48">
        <v>6</v>
      </c>
      <c r="J37" s="48">
        <v>187</v>
      </c>
      <c r="K37" s="48">
        <v>17</v>
      </c>
      <c r="L37" s="48">
        <v>36</v>
      </c>
      <c r="M37" s="48">
        <v>2</v>
      </c>
      <c r="N37" s="48">
        <v>701</v>
      </c>
      <c r="O37" s="48">
        <v>27</v>
      </c>
      <c r="P37" s="48">
        <v>4</v>
      </c>
      <c r="Q37" s="48">
        <v>1</v>
      </c>
      <c r="R37" s="48">
        <v>123</v>
      </c>
      <c r="S37" s="48">
        <v>12</v>
      </c>
      <c r="T37" s="48">
        <v>150</v>
      </c>
      <c r="U37" s="48">
        <v>8</v>
      </c>
      <c r="V37" s="268">
        <f t="shared" si="0"/>
        <v>149.78260869565219</v>
      </c>
    </row>
    <row r="38" spans="1:22" ht="12" customHeight="1" x14ac:dyDescent="0.2">
      <c r="A38" s="53">
        <v>1992</v>
      </c>
      <c r="B38" s="48">
        <v>90</v>
      </c>
      <c r="C38" s="48">
        <v>4</v>
      </c>
      <c r="D38" s="48">
        <v>200</v>
      </c>
      <c r="E38" s="48">
        <v>15</v>
      </c>
      <c r="F38" s="48">
        <v>76</v>
      </c>
      <c r="G38" s="48">
        <v>7</v>
      </c>
      <c r="H38" s="48">
        <v>73</v>
      </c>
      <c r="I38" s="48">
        <v>1</v>
      </c>
      <c r="J38" s="48">
        <v>137</v>
      </c>
      <c r="K38" s="48">
        <v>6</v>
      </c>
      <c r="L38" s="48">
        <v>66</v>
      </c>
      <c r="M38" s="48">
        <v>9</v>
      </c>
      <c r="N38" s="48">
        <v>521</v>
      </c>
      <c r="O38" s="48">
        <v>32</v>
      </c>
      <c r="P38" s="48">
        <v>10</v>
      </c>
      <c r="Q38" s="48">
        <v>5</v>
      </c>
      <c r="R38" s="48">
        <v>92</v>
      </c>
      <c r="S38" s="48">
        <v>6</v>
      </c>
      <c r="T38" s="48">
        <v>138</v>
      </c>
      <c r="U38" s="48">
        <v>9</v>
      </c>
      <c r="V38" s="268">
        <f t="shared" si="0"/>
        <v>137.5</v>
      </c>
    </row>
    <row r="39" spans="1:22" ht="12" customHeight="1" x14ac:dyDescent="0.2">
      <c r="A39" s="53">
        <v>1993</v>
      </c>
      <c r="B39" s="48">
        <v>50</v>
      </c>
      <c r="C39" s="48">
        <v>0</v>
      </c>
      <c r="D39" s="48">
        <v>46</v>
      </c>
      <c r="E39" s="48">
        <v>1</v>
      </c>
      <c r="F39" s="48">
        <v>24</v>
      </c>
      <c r="G39" s="48">
        <v>1</v>
      </c>
      <c r="H39" s="48">
        <v>17</v>
      </c>
      <c r="I39" s="48">
        <v>0</v>
      </c>
      <c r="J39" s="48">
        <v>136</v>
      </c>
      <c r="K39" s="48">
        <v>7</v>
      </c>
      <c r="L39" s="48">
        <v>15</v>
      </c>
      <c r="M39" s="48">
        <v>1</v>
      </c>
      <c r="N39" s="48">
        <v>106</v>
      </c>
      <c r="O39" s="48">
        <v>7</v>
      </c>
      <c r="P39" s="48">
        <v>113</v>
      </c>
      <c r="Q39" s="48">
        <v>10</v>
      </c>
      <c r="R39" s="48">
        <v>73</v>
      </c>
      <c r="S39" s="48">
        <v>2</v>
      </c>
      <c r="T39" s="48">
        <v>63</v>
      </c>
      <c r="U39" s="48">
        <v>3</v>
      </c>
      <c r="V39" s="268">
        <f t="shared" si="0"/>
        <v>63.04347826086957</v>
      </c>
    </row>
    <row r="40" spans="1:22" ht="12" customHeight="1" x14ac:dyDescent="0.2">
      <c r="A40" s="53">
        <v>1994</v>
      </c>
      <c r="B40" s="48">
        <v>83</v>
      </c>
      <c r="C40" s="48">
        <v>5</v>
      </c>
      <c r="D40" s="48">
        <v>36</v>
      </c>
      <c r="E40" s="48">
        <v>1</v>
      </c>
      <c r="F40" s="48">
        <v>201</v>
      </c>
      <c r="G40" s="48">
        <v>2</v>
      </c>
      <c r="H40" s="48">
        <v>113</v>
      </c>
      <c r="I40" s="48">
        <v>2</v>
      </c>
      <c r="J40" s="48" t="s">
        <v>121</v>
      </c>
      <c r="K40" s="48" t="s">
        <v>121</v>
      </c>
      <c r="L40" s="48">
        <v>46</v>
      </c>
      <c r="M40" s="48">
        <v>4</v>
      </c>
      <c r="N40" s="48">
        <v>300</v>
      </c>
      <c r="O40" s="48">
        <v>19</v>
      </c>
      <c r="P40" s="48">
        <v>73</v>
      </c>
      <c r="Q40" s="48">
        <v>14</v>
      </c>
      <c r="R40" s="48">
        <v>86</v>
      </c>
      <c r="S40" s="48">
        <v>6</v>
      </c>
      <c r="T40" s="48">
        <v>125</v>
      </c>
      <c r="U40" s="48">
        <v>7</v>
      </c>
      <c r="V40" s="268"/>
    </row>
    <row r="41" spans="1:22" ht="12" customHeight="1" x14ac:dyDescent="0.2">
      <c r="A41" s="53">
        <v>1995</v>
      </c>
      <c r="B41" s="48">
        <v>57</v>
      </c>
      <c r="C41" s="48">
        <v>3</v>
      </c>
      <c r="D41" s="48">
        <v>41</v>
      </c>
      <c r="E41" s="48">
        <v>4</v>
      </c>
      <c r="F41" s="48">
        <v>124</v>
      </c>
      <c r="G41" s="48">
        <v>1</v>
      </c>
      <c r="H41" s="48">
        <v>41</v>
      </c>
      <c r="I41" s="48">
        <v>0</v>
      </c>
      <c r="J41" s="48" t="s">
        <v>121</v>
      </c>
      <c r="K41" s="48" t="s">
        <v>121</v>
      </c>
      <c r="L41" s="48">
        <v>59</v>
      </c>
      <c r="M41" s="48">
        <v>4</v>
      </c>
      <c r="N41" s="48">
        <v>346</v>
      </c>
      <c r="O41" s="48">
        <v>5</v>
      </c>
      <c r="P41" s="48">
        <v>43</v>
      </c>
      <c r="Q41" s="48">
        <v>6</v>
      </c>
      <c r="R41" s="48">
        <v>58</v>
      </c>
      <c r="S41" s="48">
        <v>1</v>
      </c>
      <c r="T41" s="48">
        <v>103</v>
      </c>
      <c r="U41" s="48">
        <v>3</v>
      </c>
      <c r="V41" s="268"/>
    </row>
    <row r="42" spans="1:22" ht="12" customHeight="1" x14ac:dyDescent="0.2">
      <c r="A42" s="53">
        <v>1996</v>
      </c>
      <c r="B42" s="48">
        <v>86</v>
      </c>
      <c r="C42" s="48">
        <v>2</v>
      </c>
      <c r="D42" s="48">
        <v>60</v>
      </c>
      <c r="E42" s="48">
        <v>0</v>
      </c>
      <c r="F42" s="48">
        <v>40</v>
      </c>
      <c r="G42" s="48">
        <v>0</v>
      </c>
      <c r="H42" s="48">
        <v>122</v>
      </c>
      <c r="I42" s="48">
        <v>0</v>
      </c>
      <c r="J42" s="48" t="s">
        <v>121</v>
      </c>
      <c r="K42" s="48" t="s">
        <v>121</v>
      </c>
      <c r="L42" s="48">
        <v>62</v>
      </c>
      <c r="M42" s="48">
        <v>2</v>
      </c>
      <c r="N42" s="48">
        <v>614</v>
      </c>
      <c r="O42" s="48">
        <v>29</v>
      </c>
      <c r="P42" s="48">
        <v>92</v>
      </c>
      <c r="Q42" s="48">
        <v>3</v>
      </c>
      <c r="R42" s="48">
        <v>29</v>
      </c>
      <c r="S42" s="48">
        <v>3</v>
      </c>
      <c r="T42" s="48">
        <v>147</v>
      </c>
      <c r="U42" s="48">
        <v>5</v>
      </c>
      <c r="V42" s="268"/>
    </row>
    <row r="43" spans="1:22" ht="12" customHeight="1" x14ac:dyDescent="0.2">
      <c r="A43" s="53">
        <v>1997</v>
      </c>
      <c r="B43" s="48">
        <v>162</v>
      </c>
      <c r="C43" s="48">
        <v>1</v>
      </c>
      <c r="D43" s="48">
        <v>47</v>
      </c>
      <c r="E43" s="48">
        <v>1</v>
      </c>
      <c r="F43" s="48">
        <v>24</v>
      </c>
      <c r="G43" s="48">
        <v>1</v>
      </c>
      <c r="H43" s="48">
        <v>60</v>
      </c>
      <c r="I43" s="48">
        <v>0</v>
      </c>
      <c r="J43" s="48" t="s">
        <v>121</v>
      </c>
      <c r="K43" s="48" t="s">
        <v>121</v>
      </c>
      <c r="L43" s="48">
        <v>49</v>
      </c>
      <c r="M43" s="48">
        <v>3</v>
      </c>
      <c r="N43" s="48">
        <v>325</v>
      </c>
      <c r="O43" s="48">
        <v>9</v>
      </c>
      <c r="P43" s="48">
        <v>12</v>
      </c>
      <c r="Q43" s="48">
        <v>0</v>
      </c>
      <c r="R43" s="48">
        <v>108</v>
      </c>
      <c r="S43" s="48">
        <v>3</v>
      </c>
      <c r="T43" s="48">
        <v>105</v>
      </c>
      <c r="U43" s="48">
        <v>2</v>
      </c>
      <c r="V43" s="268"/>
    </row>
    <row r="44" spans="1:22" ht="12" customHeight="1" x14ac:dyDescent="0.2">
      <c r="A44" s="53">
        <v>1998</v>
      </c>
      <c r="B44" s="48">
        <v>93</v>
      </c>
      <c r="C44" s="48">
        <v>2</v>
      </c>
      <c r="D44" s="48">
        <v>42</v>
      </c>
      <c r="E44" s="48">
        <v>1</v>
      </c>
      <c r="F44" s="48">
        <v>42</v>
      </c>
      <c r="G44" s="48">
        <v>0</v>
      </c>
      <c r="H44" s="48">
        <v>83</v>
      </c>
      <c r="I44" s="48">
        <v>3</v>
      </c>
      <c r="J44" s="48" t="s">
        <v>121</v>
      </c>
      <c r="K44" s="48" t="s">
        <v>121</v>
      </c>
      <c r="L44" s="48">
        <v>78</v>
      </c>
      <c r="M44" s="48">
        <v>0</v>
      </c>
      <c r="N44" s="48">
        <v>176</v>
      </c>
      <c r="O44" s="48">
        <v>2</v>
      </c>
      <c r="P44" s="48">
        <v>33</v>
      </c>
      <c r="Q44" s="48">
        <v>10</v>
      </c>
      <c r="R44" s="48">
        <v>193</v>
      </c>
      <c r="S44" s="48">
        <v>7</v>
      </c>
      <c r="T44" s="48">
        <v>99</v>
      </c>
      <c r="U44" s="48">
        <v>3</v>
      </c>
      <c r="V44" s="268"/>
    </row>
    <row r="45" spans="1:22" ht="12" customHeight="1" x14ac:dyDescent="0.2">
      <c r="A45" s="53">
        <v>1999</v>
      </c>
      <c r="B45" s="48">
        <v>116</v>
      </c>
      <c r="C45" s="48">
        <v>3</v>
      </c>
      <c r="D45" s="48">
        <v>38</v>
      </c>
      <c r="E45" s="48">
        <v>1</v>
      </c>
      <c r="F45" s="48">
        <v>60</v>
      </c>
      <c r="G45" s="48">
        <v>2</v>
      </c>
      <c r="H45" s="48">
        <v>36</v>
      </c>
      <c r="I45" s="48">
        <v>3</v>
      </c>
      <c r="J45" s="48" t="s">
        <v>121</v>
      </c>
      <c r="K45" s="48" t="s">
        <v>121</v>
      </c>
      <c r="L45" s="48">
        <v>55</v>
      </c>
      <c r="M45" s="48">
        <v>5</v>
      </c>
      <c r="N45" s="48">
        <v>478</v>
      </c>
      <c r="O45" s="48">
        <v>14</v>
      </c>
      <c r="P45" s="48">
        <v>14</v>
      </c>
      <c r="Q45" s="48">
        <v>3</v>
      </c>
      <c r="R45" s="48">
        <v>136</v>
      </c>
      <c r="S45" s="48">
        <v>8</v>
      </c>
      <c r="T45" s="48">
        <v>124</v>
      </c>
      <c r="U45" s="48">
        <v>5</v>
      </c>
      <c r="V45" s="268"/>
    </row>
    <row r="46" spans="1:22" ht="12" customHeight="1" x14ac:dyDescent="0.2">
      <c r="A46" s="53">
        <v>2000</v>
      </c>
      <c r="B46" s="48">
        <v>175</v>
      </c>
      <c r="C46" s="48">
        <v>3</v>
      </c>
      <c r="D46" s="48">
        <v>40</v>
      </c>
      <c r="E46" s="48">
        <v>3</v>
      </c>
      <c r="F46" s="48">
        <v>32</v>
      </c>
      <c r="G46" s="48">
        <v>2</v>
      </c>
      <c r="H46" s="48">
        <v>63</v>
      </c>
      <c r="I46" s="48">
        <v>1</v>
      </c>
      <c r="J46" s="48" t="s">
        <v>121</v>
      </c>
      <c r="K46" s="48" t="s">
        <v>121</v>
      </c>
      <c r="L46" s="48">
        <v>38</v>
      </c>
      <c r="M46" s="48">
        <v>3</v>
      </c>
      <c r="N46" s="48">
        <v>205</v>
      </c>
      <c r="O46" s="48">
        <v>18</v>
      </c>
      <c r="P46" s="48">
        <v>5</v>
      </c>
      <c r="Q46" s="48">
        <v>0</v>
      </c>
      <c r="R46" s="48">
        <v>83</v>
      </c>
      <c r="S46" s="48">
        <v>9</v>
      </c>
      <c r="T46" s="48">
        <v>85</v>
      </c>
      <c r="U46" s="48">
        <v>5</v>
      </c>
      <c r="V46" s="268"/>
    </row>
    <row r="47" spans="1:22" ht="12" customHeight="1" x14ac:dyDescent="0.2">
      <c r="A47" s="53">
        <v>2001</v>
      </c>
      <c r="B47" s="48">
        <v>220</v>
      </c>
      <c r="C47" s="48">
        <v>4</v>
      </c>
      <c r="D47" s="48">
        <v>62</v>
      </c>
      <c r="E47" s="48">
        <v>6</v>
      </c>
      <c r="F47" s="48">
        <v>53</v>
      </c>
      <c r="G47" s="48">
        <v>7</v>
      </c>
      <c r="H47" s="48">
        <v>195</v>
      </c>
      <c r="I47" s="48">
        <v>3</v>
      </c>
      <c r="J47" s="48" t="s">
        <v>121</v>
      </c>
      <c r="K47" s="48" t="s">
        <v>121</v>
      </c>
      <c r="L47" s="48">
        <v>95</v>
      </c>
      <c r="M47" s="48">
        <v>6</v>
      </c>
      <c r="N47" s="48">
        <v>711</v>
      </c>
      <c r="O47" s="48">
        <v>49</v>
      </c>
      <c r="P47" s="48">
        <v>30</v>
      </c>
      <c r="Q47" s="48">
        <v>5</v>
      </c>
      <c r="R47" s="48">
        <v>153</v>
      </c>
      <c r="S47" s="48">
        <v>22</v>
      </c>
      <c r="T47" s="48">
        <v>203</v>
      </c>
      <c r="U47" s="48">
        <v>14</v>
      </c>
      <c r="V47" s="268"/>
    </row>
    <row r="48" spans="1:22" ht="12" customHeight="1" x14ac:dyDescent="0.2">
      <c r="A48" s="53">
        <v>2002</v>
      </c>
      <c r="B48" s="48">
        <v>311</v>
      </c>
      <c r="C48" s="48">
        <v>1</v>
      </c>
      <c r="D48" s="48">
        <v>137</v>
      </c>
      <c r="E48" s="48">
        <v>3</v>
      </c>
      <c r="F48" s="48">
        <v>124</v>
      </c>
      <c r="G48" s="48">
        <v>1</v>
      </c>
      <c r="H48" s="48">
        <v>221</v>
      </c>
      <c r="I48" s="48">
        <v>1</v>
      </c>
      <c r="J48" s="48" t="s">
        <v>121</v>
      </c>
      <c r="K48" s="48" t="s">
        <v>121</v>
      </c>
      <c r="L48" s="48">
        <v>118</v>
      </c>
      <c r="M48" s="48">
        <v>6</v>
      </c>
      <c r="N48" s="48">
        <v>834</v>
      </c>
      <c r="O48" s="48">
        <v>22</v>
      </c>
      <c r="P48" s="48">
        <v>51</v>
      </c>
      <c r="Q48" s="48">
        <v>12</v>
      </c>
      <c r="R48" s="48">
        <v>218</v>
      </c>
      <c r="S48" s="48">
        <v>9</v>
      </c>
      <c r="T48" s="48">
        <v>269</v>
      </c>
      <c r="U48" s="48">
        <v>7</v>
      </c>
      <c r="V48" s="268"/>
    </row>
    <row r="49" spans="1:22" ht="12" customHeight="1" x14ac:dyDescent="0.2">
      <c r="A49" s="53">
        <v>2003</v>
      </c>
      <c r="B49" s="48">
        <v>215</v>
      </c>
      <c r="C49" s="48">
        <v>6</v>
      </c>
      <c r="D49" s="48">
        <v>135</v>
      </c>
      <c r="E49" s="48">
        <v>5</v>
      </c>
      <c r="F49" s="48">
        <v>27</v>
      </c>
      <c r="G49" s="48">
        <v>1</v>
      </c>
      <c r="H49" s="48">
        <v>120</v>
      </c>
      <c r="I49" s="48">
        <v>3</v>
      </c>
      <c r="J49" s="48">
        <v>341</v>
      </c>
      <c r="K49" s="48">
        <v>7</v>
      </c>
      <c r="L49" s="48">
        <v>145</v>
      </c>
      <c r="M49" s="48">
        <v>1</v>
      </c>
      <c r="N49" s="48">
        <v>1230</v>
      </c>
      <c r="O49" s="48">
        <v>37</v>
      </c>
      <c r="P49" s="48">
        <v>209</v>
      </c>
      <c r="Q49" s="48">
        <v>31</v>
      </c>
      <c r="R49" s="48">
        <v>147</v>
      </c>
      <c r="S49" s="48">
        <v>2</v>
      </c>
      <c r="T49" s="48">
        <v>279</v>
      </c>
      <c r="U49" s="48">
        <v>10</v>
      </c>
      <c r="V49" s="268">
        <f t="shared" si="0"/>
        <v>279.23913043478262</v>
      </c>
    </row>
    <row r="50" spans="1:22" ht="12" customHeight="1" x14ac:dyDescent="0.2">
      <c r="A50" s="53">
        <v>2004</v>
      </c>
      <c r="B50" s="48">
        <v>196</v>
      </c>
      <c r="C50" s="48">
        <v>3</v>
      </c>
      <c r="D50" s="48">
        <v>71</v>
      </c>
      <c r="E50" s="48">
        <v>2</v>
      </c>
      <c r="F50" s="48">
        <v>76</v>
      </c>
      <c r="G50" s="48">
        <v>1</v>
      </c>
      <c r="H50" s="48">
        <v>19</v>
      </c>
      <c r="I50" s="48">
        <v>0</v>
      </c>
      <c r="J50" s="48">
        <v>238</v>
      </c>
      <c r="K50" s="48">
        <v>11</v>
      </c>
      <c r="L50" s="48">
        <v>91</v>
      </c>
      <c r="M50" s="48">
        <v>5</v>
      </c>
      <c r="N50" s="48">
        <v>988</v>
      </c>
      <c r="O50" s="48">
        <v>16</v>
      </c>
      <c r="P50" s="48">
        <v>40</v>
      </c>
      <c r="Q50" s="48">
        <v>4</v>
      </c>
      <c r="R50" s="48">
        <v>101</v>
      </c>
      <c r="S50" s="48">
        <v>5</v>
      </c>
      <c r="T50" s="48">
        <v>198</v>
      </c>
      <c r="U50" s="48">
        <v>5</v>
      </c>
      <c r="V50" s="268">
        <f>(B50+D50+F50+H50+J50+L50+N50+P50+R50)/9.2</f>
        <v>197.82608695652175</v>
      </c>
    </row>
    <row r="51" spans="1:22" ht="12" customHeight="1" x14ac:dyDescent="0.2">
      <c r="A51" s="53">
        <v>2005</v>
      </c>
      <c r="B51" s="48">
        <v>124</v>
      </c>
      <c r="C51" s="48">
        <v>3</v>
      </c>
      <c r="D51" s="48" t="s">
        <v>121</v>
      </c>
      <c r="E51" s="48" t="s">
        <v>121</v>
      </c>
      <c r="F51" s="48">
        <v>74</v>
      </c>
      <c r="G51" s="48">
        <v>2</v>
      </c>
      <c r="H51" s="48">
        <v>54</v>
      </c>
      <c r="I51" s="48">
        <v>1</v>
      </c>
      <c r="J51" s="48" t="s">
        <v>121</v>
      </c>
      <c r="K51" s="48" t="s">
        <v>121</v>
      </c>
      <c r="L51" s="48">
        <v>40</v>
      </c>
      <c r="M51" s="48">
        <v>1</v>
      </c>
      <c r="N51" s="48">
        <v>302</v>
      </c>
      <c r="O51" s="48">
        <v>5</v>
      </c>
      <c r="P51" s="48">
        <v>17</v>
      </c>
      <c r="Q51" s="48">
        <v>2</v>
      </c>
      <c r="R51" s="48">
        <v>61</v>
      </c>
      <c r="S51" s="48">
        <v>2</v>
      </c>
      <c r="T51" s="48">
        <v>118</v>
      </c>
      <c r="U51" s="48">
        <v>3</v>
      </c>
      <c r="V51" s="268"/>
    </row>
    <row r="52" spans="1:22" ht="12" customHeight="1" x14ac:dyDescent="0.2">
      <c r="A52" s="53">
        <v>2006</v>
      </c>
      <c r="B52" s="48">
        <v>31</v>
      </c>
      <c r="C52" s="48">
        <v>0</v>
      </c>
      <c r="D52" s="48">
        <v>65</v>
      </c>
      <c r="E52" s="48">
        <v>0</v>
      </c>
      <c r="F52" s="48">
        <v>67</v>
      </c>
      <c r="G52" s="48">
        <v>0</v>
      </c>
      <c r="H52" s="48">
        <v>82</v>
      </c>
      <c r="I52" s="48">
        <v>0</v>
      </c>
      <c r="J52" s="48" t="s">
        <v>121</v>
      </c>
      <c r="K52" s="48" t="s">
        <v>121</v>
      </c>
      <c r="L52" s="48">
        <v>22</v>
      </c>
      <c r="M52" s="48">
        <v>0</v>
      </c>
      <c r="N52" s="48">
        <v>165</v>
      </c>
      <c r="O52" s="48">
        <v>0</v>
      </c>
      <c r="P52" s="48">
        <v>7</v>
      </c>
      <c r="Q52" s="48">
        <v>1</v>
      </c>
      <c r="R52" s="48">
        <v>129</v>
      </c>
      <c r="S52" s="48">
        <v>8</v>
      </c>
      <c r="T52" s="48">
        <v>76</v>
      </c>
      <c r="U52" s="48">
        <v>1</v>
      </c>
      <c r="V52" s="268"/>
    </row>
    <row r="53" spans="1:22" ht="12" customHeight="1" x14ac:dyDescent="0.2">
      <c r="A53" s="53">
        <v>2007</v>
      </c>
      <c r="B53" s="48">
        <v>91</v>
      </c>
      <c r="C53" s="48">
        <v>1</v>
      </c>
      <c r="D53" s="48">
        <v>34</v>
      </c>
      <c r="E53" s="48">
        <v>2</v>
      </c>
      <c r="F53" s="48">
        <v>20</v>
      </c>
      <c r="G53" s="48">
        <v>0</v>
      </c>
      <c r="H53" s="48">
        <v>6</v>
      </c>
      <c r="I53" s="48">
        <v>0</v>
      </c>
      <c r="J53" s="48" t="s">
        <v>121</v>
      </c>
      <c r="K53" s="48" t="s">
        <v>121</v>
      </c>
      <c r="L53" s="48">
        <v>17</v>
      </c>
      <c r="M53" s="48">
        <v>1</v>
      </c>
      <c r="N53" s="48">
        <v>132</v>
      </c>
      <c r="O53" s="48">
        <v>2</v>
      </c>
      <c r="P53" s="48">
        <v>14</v>
      </c>
      <c r="Q53" s="48">
        <v>3</v>
      </c>
      <c r="R53" s="48">
        <v>2</v>
      </c>
      <c r="S53" s="48">
        <v>0</v>
      </c>
      <c r="T53" s="48">
        <v>42</v>
      </c>
      <c r="U53" s="48">
        <v>1</v>
      </c>
      <c r="V53" s="268"/>
    </row>
    <row r="54" spans="1:22" ht="12" customHeight="1" x14ac:dyDescent="0.2">
      <c r="A54" s="53">
        <v>2008</v>
      </c>
      <c r="B54" s="48">
        <v>73</v>
      </c>
      <c r="C54" s="48">
        <v>1</v>
      </c>
      <c r="D54" s="48">
        <v>15</v>
      </c>
      <c r="E54" s="48">
        <v>2</v>
      </c>
      <c r="F54" s="48">
        <v>13</v>
      </c>
      <c r="G54" s="48">
        <v>0</v>
      </c>
      <c r="H54" s="48">
        <v>8</v>
      </c>
      <c r="I54" s="48">
        <v>0</v>
      </c>
      <c r="J54" s="48" t="s">
        <v>121</v>
      </c>
      <c r="K54" s="48" t="s">
        <v>121</v>
      </c>
      <c r="L54" s="48">
        <v>11</v>
      </c>
      <c r="M54" s="48">
        <v>2</v>
      </c>
      <c r="N54" s="48">
        <v>135</v>
      </c>
      <c r="O54" s="48">
        <v>15</v>
      </c>
      <c r="P54" s="48">
        <v>20</v>
      </c>
      <c r="Q54" s="48">
        <v>5</v>
      </c>
      <c r="R54" s="48">
        <v>28</v>
      </c>
      <c r="S54" s="48">
        <v>8</v>
      </c>
      <c r="T54" s="48">
        <v>40</v>
      </c>
      <c r="U54" s="48">
        <v>4</v>
      </c>
      <c r="V54" s="268"/>
    </row>
    <row r="55" spans="1:22" ht="12" customHeight="1" x14ac:dyDescent="0.2">
      <c r="A55" s="53">
        <v>2009</v>
      </c>
      <c r="B55" s="48">
        <v>92</v>
      </c>
      <c r="C55" s="48">
        <v>13</v>
      </c>
      <c r="D55" s="48">
        <v>17</v>
      </c>
      <c r="E55" s="48">
        <v>0</v>
      </c>
      <c r="F55" s="48">
        <v>2</v>
      </c>
      <c r="G55" s="48">
        <v>0</v>
      </c>
      <c r="H55" s="48">
        <v>32</v>
      </c>
      <c r="I55" s="48">
        <v>2</v>
      </c>
      <c r="J55" s="48" t="s">
        <v>121</v>
      </c>
      <c r="K55" s="48" t="s">
        <v>121</v>
      </c>
      <c r="L55" s="48">
        <v>50</v>
      </c>
      <c r="M55" s="48">
        <v>0</v>
      </c>
      <c r="N55" s="48">
        <v>179</v>
      </c>
      <c r="O55" s="48">
        <v>26</v>
      </c>
      <c r="P55" s="48">
        <v>34</v>
      </c>
      <c r="Q55" s="48">
        <v>9</v>
      </c>
      <c r="R55" s="48" t="s">
        <v>121</v>
      </c>
      <c r="S55" s="48" t="s">
        <v>121</v>
      </c>
      <c r="T55" s="48">
        <v>61</v>
      </c>
      <c r="U55" s="48">
        <v>7</v>
      </c>
      <c r="V55" s="268"/>
    </row>
    <row r="56" spans="1:22" ht="12" customHeight="1" x14ac:dyDescent="0.2">
      <c r="A56" s="53">
        <v>2010</v>
      </c>
      <c r="B56" s="48">
        <v>57</v>
      </c>
      <c r="C56" s="48">
        <v>0</v>
      </c>
      <c r="D56" s="48">
        <v>24</v>
      </c>
      <c r="E56" s="48">
        <v>1</v>
      </c>
      <c r="F56" s="48">
        <v>27</v>
      </c>
      <c r="G56" s="48">
        <v>2</v>
      </c>
      <c r="H56" s="48">
        <v>56</v>
      </c>
      <c r="I56" s="48">
        <v>3</v>
      </c>
      <c r="J56" s="48" t="s">
        <v>121</v>
      </c>
      <c r="K56" s="48" t="s">
        <v>121</v>
      </c>
      <c r="L56" s="48">
        <v>75</v>
      </c>
      <c r="M56" s="48">
        <v>6</v>
      </c>
      <c r="N56" s="48">
        <v>301</v>
      </c>
      <c r="O56" s="48">
        <v>7</v>
      </c>
      <c r="P56" s="48">
        <v>46</v>
      </c>
      <c r="Q56" s="48">
        <v>14</v>
      </c>
      <c r="R56" s="48" t="s">
        <v>121</v>
      </c>
      <c r="S56" s="48" t="s">
        <v>121</v>
      </c>
      <c r="T56" s="48">
        <v>87</v>
      </c>
      <c r="U56" s="48">
        <v>5</v>
      </c>
      <c r="V56" s="268"/>
    </row>
    <row r="57" spans="1:22" ht="12" customHeight="1" x14ac:dyDescent="0.2">
      <c r="A57" s="53">
        <v>2011</v>
      </c>
      <c r="B57" s="48">
        <v>164</v>
      </c>
      <c r="C57" s="48">
        <v>5</v>
      </c>
      <c r="D57" s="48">
        <v>96</v>
      </c>
      <c r="E57" s="48">
        <v>4</v>
      </c>
      <c r="F57" s="48">
        <v>15</v>
      </c>
      <c r="G57" s="48">
        <v>1</v>
      </c>
      <c r="H57" s="48">
        <v>29</v>
      </c>
      <c r="I57" s="48">
        <v>0</v>
      </c>
      <c r="J57" s="48" t="s">
        <v>121</v>
      </c>
      <c r="K57" s="48" t="s">
        <v>121</v>
      </c>
      <c r="L57" s="48">
        <v>46</v>
      </c>
      <c r="M57" s="48">
        <v>2</v>
      </c>
      <c r="N57" s="48">
        <v>329</v>
      </c>
      <c r="O57" s="48">
        <v>21</v>
      </c>
      <c r="P57" s="48">
        <v>53</v>
      </c>
      <c r="Q57" s="48">
        <v>1</v>
      </c>
      <c r="R57" s="48" t="s">
        <v>121</v>
      </c>
      <c r="S57" s="48" t="s">
        <v>121</v>
      </c>
      <c r="T57" s="48">
        <v>109</v>
      </c>
      <c r="U57" s="48">
        <v>5</v>
      </c>
      <c r="V57" s="268"/>
    </row>
    <row r="58" spans="1:22" ht="12" customHeight="1" x14ac:dyDescent="0.2">
      <c r="A58" s="53">
        <v>2012</v>
      </c>
      <c r="B58" s="48">
        <v>144</v>
      </c>
      <c r="C58" s="48">
        <v>3</v>
      </c>
      <c r="D58" s="48">
        <v>38</v>
      </c>
      <c r="E58" s="48">
        <v>2</v>
      </c>
      <c r="F58" s="48">
        <v>34</v>
      </c>
      <c r="G58" s="48">
        <v>0</v>
      </c>
      <c r="H58" s="48">
        <v>57</v>
      </c>
      <c r="I58" s="48">
        <v>3</v>
      </c>
      <c r="J58" s="48" t="s">
        <v>121</v>
      </c>
      <c r="K58" s="48" t="s">
        <v>121</v>
      </c>
      <c r="L58" s="48">
        <v>56</v>
      </c>
      <c r="M58" s="48">
        <v>4</v>
      </c>
      <c r="N58" s="48">
        <v>611</v>
      </c>
      <c r="O58" s="48">
        <v>17</v>
      </c>
      <c r="P58" s="48">
        <v>38</v>
      </c>
      <c r="Q58" s="48">
        <v>1</v>
      </c>
      <c r="R58" s="48" t="s">
        <v>121</v>
      </c>
      <c r="S58" s="48" t="s">
        <v>121</v>
      </c>
      <c r="T58" s="48">
        <v>146</v>
      </c>
      <c r="U58" s="48">
        <v>4</v>
      </c>
      <c r="V58" s="268"/>
    </row>
    <row r="59" spans="1:22" ht="12" customHeight="1" x14ac:dyDescent="0.2">
      <c r="A59" s="53">
        <v>2013</v>
      </c>
      <c r="B59" s="48">
        <v>384</v>
      </c>
      <c r="C59" s="48">
        <v>10</v>
      </c>
      <c r="D59" s="48">
        <v>89</v>
      </c>
      <c r="E59" s="48">
        <v>2</v>
      </c>
      <c r="F59" s="48">
        <v>78</v>
      </c>
      <c r="G59" s="48">
        <v>3</v>
      </c>
      <c r="H59" s="48">
        <v>47</v>
      </c>
      <c r="I59" s="48">
        <v>2</v>
      </c>
      <c r="J59" s="48">
        <v>166</v>
      </c>
      <c r="K59" s="48">
        <v>9</v>
      </c>
      <c r="L59" s="48">
        <v>41</v>
      </c>
      <c r="M59" s="48">
        <v>3</v>
      </c>
      <c r="N59" s="48">
        <v>625</v>
      </c>
      <c r="O59" s="48">
        <v>6</v>
      </c>
      <c r="P59" s="48">
        <v>156</v>
      </c>
      <c r="Q59" s="48">
        <v>20</v>
      </c>
      <c r="R59" s="48" t="s">
        <v>121</v>
      </c>
      <c r="S59" s="48" t="s">
        <v>121</v>
      </c>
      <c r="T59" s="48">
        <v>189</v>
      </c>
      <c r="U59" s="48">
        <v>7</v>
      </c>
      <c r="V59" s="268"/>
    </row>
    <row r="60" spans="1:22" ht="12" customHeight="1" x14ac:dyDescent="0.2">
      <c r="A60" s="53">
        <v>2014</v>
      </c>
      <c r="B60" s="48">
        <v>176</v>
      </c>
      <c r="C60" s="48">
        <v>2</v>
      </c>
      <c r="D60" s="48">
        <v>55</v>
      </c>
      <c r="E60" s="48">
        <v>0</v>
      </c>
      <c r="F60" s="48">
        <v>54</v>
      </c>
      <c r="G60" s="48">
        <v>2</v>
      </c>
      <c r="H60" s="48">
        <v>109</v>
      </c>
      <c r="I60" s="48">
        <v>1</v>
      </c>
      <c r="J60" s="48">
        <v>216</v>
      </c>
      <c r="K60" s="48">
        <v>40</v>
      </c>
      <c r="L60" s="48">
        <v>60</v>
      </c>
      <c r="M60" s="48">
        <v>7</v>
      </c>
      <c r="N60" s="48">
        <v>556</v>
      </c>
      <c r="O60" s="48">
        <v>21</v>
      </c>
      <c r="P60" s="48">
        <v>92</v>
      </c>
      <c r="Q60" s="48">
        <v>6</v>
      </c>
      <c r="R60" s="48" t="s">
        <v>121</v>
      </c>
      <c r="S60" s="48" t="s">
        <v>121</v>
      </c>
      <c r="T60" s="48">
        <v>157</v>
      </c>
      <c r="U60" s="48">
        <v>9</v>
      </c>
      <c r="V60" s="268"/>
    </row>
    <row r="61" spans="1:22" ht="12" customHeight="1" x14ac:dyDescent="0.2">
      <c r="A61" s="53">
        <v>2015</v>
      </c>
      <c r="B61" s="48">
        <v>237</v>
      </c>
      <c r="C61" s="48">
        <v>1</v>
      </c>
      <c r="D61" s="48" t="s">
        <v>121</v>
      </c>
      <c r="E61" s="48" t="s">
        <v>121</v>
      </c>
      <c r="F61" s="48">
        <v>31</v>
      </c>
      <c r="G61" s="48">
        <v>1</v>
      </c>
      <c r="H61" s="48">
        <v>122</v>
      </c>
      <c r="I61" s="48">
        <v>1</v>
      </c>
      <c r="J61" s="48">
        <v>391</v>
      </c>
      <c r="K61" s="48">
        <v>3</v>
      </c>
      <c r="L61" s="48">
        <v>130</v>
      </c>
      <c r="M61" s="48">
        <v>2</v>
      </c>
      <c r="N61" s="48">
        <v>625</v>
      </c>
      <c r="O61" s="48">
        <v>2</v>
      </c>
      <c r="P61" s="48">
        <v>93</v>
      </c>
      <c r="Q61" s="48">
        <v>3</v>
      </c>
      <c r="R61" s="48" t="s">
        <v>121</v>
      </c>
      <c r="S61" s="48" t="s">
        <v>121</v>
      </c>
      <c r="T61" s="48">
        <v>247</v>
      </c>
      <c r="U61" s="48">
        <v>3</v>
      </c>
      <c r="V61" s="268"/>
    </row>
    <row r="62" spans="1:22" ht="12" customHeight="1" x14ac:dyDescent="0.2">
      <c r="A62" s="53">
        <v>2016</v>
      </c>
      <c r="B62" s="48">
        <v>154</v>
      </c>
      <c r="C62" s="48">
        <v>2</v>
      </c>
      <c r="D62" s="48" t="s">
        <v>121</v>
      </c>
      <c r="E62" s="48" t="s">
        <v>121</v>
      </c>
      <c r="F62" s="48">
        <v>24</v>
      </c>
      <c r="G62" s="48">
        <v>0</v>
      </c>
      <c r="H62" s="48">
        <v>162</v>
      </c>
      <c r="I62" s="48">
        <v>3</v>
      </c>
      <c r="J62" s="48">
        <v>159</v>
      </c>
      <c r="K62" s="48">
        <v>9</v>
      </c>
      <c r="L62" s="48">
        <v>39</v>
      </c>
      <c r="M62" s="48">
        <v>1</v>
      </c>
      <c r="N62" s="48">
        <v>224</v>
      </c>
      <c r="O62" s="48">
        <v>1</v>
      </c>
      <c r="P62" s="48">
        <v>19</v>
      </c>
      <c r="Q62" s="48">
        <v>0</v>
      </c>
      <c r="R62" s="48" t="s">
        <v>121</v>
      </c>
      <c r="S62" s="48" t="s">
        <v>121</v>
      </c>
      <c r="T62" s="48">
        <v>118</v>
      </c>
      <c r="U62" s="48">
        <v>2</v>
      </c>
      <c r="V62" s="268"/>
    </row>
    <row r="63" spans="1:22" ht="12" customHeight="1" x14ac:dyDescent="0.2">
      <c r="A63" s="53">
        <v>2017</v>
      </c>
      <c r="B63" s="48">
        <v>132</v>
      </c>
      <c r="C63" s="48">
        <v>1</v>
      </c>
      <c r="D63" s="48" t="s">
        <v>121</v>
      </c>
      <c r="E63" s="48" t="s">
        <v>121</v>
      </c>
      <c r="F63" s="48">
        <v>39</v>
      </c>
      <c r="G63" s="48">
        <v>1</v>
      </c>
      <c r="H63" s="48">
        <v>109</v>
      </c>
      <c r="I63" s="48">
        <v>1</v>
      </c>
      <c r="J63" s="48">
        <v>126</v>
      </c>
      <c r="K63" s="48">
        <v>5</v>
      </c>
      <c r="L63" s="48">
        <v>47</v>
      </c>
      <c r="M63" s="48">
        <v>4</v>
      </c>
      <c r="N63" s="48">
        <v>282</v>
      </c>
      <c r="O63" s="48">
        <v>3</v>
      </c>
      <c r="P63" s="48">
        <v>20</v>
      </c>
      <c r="Q63" s="48">
        <v>1</v>
      </c>
      <c r="R63" s="48" t="s">
        <v>121</v>
      </c>
      <c r="S63" s="48" t="s">
        <v>121</v>
      </c>
      <c r="T63" s="48">
        <v>114</v>
      </c>
      <c r="U63" s="48">
        <v>2</v>
      </c>
      <c r="V63" s="268"/>
    </row>
    <row r="64" spans="1:22" ht="12" customHeight="1" x14ac:dyDescent="0.2">
      <c r="A64" s="53">
        <v>2018</v>
      </c>
      <c r="B64" s="48">
        <v>107</v>
      </c>
      <c r="C64" s="48">
        <v>6</v>
      </c>
      <c r="D64" s="48" t="s">
        <v>121</v>
      </c>
      <c r="E64" s="48" t="s">
        <v>121</v>
      </c>
      <c r="F64" s="48">
        <v>11</v>
      </c>
      <c r="G64" s="48">
        <v>0</v>
      </c>
      <c r="H64" s="48">
        <v>86</v>
      </c>
      <c r="I64" s="48">
        <v>2</v>
      </c>
      <c r="J64" s="48">
        <v>220</v>
      </c>
      <c r="K64" s="48">
        <v>11</v>
      </c>
      <c r="L64" s="48">
        <v>31</v>
      </c>
      <c r="M64" s="48">
        <v>3</v>
      </c>
      <c r="N64" s="48">
        <v>94</v>
      </c>
      <c r="O64" s="48">
        <v>5</v>
      </c>
      <c r="P64" s="48">
        <v>57</v>
      </c>
      <c r="Q64" s="48">
        <v>5</v>
      </c>
      <c r="R64" s="48" t="s">
        <v>121</v>
      </c>
      <c r="S64" s="48" t="s">
        <v>121</v>
      </c>
      <c r="T64" s="48">
        <v>92</v>
      </c>
      <c r="U64" s="48">
        <v>5</v>
      </c>
      <c r="V64" s="268"/>
    </row>
    <row r="65" spans="1:22" ht="12" customHeight="1" x14ac:dyDescent="0.2">
      <c r="A65" s="53">
        <v>2019</v>
      </c>
      <c r="B65" s="48">
        <v>201</v>
      </c>
      <c r="C65" s="48">
        <v>2</v>
      </c>
      <c r="D65" s="48" t="s">
        <v>121</v>
      </c>
      <c r="E65" s="48" t="s">
        <v>121</v>
      </c>
      <c r="F65" s="48">
        <v>8</v>
      </c>
      <c r="G65" s="48">
        <v>0</v>
      </c>
      <c r="H65" s="48">
        <v>48</v>
      </c>
      <c r="I65" s="48">
        <v>0</v>
      </c>
      <c r="J65" s="48">
        <v>79</v>
      </c>
      <c r="K65" s="48">
        <v>2</v>
      </c>
      <c r="L65" s="48">
        <v>27</v>
      </c>
      <c r="M65" s="48">
        <v>0</v>
      </c>
      <c r="N65" s="48">
        <v>46</v>
      </c>
      <c r="O65" s="48">
        <v>2</v>
      </c>
      <c r="P65" s="48">
        <v>19</v>
      </c>
      <c r="Q65" s="48">
        <v>1</v>
      </c>
      <c r="R65" s="48" t="s">
        <v>121</v>
      </c>
      <c r="S65" s="48" t="s">
        <v>121</v>
      </c>
      <c r="T65" s="48">
        <v>65</v>
      </c>
      <c r="U65" s="48">
        <v>1</v>
      </c>
      <c r="V65" s="268"/>
    </row>
    <row r="66" spans="1:22" ht="12" customHeight="1" x14ac:dyDescent="0.2">
      <c r="A66" s="53">
        <v>2020</v>
      </c>
      <c r="B66" s="48">
        <v>348</v>
      </c>
      <c r="C66" s="48">
        <v>4</v>
      </c>
      <c r="D66" s="48" t="s">
        <v>121</v>
      </c>
      <c r="E66" s="48" t="s">
        <v>121</v>
      </c>
      <c r="F66" s="48">
        <v>17</v>
      </c>
      <c r="G66" s="48">
        <v>0</v>
      </c>
      <c r="H66" s="48">
        <v>115</v>
      </c>
      <c r="I66" s="48">
        <v>1</v>
      </c>
      <c r="J66" s="48">
        <v>233</v>
      </c>
      <c r="K66" s="48">
        <v>5</v>
      </c>
      <c r="L66" s="48">
        <v>71</v>
      </c>
      <c r="M66" s="48">
        <v>3</v>
      </c>
      <c r="N66" s="48">
        <v>74</v>
      </c>
      <c r="O66" s="48">
        <v>1</v>
      </c>
      <c r="P66" s="48">
        <v>47</v>
      </c>
      <c r="Q66" s="48">
        <v>3</v>
      </c>
      <c r="R66" s="48" t="s">
        <v>121</v>
      </c>
      <c r="S66" s="48" t="s">
        <v>121</v>
      </c>
      <c r="T66" s="48">
        <v>137</v>
      </c>
      <c r="U66" s="48">
        <v>3</v>
      </c>
      <c r="V66" s="268"/>
    </row>
    <row r="67" spans="1:22" ht="12" customHeight="1" x14ac:dyDescent="0.2">
      <c r="A67" s="53">
        <v>2021</v>
      </c>
      <c r="B67" s="555">
        <v>120</v>
      </c>
      <c r="C67" s="555">
        <v>2</v>
      </c>
      <c r="D67" s="555" t="s">
        <v>121</v>
      </c>
      <c r="E67" s="555" t="s">
        <v>121</v>
      </c>
      <c r="F67" s="555">
        <v>20</v>
      </c>
      <c r="G67" s="555">
        <v>0</v>
      </c>
      <c r="H67" s="555">
        <v>74</v>
      </c>
      <c r="I67" s="555">
        <v>1</v>
      </c>
      <c r="J67" s="555">
        <v>133</v>
      </c>
      <c r="K67" s="555">
        <v>9</v>
      </c>
      <c r="L67" s="555" t="s">
        <v>121</v>
      </c>
      <c r="M67" s="555" t="s">
        <v>121</v>
      </c>
      <c r="N67" s="555">
        <v>124</v>
      </c>
      <c r="O67" s="555">
        <v>1</v>
      </c>
      <c r="P67" s="555">
        <v>5</v>
      </c>
      <c r="Q67" s="555">
        <v>2</v>
      </c>
      <c r="R67" s="555" t="s">
        <v>121</v>
      </c>
      <c r="S67" s="555" t="s">
        <v>121</v>
      </c>
      <c r="T67" s="555">
        <v>85</v>
      </c>
      <c r="U67" s="555">
        <v>3</v>
      </c>
      <c r="V67" s="268"/>
    </row>
    <row r="68" spans="1:22" ht="12" customHeight="1" x14ac:dyDescent="0.2">
      <c r="A68" s="53">
        <v>2022</v>
      </c>
      <c r="B68" s="555">
        <v>72</v>
      </c>
      <c r="C68" s="555">
        <v>0</v>
      </c>
      <c r="D68" s="555" t="s">
        <v>121</v>
      </c>
      <c r="E68" s="555" t="s">
        <v>121</v>
      </c>
      <c r="F68" s="555">
        <v>21</v>
      </c>
      <c r="G68" s="555">
        <v>0</v>
      </c>
      <c r="H68" s="555">
        <v>57</v>
      </c>
      <c r="I68" s="555">
        <v>1</v>
      </c>
      <c r="J68" s="555">
        <v>127</v>
      </c>
      <c r="K68" s="555">
        <v>5</v>
      </c>
      <c r="L68" s="555" t="s">
        <v>121</v>
      </c>
      <c r="M68" s="555" t="s">
        <v>121</v>
      </c>
      <c r="N68" s="555">
        <v>265</v>
      </c>
      <c r="O68" s="555">
        <v>4</v>
      </c>
      <c r="P68" s="555">
        <v>48</v>
      </c>
      <c r="Q68" s="555">
        <v>5</v>
      </c>
      <c r="R68" s="555" t="s">
        <v>121</v>
      </c>
      <c r="S68" s="555" t="s">
        <v>121</v>
      </c>
      <c r="T68" s="555">
        <v>105</v>
      </c>
      <c r="U68" s="555">
        <v>3</v>
      </c>
      <c r="V68" s="268"/>
    </row>
    <row r="69" spans="1:22" ht="12" customHeight="1" x14ac:dyDescent="0.2">
      <c r="A69" s="53" t="s">
        <v>286</v>
      </c>
      <c r="B69" s="555">
        <v>81</v>
      </c>
      <c r="C69" s="555">
        <v>0</v>
      </c>
      <c r="D69" s="555" t="s">
        <v>121</v>
      </c>
      <c r="E69" s="555" t="s">
        <v>121</v>
      </c>
      <c r="F69" s="555">
        <v>36</v>
      </c>
      <c r="G69" s="555">
        <v>0</v>
      </c>
      <c r="H69" s="555">
        <v>95</v>
      </c>
      <c r="I69" s="555">
        <v>0</v>
      </c>
      <c r="J69" s="555">
        <v>125</v>
      </c>
      <c r="K69" s="555">
        <v>8</v>
      </c>
      <c r="L69" s="555" t="s">
        <v>121</v>
      </c>
      <c r="M69" s="555" t="s">
        <v>121</v>
      </c>
      <c r="N69" s="555">
        <v>280</v>
      </c>
      <c r="O69" s="555">
        <v>0</v>
      </c>
      <c r="P69" s="555">
        <v>42</v>
      </c>
      <c r="Q69" s="555">
        <v>2</v>
      </c>
      <c r="R69" s="555" t="s">
        <v>121</v>
      </c>
      <c r="S69" s="555" t="s">
        <v>121</v>
      </c>
      <c r="T69" s="555">
        <v>118</v>
      </c>
      <c r="U69" s="555">
        <v>2</v>
      </c>
      <c r="V69" s="268"/>
    </row>
    <row r="70" spans="1:22" ht="12" customHeight="1" x14ac:dyDescent="0.2">
      <c r="A70" s="970" t="s">
        <v>344</v>
      </c>
      <c r="B70" s="970"/>
      <c r="C70" s="970"/>
      <c r="D70" s="970"/>
      <c r="E70" s="970"/>
      <c r="F70" s="970"/>
      <c r="G70" s="970"/>
      <c r="H70" s="970"/>
      <c r="I70" s="970"/>
      <c r="J70" s="970"/>
      <c r="K70" s="970"/>
      <c r="L70" s="970"/>
      <c r="M70" s="970"/>
      <c r="N70" s="970"/>
      <c r="O70" s="970"/>
      <c r="P70" s="970"/>
      <c r="Q70" s="970"/>
      <c r="R70" s="970"/>
      <c r="S70" s="970"/>
      <c r="T70" s="970"/>
      <c r="U70" s="970"/>
    </row>
    <row r="71" spans="1:22" ht="12" customHeight="1" x14ac:dyDescent="0.2">
      <c r="A71" s="956" t="s">
        <v>288</v>
      </c>
      <c r="B71" s="956"/>
      <c r="C71" s="956"/>
      <c r="D71" s="956"/>
      <c r="E71" s="956"/>
      <c r="F71" s="956"/>
      <c r="G71" s="956"/>
      <c r="H71" s="956"/>
      <c r="I71" s="956"/>
      <c r="J71" s="956"/>
      <c r="K71" s="956"/>
      <c r="L71" s="956"/>
      <c r="M71" s="956"/>
      <c r="N71" s="956"/>
      <c r="O71" s="956"/>
      <c r="P71" s="956"/>
      <c r="Q71" s="956"/>
      <c r="R71" s="956"/>
      <c r="S71" s="956"/>
      <c r="T71" s="956"/>
      <c r="U71" s="956"/>
    </row>
    <row r="73" spans="1:22" ht="12" customHeight="1" x14ac:dyDescent="0.2">
      <c r="H73" s="267"/>
      <c r="J73" s="267"/>
    </row>
    <row r="96" spans="1:21" s="246" customFormat="1" ht="12" customHeight="1" x14ac:dyDescent="0.2">
      <c r="A96" s="249"/>
      <c r="B96" s="245"/>
      <c r="C96" s="245"/>
      <c r="D96" s="245"/>
      <c r="E96" s="245"/>
      <c r="F96" s="245"/>
      <c r="G96" s="245"/>
      <c r="H96" s="245"/>
      <c r="I96" s="245"/>
      <c r="J96" s="245"/>
      <c r="K96" s="245"/>
      <c r="L96" s="245"/>
      <c r="M96" s="245"/>
      <c r="N96" s="245"/>
      <c r="O96" s="245"/>
      <c r="P96" s="245"/>
      <c r="Q96" s="245"/>
      <c r="R96" s="245"/>
      <c r="S96" s="245"/>
      <c r="T96" s="245"/>
      <c r="U96" s="245"/>
    </row>
    <row r="102" spans="1:22" ht="12" customHeight="1" x14ac:dyDescent="0.2">
      <c r="A102" s="948" t="s">
        <v>345</v>
      </c>
      <c r="B102" s="948"/>
      <c r="C102" s="948"/>
      <c r="D102" s="948"/>
      <c r="E102" s="948"/>
      <c r="F102" s="948"/>
      <c r="G102" s="948"/>
      <c r="H102" s="948"/>
      <c r="I102" s="948"/>
      <c r="J102" s="948"/>
      <c r="K102" s="948"/>
      <c r="L102" s="948"/>
      <c r="M102" s="948"/>
      <c r="N102" s="948"/>
      <c r="O102" s="948"/>
      <c r="P102" s="948"/>
      <c r="Q102" s="948"/>
      <c r="R102" s="948"/>
      <c r="S102" s="948"/>
      <c r="T102" s="948"/>
      <c r="U102" s="948"/>
    </row>
    <row r="103" spans="1:22" ht="12" customHeight="1" x14ac:dyDescent="0.2">
      <c r="A103" s="53"/>
      <c r="B103" s="954" t="s">
        <v>332</v>
      </c>
      <c r="C103" s="954"/>
      <c r="D103" s="954"/>
      <c r="E103" s="954"/>
      <c r="F103" s="954"/>
      <c r="G103" s="954"/>
      <c r="H103" s="954"/>
      <c r="I103" s="954"/>
      <c r="J103" s="954"/>
      <c r="K103" s="954"/>
      <c r="L103" s="954"/>
      <c r="M103" s="954"/>
      <c r="N103" s="954"/>
      <c r="O103" s="954"/>
      <c r="P103" s="954"/>
      <c r="Q103" s="954"/>
      <c r="R103" s="954"/>
      <c r="S103" s="954"/>
      <c r="T103" s="8"/>
      <c r="U103" s="8"/>
    </row>
    <row r="104" spans="1:22" ht="12" customHeight="1" x14ac:dyDescent="0.2">
      <c r="B104" s="967" t="s">
        <v>334</v>
      </c>
      <c r="C104" s="967"/>
      <c r="D104" s="968" t="s">
        <v>346</v>
      </c>
      <c r="E104" s="968"/>
      <c r="F104" s="968" t="s">
        <v>336</v>
      </c>
      <c r="G104" s="968"/>
      <c r="H104" s="968" t="s">
        <v>337</v>
      </c>
      <c r="I104" s="968"/>
      <c r="J104" s="968" t="s">
        <v>347</v>
      </c>
      <c r="K104" s="968"/>
      <c r="L104" s="968" t="s">
        <v>339</v>
      </c>
      <c r="M104" s="968"/>
      <c r="N104" s="968" t="s">
        <v>348</v>
      </c>
      <c r="O104" s="968"/>
      <c r="P104" s="968" t="s">
        <v>341</v>
      </c>
      <c r="Q104" s="968"/>
      <c r="R104" s="968" t="s">
        <v>342</v>
      </c>
      <c r="S104" s="968"/>
      <c r="T104" s="968" t="s">
        <v>343</v>
      </c>
      <c r="U104" s="968"/>
    </row>
    <row r="105" spans="1:22" ht="12" customHeight="1" x14ac:dyDescent="0.2">
      <c r="B105" s="968"/>
      <c r="C105" s="968"/>
      <c r="D105" s="968"/>
      <c r="E105" s="968"/>
      <c r="F105" s="968"/>
      <c r="G105" s="968"/>
      <c r="H105" s="968"/>
      <c r="I105" s="968"/>
      <c r="J105" s="968"/>
      <c r="K105" s="968"/>
      <c r="L105" s="968"/>
      <c r="M105" s="968"/>
      <c r="N105" s="968"/>
      <c r="O105" s="968"/>
      <c r="P105" s="968"/>
      <c r="Q105" s="968"/>
      <c r="R105" s="968"/>
      <c r="S105" s="968"/>
      <c r="T105" s="968"/>
      <c r="U105" s="968"/>
    </row>
    <row r="106" spans="1:22" ht="12" customHeight="1" x14ac:dyDescent="0.2">
      <c r="A106" s="940" t="s">
        <v>8</v>
      </c>
      <c r="B106" s="969"/>
      <c r="C106" s="969"/>
      <c r="D106" s="969"/>
      <c r="E106" s="969"/>
      <c r="F106" s="969"/>
      <c r="G106" s="969"/>
      <c r="H106" s="969"/>
      <c r="I106" s="969"/>
      <c r="J106" s="969"/>
      <c r="K106" s="969"/>
      <c r="L106" s="969"/>
      <c r="M106" s="969"/>
      <c r="N106" s="969"/>
      <c r="O106" s="969"/>
      <c r="P106" s="969"/>
      <c r="Q106" s="969"/>
      <c r="R106" s="969"/>
      <c r="S106" s="969"/>
      <c r="T106" s="969"/>
      <c r="U106" s="969"/>
    </row>
    <row r="107" spans="1:22" ht="12" customHeight="1" x14ac:dyDescent="0.2">
      <c r="A107" s="966"/>
      <c r="B107" s="2" t="s">
        <v>15</v>
      </c>
      <c r="C107" s="2" t="s">
        <v>16</v>
      </c>
      <c r="D107" s="2" t="s">
        <v>15</v>
      </c>
      <c r="E107" s="2" t="s">
        <v>16</v>
      </c>
      <c r="F107" s="2" t="s">
        <v>15</v>
      </c>
      <c r="G107" s="2" t="s">
        <v>16</v>
      </c>
      <c r="H107" s="2" t="s">
        <v>15</v>
      </c>
      <c r="I107" s="2" t="s">
        <v>16</v>
      </c>
      <c r="J107" s="2" t="s">
        <v>15</v>
      </c>
      <c r="K107" s="2" t="s">
        <v>16</v>
      </c>
      <c r="L107" s="2" t="s">
        <v>15</v>
      </c>
      <c r="M107" s="2" t="s">
        <v>16</v>
      </c>
      <c r="N107" s="2" t="s">
        <v>15</v>
      </c>
      <c r="O107" s="2" t="s">
        <v>16</v>
      </c>
      <c r="P107" s="2" t="s">
        <v>15</v>
      </c>
      <c r="Q107" s="2" t="s">
        <v>16</v>
      </c>
      <c r="R107" s="2" t="s">
        <v>15</v>
      </c>
      <c r="S107" s="2" t="s">
        <v>16</v>
      </c>
      <c r="T107" s="2" t="s">
        <v>15</v>
      </c>
      <c r="U107" s="2" t="s">
        <v>16</v>
      </c>
    </row>
    <row r="108" spans="1:22" ht="12" hidden="1" customHeight="1" x14ac:dyDescent="0.2">
      <c r="A108" s="53" t="s">
        <v>300</v>
      </c>
      <c r="B108" s="84">
        <f>AVERAGE(B7:B11)</f>
        <v>94.6</v>
      </c>
      <c r="C108" s="84">
        <f t="shared" ref="C108:U108" si="1">AVERAGE(C7:C11)</f>
        <v>22.2</v>
      </c>
      <c r="D108" s="84">
        <f t="shared" si="1"/>
        <v>116</v>
      </c>
      <c r="E108" s="84">
        <f t="shared" si="1"/>
        <v>25.4</v>
      </c>
      <c r="F108" s="84">
        <f t="shared" si="1"/>
        <v>72</v>
      </c>
      <c r="G108" s="84">
        <f t="shared" si="1"/>
        <v>4.8</v>
      </c>
      <c r="H108" s="84">
        <f t="shared" si="1"/>
        <v>59.2</v>
      </c>
      <c r="I108" s="84">
        <f t="shared" si="1"/>
        <v>12.6</v>
      </c>
      <c r="J108" s="84">
        <f t="shared" si="1"/>
        <v>43.2</v>
      </c>
      <c r="K108" s="84">
        <f t="shared" si="1"/>
        <v>13.2</v>
      </c>
      <c r="L108" s="84">
        <f t="shared" si="1"/>
        <v>27.6</v>
      </c>
      <c r="M108" s="84">
        <f t="shared" si="1"/>
        <v>9.1999999999999993</v>
      </c>
      <c r="N108" s="163">
        <f t="shared" si="1"/>
        <v>61</v>
      </c>
      <c r="O108" s="84">
        <f t="shared" si="1"/>
        <v>14.8</v>
      </c>
      <c r="P108" s="84">
        <f t="shared" si="1"/>
        <v>1.6</v>
      </c>
      <c r="Q108" s="84">
        <f t="shared" si="1"/>
        <v>1</v>
      </c>
      <c r="R108" s="84">
        <f t="shared" si="1"/>
        <v>22.8</v>
      </c>
      <c r="S108" s="84">
        <f t="shared" si="1"/>
        <v>13</v>
      </c>
      <c r="T108" s="84">
        <f t="shared" si="1"/>
        <v>54.2</v>
      </c>
      <c r="U108" s="84">
        <f t="shared" si="1"/>
        <v>12.6</v>
      </c>
    </row>
    <row r="109" spans="1:22" ht="12" hidden="1" customHeight="1" x14ac:dyDescent="0.2">
      <c r="A109" s="53" t="s">
        <v>301</v>
      </c>
      <c r="B109" s="84">
        <f>AVERAGE(B12:B16)</f>
        <v>57.2</v>
      </c>
      <c r="C109" s="84">
        <f t="shared" ref="C109:U109" si="2">AVERAGE(C12:C16)</f>
        <v>3.4</v>
      </c>
      <c r="D109" s="84">
        <f t="shared" si="2"/>
        <v>92.6</v>
      </c>
      <c r="E109" s="84">
        <f t="shared" si="2"/>
        <v>27.4</v>
      </c>
      <c r="F109" s="84">
        <f t="shared" si="2"/>
        <v>47.2</v>
      </c>
      <c r="G109" s="84">
        <f t="shared" si="2"/>
        <v>6.2</v>
      </c>
      <c r="H109" s="84">
        <f t="shared" si="2"/>
        <v>30.4</v>
      </c>
      <c r="I109" s="84">
        <f t="shared" si="2"/>
        <v>5</v>
      </c>
      <c r="J109" s="84">
        <f t="shared" si="2"/>
        <v>61.4</v>
      </c>
      <c r="K109" s="84">
        <f t="shared" si="2"/>
        <v>13.4</v>
      </c>
      <c r="L109" s="84">
        <f t="shared" si="2"/>
        <v>25.6</v>
      </c>
      <c r="M109" s="84">
        <f t="shared" si="2"/>
        <v>16.399999999999999</v>
      </c>
      <c r="N109" s="163">
        <f t="shared" si="2"/>
        <v>133.80000000000001</v>
      </c>
      <c r="O109" s="84">
        <f t="shared" si="2"/>
        <v>40.4</v>
      </c>
      <c r="P109" s="84">
        <f t="shared" si="2"/>
        <v>6</v>
      </c>
      <c r="Q109" s="84">
        <f t="shared" si="2"/>
        <v>0.6</v>
      </c>
      <c r="R109" s="84">
        <f t="shared" si="2"/>
        <v>26.2</v>
      </c>
      <c r="S109" s="84">
        <f t="shared" si="2"/>
        <v>9.1999999999999993</v>
      </c>
      <c r="T109" s="84">
        <f t="shared" si="2"/>
        <v>52.4</v>
      </c>
      <c r="U109" s="84">
        <f t="shared" si="2"/>
        <v>13.2</v>
      </c>
    </row>
    <row r="110" spans="1:22" ht="12" hidden="1" customHeight="1" x14ac:dyDescent="0.2">
      <c r="A110" s="53" t="s">
        <v>193</v>
      </c>
      <c r="B110" s="84">
        <f>AVERAGE(B17:B21)</f>
        <v>101.4</v>
      </c>
      <c r="C110" s="84">
        <f t="shared" ref="C110:U110" si="3">AVERAGE(C17:C21)</f>
        <v>25.6</v>
      </c>
      <c r="D110" s="84">
        <f t="shared" si="3"/>
        <v>54.5</v>
      </c>
      <c r="E110" s="84">
        <f t="shared" si="3"/>
        <v>5.25</v>
      </c>
      <c r="F110" s="84">
        <f t="shared" si="3"/>
        <v>55</v>
      </c>
      <c r="G110" s="84">
        <f t="shared" si="3"/>
        <v>3.75</v>
      </c>
      <c r="H110" s="84">
        <f t="shared" si="3"/>
        <v>40.25</v>
      </c>
      <c r="I110" s="84">
        <f t="shared" si="3"/>
        <v>5.25</v>
      </c>
      <c r="J110" s="84">
        <f t="shared" si="3"/>
        <v>63.75</v>
      </c>
      <c r="K110" s="84">
        <f t="shared" si="3"/>
        <v>8.25</v>
      </c>
      <c r="L110" s="84">
        <f t="shared" si="3"/>
        <v>16.600000000000001</v>
      </c>
      <c r="M110" s="84">
        <f t="shared" si="3"/>
        <v>3</v>
      </c>
      <c r="N110" s="163">
        <f t="shared" si="3"/>
        <v>93.5</v>
      </c>
      <c r="O110" s="84">
        <f t="shared" si="3"/>
        <v>48.5</v>
      </c>
      <c r="P110" s="84">
        <f t="shared" si="3"/>
        <v>17.600000000000001</v>
      </c>
      <c r="Q110" s="84">
        <f t="shared" si="3"/>
        <v>13.4</v>
      </c>
      <c r="R110" s="84">
        <f t="shared" si="3"/>
        <v>14.8</v>
      </c>
      <c r="S110" s="84">
        <f t="shared" si="3"/>
        <v>5</v>
      </c>
      <c r="T110" s="84">
        <f t="shared" si="3"/>
        <v>50</v>
      </c>
      <c r="U110" s="84">
        <f t="shared" si="3"/>
        <v>14.2</v>
      </c>
    </row>
    <row r="111" spans="1:22" ht="12" hidden="1" customHeight="1" x14ac:dyDescent="0.2">
      <c r="A111" s="53" t="s">
        <v>302</v>
      </c>
      <c r="B111" s="84">
        <f>AVERAGE(B22:B26)</f>
        <v>143.4</v>
      </c>
      <c r="C111" s="84">
        <f t="shared" ref="C111:U111" si="4">AVERAGE(C22:C26)</f>
        <v>12.4</v>
      </c>
      <c r="D111" s="84">
        <f t="shared" si="4"/>
        <v>60.8</v>
      </c>
      <c r="E111" s="84">
        <f t="shared" si="4"/>
        <v>6.2</v>
      </c>
      <c r="F111" s="84">
        <f t="shared" si="4"/>
        <v>31.8</v>
      </c>
      <c r="G111" s="84">
        <f t="shared" si="4"/>
        <v>1.8</v>
      </c>
      <c r="H111" s="84">
        <f t="shared" si="4"/>
        <v>46.6</v>
      </c>
      <c r="I111" s="84">
        <f t="shared" si="4"/>
        <v>4.5999999999999996</v>
      </c>
      <c r="J111" s="84">
        <f t="shared" si="4"/>
        <v>126.8</v>
      </c>
      <c r="K111" s="84">
        <f t="shared" si="4"/>
        <v>22.8</v>
      </c>
      <c r="L111" s="84">
        <f t="shared" si="4"/>
        <v>22.4</v>
      </c>
      <c r="M111" s="84">
        <f t="shared" si="4"/>
        <v>2.8</v>
      </c>
      <c r="N111" s="163">
        <f t="shared" si="4"/>
        <v>166</v>
      </c>
      <c r="O111" s="84">
        <f t="shared" si="4"/>
        <v>38.799999999999997</v>
      </c>
      <c r="P111" s="84">
        <f t="shared" si="4"/>
        <v>30.8</v>
      </c>
      <c r="Q111" s="84">
        <f t="shared" si="4"/>
        <v>27.8</v>
      </c>
      <c r="R111" s="84">
        <f t="shared" si="4"/>
        <v>30.8</v>
      </c>
      <c r="S111" s="84">
        <f t="shared" si="4"/>
        <v>9.8000000000000007</v>
      </c>
      <c r="T111" s="84">
        <f t="shared" si="4"/>
        <v>71.8</v>
      </c>
      <c r="U111" s="84">
        <f t="shared" si="4"/>
        <v>13.8</v>
      </c>
    </row>
    <row r="112" spans="1:22" ht="12" customHeight="1" x14ac:dyDescent="0.2">
      <c r="A112" s="53" t="s">
        <v>44</v>
      </c>
      <c r="B112" s="84">
        <f>AVERAGE(B27:B31)</f>
        <v>163.19999999999999</v>
      </c>
      <c r="C112" s="84">
        <f t="shared" ref="C112:U112" si="5">AVERAGE(C27:C31)</f>
        <v>17.8</v>
      </c>
      <c r="D112" s="84">
        <f t="shared" si="5"/>
        <v>95</v>
      </c>
      <c r="E112" s="84">
        <f t="shared" si="5"/>
        <v>9</v>
      </c>
      <c r="F112" s="84">
        <f t="shared" si="5"/>
        <v>78.2</v>
      </c>
      <c r="G112" s="84">
        <f t="shared" si="5"/>
        <v>5.8</v>
      </c>
      <c r="H112" s="84">
        <f t="shared" si="5"/>
        <v>54.8</v>
      </c>
      <c r="I112" s="84">
        <f t="shared" si="5"/>
        <v>2.4</v>
      </c>
      <c r="J112" s="84">
        <f t="shared" si="5"/>
        <v>177.8</v>
      </c>
      <c r="K112" s="84">
        <f t="shared" si="5"/>
        <v>23.6</v>
      </c>
      <c r="L112" s="84">
        <f t="shared" si="5"/>
        <v>47.2</v>
      </c>
      <c r="M112" s="84">
        <f t="shared" si="5"/>
        <v>5.8</v>
      </c>
      <c r="N112" s="163">
        <f t="shared" si="5"/>
        <v>149</v>
      </c>
      <c r="O112" s="84">
        <f t="shared" si="5"/>
        <v>30.8</v>
      </c>
      <c r="P112" s="84">
        <f t="shared" si="5"/>
        <v>6.4</v>
      </c>
      <c r="Q112" s="84">
        <f t="shared" si="5"/>
        <v>1.8</v>
      </c>
      <c r="R112" s="84">
        <f t="shared" si="5"/>
        <v>45</v>
      </c>
      <c r="S112" s="84">
        <f t="shared" si="5"/>
        <v>7</v>
      </c>
      <c r="T112" s="84">
        <f>AVERAGE(T27:T31)</f>
        <v>88.8</v>
      </c>
      <c r="U112" s="84">
        <f t="shared" si="5"/>
        <v>11.4</v>
      </c>
      <c r="V112" s="29">
        <f>(B112+D112++H112+J112+L112+N112+P112+R112)/9.2</f>
        <v>80.260869565217391</v>
      </c>
    </row>
    <row r="113" spans="1:22" ht="12" customHeight="1" x14ac:dyDescent="0.2">
      <c r="A113" s="53" t="s">
        <v>45</v>
      </c>
      <c r="B113" s="84">
        <f>AVERAGE(B32:B36)</f>
        <v>136.4</v>
      </c>
      <c r="C113" s="84">
        <f t="shared" ref="C113:U113" si="6">AVERAGE(C32:C36)</f>
        <v>4.2</v>
      </c>
      <c r="D113" s="84">
        <f t="shared" si="6"/>
        <v>153.80000000000001</v>
      </c>
      <c r="E113" s="84">
        <f t="shared" si="6"/>
        <v>7.8</v>
      </c>
      <c r="F113" s="84">
        <f t="shared" si="6"/>
        <v>118</v>
      </c>
      <c r="G113" s="84">
        <f t="shared" si="6"/>
        <v>2.8</v>
      </c>
      <c r="H113" s="84">
        <f t="shared" si="6"/>
        <v>53.6</v>
      </c>
      <c r="I113" s="84">
        <f t="shared" si="6"/>
        <v>2</v>
      </c>
      <c r="J113" s="84">
        <f t="shared" si="6"/>
        <v>239.8</v>
      </c>
      <c r="K113" s="84">
        <f t="shared" si="6"/>
        <v>23.8</v>
      </c>
      <c r="L113" s="84">
        <f t="shared" si="6"/>
        <v>99.8</v>
      </c>
      <c r="M113" s="84">
        <f t="shared" si="6"/>
        <v>6.4</v>
      </c>
      <c r="N113" s="163">
        <f t="shared" si="6"/>
        <v>426.6</v>
      </c>
      <c r="O113" s="84">
        <f t="shared" si="6"/>
        <v>44.4</v>
      </c>
      <c r="P113" s="84">
        <f t="shared" si="6"/>
        <v>15.2</v>
      </c>
      <c r="Q113" s="84">
        <f t="shared" si="6"/>
        <v>5</v>
      </c>
      <c r="R113" s="84">
        <f t="shared" si="6"/>
        <v>48.6</v>
      </c>
      <c r="S113" s="84">
        <f t="shared" si="6"/>
        <v>6.2</v>
      </c>
      <c r="T113" s="84">
        <f t="shared" si="6"/>
        <v>140.6</v>
      </c>
      <c r="U113" s="84">
        <f t="shared" si="6"/>
        <v>11</v>
      </c>
      <c r="V113" s="29">
        <f>(B113+D113++H113+J113+L113+N113+P113+R113)/9.2</f>
        <v>127.58695652173914</v>
      </c>
    </row>
    <row r="114" spans="1:22" ht="12" customHeight="1" x14ac:dyDescent="0.2">
      <c r="A114" s="53" t="s">
        <v>46</v>
      </c>
      <c r="B114" s="84">
        <f>AVERAGE(B37:B41)</f>
        <v>64.599999999999994</v>
      </c>
      <c r="C114" s="84">
        <f t="shared" ref="C114:U114" si="7">AVERAGE(C37:C41)</f>
        <v>2.4</v>
      </c>
      <c r="D114" s="84">
        <f t="shared" si="7"/>
        <v>91.6</v>
      </c>
      <c r="E114" s="84">
        <f t="shared" si="7"/>
        <v>6.2</v>
      </c>
      <c r="F114" s="84">
        <f t="shared" si="7"/>
        <v>103.2</v>
      </c>
      <c r="G114" s="84">
        <f t="shared" si="7"/>
        <v>2.8</v>
      </c>
      <c r="H114" s="84">
        <f t="shared" si="7"/>
        <v>60.4</v>
      </c>
      <c r="I114" s="84">
        <f t="shared" si="7"/>
        <v>1.8</v>
      </c>
      <c r="J114" s="84">
        <f t="shared" si="7"/>
        <v>153.33333333333334</v>
      </c>
      <c r="K114" s="84">
        <f t="shared" si="7"/>
        <v>10</v>
      </c>
      <c r="L114" s="84">
        <f t="shared" si="7"/>
        <v>44.4</v>
      </c>
      <c r="M114" s="84">
        <f t="shared" si="7"/>
        <v>4</v>
      </c>
      <c r="N114" s="163">
        <f t="shared" si="7"/>
        <v>394.8</v>
      </c>
      <c r="O114" s="84">
        <f t="shared" si="7"/>
        <v>18</v>
      </c>
      <c r="P114" s="84">
        <f t="shared" si="7"/>
        <v>48.6</v>
      </c>
      <c r="Q114" s="84">
        <f t="shared" si="7"/>
        <v>7.2</v>
      </c>
      <c r="R114" s="84">
        <f t="shared" si="7"/>
        <v>86.4</v>
      </c>
      <c r="S114" s="84">
        <f t="shared" si="7"/>
        <v>5.4</v>
      </c>
      <c r="T114" s="84">
        <f t="shared" si="7"/>
        <v>115.8</v>
      </c>
      <c r="U114" s="84">
        <f t="shared" si="7"/>
        <v>6</v>
      </c>
      <c r="V114" s="29">
        <f>(B114+D114++H114+J114+L114+N114+P114+R114)/9.2</f>
        <v>102.62318840579711</v>
      </c>
    </row>
    <row r="115" spans="1:22" ht="12" customHeight="1" x14ac:dyDescent="0.2">
      <c r="A115" s="53" t="s">
        <v>47</v>
      </c>
      <c r="B115" s="84"/>
      <c r="C115" s="84"/>
      <c r="D115" s="84"/>
      <c r="E115" s="84"/>
      <c r="F115" s="84"/>
      <c r="G115" s="84">
        <f>AVERAGE(G42:G46)</f>
        <v>1</v>
      </c>
      <c r="H115" s="84">
        <f t="shared" ref="H115:U115" si="8">AVERAGE(H42:H46)</f>
        <v>72.8</v>
      </c>
      <c r="I115" s="84">
        <f t="shared" si="8"/>
        <v>1.4</v>
      </c>
      <c r="J115" s="84" t="str">
        <f>K42</f>
        <v>a/</v>
      </c>
      <c r="K115" s="84">
        <f>L42</f>
        <v>62</v>
      </c>
      <c r="L115" s="84">
        <f t="shared" si="8"/>
        <v>56.4</v>
      </c>
      <c r="M115" s="84">
        <f t="shared" si="8"/>
        <v>2.6</v>
      </c>
      <c r="N115" s="84">
        <f t="shared" si="8"/>
        <v>359.6</v>
      </c>
      <c r="O115" s="84">
        <f t="shared" si="8"/>
        <v>14.4</v>
      </c>
      <c r="P115" s="84">
        <f t="shared" si="8"/>
        <v>31.2</v>
      </c>
      <c r="Q115" s="84">
        <f t="shared" si="8"/>
        <v>3.2</v>
      </c>
      <c r="R115" s="84">
        <f t="shared" si="8"/>
        <v>109.8</v>
      </c>
      <c r="S115" s="84">
        <f t="shared" si="8"/>
        <v>6</v>
      </c>
      <c r="T115" s="84">
        <f t="shared" si="8"/>
        <v>112</v>
      </c>
      <c r="U115" s="84">
        <f t="shared" si="8"/>
        <v>4</v>
      </c>
      <c r="V115" s="29"/>
    </row>
    <row r="116" spans="1:22" ht="12" customHeight="1" x14ac:dyDescent="0.2">
      <c r="A116" s="53">
        <v>2001</v>
      </c>
      <c r="B116" s="84">
        <f t="shared" ref="B116:U116" si="9">B47</f>
        <v>220</v>
      </c>
      <c r="C116" s="84">
        <f t="shared" si="9"/>
        <v>4</v>
      </c>
      <c r="D116" s="84">
        <f t="shared" si="9"/>
        <v>62</v>
      </c>
      <c r="E116" s="84">
        <f t="shared" si="9"/>
        <v>6</v>
      </c>
      <c r="F116" s="84">
        <f t="shared" si="9"/>
        <v>53</v>
      </c>
      <c r="G116" s="84">
        <f t="shared" si="9"/>
        <v>7</v>
      </c>
      <c r="H116" s="84">
        <f t="shared" si="9"/>
        <v>195</v>
      </c>
      <c r="I116" s="84">
        <f t="shared" si="9"/>
        <v>3</v>
      </c>
      <c r="J116" s="84" t="str">
        <f t="shared" si="9"/>
        <v>a/</v>
      </c>
      <c r="K116" s="84" t="str">
        <f t="shared" si="9"/>
        <v>a/</v>
      </c>
      <c r="L116" s="84">
        <f t="shared" si="9"/>
        <v>95</v>
      </c>
      <c r="M116" s="84">
        <f t="shared" si="9"/>
        <v>6</v>
      </c>
      <c r="N116" s="163">
        <f t="shared" si="9"/>
        <v>711</v>
      </c>
      <c r="O116" s="84">
        <f t="shared" si="9"/>
        <v>49</v>
      </c>
      <c r="P116" s="84">
        <f t="shared" si="9"/>
        <v>30</v>
      </c>
      <c r="Q116" s="84">
        <f t="shared" si="9"/>
        <v>5</v>
      </c>
      <c r="R116" s="84">
        <f t="shared" si="9"/>
        <v>153</v>
      </c>
      <c r="S116" s="84">
        <f t="shared" si="9"/>
        <v>22</v>
      </c>
      <c r="T116" s="84">
        <f t="shared" si="9"/>
        <v>203</v>
      </c>
      <c r="U116" s="84">
        <f t="shared" si="9"/>
        <v>14</v>
      </c>
    </row>
    <row r="117" spans="1:22" ht="12" customHeight="1" x14ac:dyDescent="0.2">
      <c r="A117" s="53">
        <v>2002</v>
      </c>
      <c r="B117" s="84">
        <f t="shared" ref="B117:U117" si="10">B48</f>
        <v>311</v>
      </c>
      <c r="C117" s="84">
        <f t="shared" si="10"/>
        <v>1</v>
      </c>
      <c r="D117" s="84">
        <f t="shared" si="10"/>
        <v>137</v>
      </c>
      <c r="E117" s="84">
        <f t="shared" si="10"/>
        <v>3</v>
      </c>
      <c r="F117" s="84">
        <f t="shared" si="10"/>
        <v>124</v>
      </c>
      <c r="G117" s="84">
        <f t="shared" si="10"/>
        <v>1</v>
      </c>
      <c r="H117" s="84">
        <f t="shared" si="10"/>
        <v>221</v>
      </c>
      <c r="I117" s="84">
        <f t="shared" si="10"/>
        <v>1</v>
      </c>
      <c r="J117" s="84" t="str">
        <f t="shared" si="10"/>
        <v>a/</v>
      </c>
      <c r="K117" s="84" t="str">
        <f t="shared" si="10"/>
        <v>a/</v>
      </c>
      <c r="L117" s="84">
        <f t="shared" si="10"/>
        <v>118</v>
      </c>
      <c r="M117" s="84">
        <f t="shared" si="10"/>
        <v>6</v>
      </c>
      <c r="N117" s="163">
        <f t="shared" si="10"/>
        <v>834</v>
      </c>
      <c r="O117" s="84">
        <f t="shared" si="10"/>
        <v>22</v>
      </c>
      <c r="P117" s="84">
        <f t="shared" si="10"/>
        <v>51</v>
      </c>
      <c r="Q117" s="84">
        <f t="shared" si="10"/>
        <v>12</v>
      </c>
      <c r="R117" s="84">
        <f t="shared" si="10"/>
        <v>218</v>
      </c>
      <c r="S117" s="84">
        <f t="shared" si="10"/>
        <v>9</v>
      </c>
      <c r="T117" s="84">
        <f t="shared" si="10"/>
        <v>269</v>
      </c>
      <c r="U117" s="84">
        <f t="shared" si="10"/>
        <v>7</v>
      </c>
    </row>
    <row r="118" spans="1:22" ht="12" customHeight="1" x14ac:dyDescent="0.2">
      <c r="A118" s="53">
        <v>2003</v>
      </c>
      <c r="B118" s="84">
        <f t="shared" ref="B118:U118" si="11">B49</f>
        <v>215</v>
      </c>
      <c r="C118" s="84">
        <f t="shared" si="11"/>
        <v>6</v>
      </c>
      <c r="D118" s="84">
        <f t="shared" si="11"/>
        <v>135</v>
      </c>
      <c r="E118" s="84">
        <f t="shared" si="11"/>
        <v>5</v>
      </c>
      <c r="F118" s="84">
        <f t="shared" si="11"/>
        <v>27</v>
      </c>
      <c r="G118" s="84">
        <f t="shared" si="11"/>
        <v>1</v>
      </c>
      <c r="H118" s="84">
        <f t="shared" si="11"/>
        <v>120</v>
      </c>
      <c r="I118" s="84">
        <f t="shared" si="11"/>
        <v>3</v>
      </c>
      <c r="J118" s="84">
        <f t="shared" si="11"/>
        <v>341</v>
      </c>
      <c r="K118" s="84">
        <f t="shared" si="11"/>
        <v>7</v>
      </c>
      <c r="L118" s="84">
        <f t="shared" si="11"/>
        <v>145</v>
      </c>
      <c r="M118" s="84">
        <f t="shared" si="11"/>
        <v>1</v>
      </c>
      <c r="N118" s="163">
        <f t="shared" si="11"/>
        <v>1230</v>
      </c>
      <c r="O118" s="84">
        <f t="shared" si="11"/>
        <v>37</v>
      </c>
      <c r="P118" s="84">
        <f t="shared" si="11"/>
        <v>209</v>
      </c>
      <c r="Q118" s="84">
        <f t="shared" si="11"/>
        <v>31</v>
      </c>
      <c r="R118" s="84">
        <f t="shared" si="11"/>
        <v>147</v>
      </c>
      <c r="S118" s="84">
        <f t="shared" si="11"/>
        <v>2</v>
      </c>
      <c r="T118" s="84">
        <f t="shared" si="11"/>
        <v>279</v>
      </c>
      <c r="U118" s="84">
        <f t="shared" si="11"/>
        <v>10</v>
      </c>
    </row>
    <row r="119" spans="1:22" ht="12" customHeight="1" x14ac:dyDescent="0.2">
      <c r="A119" s="53">
        <v>2004</v>
      </c>
      <c r="B119" s="84">
        <f t="shared" ref="B119:U119" si="12">B50</f>
        <v>196</v>
      </c>
      <c r="C119" s="84">
        <f t="shared" si="12"/>
        <v>3</v>
      </c>
      <c r="D119" s="84">
        <f t="shared" si="12"/>
        <v>71</v>
      </c>
      <c r="E119" s="84">
        <f t="shared" si="12"/>
        <v>2</v>
      </c>
      <c r="F119" s="84">
        <f t="shared" si="12"/>
        <v>76</v>
      </c>
      <c r="G119" s="84">
        <f t="shared" si="12"/>
        <v>1</v>
      </c>
      <c r="H119" s="84">
        <f t="shared" si="12"/>
        <v>19</v>
      </c>
      <c r="I119" s="84">
        <f t="shared" si="12"/>
        <v>0</v>
      </c>
      <c r="J119" s="84">
        <f t="shared" si="12"/>
        <v>238</v>
      </c>
      <c r="K119" s="84">
        <f t="shared" si="12"/>
        <v>11</v>
      </c>
      <c r="L119" s="84">
        <f t="shared" si="12"/>
        <v>91</v>
      </c>
      <c r="M119" s="84">
        <f t="shared" si="12"/>
        <v>5</v>
      </c>
      <c r="N119" s="163">
        <f t="shared" si="12"/>
        <v>988</v>
      </c>
      <c r="O119" s="84">
        <f t="shared" si="12"/>
        <v>16</v>
      </c>
      <c r="P119" s="84">
        <f t="shared" si="12"/>
        <v>40</v>
      </c>
      <c r="Q119" s="84">
        <f t="shared" si="12"/>
        <v>4</v>
      </c>
      <c r="R119" s="84">
        <f t="shared" si="12"/>
        <v>101</v>
      </c>
      <c r="S119" s="84">
        <f t="shared" si="12"/>
        <v>5</v>
      </c>
      <c r="T119" s="84">
        <f t="shared" si="12"/>
        <v>198</v>
      </c>
      <c r="U119" s="84">
        <f t="shared" si="12"/>
        <v>5</v>
      </c>
    </row>
    <row r="120" spans="1:22" ht="12" customHeight="1" x14ac:dyDescent="0.2">
      <c r="A120" s="53">
        <v>2005</v>
      </c>
      <c r="B120" s="84">
        <f t="shared" ref="B120:U120" si="13">B51</f>
        <v>124</v>
      </c>
      <c r="C120" s="84">
        <f t="shared" si="13"/>
        <v>3</v>
      </c>
      <c r="D120" s="84" t="str">
        <f t="shared" si="13"/>
        <v>a/</v>
      </c>
      <c r="E120" s="84" t="str">
        <f t="shared" si="13"/>
        <v>a/</v>
      </c>
      <c r="F120" s="84">
        <f t="shared" si="13"/>
        <v>74</v>
      </c>
      <c r="G120" s="84">
        <f t="shared" si="13"/>
        <v>2</v>
      </c>
      <c r="H120" s="84">
        <f t="shared" si="13"/>
        <v>54</v>
      </c>
      <c r="I120" s="84">
        <f t="shared" si="13"/>
        <v>1</v>
      </c>
      <c r="J120" s="84" t="str">
        <f t="shared" si="13"/>
        <v>a/</v>
      </c>
      <c r="K120" s="84" t="str">
        <f t="shared" si="13"/>
        <v>a/</v>
      </c>
      <c r="L120" s="84">
        <f t="shared" si="13"/>
        <v>40</v>
      </c>
      <c r="M120" s="84">
        <f t="shared" si="13"/>
        <v>1</v>
      </c>
      <c r="N120" s="163">
        <f t="shared" si="13"/>
        <v>302</v>
      </c>
      <c r="O120" s="84">
        <f t="shared" si="13"/>
        <v>5</v>
      </c>
      <c r="P120" s="84">
        <f t="shared" si="13"/>
        <v>17</v>
      </c>
      <c r="Q120" s="84">
        <f t="shared" si="13"/>
        <v>2</v>
      </c>
      <c r="R120" s="84">
        <f t="shared" si="13"/>
        <v>61</v>
      </c>
      <c r="S120" s="84">
        <f t="shared" si="13"/>
        <v>2</v>
      </c>
      <c r="T120" s="84">
        <f t="shared" si="13"/>
        <v>118</v>
      </c>
      <c r="U120" s="84">
        <f t="shared" si="13"/>
        <v>3</v>
      </c>
    </row>
    <row r="121" spans="1:22" ht="12" customHeight="1" x14ac:dyDescent="0.2">
      <c r="A121" s="53">
        <v>2006</v>
      </c>
      <c r="B121" s="84">
        <f t="shared" ref="B121:U121" si="14">B52</f>
        <v>31</v>
      </c>
      <c r="C121" s="84">
        <f t="shared" si="14"/>
        <v>0</v>
      </c>
      <c r="D121" s="84">
        <f t="shared" si="14"/>
        <v>65</v>
      </c>
      <c r="E121" s="84">
        <f t="shared" si="14"/>
        <v>0</v>
      </c>
      <c r="F121" s="84">
        <f t="shared" si="14"/>
        <v>67</v>
      </c>
      <c r="G121" s="84">
        <f t="shared" si="14"/>
        <v>0</v>
      </c>
      <c r="H121" s="84">
        <f t="shared" si="14"/>
        <v>82</v>
      </c>
      <c r="I121" s="84">
        <f t="shared" si="14"/>
        <v>0</v>
      </c>
      <c r="J121" s="84" t="str">
        <f t="shared" si="14"/>
        <v>a/</v>
      </c>
      <c r="K121" s="84" t="str">
        <f t="shared" si="14"/>
        <v>a/</v>
      </c>
      <c r="L121" s="84">
        <f t="shared" si="14"/>
        <v>22</v>
      </c>
      <c r="M121" s="84">
        <f t="shared" si="14"/>
        <v>0</v>
      </c>
      <c r="N121" s="163">
        <f t="shared" si="14"/>
        <v>165</v>
      </c>
      <c r="O121" s="84">
        <f t="shared" si="14"/>
        <v>0</v>
      </c>
      <c r="P121" s="84">
        <f t="shared" si="14"/>
        <v>7</v>
      </c>
      <c r="Q121" s="84">
        <f t="shared" si="14"/>
        <v>1</v>
      </c>
      <c r="R121" s="84">
        <f t="shared" si="14"/>
        <v>129</v>
      </c>
      <c r="S121" s="84">
        <f t="shared" si="14"/>
        <v>8</v>
      </c>
      <c r="T121" s="84">
        <f t="shared" si="14"/>
        <v>76</v>
      </c>
      <c r="U121" s="84">
        <f t="shared" si="14"/>
        <v>1</v>
      </c>
    </row>
    <row r="122" spans="1:22" ht="12" customHeight="1" x14ac:dyDescent="0.2">
      <c r="A122" s="53">
        <v>2007</v>
      </c>
      <c r="B122" s="84">
        <f t="shared" ref="B122:U122" si="15">B53</f>
        <v>91</v>
      </c>
      <c r="C122" s="84">
        <f t="shared" si="15"/>
        <v>1</v>
      </c>
      <c r="D122" s="84">
        <f t="shared" si="15"/>
        <v>34</v>
      </c>
      <c r="E122" s="84">
        <f t="shared" si="15"/>
        <v>2</v>
      </c>
      <c r="F122" s="84">
        <f t="shared" si="15"/>
        <v>20</v>
      </c>
      <c r="G122" s="84">
        <f t="shared" si="15"/>
        <v>0</v>
      </c>
      <c r="H122" s="84">
        <f t="shared" si="15"/>
        <v>6</v>
      </c>
      <c r="I122" s="84">
        <f t="shared" si="15"/>
        <v>0</v>
      </c>
      <c r="J122" s="84" t="str">
        <f t="shared" si="15"/>
        <v>a/</v>
      </c>
      <c r="K122" s="84" t="str">
        <f t="shared" si="15"/>
        <v>a/</v>
      </c>
      <c r="L122" s="84">
        <f t="shared" si="15"/>
        <v>17</v>
      </c>
      <c r="M122" s="84">
        <f t="shared" si="15"/>
        <v>1</v>
      </c>
      <c r="N122" s="163">
        <f t="shared" si="15"/>
        <v>132</v>
      </c>
      <c r="O122" s="84">
        <f t="shared" si="15"/>
        <v>2</v>
      </c>
      <c r="P122" s="84">
        <f t="shared" si="15"/>
        <v>14</v>
      </c>
      <c r="Q122" s="84">
        <f t="shared" si="15"/>
        <v>3</v>
      </c>
      <c r="R122" s="84">
        <f t="shared" si="15"/>
        <v>2</v>
      </c>
      <c r="S122" s="84">
        <f t="shared" si="15"/>
        <v>0</v>
      </c>
      <c r="T122" s="84">
        <f t="shared" si="15"/>
        <v>42</v>
      </c>
      <c r="U122" s="84">
        <f t="shared" si="15"/>
        <v>1</v>
      </c>
    </row>
    <row r="123" spans="1:22" ht="12" customHeight="1" x14ac:dyDescent="0.2">
      <c r="A123" s="53">
        <v>2008</v>
      </c>
      <c r="B123" s="84">
        <f t="shared" ref="B123:U123" si="16">B54</f>
        <v>73</v>
      </c>
      <c r="C123" s="84">
        <f t="shared" si="16"/>
        <v>1</v>
      </c>
      <c r="D123" s="84">
        <f t="shared" si="16"/>
        <v>15</v>
      </c>
      <c r="E123" s="84">
        <f t="shared" si="16"/>
        <v>2</v>
      </c>
      <c r="F123" s="84">
        <f t="shared" si="16"/>
        <v>13</v>
      </c>
      <c r="G123" s="84">
        <f t="shared" si="16"/>
        <v>0</v>
      </c>
      <c r="H123" s="84">
        <f t="shared" si="16"/>
        <v>8</v>
      </c>
      <c r="I123" s="84">
        <f t="shared" si="16"/>
        <v>0</v>
      </c>
      <c r="J123" s="84" t="str">
        <f t="shared" si="16"/>
        <v>a/</v>
      </c>
      <c r="K123" s="84" t="str">
        <f t="shared" si="16"/>
        <v>a/</v>
      </c>
      <c r="L123" s="84">
        <f t="shared" si="16"/>
        <v>11</v>
      </c>
      <c r="M123" s="84">
        <f t="shared" si="16"/>
        <v>2</v>
      </c>
      <c r="N123" s="163">
        <f t="shared" si="16"/>
        <v>135</v>
      </c>
      <c r="O123" s="84">
        <f t="shared" si="16"/>
        <v>15</v>
      </c>
      <c r="P123" s="84">
        <f t="shared" si="16"/>
        <v>20</v>
      </c>
      <c r="Q123" s="84">
        <f t="shared" si="16"/>
        <v>5</v>
      </c>
      <c r="R123" s="84">
        <f t="shared" si="16"/>
        <v>28</v>
      </c>
      <c r="S123" s="84">
        <f t="shared" si="16"/>
        <v>8</v>
      </c>
      <c r="T123" s="84">
        <f t="shared" si="16"/>
        <v>40</v>
      </c>
      <c r="U123" s="84">
        <f t="shared" si="16"/>
        <v>4</v>
      </c>
    </row>
    <row r="124" spans="1:22" ht="12" customHeight="1" x14ac:dyDescent="0.2">
      <c r="A124" s="53">
        <v>2009</v>
      </c>
      <c r="B124" s="84">
        <f t="shared" ref="B124:U124" si="17">B55</f>
        <v>92</v>
      </c>
      <c r="C124" s="84">
        <f t="shared" si="17"/>
        <v>13</v>
      </c>
      <c r="D124" s="84">
        <f t="shared" si="17"/>
        <v>17</v>
      </c>
      <c r="E124" s="84">
        <f t="shared" si="17"/>
        <v>0</v>
      </c>
      <c r="F124" s="84">
        <f t="shared" si="17"/>
        <v>2</v>
      </c>
      <c r="G124" s="84">
        <f t="shared" si="17"/>
        <v>0</v>
      </c>
      <c r="H124" s="84">
        <f t="shared" si="17"/>
        <v>32</v>
      </c>
      <c r="I124" s="84">
        <f t="shared" si="17"/>
        <v>2</v>
      </c>
      <c r="J124" s="84" t="str">
        <f t="shared" si="17"/>
        <v>a/</v>
      </c>
      <c r="K124" s="84" t="str">
        <f t="shared" si="17"/>
        <v>a/</v>
      </c>
      <c r="L124" s="84">
        <f t="shared" si="17"/>
        <v>50</v>
      </c>
      <c r="M124" s="84">
        <f t="shared" si="17"/>
        <v>0</v>
      </c>
      <c r="N124" s="163">
        <f t="shared" si="17"/>
        <v>179</v>
      </c>
      <c r="O124" s="84">
        <f t="shared" si="17"/>
        <v>26</v>
      </c>
      <c r="P124" s="84">
        <f t="shared" si="17"/>
        <v>34</v>
      </c>
      <c r="Q124" s="84">
        <f t="shared" si="17"/>
        <v>9</v>
      </c>
      <c r="R124" s="84" t="str">
        <f t="shared" si="17"/>
        <v>a/</v>
      </c>
      <c r="S124" s="84" t="str">
        <f t="shared" si="17"/>
        <v>a/</v>
      </c>
      <c r="T124" s="84">
        <f t="shared" si="17"/>
        <v>61</v>
      </c>
      <c r="U124" s="84">
        <f t="shared" si="17"/>
        <v>7</v>
      </c>
    </row>
    <row r="125" spans="1:22" ht="12" customHeight="1" x14ac:dyDescent="0.2">
      <c r="A125" s="53">
        <v>2010</v>
      </c>
      <c r="B125" s="84">
        <f t="shared" ref="B125:U125" si="18">B56</f>
        <v>57</v>
      </c>
      <c r="C125" s="84">
        <f t="shared" si="18"/>
        <v>0</v>
      </c>
      <c r="D125" s="84">
        <f t="shared" si="18"/>
        <v>24</v>
      </c>
      <c r="E125" s="84">
        <f t="shared" si="18"/>
        <v>1</v>
      </c>
      <c r="F125" s="84">
        <f t="shared" si="18"/>
        <v>27</v>
      </c>
      <c r="G125" s="84">
        <f t="shared" si="18"/>
        <v>2</v>
      </c>
      <c r="H125" s="84">
        <f t="shared" si="18"/>
        <v>56</v>
      </c>
      <c r="I125" s="84">
        <f t="shared" si="18"/>
        <v>3</v>
      </c>
      <c r="J125" s="84" t="str">
        <f t="shared" si="18"/>
        <v>a/</v>
      </c>
      <c r="K125" s="84" t="str">
        <f t="shared" si="18"/>
        <v>a/</v>
      </c>
      <c r="L125" s="84">
        <f t="shared" si="18"/>
        <v>75</v>
      </c>
      <c r="M125" s="84">
        <f t="shared" si="18"/>
        <v>6</v>
      </c>
      <c r="N125" s="163">
        <f t="shared" si="18"/>
        <v>301</v>
      </c>
      <c r="O125" s="84">
        <f t="shared" si="18"/>
        <v>7</v>
      </c>
      <c r="P125" s="84">
        <f t="shared" si="18"/>
        <v>46</v>
      </c>
      <c r="Q125" s="84">
        <f t="shared" si="18"/>
        <v>14</v>
      </c>
      <c r="R125" s="84" t="str">
        <f t="shared" si="18"/>
        <v>a/</v>
      </c>
      <c r="S125" s="84" t="str">
        <f t="shared" si="18"/>
        <v>a/</v>
      </c>
      <c r="T125" s="84">
        <f t="shared" si="18"/>
        <v>87</v>
      </c>
      <c r="U125" s="84">
        <f t="shared" si="18"/>
        <v>5</v>
      </c>
    </row>
    <row r="126" spans="1:22" ht="12" customHeight="1" x14ac:dyDescent="0.2">
      <c r="A126" s="53">
        <v>2011</v>
      </c>
      <c r="B126" s="84">
        <f t="shared" ref="B126:U126" si="19">B57</f>
        <v>164</v>
      </c>
      <c r="C126" s="84">
        <f t="shared" si="19"/>
        <v>5</v>
      </c>
      <c r="D126" s="84">
        <f t="shared" si="19"/>
        <v>96</v>
      </c>
      <c r="E126" s="84">
        <f t="shared" si="19"/>
        <v>4</v>
      </c>
      <c r="F126" s="84">
        <f t="shared" si="19"/>
        <v>15</v>
      </c>
      <c r="G126" s="84">
        <f t="shared" si="19"/>
        <v>1</v>
      </c>
      <c r="H126" s="84">
        <f t="shared" si="19"/>
        <v>29</v>
      </c>
      <c r="I126" s="84">
        <f t="shared" si="19"/>
        <v>0</v>
      </c>
      <c r="J126" s="84" t="str">
        <f t="shared" si="19"/>
        <v>a/</v>
      </c>
      <c r="K126" s="84" t="str">
        <f t="shared" si="19"/>
        <v>a/</v>
      </c>
      <c r="L126" s="84">
        <f t="shared" si="19"/>
        <v>46</v>
      </c>
      <c r="M126" s="84">
        <f t="shared" si="19"/>
        <v>2</v>
      </c>
      <c r="N126" s="163">
        <f t="shared" si="19"/>
        <v>329</v>
      </c>
      <c r="O126" s="84">
        <f t="shared" si="19"/>
        <v>21</v>
      </c>
      <c r="P126" s="84">
        <f t="shared" si="19"/>
        <v>53</v>
      </c>
      <c r="Q126" s="84">
        <f t="shared" si="19"/>
        <v>1</v>
      </c>
      <c r="R126" s="84" t="str">
        <f t="shared" si="19"/>
        <v>a/</v>
      </c>
      <c r="S126" s="84" t="str">
        <f t="shared" si="19"/>
        <v>a/</v>
      </c>
      <c r="T126" s="84">
        <f t="shared" si="19"/>
        <v>109</v>
      </c>
      <c r="U126" s="84">
        <f t="shared" si="19"/>
        <v>5</v>
      </c>
    </row>
    <row r="127" spans="1:22" ht="12" customHeight="1" x14ac:dyDescent="0.2">
      <c r="A127" s="53">
        <v>2012</v>
      </c>
      <c r="B127" s="84">
        <f t="shared" ref="B127:U127" si="20">B58</f>
        <v>144</v>
      </c>
      <c r="C127" s="84">
        <f t="shared" si="20"/>
        <v>3</v>
      </c>
      <c r="D127" s="84">
        <f t="shared" si="20"/>
        <v>38</v>
      </c>
      <c r="E127" s="84">
        <f t="shared" si="20"/>
        <v>2</v>
      </c>
      <c r="F127" s="84">
        <f t="shared" si="20"/>
        <v>34</v>
      </c>
      <c r="G127" s="84">
        <f t="shared" si="20"/>
        <v>0</v>
      </c>
      <c r="H127" s="84">
        <f t="shared" si="20"/>
        <v>57</v>
      </c>
      <c r="I127" s="84">
        <f t="shared" si="20"/>
        <v>3</v>
      </c>
      <c r="J127" s="84" t="str">
        <f t="shared" si="20"/>
        <v>a/</v>
      </c>
      <c r="K127" s="84" t="str">
        <f t="shared" si="20"/>
        <v>a/</v>
      </c>
      <c r="L127" s="84">
        <f t="shared" si="20"/>
        <v>56</v>
      </c>
      <c r="M127" s="84">
        <f t="shared" si="20"/>
        <v>4</v>
      </c>
      <c r="N127" s="163">
        <f t="shared" si="20"/>
        <v>611</v>
      </c>
      <c r="O127" s="84">
        <f t="shared" si="20"/>
        <v>17</v>
      </c>
      <c r="P127" s="84">
        <f t="shared" si="20"/>
        <v>38</v>
      </c>
      <c r="Q127" s="84">
        <f t="shared" si="20"/>
        <v>1</v>
      </c>
      <c r="R127" s="84" t="str">
        <f t="shared" si="20"/>
        <v>a/</v>
      </c>
      <c r="S127" s="84" t="str">
        <f t="shared" si="20"/>
        <v>a/</v>
      </c>
      <c r="T127" s="84">
        <f t="shared" si="20"/>
        <v>146</v>
      </c>
      <c r="U127" s="84">
        <f t="shared" si="20"/>
        <v>4</v>
      </c>
    </row>
    <row r="128" spans="1:22" ht="12" customHeight="1" x14ac:dyDescent="0.2">
      <c r="A128" s="53">
        <v>2013</v>
      </c>
      <c r="B128" s="84">
        <f t="shared" ref="B128:U128" si="21">B59</f>
        <v>384</v>
      </c>
      <c r="C128" s="84">
        <f t="shared" si="21"/>
        <v>10</v>
      </c>
      <c r="D128" s="84">
        <f t="shared" si="21"/>
        <v>89</v>
      </c>
      <c r="E128" s="84">
        <f t="shared" si="21"/>
        <v>2</v>
      </c>
      <c r="F128" s="84">
        <f t="shared" si="21"/>
        <v>78</v>
      </c>
      <c r="G128" s="84">
        <f t="shared" si="21"/>
        <v>3</v>
      </c>
      <c r="H128" s="84">
        <f t="shared" si="21"/>
        <v>47</v>
      </c>
      <c r="I128" s="84">
        <f t="shared" si="21"/>
        <v>2</v>
      </c>
      <c r="J128" s="84">
        <f t="shared" si="21"/>
        <v>166</v>
      </c>
      <c r="K128" s="84">
        <f t="shared" si="21"/>
        <v>9</v>
      </c>
      <c r="L128" s="84">
        <f t="shared" si="21"/>
        <v>41</v>
      </c>
      <c r="M128" s="84">
        <f t="shared" si="21"/>
        <v>3</v>
      </c>
      <c r="N128" s="163">
        <f t="shared" si="21"/>
        <v>625</v>
      </c>
      <c r="O128" s="84">
        <f t="shared" si="21"/>
        <v>6</v>
      </c>
      <c r="P128" s="84">
        <f t="shared" si="21"/>
        <v>156</v>
      </c>
      <c r="Q128" s="84">
        <f t="shared" si="21"/>
        <v>20</v>
      </c>
      <c r="R128" s="84" t="str">
        <f t="shared" si="21"/>
        <v>a/</v>
      </c>
      <c r="S128" s="84" t="str">
        <f t="shared" si="21"/>
        <v>a/</v>
      </c>
      <c r="T128" s="84">
        <f t="shared" si="21"/>
        <v>189</v>
      </c>
      <c r="U128" s="84">
        <f t="shared" si="21"/>
        <v>7</v>
      </c>
    </row>
    <row r="129" spans="1:21" ht="12" customHeight="1" x14ac:dyDescent="0.2">
      <c r="A129" s="53">
        <v>2014</v>
      </c>
      <c r="B129" s="84">
        <f t="shared" ref="B129:U129" si="22">B60</f>
        <v>176</v>
      </c>
      <c r="C129" s="84">
        <f t="shared" si="22"/>
        <v>2</v>
      </c>
      <c r="D129" s="84">
        <f t="shared" si="22"/>
        <v>55</v>
      </c>
      <c r="E129" s="84">
        <f t="shared" si="22"/>
        <v>0</v>
      </c>
      <c r="F129" s="84">
        <f t="shared" si="22"/>
        <v>54</v>
      </c>
      <c r="G129" s="84">
        <f t="shared" si="22"/>
        <v>2</v>
      </c>
      <c r="H129" s="84">
        <f t="shared" si="22"/>
        <v>109</v>
      </c>
      <c r="I129" s="84">
        <f t="shared" si="22"/>
        <v>1</v>
      </c>
      <c r="J129" s="84">
        <f t="shared" si="22"/>
        <v>216</v>
      </c>
      <c r="K129" s="84">
        <f t="shared" si="22"/>
        <v>40</v>
      </c>
      <c r="L129" s="84">
        <f t="shared" si="22"/>
        <v>60</v>
      </c>
      <c r="M129" s="84">
        <f t="shared" si="22"/>
        <v>7</v>
      </c>
      <c r="N129" s="163">
        <f t="shared" si="22"/>
        <v>556</v>
      </c>
      <c r="O129" s="84">
        <f t="shared" si="22"/>
        <v>21</v>
      </c>
      <c r="P129" s="84">
        <f t="shared" si="22"/>
        <v>92</v>
      </c>
      <c r="Q129" s="84">
        <f t="shared" si="22"/>
        <v>6</v>
      </c>
      <c r="R129" s="84" t="str">
        <f t="shared" si="22"/>
        <v>a/</v>
      </c>
      <c r="S129" s="84" t="str">
        <f t="shared" si="22"/>
        <v>a/</v>
      </c>
      <c r="T129" s="84">
        <f t="shared" si="22"/>
        <v>157</v>
      </c>
      <c r="U129" s="84">
        <f t="shared" si="22"/>
        <v>9</v>
      </c>
    </row>
    <row r="130" spans="1:21" ht="12" customHeight="1" x14ac:dyDescent="0.2">
      <c r="A130" s="53">
        <v>2015</v>
      </c>
      <c r="B130" s="84">
        <f t="shared" ref="B130:U130" si="23">B61</f>
        <v>237</v>
      </c>
      <c r="C130" s="84">
        <f t="shared" si="23"/>
        <v>1</v>
      </c>
      <c r="D130" s="84" t="str">
        <f t="shared" si="23"/>
        <v>a/</v>
      </c>
      <c r="E130" s="84" t="str">
        <f t="shared" si="23"/>
        <v>a/</v>
      </c>
      <c r="F130" s="84">
        <f t="shared" si="23"/>
        <v>31</v>
      </c>
      <c r="G130" s="84">
        <f t="shared" si="23"/>
        <v>1</v>
      </c>
      <c r="H130" s="84">
        <f t="shared" si="23"/>
        <v>122</v>
      </c>
      <c r="I130" s="84">
        <f t="shared" si="23"/>
        <v>1</v>
      </c>
      <c r="J130" s="84">
        <f t="shared" si="23"/>
        <v>391</v>
      </c>
      <c r="K130" s="84">
        <f t="shared" si="23"/>
        <v>3</v>
      </c>
      <c r="L130" s="84">
        <f t="shared" si="23"/>
        <v>130</v>
      </c>
      <c r="M130" s="84">
        <f t="shared" si="23"/>
        <v>2</v>
      </c>
      <c r="N130" s="163">
        <f t="shared" si="23"/>
        <v>625</v>
      </c>
      <c r="O130" s="84">
        <f t="shared" si="23"/>
        <v>2</v>
      </c>
      <c r="P130" s="84">
        <f t="shared" si="23"/>
        <v>93</v>
      </c>
      <c r="Q130" s="84">
        <f t="shared" si="23"/>
        <v>3</v>
      </c>
      <c r="R130" s="84" t="str">
        <f t="shared" si="23"/>
        <v>a/</v>
      </c>
      <c r="S130" s="84" t="str">
        <f t="shared" si="23"/>
        <v>a/</v>
      </c>
      <c r="T130" s="84">
        <f t="shared" si="23"/>
        <v>247</v>
      </c>
      <c r="U130" s="84">
        <f t="shared" si="23"/>
        <v>3</v>
      </c>
    </row>
    <row r="131" spans="1:21" ht="12" customHeight="1" x14ac:dyDescent="0.2">
      <c r="A131" s="53">
        <v>2016</v>
      </c>
      <c r="B131" s="84">
        <f t="shared" ref="B131:U131" si="24">B62</f>
        <v>154</v>
      </c>
      <c r="C131" s="84">
        <f t="shared" si="24"/>
        <v>2</v>
      </c>
      <c r="D131" s="84" t="str">
        <f t="shared" si="24"/>
        <v>a/</v>
      </c>
      <c r="E131" s="84" t="str">
        <f t="shared" si="24"/>
        <v>a/</v>
      </c>
      <c r="F131" s="84">
        <f t="shared" si="24"/>
        <v>24</v>
      </c>
      <c r="G131" s="84">
        <f t="shared" si="24"/>
        <v>0</v>
      </c>
      <c r="H131" s="84">
        <f t="shared" si="24"/>
        <v>162</v>
      </c>
      <c r="I131" s="84">
        <f t="shared" si="24"/>
        <v>3</v>
      </c>
      <c r="J131" s="84">
        <f t="shared" si="24"/>
        <v>159</v>
      </c>
      <c r="K131" s="84">
        <f t="shared" si="24"/>
        <v>9</v>
      </c>
      <c r="L131" s="84">
        <f t="shared" si="24"/>
        <v>39</v>
      </c>
      <c r="M131" s="84">
        <f t="shared" si="24"/>
        <v>1</v>
      </c>
      <c r="N131" s="163">
        <f t="shared" si="24"/>
        <v>224</v>
      </c>
      <c r="O131" s="84">
        <f t="shared" si="24"/>
        <v>1</v>
      </c>
      <c r="P131" s="84">
        <f t="shared" si="24"/>
        <v>19</v>
      </c>
      <c r="Q131" s="84">
        <f t="shared" si="24"/>
        <v>0</v>
      </c>
      <c r="R131" s="84" t="str">
        <f t="shared" si="24"/>
        <v>a/</v>
      </c>
      <c r="S131" s="84" t="str">
        <f t="shared" si="24"/>
        <v>a/</v>
      </c>
      <c r="T131" s="84">
        <f t="shared" si="24"/>
        <v>118</v>
      </c>
      <c r="U131" s="84">
        <f t="shared" si="24"/>
        <v>2</v>
      </c>
    </row>
    <row r="132" spans="1:21" ht="12" customHeight="1" x14ac:dyDescent="0.2">
      <c r="A132" s="53">
        <v>2017</v>
      </c>
      <c r="B132" s="84">
        <f t="shared" ref="B132:U132" si="25">B63</f>
        <v>132</v>
      </c>
      <c r="C132" s="84">
        <f t="shared" si="25"/>
        <v>1</v>
      </c>
      <c r="D132" s="84" t="str">
        <f t="shared" si="25"/>
        <v>a/</v>
      </c>
      <c r="E132" s="84" t="str">
        <f t="shared" si="25"/>
        <v>a/</v>
      </c>
      <c r="F132" s="84">
        <f t="shared" si="25"/>
        <v>39</v>
      </c>
      <c r="G132" s="84">
        <f t="shared" si="25"/>
        <v>1</v>
      </c>
      <c r="H132" s="84">
        <f t="shared" si="25"/>
        <v>109</v>
      </c>
      <c r="I132" s="84">
        <f t="shared" si="25"/>
        <v>1</v>
      </c>
      <c r="J132" s="84">
        <f t="shared" si="25"/>
        <v>126</v>
      </c>
      <c r="K132" s="84">
        <f t="shared" si="25"/>
        <v>5</v>
      </c>
      <c r="L132" s="84">
        <f t="shared" si="25"/>
        <v>47</v>
      </c>
      <c r="M132" s="84">
        <f t="shared" si="25"/>
        <v>4</v>
      </c>
      <c r="N132" s="163">
        <f t="shared" si="25"/>
        <v>282</v>
      </c>
      <c r="O132" s="84">
        <f t="shared" si="25"/>
        <v>3</v>
      </c>
      <c r="P132" s="84">
        <f t="shared" si="25"/>
        <v>20</v>
      </c>
      <c r="Q132" s="84">
        <f t="shared" si="25"/>
        <v>1</v>
      </c>
      <c r="R132" s="84" t="str">
        <f t="shared" si="25"/>
        <v>a/</v>
      </c>
      <c r="S132" s="84" t="str">
        <f t="shared" si="25"/>
        <v>a/</v>
      </c>
      <c r="T132" s="84">
        <f t="shared" si="25"/>
        <v>114</v>
      </c>
      <c r="U132" s="84">
        <f t="shared" si="25"/>
        <v>2</v>
      </c>
    </row>
    <row r="133" spans="1:21" ht="12" customHeight="1" x14ac:dyDescent="0.2">
      <c r="A133" s="53">
        <v>2018</v>
      </c>
      <c r="B133" s="84">
        <f t="shared" ref="B133:U133" si="26">B64</f>
        <v>107</v>
      </c>
      <c r="C133" s="84">
        <f t="shared" si="26"/>
        <v>6</v>
      </c>
      <c r="D133" s="84" t="str">
        <f t="shared" si="26"/>
        <v>a/</v>
      </c>
      <c r="E133" s="84" t="str">
        <f t="shared" si="26"/>
        <v>a/</v>
      </c>
      <c r="F133" s="84">
        <f t="shared" si="26"/>
        <v>11</v>
      </c>
      <c r="G133" s="84">
        <f t="shared" si="26"/>
        <v>0</v>
      </c>
      <c r="H133" s="84">
        <f t="shared" si="26"/>
        <v>86</v>
      </c>
      <c r="I133" s="84">
        <f t="shared" si="26"/>
        <v>2</v>
      </c>
      <c r="J133" s="84">
        <f t="shared" si="26"/>
        <v>220</v>
      </c>
      <c r="K133" s="84">
        <f t="shared" si="26"/>
        <v>11</v>
      </c>
      <c r="L133" s="84">
        <f t="shared" si="26"/>
        <v>31</v>
      </c>
      <c r="M133" s="84">
        <f t="shared" si="26"/>
        <v>3</v>
      </c>
      <c r="N133" s="163">
        <f t="shared" si="26"/>
        <v>94</v>
      </c>
      <c r="O133" s="84">
        <f t="shared" si="26"/>
        <v>5</v>
      </c>
      <c r="P133" s="84">
        <f t="shared" si="26"/>
        <v>57</v>
      </c>
      <c r="Q133" s="84">
        <f t="shared" si="26"/>
        <v>5</v>
      </c>
      <c r="R133" s="84" t="str">
        <f t="shared" si="26"/>
        <v>a/</v>
      </c>
      <c r="S133" s="84" t="str">
        <f t="shared" si="26"/>
        <v>a/</v>
      </c>
      <c r="T133" s="84">
        <f t="shared" si="26"/>
        <v>92</v>
      </c>
      <c r="U133" s="84">
        <f t="shared" si="26"/>
        <v>5</v>
      </c>
    </row>
    <row r="134" spans="1:21" ht="12" customHeight="1" x14ac:dyDescent="0.2">
      <c r="A134" s="53">
        <v>2019</v>
      </c>
      <c r="B134" s="84">
        <f t="shared" ref="B134:U134" si="27">B65</f>
        <v>201</v>
      </c>
      <c r="C134" s="84">
        <f t="shared" si="27"/>
        <v>2</v>
      </c>
      <c r="D134" s="84" t="str">
        <f t="shared" si="27"/>
        <v>a/</v>
      </c>
      <c r="E134" s="84" t="str">
        <f t="shared" si="27"/>
        <v>a/</v>
      </c>
      <c r="F134" s="84">
        <f t="shared" si="27"/>
        <v>8</v>
      </c>
      <c r="G134" s="84">
        <f t="shared" si="27"/>
        <v>0</v>
      </c>
      <c r="H134" s="84">
        <f t="shared" si="27"/>
        <v>48</v>
      </c>
      <c r="I134" s="84">
        <f t="shared" si="27"/>
        <v>0</v>
      </c>
      <c r="J134" s="84">
        <f t="shared" si="27"/>
        <v>79</v>
      </c>
      <c r="K134" s="84">
        <f t="shared" si="27"/>
        <v>2</v>
      </c>
      <c r="L134" s="84">
        <f t="shared" si="27"/>
        <v>27</v>
      </c>
      <c r="M134" s="84">
        <f t="shared" si="27"/>
        <v>0</v>
      </c>
      <c r="N134" s="163">
        <f t="shared" si="27"/>
        <v>46</v>
      </c>
      <c r="O134" s="84">
        <f t="shared" si="27"/>
        <v>2</v>
      </c>
      <c r="P134" s="84">
        <f t="shared" si="27"/>
        <v>19</v>
      </c>
      <c r="Q134" s="84">
        <f t="shared" si="27"/>
        <v>1</v>
      </c>
      <c r="R134" s="84" t="str">
        <f t="shared" si="27"/>
        <v>a/</v>
      </c>
      <c r="S134" s="84" t="str">
        <f t="shared" si="27"/>
        <v>a/</v>
      </c>
      <c r="T134" s="84">
        <f t="shared" si="27"/>
        <v>65</v>
      </c>
      <c r="U134" s="84">
        <f t="shared" si="27"/>
        <v>1</v>
      </c>
    </row>
    <row r="135" spans="1:21" ht="12" customHeight="1" x14ac:dyDescent="0.2">
      <c r="A135" s="53">
        <v>2020</v>
      </c>
      <c r="B135" s="84">
        <f t="shared" ref="B135:U135" si="28">B66</f>
        <v>348</v>
      </c>
      <c r="C135" s="84">
        <f t="shared" si="28"/>
        <v>4</v>
      </c>
      <c r="D135" s="84" t="str">
        <f t="shared" si="28"/>
        <v>a/</v>
      </c>
      <c r="E135" s="84" t="str">
        <f t="shared" si="28"/>
        <v>a/</v>
      </c>
      <c r="F135" s="84">
        <f t="shared" si="28"/>
        <v>17</v>
      </c>
      <c r="G135" s="84">
        <f t="shared" si="28"/>
        <v>0</v>
      </c>
      <c r="H135" s="84">
        <f t="shared" si="28"/>
        <v>115</v>
      </c>
      <c r="I135" s="84">
        <f t="shared" si="28"/>
        <v>1</v>
      </c>
      <c r="J135" s="84">
        <f t="shared" si="28"/>
        <v>233</v>
      </c>
      <c r="K135" s="84">
        <f t="shared" si="28"/>
        <v>5</v>
      </c>
      <c r="L135" s="84">
        <f t="shared" si="28"/>
        <v>71</v>
      </c>
      <c r="M135" s="84">
        <f t="shared" si="28"/>
        <v>3</v>
      </c>
      <c r="N135" s="163">
        <f t="shared" si="28"/>
        <v>74</v>
      </c>
      <c r="O135" s="84">
        <f t="shared" si="28"/>
        <v>1</v>
      </c>
      <c r="P135" s="84">
        <f t="shared" si="28"/>
        <v>47</v>
      </c>
      <c r="Q135" s="84">
        <f t="shared" si="28"/>
        <v>3</v>
      </c>
      <c r="R135" s="84" t="str">
        <f t="shared" si="28"/>
        <v>a/</v>
      </c>
      <c r="S135" s="84" t="str">
        <f t="shared" si="28"/>
        <v>a/</v>
      </c>
      <c r="T135" s="84">
        <f t="shared" si="28"/>
        <v>137</v>
      </c>
      <c r="U135" s="84">
        <f t="shared" si="28"/>
        <v>3</v>
      </c>
    </row>
    <row r="136" spans="1:21" ht="12" customHeight="1" x14ac:dyDescent="0.2">
      <c r="A136" s="53">
        <v>2021</v>
      </c>
      <c r="B136" s="84">
        <f t="shared" ref="B136:U136" si="29">B67</f>
        <v>120</v>
      </c>
      <c r="C136" s="84">
        <f t="shared" si="29"/>
        <v>2</v>
      </c>
      <c r="D136" s="84" t="str">
        <f t="shared" si="29"/>
        <v>a/</v>
      </c>
      <c r="E136" s="84" t="str">
        <f t="shared" si="29"/>
        <v>a/</v>
      </c>
      <c r="F136" s="84">
        <f t="shared" si="29"/>
        <v>20</v>
      </c>
      <c r="G136" s="84">
        <f t="shared" si="29"/>
        <v>0</v>
      </c>
      <c r="H136" s="84">
        <f t="shared" si="29"/>
        <v>74</v>
      </c>
      <c r="I136" s="84">
        <f t="shared" si="29"/>
        <v>1</v>
      </c>
      <c r="J136" s="84">
        <f t="shared" si="29"/>
        <v>133</v>
      </c>
      <c r="K136" s="84">
        <f t="shared" si="29"/>
        <v>9</v>
      </c>
      <c r="L136" s="84" t="str">
        <f t="shared" si="29"/>
        <v>a/</v>
      </c>
      <c r="M136" s="84" t="str">
        <f t="shared" si="29"/>
        <v>a/</v>
      </c>
      <c r="N136" s="163">
        <f t="shared" si="29"/>
        <v>124</v>
      </c>
      <c r="O136" s="84">
        <f t="shared" si="29"/>
        <v>1</v>
      </c>
      <c r="P136" s="84">
        <f t="shared" si="29"/>
        <v>5</v>
      </c>
      <c r="Q136" s="84">
        <f t="shared" si="29"/>
        <v>2</v>
      </c>
      <c r="R136" s="84" t="str">
        <f t="shared" si="29"/>
        <v>a/</v>
      </c>
      <c r="S136" s="84" t="str">
        <f t="shared" si="29"/>
        <v>a/</v>
      </c>
      <c r="T136" s="84">
        <f t="shared" si="29"/>
        <v>85</v>
      </c>
      <c r="U136" s="84">
        <f t="shared" si="29"/>
        <v>3</v>
      </c>
    </row>
    <row r="137" spans="1:21" ht="12" customHeight="1" x14ac:dyDescent="0.2">
      <c r="A137" s="53">
        <v>2022</v>
      </c>
      <c r="B137" s="84">
        <f t="shared" ref="B137:U138" si="30">B68</f>
        <v>72</v>
      </c>
      <c r="C137" s="84">
        <f t="shared" si="30"/>
        <v>0</v>
      </c>
      <c r="D137" s="84" t="str">
        <f t="shared" si="30"/>
        <v>a/</v>
      </c>
      <c r="E137" s="84" t="str">
        <f t="shared" si="30"/>
        <v>a/</v>
      </c>
      <c r="F137" s="84">
        <f t="shared" si="30"/>
        <v>21</v>
      </c>
      <c r="G137" s="84">
        <f t="shared" si="30"/>
        <v>0</v>
      </c>
      <c r="H137" s="84">
        <f t="shared" si="30"/>
        <v>57</v>
      </c>
      <c r="I137" s="84">
        <f t="shared" si="30"/>
        <v>1</v>
      </c>
      <c r="J137" s="84">
        <f t="shared" si="30"/>
        <v>127</v>
      </c>
      <c r="K137" s="84">
        <f t="shared" si="30"/>
        <v>5</v>
      </c>
      <c r="L137" s="84" t="str">
        <f t="shared" si="30"/>
        <v>a/</v>
      </c>
      <c r="M137" s="84" t="str">
        <f t="shared" si="30"/>
        <v>a/</v>
      </c>
      <c r="N137" s="163">
        <f t="shared" si="30"/>
        <v>265</v>
      </c>
      <c r="O137" s="84">
        <f t="shared" si="30"/>
        <v>4</v>
      </c>
      <c r="P137" s="84">
        <f t="shared" si="30"/>
        <v>48</v>
      </c>
      <c r="Q137" s="84">
        <f t="shared" si="30"/>
        <v>5</v>
      </c>
      <c r="R137" s="84" t="str">
        <f t="shared" si="30"/>
        <v>a/</v>
      </c>
      <c r="S137" s="84" t="str">
        <f t="shared" si="30"/>
        <v>a/</v>
      </c>
      <c r="T137" s="84">
        <f t="shared" si="30"/>
        <v>105</v>
      </c>
      <c r="U137" s="84">
        <f t="shared" si="30"/>
        <v>3</v>
      </c>
    </row>
    <row r="138" spans="1:21" ht="12" customHeight="1" x14ac:dyDescent="0.2">
      <c r="A138" s="53" t="s">
        <v>286</v>
      </c>
      <c r="B138" s="84">
        <f t="shared" si="30"/>
        <v>81</v>
      </c>
      <c r="C138" s="84">
        <f t="shared" si="30"/>
        <v>0</v>
      </c>
      <c r="D138" s="84" t="str">
        <f t="shared" si="30"/>
        <v>a/</v>
      </c>
      <c r="E138" s="84" t="str">
        <f t="shared" si="30"/>
        <v>a/</v>
      </c>
      <c r="F138" s="84">
        <f t="shared" si="30"/>
        <v>36</v>
      </c>
      <c r="G138" s="84">
        <f t="shared" si="30"/>
        <v>0</v>
      </c>
      <c r="H138" s="84">
        <f t="shared" si="30"/>
        <v>95</v>
      </c>
      <c r="I138" s="84">
        <f t="shared" si="30"/>
        <v>0</v>
      </c>
      <c r="J138" s="84">
        <f t="shared" si="30"/>
        <v>125</v>
      </c>
      <c r="K138" s="84">
        <f t="shared" si="30"/>
        <v>8</v>
      </c>
      <c r="L138" s="84" t="str">
        <f t="shared" si="30"/>
        <v>a/</v>
      </c>
      <c r="M138" s="84" t="str">
        <f t="shared" si="30"/>
        <v>a/</v>
      </c>
      <c r="N138" s="163">
        <f t="shared" si="30"/>
        <v>280</v>
      </c>
      <c r="O138" s="84">
        <f t="shared" si="30"/>
        <v>0</v>
      </c>
      <c r="P138" s="84">
        <f t="shared" si="30"/>
        <v>42</v>
      </c>
      <c r="Q138" s="84">
        <f t="shared" si="30"/>
        <v>2</v>
      </c>
      <c r="R138" s="84" t="str">
        <f t="shared" si="30"/>
        <v>a/</v>
      </c>
      <c r="S138" s="84" t="str">
        <f t="shared" si="30"/>
        <v>a/</v>
      </c>
      <c r="T138" s="84">
        <f t="shared" si="30"/>
        <v>118</v>
      </c>
      <c r="U138" s="84">
        <f t="shared" si="30"/>
        <v>2</v>
      </c>
    </row>
    <row r="139" spans="1:21" ht="12" customHeight="1" x14ac:dyDescent="0.2">
      <c r="A139" s="970" t="str">
        <f>A70</f>
        <v>a/  Surveys were not conducted.</v>
      </c>
      <c r="B139" s="970"/>
      <c r="C139" s="970"/>
      <c r="D139" s="970"/>
      <c r="E139" s="970"/>
      <c r="F139" s="970"/>
      <c r="G139" s="970"/>
      <c r="H139" s="970"/>
      <c r="I139" s="970"/>
      <c r="J139" s="970"/>
      <c r="K139" s="970"/>
      <c r="L139" s="970"/>
      <c r="M139" s="970"/>
      <c r="N139" s="970"/>
      <c r="O139" s="970"/>
      <c r="P139" s="970"/>
      <c r="Q139" s="970"/>
      <c r="R139" s="970"/>
      <c r="S139" s="970"/>
      <c r="T139" s="970"/>
      <c r="U139" s="970"/>
    </row>
    <row r="140" spans="1:21" ht="12" customHeight="1" x14ac:dyDescent="0.2">
      <c r="A140" s="956" t="str">
        <f>A71</f>
        <v>b/  Preliminary.</v>
      </c>
      <c r="B140" s="956"/>
      <c r="C140" s="956"/>
      <c r="D140" s="956"/>
      <c r="E140" s="956"/>
      <c r="F140" s="956"/>
      <c r="G140" s="956"/>
      <c r="H140" s="956"/>
      <c r="I140" s="956"/>
      <c r="J140" s="956"/>
      <c r="K140" s="956"/>
      <c r="L140" s="956"/>
      <c r="M140" s="956"/>
      <c r="N140" s="956"/>
      <c r="O140" s="956"/>
      <c r="P140" s="956"/>
      <c r="Q140" s="956"/>
      <c r="R140" s="956"/>
      <c r="S140" s="956"/>
      <c r="T140" s="956"/>
      <c r="U140" s="956"/>
    </row>
    <row r="141" spans="1:21" ht="12" customHeight="1" x14ac:dyDescent="0.2">
      <c r="A141" s="956"/>
      <c r="B141" s="956"/>
      <c r="C141" s="956"/>
      <c r="D141" s="956"/>
      <c r="E141" s="956"/>
      <c r="F141" s="956"/>
      <c r="G141" s="956"/>
      <c r="H141" s="956"/>
      <c r="I141" s="956"/>
      <c r="J141" s="956"/>
      <c r="K141" s="956"/>
      <c r="L141" s="956"/>
      <c r="M141" s="956"/>
      <c r="N141" s="956"/>
      <c r="O141" s="956"/>
      <c r="P141" s="956"/>
      <c r="Q141" s="956"/>
      <c r="R141" s="956"/>
      <c r="S141" s="956"/>
      <c r="T141" s="956"/>
      <c r="U141" s="956"/>
    </row>
  </sheetData>
  <customSheetViews>
    <customSheetView guid="{EF5D9E67-CDBC-4DA7-AF4B-457CDBE1825C}" showGridLines="0" fitToPage="1">
      <pane ySplit="6" topLeftCell="A7" activePane="bottomLeft" state="frozen"/>
      <selection pane="bottomLeft" activeCell="A7" sqref="A7"/>
      <pageMargins left="0" right="0" top="0" bottom="0" header="0" footer="0"/>
      <pageSetup scale="90" orientation="landscape" horizontalDpi="4294967292" r:id="rId1"/>
      <headerFooter alignWithMargins="0"/>
    </customSheetView>
    <customSheetView guid="{803B97A9-0AF5-4FA4-9F0C-810C2BEAFCD3}" showPageBreaks="1" showGridLines="0" fitToPage="1" showRuler="0">
      <pane ySplit="6" topLeftCell="A102" activePane="bottomLeft" state="frozen"/>
      <selection pane="bottomLeft" activeCell="E116" sqref="E116"/>
      <pageMargins left="0" right="0" top="0" bottom="0" header="0" footer="0"/>
      <pageSetup scale="29" orientation="landscape" horizontalDpi="4294967292" r:id="rId2"/>
      <headerFooter alignWithMargins="0"/>
    </customSheetView>
    <customSheetView guid="{5AE94949-FC73-44C2-96F8-94154186EF22}" showPageBreaks="1" showGridLines="0" showRuler="0">
      <pane ySplit="6" topLeftCell="A7" activePane="bottomLeft" state="frozen"/>
      <selection pane="bottomLeft" activeCell="A7" sqref="A7"/>
      <pageMargins left="0" right="0" top="0" bottom="0" header="0" footer="0"/>
      <pageSetup scale="90" orientation="landscape" horizontalDpi="4294967292" r:id="rId3"/>
      <headerFooter alignWithMargins="0"/>
    </customSheetView>
    <customSheetView guid="{CD5E8C7E-750A-46DA-942B-F5133C1E4099}" showPageBreaks="1" showGridLines="0" fitToPage="1" showRuler="0">
      <pane ySplit="6" topLeftCell="A88" activePane="bottomLeft" state="frozen"/>
      <selection pane="bottomLeft" activeCell="A101" sqref="A101:U101"/>
      <pageMargins left="0" right="0" top="0" bottom="0" header="0" footer="0"/>
      <pageSetup scale="30" orientation="landscape" horizontalDpi="4294967292" r:id="rId4"/>
      <headerFooter alignWithMargins="0"/>
    </customSheetView>
    <customSheetView guid="{BBF7E6D9-D6DC-4A8E-B6D8-078D86A9ABA9}" showPageBreaks="1" showGridLines="0" fitToPage="1" showRuler="0">
      <pane ySplit="6" topLeftCell="A36" activePane="bottomLeft" state="frozen"/>
      <selection pane="bottomLeft" activeCell="A57" sqref="A57:U57"/>
      <pageMargins left="0" right="0" top="0" bottom="0" header="0" footer="0"/>
      <pageSetup scale="29" orientation="landscape" horizontalDpi="4294967292" r:id="rId5"/>
      <headerFooter alignWithMargins="0"/>
    </customSheetView>
    <customSheetView guid="{622B48C2-7B56-4B1F-A7B4-4660CCA8C989}" showPageBreaks="1" showGridLines="0" printArea="1" showRuler="0">
      <pane ySplit="6" topLeftCell="A85" activePane="bottomLeft" state="frozen"/>
      <selection pane="bottomLeft" activeCell="B3" sqref="B3:C5"/>
      <pageMargins left="0" right="0" top="0" bottom="0" header="0" footer="0"/>
      <pageSetup scale="86" orientation="landscape" horizontalDpi="4294967292" r:id="rId6"/>
      <headerFooter alignWithMargins="0"/>
    </customSheetView>
    <customSheetView guid="{1BB9C890-5E21-46C2-BAFE-D361E72979A8}" showPageBreaks="1" showGridLines="0" printArea="1" showRuler="0">
      <pane ySplit="6" topLeftCell="A85" activePane="bottomLeft" state="frozen"/>
      <selection pane="bottomLeft" activeCell="B3" sqref="B3:C5"/>
      <pageMargins left="0" right="0" top="0" bottom="0" header="0" footer="0"/>
      <pageSetup scale="86" orientation="landscape" horizontalDpi="4294967292" r:id="rId7"/>
      <headerFooter alignWithMargins="0"/>
    </customSheetView>
    <customSheetView guid="{CBDD6A68-2B40-41C7-BE8F-235A878832D4}" scale="95" showGridLines="0" showRuler="0">
      <pane ySplit="6" topLeftCell="A85" activePane="bottomLeft" state="frozen"/>
      <selection pane="bottomLeft" activeCell="B3" sqref="B3:C5"/>
      <pageMargins left="0" right="0" top="0" bottom="0" header="0" footer="0"/>
      <pageSetup scale="86" orientation="landscape" horizontalDpi="4294967292" r:id="rId8"/>
      <headerFooter alignWithMargins="0"/>
    </customSheetView>
    <customSheetView guid="{4E64E44E-C413-40AC-A3E9-46A65E2E50C1}" showPageBreaks="1" showGridLines="0" printArea="1" showRuler="0">
      <pane ySplit="6" topLeftCell="A7" activePane="bottomLeft" state="frozen"/>
      <selection pane="bottomLeft" activeCell="A7" sqref="A7"/>
      <pageMargins left="0" right="0" top="0" bottom="0" header="0" footer="0"/>
      <pageSetup scale="90" orientation="landscape" horizontalDpi="4294967292" r:id="rId9"/>
      <headerFooter alignWithMargins="0"/>
    </customSheetView>
    <customSheetView guid="{5AF37BD3-DE11-4EB0-B468-40F0C613EAAC}" showPageBreaks="1" showGridLines="0" showRuler="0">
      <pane ySplit="6" topLeftCell="A7" activePane="bottomLeft" state="frozen"/>
      <selection pane="bottomLeft" activeCell="A7" sqref="A7"/>
      <pageMargins left="0" right="0" top="0" bottom="0" header="0" footer="0"/>
      <pageSetup scale="90" orientation="landscape" horizontalDpi="4294967292" r:id="rId10"/>
      <headerFooter alignWithMargins="0"/>
    </customSheetView>
    <customSheetView guid="{8B1E0859-77EF-4DDB-A81F-104DBA348B31}" showPageBreaks="1" showGridLines="0" fitToPage="1" printArea="1">
      <pane ySplit="6" topLeftCell="A107" activePane="bottomLeft" state="frozen"/>
      <selection pane="bottomLeft" activeCell="A127" sqref="A127"/>
      <pageMargins left="0" right="0" top="0" bottom="0" header="0" footer="0"/>
      <pageSetup scale="90" orientation="landscape" horizontalDpi="4294967292" r:id="rId11"/>
      <headerFooter alignWithMargins="0"/>
    </customSheetView>
    <customSheetView guid="{56968ECB-F4FE-477A-8A39-9E820F23F3B6}" showGridLines="0" fitToPage="1">
      <pane ySplit="6" topLeftCell="A52" activePane="bottomLeft" state="frozen"/>
      <selection pane="bottomLeft" activeCell="A129" sqref="A129"/>
      <pageMargins left="0" right="0" top="0" bottom="0" header="0" footer="0"/>
      <pageSetup scale="91" orientation="landscape" horizontalDpi="4294967292" r:id="rId12"/>
      <headerFooter alignWithMargins="0"/>
    </customSheetView>
    <customSheetView guid="{951E20F6-66AF-4739-924D-9C0B166AA065}" showPageBreaks="1" showGridLines="0" fitToPage="1" showRuler="0">
      <pane ySplit="6" topLeftCell="A102" activePane="bottomLeft" state="frozen"/>
      <selection pane="bottomLeft" activeCell="E116" sqref="E116"/>
      <pageMargins left="0" right="0" top="0" bottom="0" header="0" footer="0"/>
      <pageSetup scale="29" orientation="landscape" horizontalDpi="4294967292" r:id="rId13"/>
      <headerFooter alignWithMargins="0"/>
    </customSheetView>
  </customSheetViews>
  <mergeCells count="31">
    <mergeCell ref="A140:U140"/>
    <mergeCell ref="A70:U70"/>
    <mergeCell ref="R3:S5"/>
    <mergeCell ref="H104:I106"/>
    <mergeCell ref="J104:K106"/>
    <mergeCell ref="A71:U71"/>
    <mergeCell ref="P104:Q106"/>
    <mergeCell ref="R104:S106"/>
    <mergeCell ref="A141:U141"/>
    <mergeCell ref="A102:U102"/>
    <mergeCell ref="N3:O5"/>
    <mergeCell ref="P3:Q5"/>
    <mergeCell ref="A139:U139"/>
    <mergeCell ref="T104:U106"/>
    <mergeCell ref="T3:U5"/>
    <mergeCell ref="J3:K5"/>
    <mergeCell ref="L3:M5"/>
    <mergeCell ref="B103:S103"/>
    <mergeCell ref="B104:C106"/>
    <mergeCell ref="D104:E106"/>
    <mergeCell ref="F104:G106"/>
    <mergeCell ref="L104:M106"/>
    <mergeCell ref="N104:O106"/>
    <mergeCell ref="A106:A107"/>
    <mergeCell ref="A1:U1"/>
    <mergeCell ref="A5:A6"/>
    <mergeCell ref="B2:S2"/>
    <mergeCell ref="B3:C5"/>
    <mergeCell ref="D3:E5"/>
    <mergeCell ref="F3:G5"/>
    <mergeCell ref="H3:I5"/>
  </mergeCells>
  <phoneticPr fontId="0" type="noConversion"/>
  <pageMargins left="1" right="1" top="1" bottom="1" header="0.5" footer="0.5"/>
  <pageSetup scale="91" orientation="landscape" horizontalDpi="4294967292" r:id="rId14"/>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L127"/>
  <sheetViews>
    <sheetView showGridLines="0" zoomScaleNormal="100" zoomScaleSheetLayoutView="90" workbookViewId="0">
      <pane ySplit="5" topLeftCell="A30" activePane="bottomLeft" state="frozen"/>
      <selection activeCell="J81" sqref="J81"/>
      <selection pane="bottomLeft" activeCell="B6" sqref="B6:B58"/>
    </sheetView>
  </sheetViews>
  <sheetFormatPr defaultColWidth="9.1796875" defaultRowHeight="12" customHeight="1" x14ac:dyDescent="0.2"/>
  <cols>
    <col min="1" max="1" width="8.7265625" style="65" customWidth="1"/>
    <col min="2" max="6" width="9.7265625" style="38" customWidth="1"/>
    <col min="7" max="7" width="10.54296875" style="38" customWidth="1"/>
    <col min="8" max="11" width="9.7265625" style="41" customWidth="1"/>
    <col min="12" max="12" width="10.1796875" style="38" customWidth="1"/>
    <col min="13" max="16384" width="9.1796875" style="112"/>
  </cols>
  <sheetData>
    <row r="1" spans="1:12" ht="12" customHeight="1" x14ac:dyDescent="0.2">
      <c r="A1" s="948" t="s">
        <v>349</v>
      </c>
      <c r="B1" s="948"/>
      <c r="C1" s="948"/>
      <c r="D1" s="948"/>
      <c r="E1" s="948"/>
      <c r="F1" s="948"/>
      <c r="G1" s="948"/>
      <c r="H1" s="948"/>
      <c r="I1" s="948"/>
      <c r="J1" s="948"/>
      <c r="K1" s="948"/>
      <c r="L1" s="948"/>
    </row>
    <row r="2" spans="1:12" ht="12" customHeight="1" x14ac:dyDescent="0.2">
      <c r="A2" s="53"/>
      <c r="B2" s="1"/>
      <c r="C2" s="1"/>
      <c r="D2" s="1"/>
      <c r="E2" s="965" t="s">
        <v>350</v>
      </c>
      <c r="F2" s="965"/>
      <c r="G2" s="965"/>
      <c r="H2" s="965"/>
      <c r="I2" s="965"/>
      <c r="J2" s="965"/>
      <c r="K2" s="965"/>
      <c r="L2" s="1"/>
    </row>
    <row r="3" spans="1:12" ht="11.25" customHeight="1" x14ac:dyDescent="0.2">
      <c r="A3" s="358"/>
      <c r="B3" s="968" t="s">
        <v>351</v>
      </c>
      <c r="C3" s="972" t="s">
        <v>352</v>
      </c>
      <c r="D3" s="972"/>
      <c r="E3" s="971" t="s">
        <v>353</v>
      </c>
      <c r="F3" s="971"/>
      <c r="G3" s="971"/>
      <c r="H3" s="358"/>
      <c r="I3" s="358"/>
      <c r="J3" s="358"/>
      <c r="K3" s="358"/>
      <c r="L3" s="358"/>
    </row>
    <row r="4" spans="1:12" ht="10" x14ac:dyDescent="0.2">
      <c r="A4" s="968" t="s">
        <v>8</v>
      </c>
      <c r="B4" s="968"/>
      <c r="C4" s="4" t="s">
        <v>354</v>
      </c>
      <c r="D4" s="335"/>
      <c r="E4" s="281"/>
      <c r="F4" s="967" t="s">
        <v>355</v>
      </c>
      <c r="G4" s="967" t="s">
        <v>356</v>
      </c>
      <c r="H4" s="281"/>
      <c r="I4" s="281"/>
      <c r="J4" s="281"/>
      <c r="K4" s="281"/>
      <c r="L4" s="968" t="s">
        <v>357</v>
      </c>
    </row>
    <row r="5" spans="1:12" x14ac:dyDescent="0.2">
      <c r="A5" s="969"/>
      <c r="B5" s="968"/>
      <c r="C5" s="355" t="s">
        <v>358</v>
      </c>
      <c r="D5" s="355" t="s">
        <v>118</v>
      </c>
      <c r="E5" s="355" t="s">
        <v>359</v>
      </c>
      <c r="F5" s="969"/>
      <c r="G5" s="969"/>
      <c r="H5" s="355" t="s">
        <v>360</v>
      </c>
      <c r="I5" s="355" t="s">
        <v>361</v>
      </c>
      <c r="J5" s="355" t="s">
        <v>362</v>
      </c>
      <c r="K5" s="355" t="s">
        <v>363</v>
      </c>
      <c r="L5" s="969"/>
    </row>
    <row r="6" spans="1:12" ht="12" customHeight="1" x14ac:dyDescent="0.2">
      <c r="A6" s="53">
        <v>1971</v>
      </c>
      <c r="B6" s="48">
        <v>84000</v>
      </c>
      <c r="C6" s="48">
        <v>13800</v>
      </c>
      <c r="D6" s="48">
        <v>3700</v>
      </c>
      <c r="E6" s="48">
        <v>53300</v>
      </c>
      <c r="F6" s="48">
        <v>17000</v>
      </c>
      <c r="G6" s="48">
        <v>34300</v>
      </c>
      <c r="H6" s="106" t="s">
        <v>84</v>
      </c>
      <c r="I6" s="129">
        <v>11900</v>
      </c>
      <c r="J6" s="129">
        <v>200</v>
      </c>
      <c r="K6" s="129">
        <v>1100</v>
      </c>
      <c r="L6" s="48">
        <v>20000</v>
      </c>
    </row>
    <row r="7" spans="1:12" ht="12" customHeight="1" x14ac:dyDescent="0.2">
      <c r="A7" s="53">
        <v>1972</v>
      </c>
      <c r="B7" s="48">
        <v>84000</v>
      </c>
      <c r="C7" s="48">
        <v>13800</v>
      </c>
      <c r="D7" s="48">
        <v>3700</v>
      </c>
      <c r="E7" s="48">
        <v>53300</v>
      </c>
      <c r="F7" s="48">
        <v>17000</v>
      </c>
      <c r="G7" s="48">
        <v>34300</v>
      </c>
      <c r="H7" s="106" t="s">
        <v>84</v>
      </c>
      <c r="I7" s="129">
        <v>11900</v>
      </c>
      <c r="J7" s="129">
        <v>200</v>
      </c>
      <c r="K7" s="129">
        <v>1100</v>
      </c>
      <c r="L7" s="48">
        <v>20000</v>
      </c>
    </row>
    <row r="8" spans="1:12" ht="12" customHeight="1" x14ac:dyDescent="0.2">
      <c r="A8" s="53">
        <v>1973</v>
      </c>
      <c r="B8" s="48">
        <v>84000</v>
      </c>
      <c r="C8" s="48">
        <v>13800</v>
      </c>
      <c r="D8" s="48">
        <v>3700</v>
      </c>
      <c r="E8" s="48">
        <v>53300</v>
      </c>
      <c r="F8" s="48">
        <v>17000</v>
      </c>
      <c r="G8" s="48">
        <v>34300</v>
      </c>
      <c r="H8" s="106" t="s">
        <v>84</v>
      </c>
      <c r="I8" s="129">
        <v>11900</v>
      </c>
      <c r="J8" s="129">
        <v>200</v>
      </c>
      <c r="K8" s="129">
        <v>1100</v>
      </c>
      <c r="L8" s="48">
        <v>20000</v>
      </c>
    </row>
    <row r="9" spans="1:12" ht="12" customHeight="1" x14ac:dyDescent="0.2">
      <c r="A9" s="53">
        <v>1974</v>
      </c>
      <c r="B9" s="48">
        <v>84000</v>
      </c>
      <c r="C9" s="48">
        <v>13800</v>
      </c>
      <c r="D9" s="48">
        <v>3700</v>
      </c>
      <c r="E9" s="48">
        <v>53300</v>
      </c>
      <c r="F9" s="48">
        <v>17000</v>
      </c>
      <c r="G9" s="48">
        <v>34300</v>
      </c>
      <c r="H9" s="106" t="s">
        <v>84</v>
      </c>
      <c r="I9" s="129">
        <v>11900</v>
      </c>
      <c r="J9" s="129">
        <v>200</v>
      </c>
      <c r="K9" s="129">
        <v>1100</v>
      </c>
      <c r="L9" s="48">
        <v>20000</v>
      </c>
    </row>
    <row r="10" spans="1:12" ht="12" customHeight="1" x14ac:dyDescent="0.2">
      <c r="A10" s="53">
        <v>1975</v>
      </c>
      <c r="B10" s="48">
        <v>84000</v>
      </c>
      <c r="C10" s="48">
        <v>13800</v>
      </c>
      <c r="D10" s="48">
        <v>3700</v>
      </c>
      <c r="E10" s="48">
        <v>53300</v>
      </c>
      <c r="F10" s="48">
        <v>17000</v>
      </c>
      <c r="G10" s="48">
        <v>34300</v>
      </c>
      <c r="H10" s="106" t="s">
        <v>84</v>
      </c>
      <c r="I10" s="129">
        <v>11900</v>
      </c>
      <c r="J10" s="129">
        <v>200</v>
      </c>
      <c r="K10" s="129">
        <v>1100</v>
      </c>
      <c r="L10" s="48">
        <v>20000</v>
      </c>
    </row>
    <row r="11" spans="1:12" ht="12" customHeight="1" x14ac:dyDescent="0.2">
      <c r="A11" s="53">
        <v>1976</v>
      </c>
      <c r="B11" s="48">
        <v>80800</v>
      </c>
      <c r="C11" s="48">
        <v>4700</v>
      </c>
      <c r="D11" s="48">
        <v>3200</v>
      </c>
      <c r="E11" s="48">
        <v>38800</v>
      </c>
      <c r="F11" s="48">
        <v>15800</v>
      </c>
      <c r="G11" s="48">
        <v>21000</v>
      </c>
      <c r="H11" s="106" t="s">
        <v>84</v>
      </c>
      <c r="I11" s="129">
        <v>26600</v>
      </c>
      <c r="J11" s="129">
        <v>3100</v>
      </c>
      <c r="K11" s="129">
        <v>4300</v>
      </c>
      <c r="L11" s="48">
        <v>29900</v>
      </c>
    </row>
    <row r="12" spans="1:12" ht="12" customHeight="1" x14ac:dyDescent="0.2">
      <c r="A12" s="53">
        <v>1977</v>
      </c>
      <c r="B12" s="48">
        <v>92100</v>
      </c>
      <c r="C12" s="48">
        <v>6800</v>
      </c>
      <c r="D12" s="48">
        <v>3100</v>
      </c>
      <c r="E12" s="48">
        <v>56100</v>
      </c>
      <c r="F12" s="48">
        <v>14600</v>
      </c>
      <c r="G12" s="48">
        <v>38500</v>
      </c>
      <c r="H12" s="129">
        <v>600</v>
      </c>
      <c r="I12" s="129">
        <v>20900</v>
      </c>
      <c r="J12" s="129">
        <v>3300</v>
      </c>
      <c r="K12" s="129">
        <v>1300</v>
      </c>
      <c r="L12" s="48">
        <v>30200</v>
      </c>
    </row>
    <row r="13" spans="1:12" ht="12" customHeight="1" x14ac:dyDescent="0.2">
      <c r="A13" s="53">
        <v>1978</v>
      </c>
      <c r="B13" s="48">
        <v>106700</v>
      </c>
      <c r="C13" s="48">
        <v>13500</v>
      </c>
      <c r="D13" s="48">
        <v>5000</v>
      </c>
      <c r="E13" s="48">
        <v>69200</v>
      </c>
      <c r="F13" s="48">
        <v>20600</v>
      </c>
      <c r="G13" s="48">
        <v>45700</v>
      </c>
      <c r="H13" s="129">
        <v>700</v>
      </c>
      <c r="I13" s="129">
        <v>13800</v>
      </c>
      <c r="J13" s="129">
        <v>3700</v>
      </c>
      <c r="K13" s="129">
        <v>100</v>
      </c>
      <c r="L13" s="48">
        <v>25200</v>
      </c>
    </row>
    <row r="14" spans="1:12" ht="12" customHeight="1" x14ac:dyDescent="0.2">
      <c r="A14" s="53">
        <v>1979</v>
      </c>
      <c r="B14" s="48">
        <v>69212.181995327774</v>
      </c>
      <c r="C14" s="48">
        <v>5500</v>
      </c>
      <c r="D14" s="48">
        <v>1700</v>
      </c>
      <c r="E14" s="48">
        <v>49600</v>
      </c>
      <c r="F14" s="48">
        <v>13900</v>
      </c>
      <c r="G14" s="48">
        <v>25500</v>
      </c>
      <c r="H14" s="129">
        <v>800</v>
      </c>
      <c r="I14" s="129">
        <v>13400</v>
      </c>
      <c r="J14" s="129">
        <v>2500</v>
      </c>
      <c r="K14" s="129">
        <v>1900</v>
      </c>
      <c r="L14" s="48">
        <v>19200</v>
      </c>
    </row>
    <row r="15" spans="1:12" ht="12" customHeight="1" x14ac:dyDescent="0.2">
      <c r="A15" s="53">
        <v>1980</v>
      </c>
      <c r="B15" s="48">
        <v>73000</v>
      </c>
      <c r="C15" s="48">
        <v>300</v>
      </c>
      <c r="D15" s="48">
        <v>600</v>
      </c>
      <c r="E15" s="48">
        <v>42500</v>
      </c>
      <c r="F15" s="48">
        <v>7000</v>
      </c>
      <c r="G15" s="48">
        <v>26400</v>
      </c>
      <c r="H15" s="129">
        <v>1800</v>
      </c>
      <c r="I15" s="129">
        <v>23700</v>
      </c>
      <c r="J15" s="129">
        <v>2300</v>
      </c>
      <c r="K15" s="129">
        <v>2500</v>
      </c>
      <c r="L15" s="48">
        <v>28400</v>
      </c>
    </row>
    <row r="16" spans="1:12" ht="12" customHeight="1" x14ac:dyDescent="0.2">
      <c r="A16" s="53">
        <v>1981</v>
      </c>
      <c r="B16" s="48">
        <v>88200</v>
      </c>
      <c r="C16" s="48">
        <v>4800</v>
      </c>
      <c r="D16" s="48">
        <v>2900</v>
      </c>
      <c r="E16" s="48">
        <v>54500</v>
      </c>
      <c r="F16" s="48">
        <v>10500</v>
      </c>
      <c r="G16" s="48">
        <v>28600</v>
      </c>
      <c r="H16" s="129">
        <v>2800</v>
      </c>
      <c r="I16" s="129">
        <v>27900</v>
      </c>
      <c r="J16" s="129">
        <v>3000</v>
      </c>
      <c r="K16" s="129">
        <v>3300</v>
      </c>
      <c r="L16" s="48">
        <v>33800</v>
      </c>
    </row>
    <row r="17" spans="1:12" ht="12" customHeight="1" x14ac:dyDescent="0.2">
      <c r="A17" s="53">
        <v>1982</v>
      </c>
      <c r="B17" s="48">
        <v>106800</v>
      </c>
      <c r="C17" s="48">
        <v>3600</v>
      </c>
      <c r="D17" s="48">
        <v>1900</v>
      </c>
      <c r="E17" s="48">
        <v>76400</v>
      </c>
      <c r="F17" s="48">
        <v>18900</v>
      </c>
      <c r="G17" s="48">
        <v>45100</v>
      </c>
      <c r="H17" s="129">
        <v>1400</v>
      </c>
      <c r="I17" s="129">
        <v>19300</v>
      </c>
      <c r="J17" s="129">
        <v>3900</v>
      </c>
      <c r="K17" s="129">
        <v>8400</v>
      </c>
      <c r="L17" s="48">
        <v>31100</v>
      </c>
    </row>
    <row r="18" spans="1:12" ht="12" customHeight="1" x14ac:dyDescent="0.2">
      <c r="A18" s="53">
        <v>1983</v>
      </c>
      <c r="B18" s="48">
        <v>89200</v>
      </c>
      <c r="C18" s="48">
        <v>5300</v>
      </c>
      <c r="D18" s="48">
        <v>1800</v>
      </c>
      <c r="E18" s="48">
        <v>59400</v>
      </c>
      <c r="F18" s="48">
        <v>13800</v>
      </c>
      <c r="G18" s="48">
        <v>28700</v>
      </c>
      <c r="H18" s="129">
        <v>1800</v>
      </c>
      <c r="I18" s="129">
        <v>21400</v>
      </c>
      <c r="J18" s="129">
        <v>3700</v>
      </c>
      <c r="K18" s="129">
        <v>4900</v>
      </c>
      <c r="L18" s="48">
        <v>27000</v>
      </c>
    </row>
    <row r="19" spans="1:12" ht="12" customHeight="1" x14ac:dyDescent="0.2">
      <c r="A19" s="53">
        <v>1984</v>
      </c>
      <c r="B19" s="48">
        <v>107500</v>
      </c>
      <c r="C19" s="48">
        <v>8200</v>
      </c>
      <c r="D19" s="48">
        <v>1500</v>
      </c>
      <c r="E19" s="48">
        <v>82400</v>
      </c>
      <c r="F19" s="48">
        <v>19400</v>
      </c>
      <c r="G19" s="48">
        <v>42400</v>
      </c>
      <c r="H19" s="129">
        <v>2300</v>
      </c>
      <c r="I19" s="129">
        <v>21300</v>
      </c>
      <c r="J19" s="129">
        <v>6400</v>
      </c>
      <c r="K19" s="129">
        <v>1800</v>
      </c>
      <c r="L19" s="48">
        <v>33100</v>
      </c>
    </row>
    <row r="20" spans="1:12" ht="12" customHeight="1" x14ac:dyDescent="0.2">
      <c r="A20" s="53">
        <v>1985</v>
      </c>
      <c r="B20" s="48">
        <v>74400</v>
      </c>
      <c r="C20" s="48">
        <v>11500</v>
      </c>
      <c r="D20" s="48">
        <v>1100</v>
      </c>
      <c r="E20" s="48">
        <v>65800</v>
      </c>
      <c r="F20" s="48">
        <v>15500</v>
      </c>
      <c r="G20" s="48">
        <v>33100</v>
      </c>
      <c r="H20" s="129">
        <v>1400</v>
      </c>
      <c r="I20" s="129">
        <v>9900</v>
      </c>
      <c r="J20" s="129">
        <v>4100</v>
      </c>
      <c r="K20" s="129">
        <v>300</v>
      </c>
      <c r="L20" s="48">
        <v>19200</v>
      </c>
    </row>
    <row r="21" spans="1:12" ht="12" customHeight="1" x14ac:dyDescent="0.2">
      <c r="A21" s="53">
        <v>1986</v>
      </c>
      <c r="B21" s="48">
        <v>82400</v>
      </c>
      <c r="C21" s="48">
        <v>7900</v>
      </c>
      <c r="D21" s="48">
        <v>4400</v>
      </c>
      <c r="E21" s="48">
        <v>70100</v>
      </c>
      <c r="F21" s="48">
        <v>15000</v>
      </c>
      <c r="G21" s="48">
        <v>37300</v>
      </c>
      <c r="H21" s="129">
        <v>1300</v>
      </c>
      <c r="I21" s="129">
        <v>7300</v>
      </c>
      <c r="J21" s="129">
        <v>8300</v>
      </c>
      <c r="K21" s="129">
        <v>1100</v>
      </c>
      <c r="L21" s="48">
        <v>19900</v>
      </c>
    </row>
    <row r="22" spans="1:12" ht="12" customHeight="1" x14ac:dyDescent="0.2">
      <c r="A22" s="53">
        <v>1987</v>
      </c>
      <c r="B22" s="48">
        <v>124400</v>
      </c>
      <c r="C22" s="48">
        <v>10200</v>
      </c>
      <c r="D22" s="48">
        <v>2400</v>
      </c>
      <c r="E22" s="48">
        <v>90500</v>
      </c>
      <c r="F22" s="48">
        <v>18900</v>
      </c>
      <c r="G22" s="48">
        <v>52800</v>
      </c>
      <c r="H22" s="129">
        <v>2400</v>
      </c>
      <c r="I22" s="129">
        <v>18000</v>
      </c>
      <c r="J22" s="129">
        <v>16500</v>
      </c>
      <c r="K22" s="129">
        <v>2400</v>
      </c>
      <c r="L22" s="48">
        <v>33100</v>
      </c>
    </row>
    <row r="23" spans="1:12" ht="12" customHeight="1" x14ac:dyDescent="0.2">
      <c r="A23" s="53">
        <v>1988</v>
      </c>
      <c r="B23" s="48">
        <v>133800</v>
      </c>
      <c r="C23" s="48">
        <v>13200</v>
      </c>
      <c r="D23" s="48">
        <v>3200</v>
      </c>
      <c r="E23" s="48">
        <v>116100</v>
      </c>
      <c r="F23" s="48">
        <v>24600</v>
      </c>
      <c r="G23" s="48">
        <v>68700</v>
      </c>
      <c r="H23" s="129">
        <v>2900</v>
      </c>
      <c r="I23" s="129">
        <v>12300</v>
      </c>
      <c r="J23" s="129">
        <v>10600</v>
      </c>
      <c r="K23" s="129">
        <v>1900</v>
      </c>
      <c r="L23" s="48">
        <v>34900</v>
      </c>
    </row>
    <row r="24" spans="1:12" ht="12" customHeight="1" x14ac:dyDescent="0.2">
      <c r="A24" s="53">
        <v>1989</v>
      </c>
      <c r="B24" s="48">
        <v>128300</v>
      </c>
      <c r="C24" s="48">
        <v>12400</v>
      </c>
      <c r="D24" s="48">
        <v>2500</v>
      </c>
      <c r="E24" s="48">
        <v>110900</v>
      </c>
      <c r="F24" s="48">
        <v>24200</v>
      </c>
      <c r="G24" s="48">
        <v>65900</v>
      </c>
      <c r="H24" s="129">
        <v>2000</v>
      </c>
      <c r="I24" s="129">
        <v>8300</v>
      </c>
      <c r="J24" s="129">
        <v>12000</v>
      </c>
      <c r="K24" s="129">
        <v>2000</v>
      </c>
      <c r="L24" s="48">
        <v>35500</v>
      </c>
    </row>
    <row r="25" spans="1:12" ht="12" customHeight="1" x14ac:dyDescent="0.2">
      <c r="A25" s="53">
        <v>1990</v>
      </c>
      <c r="B25" s="48">
        <v>150267.71822652634</v>
      </c>
      <c r="C25" s="48">
        <v>16200</v>
      </c>
      <c r="D25" s="48">
        <v>9149</v>
      </c>
      <c r="E25" s="48">
        <v>127900</v>
      </c>
      <c r="F25" s="48">
        <v>23000</v>
      </c>
      <c r="G25" s="48">
        <v>69100</v>
      </c>
      <c r="H25" s="129">
        <v>3527</v>
      </c>
      <c r="I25" s="129">
        <v>7555</v>
      </c>
      <c r="J25" s="129">
        <v>9299</v>
      </c>
      <c r="K25" s="129">
        <v>1987</v>
      </c>
      <c r="L25" s="48">
        <v>38900</v>
      </c>
    </row>
    <row r="26" spans="1:12" ht="12" customHeight="1" x14ac:dyDescent="0.2">
      <c r="A26" s="53">
        <v>1991</v>
      </c>
      <c r="B26" s="48">
        <v>129074.3481808925</v>
      </c>
      <c r="C26" s="48">
        <v>11700</v>
      </c>
      <c r="D26" s="48">
        <v>4100</v>
      </c>
      <c r="E26" s="48">
        <v>105530</v>
      </c>
      <c r="F26" s="48">
        <v>30500</v>
      </c>
      <c r="G26" s="48">
        <v>48700</v>
      </c>
      <c r="H26" s="129">
        <v>3652</v>
      </c>
      <c r="I26" s="129">
        <v>8945</v>
      </c>
      <c r="J26" s="129">
        <v>8334</v>
      </c>
      <c r="K26" s="129">
        <v>2613</v>
      </c>
      <c r="L26" s="48">
        <v>30200</v>
      </c>
    </row>
    <row r="27" spans="1:12" ht="12" customHeight="1" x14ac:dyDescent="0.2">
      <c r="A27" s="53">
        <v>1992</v>
      </c>
      <c r="B27" s="48">
        <v>99800.561151367074</v>
      </c>
      <c r="C27" s="48">
        <v>4900</v>
      </c>
      <c r="D27" s="48">
        <v>4100</v>
      </c>
      <c r="E27" s="48">
        <v>72197</v>
      </c>
      <c r="F27" s="48">
        <v>13500</v>
      </c>
      <c r="G27" s="48">
        <v>39700</v>
      </c>
      <c r="H27" s="129">
        <v>8551</v>
      </c>
      <c r="I27" s="129">
        <v>10353</v>
      </c>
      <c r="J27" s="129">
        <v>6025</v>
      </c>
      <c r="K27" s="129">
        <v>2430</v>
      </c>
      <c r="L27" s="48">
        <v>29800</v>
      </c>
    </row>
    <row r="28" spans="1:12" ht="12" customHeight="1" x14ac:dyDescent="0.2">
      <c r="A28" s="53">
        <v>1993</v>
      </c>
      <c r="B28" s="48">
        <v>90303.036721092576</v>
      </c>
      <c r="C28" s="48">
        <v>1200</v>
      </c>
      <c r="D28" s="48">
        <v>1600</v>
      </c>
      <c r="E28" s="48">
        <v>62778</v>
      </c>
      <c r="F28" s="48">
        <v>20700</v>
      </c>
      <c r="G28" s="48">
        <v>29700</v>
      </c>
      <c r="H28" s="129">
        <v>6369</v>
      </c>
      <c r="I28" s="129">
        <v>9458</v>
      </c>
      <c r="J28" s="129">
        <v>8195</v>
      </c>
      <c r="K28" s="129">
        <v>2874</v>
      </c>
      <c r="L28" s="48">
        <v>26700</v>
      </c>
    </row>
    <row r="29" spans="1:12" ht="12" customHeight="1" x14ac:dyDescent="0.2">
      <c r="A29" s="53">
        <v>1994</v>
      </c>
      <c r="B29" s="48">
        <v>59911.817824132231</v>
      </c>
      <c r="C29" s="48">
        <v>500</v>
      </c>
      <c r="D29" s="48">
        <v>1700</v>
      </c>
      <c r="E29" s="48">
        <v>48834</v>
      </c>
      <c r="F29" s="48">
        <v>11500</v>
      </c>
      <c r="G29" s="48">
        <v>25500</v>
      </c>
      <c r="H29" s="129">
        <v>3498</v>
      </c>
      <c r="I29" s="129">
        <v>3149</v>
      </c>
      <c r="J29" s="129">
        <v>3068</v>
      </c>
      <c r="K29" s="129">
        <v>1265</v>
      </c>
      <c r="L29" s="48">
        <v>16600</v>
      </c>
    </row>
    <row r="30" spans="1:12" ht="12" customHeight="1" x14ac:dyDescent="0.2">
      <c r="A30" s="53">
        <v>1995</v>
      </c>
      <c r="B30" s="48">
        <v>50095</v>
      </c>
      <c r="C30" s="48">
        <v>100</v>
      </c>
      <c r="D30" s="48">
        <v>0</v>
      </c>
      <c r="E30" s="48">
        <v>40854</v>
      </c>
      <c r="F30" s="48">
        <v>14700</v>
      </c>
      <c r="G30" s="48">
        <v>19300</v>
      </c>
      <c r="H30" s="129">
        <v>2529</v>
      </c>
      <c r="I30" s="129">
        <v>2102</v>
      </c>
      <c r="J30" s="129">
        <v>3726</v>
      </c>
      <c r="K30" s="129">
        <v>697</v>
      </c>
      <c r="L30" s="48">
        <v>15200</v>
      </c>
    </row>
    <row r="31" spans="1:12" ht="12" customHeight="1" x14ac:dyDescent="0.2">
      <c r="A31" s="53">
        <v>1996</v>
      </c>
      <c r="B31" s="48">
        <v>42008</v>
      </c>
      <c r="C31" s="48">
        <v>149</v>
      </c>
      <c r="D31" s="48">
        <v>0</v>
      </c>
      <c r="E31" s="48">
        <v>33358</v>
      </c>
      <c r="F31" s="48">
        <v>6100</v>
      </c>
      <c r="G31" s="48">
        <v>20400</v>
      </c>
      <c r="H31" s="129">
        <v>3801</v>
      </c>
      <c r="I31" s="129">
        <v>1787</v>
      </c>
      <c r="J31" s="129">
        <v>1730</v>
      </c>
      <c r="K31" s="129">
        <v>627</v>
      </c>
      <c r="L31" s="48">
        <v>15900</v>
      </c>
    </row>
    <row r="32" spans="1:12" ht="12" customHeight="1" x14ac:dyDescent="0.2">
      <c r="A32" s="53">
        <v>1997</v>
      </c>
      <c r="B32" s="48">
        <v>45125</v>
      </c>
      <c r="C32" s="48">
        <v>300</v>
      </c>
      <c r="D32" s="48">
        <v>0</v>
      </c>
      <c r="E32" s="48">
        <v>34536</v>
      </c>
      <c r="F32" s="48">
        <v>1900</v>
      </c>
      <c r="G32" s="48">
        <v>26200</v>
      </c>
      <c r="H32" s="129">
        <v>4410</v>
      </c>
      <c r="I32" s="129">
        <v>1877</v>
      </c>
      <c r="J32" s="129">
        <v>2196</v>
      </c>
      <c r="K32" s="129">
        <v>505</v>
      </c>
      <c r="L32" s="48">
        <v>18100</v>
      </c>
    </row>
    <row r="33" spans="1:12" ht="12" customHeight="1" x14ac:dyDescent="0.2">
      <c r="A33" s="53">
        <v>1998</v>
      </c>
      <c r="B33" s="48">
        <v>52181</v>
      </c>
      <c r="C33" s="48">
        <v>100</v>
      </c>
      <c r="D33" s="48">
        <v>49</v>
      </c>
      <c r="E33" s="48">
        <v>43497</v>
      </c>
      <c r="F33" s="48">
        <v>2800</v>
      </c>
      <c r="G33" s="48">
        <v>33100</v>
      </c>
      <c r="H33" s="129">
        <v>3577</v>
      </c>
      <c r="I33" s="129">
        <v>1055</v>
      </c>
      <c r="J33" s="129">
        <v>1611</v>
      </c>
      <c r="K33" s="129">
        <v>407</v>
      </c>
      <c r="L33" s="48">
        <v>22900</v>
      </c>
    </row>
    <row r="34" spans="1:12" ht="12" customHeight="1" x14ac:dyDescent="0.2">
      <c r="A34" s="53">
        <v>1999</v>
      </c>
      <c r="B34" s="48">
        <v>62313.82</v>
      </c>
      <c r="C34" s="48">
        <v>349</v>
      </c>
      <c r="D34" s="48">
        <v>0</v>
      </c>
      <c r="E34" s="48">
        <v>52584</v>
      </c>
      <c r="F34" s="48">
        <v>5500</v>
      </c>
      <c r="G34" s="48">
        <v>38900</v>
      </c>
      <c r="H34" s="129">
        <v>3585</v>
      </c>
      <c r="I34" s="129">
        <v>2069</v>
      </c>
      <c r="J34" s="129">
        <v>1753</v>
      </c>
      <c r="K34" s="129">
        <v>977</v>
      </c>
      <c r="L34" s="48">
        <v>25900</v>
      </c>
    </row>
    <row r="35" spans="1:12" ht="12" customHeight="1" x14ac:dyDescent="0.2">
      <c r="A35" s="53">
        <v>2000</v>
      </c>
      <c r="B35" s="48">
        <v>71131.799999999988</v>
      </c>
      <c r="C35" s="48">
        <v>1149</v>
      </c>
      <c r="D35" s="48">
        <v>249</v>
      </c>
      <c r="E35" s="48">
        <v>55788</v>
      </c>
      <c r="F35" s="48">
        <v>9000</v>
      </c>
      <c r="G35" s="48">
        <v>37594</v>
      </c>
      <c r="H35" s="129">
        <v>3641</v>
      </c>
      <c r="I35" s="129">
        <v>2199</v>
      </c>
      <c r="J35" s="129">
        <v>2515</v>
      </c>
      <c r="K35" s="129">
        <v>1418</v>
      </c>
      <c r="L35" s="48">
        <v>24100</v>
      </c>
    </row>
    <row r="36" spans="1:12" ht="12" customHeight="1" x14ac:dyDescent="0.2">
      <c r="A36" s="53">
        <v>2001</v>
      </c>
      <c r="B36" s="48">
        <v>99155</v>
      </c>
      <c r="C36" s="48">
        <v>3700</v>
      </c>
      <c r="D36" s="48">
        <v>4300</v>
      </c>
      <c r="E36" s="48">
        <v>78436</v>
      </c>
      <c r="F36" s="48">
        <v>7600</v>
      </c>
      <c r="G36" s="48">
        <v>52700</v>
      </c>
      <c r="H36" s="129">
        <v>5329</v>
      </c>
      <c r="I36" s="129">
        <v>1609</v>
      </c>
      <c r="J36" s="129">
        <v>3777</v>
      </c>
      <c r="K36" s="129">
        <v>1796</v>
      </c>
      <c r="L36" s="48">
        <v>29000</v>
      </c>
    </row>
    <row r="37" spans="1:12" ht="12" customHeight="1" x14ac:dyDescent="0.2">
      <c r="A37" s="53">
        <v>2002</v>
      </c>
      <c r="B37" s="153">
        <v>146305</v>
      </c>
      <c r="C37" s="153">
        <v>7900</v>
      </c>
      <c r="D37" s="153">
        <v>5800</v>
      </c>
      <c r="E37" s="153">
        <v>120161</v>
      </c>
      <c r="F37" s="153">
        <v>10800</v>
      </c>
      <c r="G37" s="153">
        <v>83100</v>
      </c>
      <c r="H37" s="133">
        <v>5905</v>
      </c>
      <c r="I37" s="133">
        <v>5152</v>
      </c>
      <c r="J37" s="133">
        <v>3514</v>
      </c>
      <c r="K37" s="133">
        <v>2912</v>
      </c>
      <c r="L37" s="153">
        <v>58300</v>
      </c>
    </row>
    <row r="38" spans="1:12" ht="12" customHeight="1" x14ac:dyDescent="0.2">
      <c r="A38" s="53">
        <v>2003</v>
      </c>
      <c r="B38" s="153">
        <v>161376.70000000001</v>
      </c>
      <c r="C38" s="153">
        <v>1900</v>
      </c>
      <c r="D38" s="153">
        <v>8200</v>
      </c>
      <c r="E38" s="153">
        <v>123355</v>
      </c>
      <c r="F38" s="153">
        <v>13500</v>
      </c>
      <c r="G38" s="153">
        <v>87600</v>
      </c>
      <c r="H38" s="133">
        <v>5615</v>
      </c>
      <c r="I38" s="133">
        <v>15954</v>
      </c>
      <c r="J38" s="133">
        <v>5040</v>
      </c>
      <c r="K38" s="133">
        <v>4556</v>
      </c>
      <c r="L38" s="153">
        <v>50286</v>
      </c>
    </row>
    <row r="39" spans="1:12" ht="12" customHeight="1" x14ac:dyDescent="0.2">
      <c r="A39" s="53">
        <v>2004</v>
      </c>
      <c r="B39" s="153">
        <v>194366.72</v>
      </c>
      <c r="C39" s="153">
        <v>8500</v>
      </c>
      <c r="D39" s="153">
        <v>7500</v>
      </c>
      <c r="E39" s="153">
        <v>143240</v>
      </c>
      <c r="F39" s="153">
        <v>12000</v>
      </c>
      <c r="G39" s="153">
        <v>95200</v>
      </c>
      <c r="H39" s="133">
        <v>12680</v>
      </c>
      <c r="I39" s="133">
        <v>16511</v>
      </c>
      <c r="J39" s="133">
        <v>7475</v>
      </c>
      <c r="K39" s="133">
        <v>4286</v>
      </c>
      <c r="L39" s="153">
        <v>70880</v>
      </c>
    </row>
    <row r="40" spans="1:12" ht="12" customHeight="1" x14ac:dyDescent="0.2">
      <c r="A40" s="53">
        <v>2005</v>
      </c>
      <c r="B40" s="153">
        <v>85876.345000000001</v>
      </c>
      <c r="C40" s="153">
        <v>3400</v>
      </c>
      <c r="D40" s="153">
        <v>4400</v>
      </c>
      <c r="E40" s="153">
        <v>59471</v>
      </c>
      <c r="F40" s="153">
        <v>5800</v>
      </c>
      <c r="G40" s="153">
        <v>35453</v>
      </c>
      <c r="H40" s="133">
        <v>7668</v>
      </c>
      <c r="I40" s="133">
        <v>9379</v>
      </c>
      <c r="J40" s="133">
        <v>3512</v>
      </c>
      <c r="K40" s="133">
        <v>3367</v>
      </c>
      <c r="L40" s="153">
        <v>35865</v>
      </c>
    </row>
    <row r="41" spans="1:12" ht="12" customHeight="1" x14ac:dyDescent="0.2">
      <c r="A41" s="53">
        <v>2006</v>
      </c>
      <c r="B41" s="153">
        <v>90416.66</v>
      </c>
      <c r="C41" s="153">
        <v>3000</v>
      </c>
      <c r="D41" s="153">
        <v>2900</v>
      </c>
      <c r="E41" s="153">
        <v>59311</v>
      </c>
      <c r="F41" s="153">
        <v>7200</v>
      </c>
      <c r="G41" s="153">
        <v>36851</v>
      </c>
      <c r="H41" s="133">
        <v>4382</v>
      </c>
      <c r="I41" s="133">
        <v>6963</v>
      </c>
      <c r="J41" s="133">
        <v>7301</v>
      </c>
      <c r="K41" s="133">
        <v>5458</v>
      </c>
      <c r="L41" s="153">
        <v>38623</v>
      </c>
    </row>
    <row r="42" spans="1:12" ht="12" customHeight="1" x14ac:dyDescent="0.2">
      <c r="A42" s="53">
        <v>2007</v>
      </c>
      <c r="B42" s="153">
        <v>68796.434999999998</v>
      </c>
      <c r="C42" s="153">
        <v>1900</v>
      </c>
      <c r="D42" s="153">
        <v>2600</v>
      </c>
      <c r="E42" s="153">
        <v>39943</v>
      </c>
      <c r="F42" s="153">
        <v>5700</v>
      </c>
      <c r="G42" s="153">
        <v>22818</v>
      </c>
      <c r="H42" s="133">
        <v>2813</v>
      </c>
      <c r="I42" s="133">
        <v>3975</v>
      </c>
      <c r="J42" s="133">
        <v>7596</v>
      </c>
      <c r="K42" s="133">
        <v>8030</v>
      </c>
      <c r="L42" s="153">
        <v>27756</v>
      </c>
    </row>
    <row r="43" spans="1:12" ht="12" customHeight="1" x14ac:dyDescent="0.2">
      <c r="A43" s="53">
        <v>2008</v>
      </c>
      <c r="B43" s="153">
        <v>42740.043000000005</v>
      </c>
      <c r="C43" s="153">
        <v>100</v>
      </c>
      <c r="D43" s="153">
        <v>700</v>
      </c>
      <c r="E43" s="153">
        <v>26615</v>
      </c>
      <c r="F43" s="153">
        <v>4600</v>
      </c>
      <c r="G43" s="153">
        <v>14151</v>
      </c>
      <c r="H43" s="133">
        <v>5994</v>
      </c>
      <c r="I43" s="133">
        <v>2986</v>
      </c>
      <c r="J43" s="133">
        <v>2215</v>
      </c>
      <c r="K43" s="133">
        <v>1623</v>
      </c>
      <c r="L43" s="153">
        <v>18407</v>
      </c>
    </row>
    <row r="44" spans="1:12" ht="12" customHeight="1" x14ac:dyDescent="0.2">
      <c r="A44" s="53">
        <v>2009</v>
      </c>
      <c r="B44" s="153">
        <v>48907.100999999995</v>
      </c>
      <c r="C44" s="153">
        <v>300</v>
      </c>
      <c r="D44" s="153">
        <v>2000</v>
      </c>
      <c r="E44" s="153">
        <v>35432</v>
      </c>
      <c r="F44" s="153">
        <v>4500</v>
      </c>
      <c r="G44" s="153">
        <v>25795</v>
      </c>
      <c r="H44" s="133">
        <v>2428.6626000000001</v>
      </c>
      <c r="I44" s="133">
        <v>6034</v>
      </c>
      <c r="J44" s="133">
        <v>1493</v>
      </c>
      <c r="K44" s="133">
        <v>404</v>
      </c>
      <c r="L44" s="153">
        <v>22496</v>
      </c>
    </row>
    <row r="45" spans="1:12" ht="12" customHeight="1" x14ac:dyDescent="0.2">
      <c r="A45" s="53">
        <v>2010</v>
      </c>
      <c r="B45" s="153">
        <v>150374.17699999997</v>
      </c>
      <c r="C45" s="153">
        <v>3300</v>
      </c>
      <c r="D45" s="153">
        <v>6200</v>
      </c>
      <c r="E45" s="153">
        <v>107675</v>
      </c>
      <c r="F45" s="153">
        <v>22700</v>
      </c>
      <c r="G45" s="153">
        <v>65293</v>
      </c>
      <c r="H45" s="133">
        <v>7652</v>
      </c>
      <c r="I45" s="133">
        <v>8887</v>
      </c>
      <c r="J45" s="133">
        <v>2347</v>
      </c>
      <c r="K45" s="133">
        <v>977</v>
      </c>
      <c r="L45" s="153">
        <v>42646</v>
      </c>
    </row>
    <row r="46" spans="1:12" ht="12" customHeight="1" x14ac:dyDescent="0.2">
      <c r="A46" s="53">
        <v>2011</v>
      </c>
      <c r="B46" s="153">
        <v>98605.166999999987</v>
      </c>
      <c r="C46" s="153">
        <v>2300</v>
      </c>
      <c r="D46" s="153">
        <v>2500</v>
      </c>
      <c r="E46" s="153">
        <v>76549</v>
      </c>
      <c r="F46" s="153">
        <v>22800</v>
      </c>
      <c r="G46" s="153">
        <v>43748</v>
      </c>
      <c r="H46" s="133">
        <v>5721</v>
      </c>
      <c r="I46" s="133">
        <v>5860</v>
      </c>
      <c r="J46" s="133">
        <v>1310</v>
      </c>
      <c r="K46" s="133">
        <v>776</v>
      </c>
      <c r="L46" s="153">
        <v>31030</v>
      </c>
    </row>
    <row r="47" spans="1:12" ht="12" customHeight="1" x14ac:dyDescent="0.2">
      <c r="A47" s="53">
        <v>2012</v>
      </c>
      <c r="B47" s="153">
        <v>92142.399999999994</v>
      </c>
      <c r="C47" s="153">
        <v>2300</v>
      </c>
      <c r="D47" s="153">
        <v>3700</v>
      </c>
      <c r="E47" s="153">
        <v>63037</v>
      </c>
      <c r="F47" s="153">
        <v>15800</v>
      </c>
      <c r="G47" s="153">
        <v>35899</v>
      </c>
      <c r="H47" s="133">
        <v>5037.9216154780615</v>
      </c>
      <c r="I47" s="133">
        <v>12644.851999999999</v>
      </c>
      <c r="J47" s="133">
        <v>1895</v>
      </c>
      <c r="K47" s="133">
        <v>889.02629999999999</v>
      </c>
      <c r="L47" s="153">
        <v>32106</v>
      </c>
    </row>
    <row r="48" spans="1:12" ht="12" customHeight="1" x14ac:dyDescent="0.2">
      <c r="A48" s="53">
        <v>2013</v>
      </c>
      <c r="B48" s="153">
        <v>66728.854000000007</v>
      </c>
      <c r="C48" s="153">
        <v>1800</v>
      </c>
      <c r="D48" s="153">
        <v>1798</v>
      </c>
      <c r="E48" s="153">
        <v>44880</v>
      </c>
      <c r="F48" s="153">
        <v>7400</v>
      </c>
      <c r="G48" s="153">
        <v>27897</v>
      </c>
      <c r="H48" s="133">
        <v>5700</v>
      </c>
      <c r="I48" s="133">
        <v>8656</v>
      </c>
      <c r="J48" s="133">
        <v>1574</v>
      </c>
      <c r="K48" s="133">
        <v>1014</v>
      </c>
      <c r="L48" s="153">
        <v>26892</v>
      </c>
    </row>
    <row r="49" spans="1:12" ht="12" customHeight="1" x14ac:dyDescent="0.2">
      <c r="A49" s="53">
        <v>2014</v>
      </c>
      <c r="B49" s="153">
        <v>69006.165000000008</v>
      </c>
      <c r="C49" s="153">
        <v>1300</v>
      </c>
      <c r="D49" s="153">
        <v>2700</v>
      </c>
      <c r="E49" s="153">
        <v>49765</v>
      </c>
      <c r="F49" s="153">
        <v>7900</v>
      </c>
      <c r="G49" s="153">
        <v>30071</v>
      </c>
      <c r="H49" s="133">
        <v>5971</v>
      </c>
      <c r="I49" s="133">
        <v>8957</v>
      </c>
      <c r="J49" s="133">
        <v>1482</v>
      </c>
      <c r="K49" s="133">
        <v>1013</v>
      </c>
      <c r="L49" s="153">
        <v>27783</v>
      </c>
    </row>
    <row r="50" spans="1:12" ht="12" customHeight="1" x14ac:dyDescent="0.2">
      <c r="A50" s="53">
        <v>2015</v>
      </c>
      <c r="B50" s="153">
        <v>131393.587</v>
      </c>
      <c r="C50" s="153">
        <v>2649</v>
      </c>
      <c r="D50" s="153">
        <v>4266</v>
      </c>
      <c r="E50" s="153">
        <v>84532</v>
      </c>
      <c r="F50" s="153">
        <v>13552</v>
      </c>
      <c r="G50" s="153">
        <v>53088</v>
      </c>
      <c r="H50" s="133">
        <v>4000</v>
      </c>
      <c r="I50" s="133">
        <v>23933</v>
      </c>
      <c r="J50" s="133">
        <v>1006</v>
      </c>
      <c r="K50" s="133">
        <v>3149</v>
      </c>
      <c r="L50" s="153">
        <v>52237</v>
      </c>
    </row>
    <row r="51" spans="1:12" ht="12" customHeight="1" x14ac:dyDescent="0.2">
      <c r="A51" s="53">
        <v>2016</v>
      </c>
      <c r="B51" s="153">
        <v>87976.203000000009</v>
      </c>
      <c r="C51" s="153">
        <v>1200</v>
      </c>
      <c r="D51" s="153">
        <v>2600</v>
      </c>
      <c r="E51" s="153">
        <v>47225</v>
      </c>
      <c r="F51" s="153">
        <v>6000</v>
      </c>
      <c r="G51" s="153">
        <v>30317</v>
      </c>
      <c r="H51" s="133">
        <v>4179</v>
      </c>
      <c r="I51" s="133">
        <v>22478</v>
      </c>
      <c r="J51" s="133">
        <v>473</v>
      </c>
      <c r="K51" s="133">
        <v>3980</v>
      </c>
      <c r="L51" s="153">
        <v>31303</v>
      </c>
    </row>
    <row r="52" spans="1:12" ht="12" customHeight="1" x14ac:dyDescent="0.2">
      <c r="A52" s="53">
        <v>2017</v>
      </c>
      <c r="B52" s="153">
        <v>96060</v>
      </c>
      <c r="C52" s="153">
        <v>1300</v>
      </c>
      <c r="D52" s="153">
        <v>1800</v>
      </c>
      <c r="E52" s="153">
        <v>50774</v>
      </c>
      <c r="F52" s="153">
        <v>7400</v>
      </c>
      <c r="G52" s="153">
        <v>34186</v>
      </c>
      <c r="H52" s="133">
        <v>7803</v>
      </c>
      <c r="I52" s="133">
        <v>14639</v>
      </c>
      <c r="J52" s="133">
        <v>2338</v>
      </c>
      <c r="K52" s="133">
        <v>3515</v>
      </c>
      <c r="L52" s="153">
        <v>25445</v>
      </c>
    </row>
    <row r="53" spans="1:12" ht="12" customHeight="1" x14ac:dyDescent="0.2">
      <c r="A53" s="53">
        <v>2018</v>
      </c>
      <c r="B53" s="153">
        <v>62743</v>
      </c>
      <c r="C53" s="153">
        <v>500</v>
      </c>
      <c r="D53" s="153">
        <v>1621</v>
      </c>
      <c r="E53" s="153">
        <v>37441</v>
      </c>
      <c r="F53" s="153">
        <v>6200</v>
      </c>
      <c r="G53" s="153">
        <v>24543</v>
      </c>
      <c r="H53" s="133">
        <v>4838</v>
      </c>
      <c r="I53" s="133">
        <v>4076</v>
      </c>
      <c r="J53" s="133">
        <v>3454</v>
      </c>
      <c r="K53" s="133">
        <v>2371</v>
      </c>
      <c r="L53" s="153">
        <v>18540</v>
      </c>
    </row>
    <row r="54" spans="1:12" ht="12" customHeight="1" x14ac:dyDescent="0.2">
      <c r="A54" s="53">
        <v>2019</v>
      </c>
      <c r="B54" s="153">
        <v>37007</v>
      </c>
      <c r="C54" s="153">
        <v>300</v>
      </c>
      <c r="D54" s="153">
        <v>239</v>
      </c>
      <c r="E54" s="153">
        <v>27292</v>
      </c>
      <c r="F54" s="153">
        <v>4700</v>
      </c>
      <c r="G54" s="153">
        <v>18882</v>
      </c>
      <c r="H54" s="133">
        <v>3424</v>
      </c>
      <c r="I54" s="133">
        <v>1563</v>
      </c>
      <c r="J54" s="133">
        <v>1047</v>
      </c>
      <c r="K54" s="133">
        <v>997</v>
      </c>
      <c r="L54" s="153">
        <v>11271</v>
      </c>
    </row>
    <row r="55" spans="1:12" ht="12" customHeight="1" x14ac:dyDescent="0.2">
      <c r="A55" s="53">
        <v>2020</v>
      </c>
      <c r="B55" s="153">
        <v>61716</v>
      </c>
      <c r="C55" s="153">
        <v>312</v>
      </c>
      <c r="D55" s="153">
        <v>220</v>
      </c>
      <c r="E55" s="153">
        <v>45965</v>
      </c>
      <c r="F55" s="153">
        <v>6078</v>
      </c>
      <c r="G55" s="153">
        <v>33888</v>
      </c>
      <c r="H55" s="133">
        <v>7782</v>
      </c>
      <c r="I55" s="133">
        <v>908</v>
      </c>
      <c r="J55" s="133">
        <v>1900</v>
      </c>
      <c r="K55" s="133">
        <v>1158</v>
      </c>
      <c r="L55" s="153">
        <v>21207</v>
      </c>
    </row>
    <row r="56" spans="1:12" ht="12" customHeight="1" x14ac:dyDescent="0.2">
      <c r="A56" s="53">
        <v>2021</v>
      </c>
      <c r="B56" s="153">
        <v>62228</v>
      </c>
      <c r="C56" s="153">
        <v>262</v>
      </c>
      <c r="D56" s="153">
        <v>1411</v>
      </c>
      <c r="E56" s="153">
        <v>41308</v>
      </c>
      <c r="F56" s="153">
        <v>6473</v>
      </c>
      <c r="G56" s="153">
        <v>28646</v>
      </c>
      <c r="H56" s="133">
        <v>5676</v>
      </c>
      <c r="I56" s="133">
        <v>3700</v>
      </c>
      <c r="J56" s="133">
        <v>2938</v>
      </c>
      <c r="K56" s="133">
        <v>1857</v>
      </c>
      <c r="L56" s="153">
        <v>19974</v>
      </c>
    </row>
    <row r="57" spans="1:12" ht="12" customHeight="1" x14ac:dyDescent="0.2">
      <c r="A57" s="53">
        <v>2022</v>
      </c>
      <c r="B57" s="153">
        <v>102035</v>
      </c>
      <c r="C57" s="153">
        <v>849</v>
      </c>
      <c r="D57" s="153">
        <v>2052</v>
      </c>
      <c r="E57" s="153">
        <v>55391</v>
      </c>
      <c r="F57" s="153">
        <v>9028</v>
      </c>
      <c r="G57" s="153">
        <v>37057</v>
      </c>
      <c r="H57" s="133">
        <v>10289</v>
      </c>
      <c r="I57" s="133">
        <v>7146</v>
      </c>
      <c r="J57" s="133">
        <v>6875</v>
      </c>
      <c r="K57" s="133">
        <v>3148</v>
      </c>
      <c r="L57" s="153">
        <v>34058</v>
      </c>
    </row>
    <row r="58" spans="1:12" ht="12" customHeight="1" x14ac:dyDescent="0.2">
      <c r="A58" s="53" t="s">
        <v>364</v>
      </c>
      <c r="B58" s="153">
        <v>78975</v>
      </c>
      <c r="C58" s="153">
        <v>596</v>
      </c>
      <c r="D58" s="153">
        <v>1139</v>
      </c>
      <c r="E58" s="153">
        <v>38373</v>
      </c>
      <c r="F58" s="153">
        <v>6425</v>
      </c>
      <c r="G58" s="153">
        <v>23422</v>
      </c>
      <c r="H58" s="133">
        <v>6312</v>
      </c>
      <c r="I58" s="133">
        <v>6217</v>
      </c>
      <c r="J58" s="133">
        <v>3191</v>
      </c>
      <c r="K58" s="133">
        <v>2525</v>
      </c>
      <c r="L58" s="153">
        <v>21563</v>
      </c>
    </row>
    <row r="59" spans="1:12" ht="46.5" customHeight="1" x14ac:dyDescent="0.2">
      <c r="A59" s="957" t="s">
        <v>365</v>
      </c>
      <c r="B59" s="957"/>
      <c r="C59" s="957"/>
      <c r="D59" s="957"/>
      <c r="E59" s="957"/>
      <c r="F59" s="957"/>
      <c r="G59" s="957"/>
      <c r="H59" s="957"/>
      <c r="I59" s="957"/>
      <c r="J59" s="957"/>
      <c r="K59" s="957"/>
      <c r="L59" s="957"/>
    </row>
    <row r="60" spans="1:12" ht="33.75" customHeight="1" x14ac:dyDescent="0.2">
      <c r="A60" s="946" t="s">
        <v>366</v>
      </c>
      <c r="B60" s="946"/>
      <c r="C60" s="946"/>
      <c r="D60" s="946"/>
      <c r="E60" s="946"/>
      <c r="F60" s="946"/>
      <c r="G60" s="946"/>
      <c r="H60" s="946"/>
      <c r="I60" s="946"/>
      <c r="J60" s="946"/>
      <c r="K60" s="946"/>
      <c r="L60" s="946"/>
    </row>
    <row r="61" spans="1:12" ht="27" customHeight="1" x14ac:dyDescent="0.2">
      <c r="A61" s="946" t="s">
        <v>367</v>
      </c>
      <c r="B61" s="946"/>
      <c r="C61" s="946"/>
      <c r="D61" s="946"/>
      <c r="E61" s="946"/>
      <c r="F61" s="946"/>
      <c r="G61" s="946"/>
      <c r="H61" s="946"/>
      <c r="I61" s="946"/>
      <c r="J61" s="946"/>
      <c r="K61" s="946"/>
      <c r="L61" s="946"/>
    </row>
    <row r="62" spans="1:12" ht="10" x14ac:dyDescent="0.2">
      <c r="A62" s="614" t="s">
        <v>368</v>
      </c>
      <c r="B62" s="59"/>
      <c r="C62" s="59"/>
      <c r="D62" s="59"/>
      <c r="E62" s="59"/>
      <c r="F62" s="59"/>
      <c r="G62" s="59"/>
      <c r="H62" s="59"/>
      <c r="I62" s="59"/>
      <c r="J62" s="59"/>
      <c r="K62" s="59"/>
      <c r="L62" s="59"/>
    </row>
    <row r="63" spans="1:12" ht="10" x14ac:dyDescent="0.2">
      <c r="A63" s="614" t="s">
        <v>69</v>
      </c>
      <c r="B63" s="59"/>
      <c r="C63" s="59"/>
      <c r="D63" s="59"/>
      <c r="E63" s="59"/>
      <c r="F63" s="59"/>
      <c r="G63" s="59"/>
      <c r="H63" s="59"/>
      <c r="I63" s="59"/>
      <c r="J63" s="59"/>
      <c r="K63" s="59"/>
      <c r="L63" s="59"/>
    </row>
    <row r="64" spans="1:12" ht="12" customHeight="1" x14ac:dyDescent="0.2">
      <c r="B64" s="59"/>
      <c r="C64" s="59"/>
      <c r="D64" s="59"/>
      <c r="E64" s="59"/>
      <c r="F64" s="59"/>
      <c r="G64" s="59"/>
      <c r="H64" s="59"/>
      <c r="I64" s="59"/>
      <c r="J64" s="59"/>
      <c r="K64" s="59"/>
      <c r="L64" s="59"/>
    </row>
    <row r="65" spans="1:12" ht="7.9" customHeight="1" x14ac:dyDescent="0.2">
      <c r="A65" s="59"/>
      <c r="B65" s="59"/>
      <c r="C65" s="59"/>
      <c r="D65" s="59"/>
      <c r="E65" s="59"/>
      <c r="F65" s="59"/>
      <c r="G65" s="59"/>
      <c r="H65" s="59"/>
      <c r="I65" s="59"/>
      <c r="J65" s="59"/>
      <c r="K65" s="59"/>
      <c r="L65" s="59"/>
    </row>
    <row r="66" spans="1:12" ht="11.65" customHeight="1" x14ac:dyDescent="0.2">
      <c r="B66" s="614"/>
      <c r="C66" s="614"/>
      <c r="D66" s="614"/>
      <c r="E66" s="614"/>
      <c r="F66" s="614"/>
      <c r="G66" s="614"/>
      <c r="H66" s="614"/>
      <c r="I66" s="614"/>
      <c r="J66" s="614"/>
      <c r="K66" s="614"/>
      <c r="L66" s="614"/>
    </row>
    <row r="67" spans="1:12" ht="9.75" customHeight="1" x14ac:dyDescent="0.2">
      <c r="B67" s="614"/>
      <c r="C67" s="614"/>
      <c r="D67" s="614"/>
      <c r="E67" s="614"/>
      <c r="F67" s="614"/>
      <c r="G67" s="614"/>
      <c r="H67" s="614"/>
      <c r="I67" s="614"/>
      <c r="J67" s="614"/>
      <c r="K67" s="614"/>
      <c r="L67" s="614"/>
    </row>
    <row r="85" spans="1:12" s="275" customFormat="1" ht="12" customHeight="1" x14ac:dyDescent="0.2">
      <c r="A85" s="249"/>
      <c r="B85" s="245"/>
      <c r="C85" s="245"/>
      <c r="D85" s="245"/>
      <c r="E85" s="245"/>
      <c r="F85" s="245"/>
      <c r="G85" s="245"/>
      <c r="H85" s="250"/>
      <c r="I85" s="250"/>
      <c r="J85" s="250"/>
      <c r="K85" s="250"/>
      <c r="L85" s="245"/>
    </row>
    <row r="93" spans="1:12" ht="21.75" customHeight="1" x14ac:dyDescent="0.2">
      <c r="A93" s="946" t="s">
        <v>349</v>
      </c>
      <c r="B93" s="946"/>
      <c r="C93" s="946"/>
      <c r="D93" s="946"/>
      <c r="E93" s="946"/>
      <c r="F93" s="946"/>
      <c r="G93" s="946"/>
      <c r="H93" s="946"/>
      <c r="I93" s="946"/>
      <c r="J93" s="946"/>
      <c r="K93" s="946"/>
      <c r="L93" s="946"/>
    </row>
    <row r="94" spans="1:12" ht="12" customHeight="1" x14ac:dyDescent="0.2">
      <c r="A94" s="824"/>
      <c r="B94" s="822"/>
      <c r="C94" s="822"/>
      <c r="D94" s="822"/>
      <c r="E94" s="965" t="s">
        <v>350</v>
      </c>
      <c r="F94" s="965"/>
      <c r="G94" s="965"/>
      <c r="H94" s="965"/>
      <c r="I94" s="965"/>
      <c r="J94" s="965"/>
      <c r="K94" s="965"/>
      <c r="L94" s="822"/>
    </row>
    <row r="95" spans="1:12" ht="12" customHeight="1" x14ac:dyDescent="0.2">
      <c r="B95" s="968" t="s">
        <v>351</v>
      </c>
      <c r="C95" s="972" t="s">
        <v>352</v>
      </c>
      <c r="D95" s="972"/>
      <c r="E95" s="954" t="s">
        <v>353</v>
      </c>
      <c r="F95" s="954"/>
      <c r="G95" s="954"/>
      <c r="H95" s="8"/>
      <c r="I95" s="8"/>
      <c r="J95" s="8"/>
      <c r="K95" s="8"/>
      <c r="L95" s="8"/>
    </row>
    <row r="96" spans="1:12" ht="12" customHeight="1" x14ac:dyDescent="0.2">
      <c r="A96" s="940" t="s">
        <v>8</v>
      </c>
      <c r="B96" s="968"/>
      <c r="C96" s="4" t="s">
        <v>354</v>
      </c>
      <c r="D96" s="335"/>
      <c r="E96" s="281"/>
      <c r="F96" s="967" t="s">
        <v>355</v>
      </c>
      <c r="G96" s="951" t="s">
        <v>356</v>
      </c>
      <c r="H96" s="281"/>
      <c r="I96" s="281"/>
      <c r="J96" s="281"/>
      <c r="K96" s="281"/>
      <c r="L96" s="961" t="s">
        <v>357</v>
      </c>
    </row>
    <row r="97" spans="1:12" ht="12" customHeight="1" x14ac:dyDescent="0.2">
      <c r="A97" s="966"/>
      <c r="B97" s="969"/>
      <c r="C97" s="355" t="s">
        <v>358</v>
      </c>
      <c r="D97" s="355" t="s">
        <v>118</v>
      </c>
      <c r="E97" s="355" t="s">
        <v>359</v>
      </c>
      <c r="F97" s="969"/>
      <c r="G97" s="949"/>
      <c r="H97" s="355" t="s">
        <v>360</v>
      </c>
      <c r="I97" s="2" t="s">
        <v>361</v>
      </c>
      <c r="J97" s="2" t="s">
        <v>362</v>
      </c>
      <c r="K97" s="2" t="s">
        <v>363</v>
      </c>
      <c r="L97" s="949"/>
    </row>
    <row r="98" spans="1:12" ht="12" hidden="1" customHeight="1" x14ac:dyDescent="0.2">
      <c r="A98" s="53" t="s">
        <v>193</v>
      </c>
      <c r="B98" s="616">
        <f>AVERAGE(B6:B10)</f>
        <v>84000</v>
      </c>
      <c r="C98" s="617">
        <f t="shared" ref="C98:L98" si="0">AVERAGE(C6:C10)</f>
        <v>13800</v>
      </c>
      <c r="D98" s="617">
        <f t="shared" si="0"/>
        <v>3700</v>
      </c>
      <c r="E98" s="617">
        <f t="shared" si="0"/>
        <v>53300</v>
      </c>
      <c r="F98" s="617">
        <f t="shared" si="0"/>
        <v>17000</v>
      </c>
      <c r="G98" s="617">
        <f t="shared" si="0"/>
        <v>34300</v>
      </c>
      <c r="H98" s="618" t="s">
        <v>84</v>
      </c>
      <c r="I98" s="619">
        <f t="shared" si="0"/>
        <v>11900</v>
      </c>
      <c r="J98" s="619">
        <f t="shared" si="0"/>
        <v>200</v>
      </c>
      <c r="K98" s="619">
        <f t="shared" si="0"/>
        <v>1100</v>
      </c>
      <c r="L98" s="617">
        <f t="shared" si="0"/>
        <v>20000</v>
      </c>
    </row>
    <row r="99" spans="1:12" ht="12" hidden="1" customHeight="1" x14ac:dyDescent="0.2">
      <c r="A99" s="53" t="s">
        <v>302</v>
      </c>
      <c r="B99" s="616">
        <f>AVERAGE(B11:B15)</f>
        <v>84362.436399065555</v>
      </c>
      <c r="C99" s="617">
        <f t="shared" ref="C99:L99" si="1">AVERAGE(C11:C15)</f>
        <v>6160</v>
      </c>
      <c r="D99" s="617">
        <f t="shared" si="1"/>
        <v>2720</v>
      </c>
      <c r="E99" s="617">
        <f t="shared" si="1"/>
        <v>51240</v>
      </c>
      <c r="F99" s="617">
        <f t="shared" si="1"/>
        <v>14380</v>
      </c>
      <c r="G99" s="617">
        <f t="shared" si="1"/>
        <v>31420</v>
      </c>
      <c r="H99" s="619">
        <f t="shared" si="1"/>
        <v>975</v>
      </c>
      <c r="I99" s="619">
        <f t="shared" si="1"/>
        <v>19680</v>
      </c>
      <c r="J99" s="619">
        <f t="shared" si="1"/>
        <v>2980</v>
      </c>
      <c r="K99" s="619">
        <f t="shared" si="1"/>
        <v>2020</v>
      </c>
      <c r="L99" s="617">
        <f t="shared" si="1"/>
        <v>26580</v>
      </c>
    </row>
    <row r="100" spans="1:12" ht="12" customHeight="1" x14ac:dyDescent="0.2">
      <c r="A100" s="53" t="s">
        <v>44</v>
      </c>
      <c r="B100" s="84">
        <f>AVERAGE(B16:B20)</f>
        <v>93220</v>
      </c>
      <c r="C100" s="84">
        <f t="shared" ref="C100:L100" si="2">AVERAGE(C16:C20)</f>
        <v>6680</v>
      </c>
      <c r="D100" s="84">
        <f t="shared" si="2"/>
        <v>1840</v>
      </c>
      <c r="E100" s="84">
        <f t="shared" si="2"/>
        <v>67700</v>
      </c>
      <c r="F100" s="84">
        <f t="shared" si="2"/>
        <v>15620</v>
      </c>
      <c r="G100" s="84">
        <f t="shared" si="2"/>
        <v>35580</v>
      </c>
      <c r="H100" s="67">
        <f t="shared" si="2"/>
        <v>1940</v>
      </c>
      <c r="I100" s="67">
        <f t="shared" si="2"/>
        <v>19960</v>
      </c>
      <c r="J100" s="67">
        <f t="shared" si="2"/>
        <v>4220</v>
      </c>
      <c r="K100" s="67">
        <f t="shared" si="2"/>
        <v>3740</v>
      </c>
      <c r="L100" s="84">
        <f t="shared" si="2"/>
        <v>28840</v>
      </c>
    </row>
    <row r="101" spans="1:12" ht="12" customHeight="1" x14ac:dyDescent="0.2">
      <c r="A101" s="53" t="s">
        <v>45</v>
      </c>
      <c r="B101" s="84">
        <f>AVERAGE(B21:B25)</f>
        <v>123833.54364530528</v>
      </c>
      <c r="C101" s="84">
        <f t="shared" ref="C101:L101" si="3">AVERAGE(C21:C25)</f>
        <v>11980</v>
      </c>
      <c r="D101" s="84">
        <f t="shared" si="3"/>
        <v>4329.8</v>
      </c>
      <c r="E101" s="84">
        <f t="shared" si="3"/>
        <v>103100</v>
      </c>
      <c r="F101" s="84">
        <f t="shared" si="3"/>
        <v>21140</v>
      </c>
      <c r="G101" s="84">
        <f t="shared" si="3"/>
        <v>58760</v>
      </c>
      <c r="H101" s="67">
        <f t="shared" si="3"/>
        <v>2425.4</v>
      </c>
      <c r="I101" s="67">
        <f t="shared" si="3"/>
        <v>10691</v>
      </c>
      <c r="J101" s="67">
        <f t="shared" si="3"/>
        <v>11339.8</v>
      </c>
      <c r="K101" s="67">
        <f t="shared" si="3"/>
        <v>1877.4</v>
      </c>
      <c r="L101" s="84">
        <f t="shared" si="3"/>
        <v>32460</v>
      </c>
    </row>
    <row r="102" spans="1:12" ht="12" customHeight="1" x14ac:dyDescent="0.2">
      <c r="A102" s="53" t="s">
        <v>46</v>
      </c>
      <c r="B102" s="84">
        <f>AVERAGE(B26:B30)</f>
        <v>85836.952775496873</v>
      </c>
      <c r="C102" s="84">
        <f t="shared" ref="C102:L102" si="4">AVERAGE(C26:C30)</f>
        <v>3680</v>
      </c>
      <c r="D102" s="84">
        <f t="shared" si="4"/>
        <v>2300</v>
      </c>
      <c r="E102" s="84">
        <f t="shared" si="4"/>
        <v>66038.600000000006</v>
      </c>
      <c r="F102" s="84">
        <f t="shared" si="4"/>
        <v>18180</v>
      </c>
      <c r="G102" s="84">
        <f t="shared" si="4"/>
        <v>32580</v>
      </c>
      <c r="H102" s="67">
        <f t="shared" si="4"/>
        <v>4919.8</v>
      </c>
      <c r="I102" s="67">
        <f t="shared" si="4"/>
        <v>6801.4</v>
      </c>
      <c r="J102" s="67">
        <f t="shared" si="4"/>
        <v>5869.6</v>
      </c>
      <c r="K102" s="67">
        <f t="shared" si="4"/>
        <v>1975.8</v>
      </c>
      <c r="L102" s="84">
        <f t="shared" si="4"/>
        <v>23700</v>
      </c>
    </row>
    <row r="103" spans="1:12" ht="12" customHeight="1" x14ac:dyDescent="0.2">
      <c r="A103" s="53" t="s">
        <v>47</v>
      </c>
      <c r="B103" s="84">
        <f>AVERAGE(B31:B35)</f>
        <v>54551.923999999999</v>
      </c>
      <c r="C103" s="84">
        <f t="shared" ref="C103:L103" si="5">AVERAGE(C31:C35)</f>
        <v>409.4</v>
      </c>
      <c r="D103" s="84">
        <f t="shared" si="5"/>
        <v>59.6</v>
      </c>
      <c r="E103" s="84">
        <f t="shared" si="5"/>
        <v>43952.6</v>
      </c>
      <c r="F103" s="84">
        <f t="shared" si="5"/>
        <v>5060</v>
      </c>
      <c r="G103" s="84">
        <f t="shared" si="5"/>
        <v>31238.799999999999</v>
      </c>
      <c r="H103" s="67">
        <f t="shared" si="5"/>
        <v>3802.8</v>
      </c>
      <c r="I103" s="67">
        <f t="shared" si="5"/>
        <v>1797.4</v>
      </c>
      <c r="J103" s="67">
        <f t="shared" si="5"/>
        <v>1961</v>
      </c>
      <c r="K103" s="67">
        <f t="shared" si="5"/>
        <v>786.8</v>
      </c>
      <c r="L103" s="84">
        <f t="shared" si="5"/>
        <v>21380</v>
      </c>
    </row>
    <row r="104" spans="1:12" ht="12" customHeight="1" x14ac:dyDescent="0.2">
      <c r="A104" s="53" t="s">
        <v>48</v>
      </c>
      <c r="B104" s="84">
        <f>AVERAGE(B36:B40)</f>
        <v>137415.95300000001</v>
      </c>
      <c r="C104" s="84">
        <f t="shared" ref="C104:L104" si="6">AVERAGE(C36:C40)</f>
        <v>5080</v>
      </c>
      <c r="D104" s="84">
        <f t="shared" si="6"/>
        <v>6040</v>
      </c>
      <c r="E104" s="84">
        <f t="shared" si="6"/>
        <v>104932.6</v>
      </c>
      <c r="F104" s="84">
        <f t="shared" si="6"/>
        <v>9940</v>
      </c>
      <c r="G104" s="84">
        <f t="shared" si="6"/>
        <v>70810.600000000006</v>
      </c>
      <c r="H104" s="67">
        <f t="shared" si="6"/>
        <v>7439.4</v>
      </c>
      <c r="I104" s="67">
        <f t="shared" si="6"/>
        <v>9721</v>
      </c>
      <c r="J104" s="67">
        <f t="shared" si="6"/>
        <v>4663.6000000000004</v>
      </c>
      <c r="K104" s="67">
        <f t="shared" si="6"/>
        <v>3383.4</v>
      </c>
      <c r="L104" s="84">
        <f t="shared" si="6"/>
        <v>48866.2</v>
      </c>
    </row>
    <row r="105" spans="1:12" ht="12" customHeight="1" x14ac:dyDescent="0.2">
      <c r="A105" s="53" t="s">
        <v>49</v>
      </c>
      <c r="B105" s="84">
        <f>AVERAGE(B41:B45)</f>
        <v>80246.883199999997</v>
      </c>
      <c r="C105" s="84">
        <f t="shared" ref="C105:L105" si="7">AVERAGE(C41:C45)</f>
        <v>1720</v>
      </c>
      <c r="D105" s="84">
        <f t="shared" si="7"/>
        <v>2880</v>
      </c>
      <c r="E105" s="84">
        <f t="shared" si="7"/>
        <v>53795.199999999997</v>
      </c>
      <c r="F105" s="84">
        <f t="shared" si="7"/>
        <v>8940</v>
      </c>
      <c r="G105" s="84">
        <f t="shared" si="7"/>
        <v>32981.599999999999</v>
      </c>
      <c r="H105" s="67">
        <f t="shared" si="7"/>
        <v>4653.9325200000003</v>
      </c>
      <c r="I105" s="67">
        <f t="shared" si="7"/>
        <v>5769</v>
      </c>
      <c r="J105" s="67">
        <f t="shared" si="7"/>
        <v>4190.3999999999996</v>
      </c>
      <c r="K105" s="67">
        <f t="shared" si="7"/>
        <v>3298.4</v>
      </c>
      <c r="L105" s="84">
        <f t="shared" si="7"/>
        <v>29985.599999999999</v>
      </c>
    </row>
    <row r="106" spans="1:12" ht="12" customHeight="1" x14ac:dyDescent="0.2">
      <c r="A106" s="53">
        <v>2011</v>
      </c>
      <c r="B106" s="84">
        <f t="shared" ref="B106:L106" si="8">B46</f>
        <v>98605.166999999987</v>
      </c>
      <c r="C106" s="84">
        <f t="shared" si="8"/>
        <v>2300</v>
      </c>
      <c r="D106" s="84">
        <f t="shared" si="8"/>
        <v>2500</v>
      </c>
      <c r="E106" s="84">
        <f t="shared" si="8"/>
        <v>76549</v>
      </c>
      <c r="F106" s="84">
        <f t="shared" si="8"/>
        <v>22800</v>
      </c>
      <c r="G106" s="84">
        <f t="shared" si="8"/>
        <v>43748</v>
      </c>
      <c r="H106" s="67">
        <f t="shared" si="8"/>
        <v>5721</v>
      </c>
      <c r="I106" s="67">
        <f t="shared" si="8"/>
        <v>5860</v>
      </c>
      <c r="J106" s="67">
        <f t="shared" si="8"/>
        <v>1310</v>
      </c>
      <c r="K106" s="67">
        <f t="shared" si="8"/>
        <v>776</v>
      </c>
      <c r="L106" s="84">
        <f t="shared" si="8"/>
        <v>31030</v>
      </c>
    </row>
    <row r="107" spans="1:12" ht="12" customHeight="1" x14ac:dyDescent="0.2">
      <c r="A107" s="53">
        <v>2012</v>
      </c>
      <c r="B107" s="84">
        <f t="shared" ref="B107:L107" si="9">B47</f>
        <v>92142.399999999994</v>
      </c>
      <c r="C107" s="84">
        <f t="shared" si="9"/>
        <v>2300</v>
      </c>
      <c r="D107" s="84">
        <f t="shared" si="9"/>
        <v>3700</v>
      </c>
      <c r="E107" s="84">
        <f t="shared" si="9"/>
        <v>63037</v>
      </c>
      <c r="F107" s="84">
        <f t="shared" si="9"/>
        <v>15800</v>
      </c>
      <c r="G107" s="84">
        <f t="shared" si="9"/>
        <v>35899</v>
      </c>
      <c r="H107" s="67">
        <f t="shared" si="9"/>
        <v>5037.9216154780615</v>
      </c>
      <c r="I107" s="67">
        <f t="shared" si="9"/>
        <v>12644.851999999999</v>
      </c>
      <c r="J107" s="67">
        <f t="shared" si="9"/>
        <v>1895</v>
      </c>
      <c r="K107" s="67">
        <f t="shared" si="9"/>
        <v>889.02629999999999</v>
      </c>
      <c r="L107" s="84">
        <f t="shared" si="9"/>
        <v>32106</v>
      </c>
    </row>
    <row r="108" spans="1:12" ht="12" customHeight="1" x14ac:dyDescent="0.2">
      <c r="A108" s="53">
        <v>2013</v>
      </c>
      <c r="B108" s="84">
        <f t="shared" ref="B108:L108" si="10">B48</f>
        <v>66728.854000000007</v>
      </c>
      <c r="C108" s="84">
        <f t="shared" si="10"/>
        <v>1800</v>
      </c>
      <c r="D108" s="84">
        <f t="shared" si="10"/>
        <v>1798</v>
      </c>
      <c r="E108" s="84">
        <f t="shared" si="10"/>
        <v>44880</v>
      </c>
      <c r="F108" s="84">
        <f t="shared" si="10"/>
        <v>7400</v>
      </c>
      <c r="G108" s="84">
        <f t="shared" si="10"/>
        <v>27897</v>
      </c>
      <c r="H108" s="67">
        <f t="shared" si="10"/>
        <v>5700</v>
      </c>
      <c r="I108" s="67">
        <f t="shared" si="10"/>
        <v>8656</v>
      </c>
      <c r="J108" s="67">
        <f t="shared" si="10"/>
        <v>1574</v>
      </c>
      <c r="K108" s="67">
        <f t="shared" si="10"/>
        <v>1014</v>
      </c>
      <c r="L108" s="84">
        <f t="shared" si="10"/>
        <v>26892</v>
      </c>
    </row>
    <row r="109" spans="1:12" ht="12" customHeight="1" x14ac:dyDescent="0.2">
      <c r="A109" s="53">
        <v>2014</v>
      </c>
      <c r="B109" s="84">
        <f t="shared" ref="B109:L109" si="11">B49</f>
        <v>69006.165000000008</v>
      </c>
      <c r="C109" s="84">
        <f t="shared" si="11"/>
        <v>1300</v>
      </c>
      <c r="D109" s="84">
        <f t="shared" si="11"/>
        <v>2700</v>
      </c>
      <c r="E109" s="84">
        <f t="shared" si="11"/>
        <v>49765</v>
      </c>
      <c r="F109" s="84">
        <f t="shared" si="11"/>
        <v>7900</v>
      </c>
      <c r="G109" s="84">
        <f t="shared" si="11"/>
        <v>30071</v>
      </c>
      <c r="H109" s="67">
        <f t="shared" si="11"/>
        <v>5971</v>
      </c>
      <c r="I109" s="67">
        <f t="shared" si="11"/>
        <v>8957</v>
      </c>
      <c r="J109" s="67">
        <f t="shared" si="11"/>
        <v>1482</v>
      </c>
      <c r="K109" s="67">
        <f t="shared" si="11"/>
        <v>1013</v>
      </c>
      <c r="L109" s="84">
        <f t="shared" si="11"/>
        <v>27783</v>
      </c>
    </row>
    <row r="110" spans="1:12" ht="12" customHeight="1" x14ac:dyDescent="0.2">
      <c r="A110" s="53">
        <v>2015</v>
      </c>
      <c r="B110" s="84">
        <f t="shared" ref="B110:L110" si="12">B50</f>
        <v>131393.587</v>
      </c>
      <c r="C110" s="84">
        <f t="shared" si="12"/>
        <v>2649</v>
      </c>
      <c r="D110" s="84">
        <f t="shared" si="12"/>
        <v>4266</v>
      </c>
      <c r="E110" s="84">
        <f t="shared" si="12"/>
        <v>84532</v>
      </c>
      <c r="F110" s="84">
        <f t="shared" si="12"/>
        <v>13552</v>
      </c>
      <c r="G110" s="84">
        <f t="shared" si="12"/>
        <v>53088</v>
      </c>
      <c r="H110" s="67">
        <f t="shared" si="12"/>
        <v>4000</v>
      </c>
      <c r="I110" s="67">
        <f t="shared" si="12"/>
        <v>23933</v>
      </c>
      <c r="J110" s="67">
        <f t="shared" si="12"/>
        <v>1006</v>
      </c>
      <c r="K110" s="67">
        <f t="shared" si="12"/>
        <v>3149</v>
      </c>
      <c r="L110" s="84">
        <f t="shared" si="12"/>
        <v>52237</v>
      </c>
    </row>
    <row r="111" spans="1:12" ht="12" customHeight="1" x14ac:dyDescent="0.2">
      <c r="A111" s="53">
        <v>2016</v>
      </c>
      <c r="B111" s="84">
        <f t="shared" ref="B111:L111" si="13">B51</f>
        <v>87976.203000000009</v>
      </c>
      <c r="C111" s="84">
        <f t="shared" si="13"/>
        <v>1200</v>
      </c>
      <c r="D111" s="84">
        <f t="shared" si="13"/>
        <v>2600</v>
      </c>
      <c r="E111" s="84">
        <f t="shared" si="13"/>
        <v>47225</v>
      </c>
      <c r="F111" s="84">
        <f t="shared" si="13"/>
        <v>6000</v>
      </c>
      <c r="G111" s="84">
        <f t="shared" si="13"/>
        <v>30317</v>
      </c>
      <c r="H111" s="67">
        <f t="shared" si="13"/>
        <v>4179</v>
      </c>
      <c r="I111" s="67">
        <f t="shared" si="13"/>
        <v>22478</v>
      </c>
      <c r="J111" s="67">
        <f t="shared" si="13"/>
        <v>473</v>
      </c>
      <c r="K111" s="67">
        <f t="shared" si="13"/>
        <v>3980</v>
      </c>
      <c r="L111" s="84">
        <f t="shared" si="13"/>
        <v>31303</v>
      </c>
    </row>
    <row r="112" spans="1:12" ht="12" customHeight="1" x14ac:dyDescent="0.2">
      <c r="A112" s="53">
        <v>2017</v>
      </c>
      <c r="B112" s="84">
        <f t="shared" ref="B112:L112" si="14">B52</f>
        <v>96060</v>
      </c>
      <c r="C112" s="84">
        <f t="shared" si="14"/>
        <v>1300</v>
      </c>
      <c r="D112" s="84">
        <f t="shared" si="14"/>
        <v>1800</v>
      </c>
      <c r="E112" s="84">
        <f t="shared" si="14"/>
        <v>50774</v>
      </c>
      <c r="F112" s="84">
        <f t="shared" si="14"/>
        <v>7400</v>
      </c>
      <c r="G112" s="84">
        <f t="shared" si="14"/>
        <v>34186</v>
      </c>
      <c r="H112" s="67">
        <f t="shared" si="14"/>
        <v>7803</v>
      </c>
      <c r="I112" s="67">
        <f t="shared" si="14"/>
        <v>14639</v>
      </c>
      <c r="J112" s="67">
        <f t="shared" si="14"/>
        <v>2338</v>
      </c>
      <c r="K112" s="67">
        <f t="shared" si="14"/>
        <v>3515</v>
      </c>
      <c r="L112" s="84">
        <f t="shared" si="14"/>
        <v>25445</v>
      </c>
    </row>
    <row r="113" spans="1:12" ht="12" customHeight="1" x14ac:dyDescent="0.2">
      <c r="A113" s="53">
        <v>2018</v>
      </c>
      <c r="B113" s="84">
        <f t="shared" ref="B113:L113" si="15">B53</f>
        <v>62743</v>
      </c>
      <c r="C113" s="84">
        <f t="shared" si="15"/>
        <v>500</v>
      </c>
      <c r="D113" s="84">
        <f t="shared" si="15"/>
        <v>1621</v>
      </c>
      <c r="E113" s="84">
        <f t="shared" si="15"/>
        <v>37441</v>
      </c>
      <c r="F113" s="84">
        <f t="shared" si="15"/>
        <v>6200</v>
      </c>
      <c r="G113" s="84">
        <f t="shared" si="15"/>
        <v>24543</v>
      </c>
      <c r="H113" s="67">
        <f t="shared" si="15"/>
        <v>4838</v>
      </c>
      <c r="I113" s="67">
        <f t="shared" si="15"/>
        <v>4076</v>
      </c>
      <c r="J113" s="67">
        <f t="shared" si="15"/>
        <v>3454</v>
      </c>
      <c r="K113" s="67">
        <f t="shared" si="15"/>
        <v>2371</v>
      </c>
      <c r="L113" s="84">
        <f t="shared" si="15"/>
        <v>18540</v>
      </c>
    </row>
    <row r="114" spans="1:12" ht="12" customHeight="1" x14ac:dyDescent="0.2">
      <c r="A114" s="53">
        <v>2019</v>
      </c>
      <c r="B114" s="84">
        <f t="shared" ref="B114:L114" si="16">B54</f>
        <v>37007</v>
      </c>
      <c r="C114" s="84">
        <f t="shared" si="16"/>
        <v>300</v>
      </c>
      <c r="D114" s="84">
        <f t="shared" si="16"/>
        <v>239</v>
      </c>
      <c r="E114" s="84">
        <f t="shared" si="16"/>
        <v>27292</v>
      </c>
      <c r="F114" s="84">
        <f t="shared" si="16"/>
        <v>4700</v>
      </c>
      <c r="G114" s="84">
        <f t="shared" si="16"/>
        <v>18882</v>
      </c>
      <c r="H114" s="67">
        <f t="shared" si="16"/>
        <v>3424</v>
      </c>
      <c r="I114" s="67">
        <f t="shared" si="16"/>
        <v>1563</v>
      </c>
      <c r="J114" s="67">
        <f t="shared" si="16"/>
        <v>1047</v>
      </c>
      <c r="K114" s="67">
        <f t="shared" si="16"/>
        <v>997</v>
      </c>
      <c r="L114" s="84">
        <f t="shared" si="16"/>
        <v>11271</v>
      </c>
    </row>
    <row r="115" spans="1:12" ht="12" customHeight="1" x14ac:dyDescent="0.2">
      <c r="A115" s="53">
        <v>2020</v>
      </c>
      <c r="B115" s="84">
        <f t="shared" ref="B115:L115" si="17">B55</f>
        <v>61716</v>
      </c>
      <c r="C115" s="84">
        <f t="shared" si="17"/>
        <v>312</v>
      </c>
      <c r="D115" s="84">
        <f t="shared" si="17"/>
        <v>220</v>
      </c>
      <c r="E115" s="84">
        <f t="shared" si="17"/>
        <v>45965</v>
      </c>
      <c r="F115" s="84">
        <f t="shared" si="17"/>
        <v>6078</v>
      </c>
      <c r="G115" s="84">
        <f t="shared" si="17"/>
        <v>33888</v>
      </c>
      <c r="H115" s="67">
        <f t="shared" si="17"/>
        <v>7782</v>
      </c>
      <c r="I115" s="67">
        <f t="shared" si="17"/>
        <v>908</v>
      </c>
      <c r="J115" s="67">
        <f t="shared" si="17"/>
        <v>1900</v>
      </c>
      <c r="K115" s="67">
        <f t="shared" si="17"/>
        <v>1158</v>
      </c>
      <c r="L115" s="84">
        <f t="shared" si="17"/>
        <v>21207</v>
      </c>
    </row>
    <row r="116" spans="1:12" ht="12" customHeight="1" x14ac:dyDescent="0.2">
      <c r="A116" s="53">
        <v>2021</v>
      </c>
      <c r="B116" s="84">
        <f t="shared" ref="B116:L116" si="18">B56</f>
        <v>62228</v>
      </c>
      <c r="C116" s="84">
        <f t="shared" si="18"/>
        <v>262</v>
      </c>
      <c r="D116" s="84">
        <f t="shared" si="18"/>
        <v>1411</v>
      </c>
      <c r="E116" s="84">
        <f t="shared" si="18"/>
        <v>41308</v>
      </c>
      <c r="F116" s="84">
        <f t="shared" si="18"/>
        <v>6473</v>
      </c>
      <c r="G116" s="84">
        <f t="shared" si="18"/>
        <v>28646</v>
      </c>
      <c r="H116" s="67">
        <f t="shared" si="18"/>
        <v>5676</v>
      </c>
      <c r="I116" s="67">
        <f t="shared" si="18"/>
        <v>3700</v>
      </c>
      <c r="J116" s="67">
        <f t="shared" si="18"/>
        <v>2938</v>
      </c>
      <c r="K116" s="67">
        <f t="shared" si="18"/>
        <v>1857</v>
      </c>
      <c r="L116" s="84">
        <f t="shared" si="18"/>
        <v>19974</v>
      </c>
    </row>
    <row r="117" spans="1:12" ht="12" customHeight="1" x14ac:dyDescent="0.2">
      <c r="A117" s="53">
        <v>2022</v>
      </c>
      <c r="B117" s="84">
        <f t="shared" ref="B117:L118" si="19">B57</f>
        <v>102035</v>
      </c>
      <c r="C117" s="84">
        <f t="shared" si="19"/>
        <v>849</v>
      </c>
      <c r="D117" s="84">
        <f t="shared" si="19"/>
        <v>2052</v>
      </c>
      <c r="E117" s="84">
        <f t="shared" si="19"/>
        <v>55391</v>
      </c>
      <c r="F117" s="84">
        <f t="shared" si="19"/>
        <v>9028</v>
      </c>
      <c r="G117" s="84">
        <f t="shared" si="19"/>
        <v>37057</v>
      </c>
      <c r="H117" s="67">
        <f t="shared" si="19"/>
        <v>10289</v>
      </c>
      <c r="I117" s="67">
        <f t="shared" si="19"/>
        <v>7146</v>
      </c>
      <c r="J117" s="67">
        <f t="shared" si="19"/>
        <v>6875</v>
      </c>
      <c r="K117" s="67">
        <f t="shared" si="19"/>
        <v>3148</v>
      </c>
      <c r="L117" s="84">
        <f t="shared" si="19"/>
        <v>34058</v>
      </c>
    </row>
    <row r="118" spans="1:12" ht="12" customHeight="1" x14ac:dyDescent="0.2">
      <c r="A118" s="53" t="s">
        <v>364</v>
      </c>
      <c r="B118" s="84">
        <f t="shared" si="19"/>
        <v>78975</v>
      </c>
      <c r="C118" s="84">
        <f t="shared" si="19"/>
        <v>596</v>
      </c>
      <c r="D118" s="84">
        <f t="shared" si="19"/>
        <v>1139</v>
      </c>
      <c r="E118" s="84">
        <f t="shared" si="19"/>
        <v>38373</v>
      </c>
      <c r="F118" s="84">
        <f t="shared" si="19"/>
        <v>6425</v>
      </c>
      <c r="G118" s="84">
        <f t="shared" si="19"/>
        <v>23422</v>
      </c>
      <c r="H118" s="67">
        <f t="shared" si="19"/>
        <v>6312</v>
      </c>
      <c r="I118" s="67">
        <f t="shared" si="19"/>
        <v>6217</v>
      </c>
      <c r="J118" s="67">
        <f t="shared" si="19"/>
        <v>3191</v>
      </c>
      <c r="K118" s="67">
        <f t="shared" si="19"/>
        <v>2525</v>
      </c>
      <c r="L118" s="84">
        <f t="shared" si="19"/>
        <v>21563</v>
      </c>
    </row>
    <row r="119" spans="1:12" ht="47.25" customHeight="1" x14ac:dyDescent="0.2">
      <c r="A119" s="957" t="str">
        <f>A59</f>
        <v>a/  Includes some upriver origin spring Chinook through 1980.  Beginning in 1981, the lower river catch of lower river spring Chinook is based on mark recoveries rather than the timing of the catch, as in previous years.  Since 1986, GSI and VSI techniques have been used for stock composition analysis.  Commercial catch includes Select Area fisheries.  Sport catch is mainstem Columbia River, does not include tributaries. Catch may include small numbers of jacks.  Sport fishery closed in 1995 to 1997.</v>
      </c>
      <c r="B119" s="957"/>
      <c r="C119" s="957"/>
      <c r="D119" s="957"/>
      <c r="E119" s="957"/>
      <c r="F119" s="957"/>
      <c r="G119" s="957"/>
      <c r="H119" s="957"/>
      <c r="I119" s="957"/>
      <c r="J119" s="957"/>
      <c r="K119" s="957"/>
      <c r="L119" s="957"/>
    </row>
    <row r="120" spans="1:12" ht="35.25" customHeight="1" x14ac:dyDescent="0.2">
      <c r="A120" s="946" t="str">
        <f t="shared" ref="A120:A123" si="20">A60</f>
        <v>b/  Prior to 1988, the escapement goal at Willamette Falls was 30,000 to 35,000.  Beginning in 1988, the goal was dependent on run size under the Willamette Basin Fish Management Plan.  Since 2001, hatchery escapement targets are set in the Fisheries Management and Evaluation Plan developed by ODFW.  Lower Willamette sport catch may include small numbers of jacks.</v>
      </c>
      <c r="B120" s="946"/>
      <c r="C120" s="946"/>
      <c r="D120" s="946"/>
      <c r="E120" s="946"/>
      <c r="F120" s="946"/>
      <c r="G120" s="946"/>
      <c r="H120" s="946"/>
      <c r="I120" s="946"/>
      <c r="J120" s="946"/>
      <c r="K120" s="946"/>
      <c r="L120" s="946"/>
    </row>
    <row r="121" spans="1:12" ht="21.75" customHeight="1" x14ac:dyDescent="0.2">
      <c r="A121" s="946" t="str">
        <f t="shared" si="20"/>
        <v>c/  Includes hatchery escapement, tributary recreational catch, and natural spawning escapement for 1975 to present.  The years 1971-1973 are based on using the 1975-1976 Cowlitz River recreational fishery adult harvest rates.</v>
      </c>
      <c r="B121" s="946"/>
      <c r="C121" s="946"/>
      <c r="D121" s="946"/>
      <c r="E121" s="946"/>
      <c r="F121" s="946"/>
      <c r="G121" s="946"/>
      <c r="H121" s="946"/>
      <c r="I121" s="946"/>
      <c r="J121" s="946"/>
      <c r="K121" s="946"/>
      <c r="L121" s="946"/>
    </row>
    <row r="122" spans="1:12" ht="11.25" customHeight="1" x14ac:dyDescent="0.2">
      <c r="A122" s="946" t="str">
        <f t="shared" si="20"/>
        <v>d/  Includes hatcheries operated by all agencies.  Values are included in the totals for the tributary runs.</v>
      </c>
      <c r="B122" s="946"/>
      <c r="C122" s="946"/>
      <c r="D122" s="946"/>
      <c r="E122" s="946"/>
      <c r="F122" s="946"/>
      <c r="G122" s="946"/>
      <c r="H122" s="946"/>
      <c r="I122" s="946"/>
      <c r="J122" s="946"/>
      <c r="K122" s="946"/>
      <c r="L122" s="946"/>
    </row>
    <row r="123" spans="1:12" ht="10.5" customHeight="1" x14ac:dyDescent="0.2">
      <c r="A123" s="946" t="str">
        <f t="shared" si="20"/>
        <v>e/  Preliminary.</v>
      </c>
      <c r="B123" s="946"/>
      <c r="C123" s="946"/>
      <c r="D123" s="946"/>
      <c r="E123" s="946"/>
      <c r="F123" s="946"/>
      <c r="G123" s="946"/>
      <c r="H123" s="946"/>
      <c r="I123" s="946"/>
      <c r="J123" s="946"/>
      <c r="K123" s="946"/>
      <c r="L123" s="946"/>
    </row>
    <row r="124" spans="1:12" ht="11.25" customHeight="1" x14ac:dyDescent="0.2">
      <c r="A124" s="59"/>
      <c r="B124" s="59"/>
      <c r="C124" s="59"/>
      <c r="D124" s="59"/>
      <c r="E124" s="59"/>
      <c r="F124" s="59"/>
      <c r="G124" s="59"/>
      <c r="H124" s="59"/>
      <c r="I124" s="59"/>
      <c r="J124" s="59"/>
      <c r="K124" s="59"/>
      <c r="L124" s="59"/>
    </row>
    <row r="125" spans="1:12" ht="7.5" customHeight="1" x14ac:dyDescent="0.2">
      <c r="A125" s="59"/>
      <c r="B125" s="59"/>
      <c r="C125" s="59"/>
      <c r="D125" s="59"/>
      <c r="E125" s="59"/>
      <c r="F125" s="59"/>
      <c r="G125" s="59"/>
      <c r="H125" s="59"/>
      <c r="I125" s="59"/>
      <c r="J125" s="59"/>
      <c r="K125" s="59"/>
      <c r="L125" s="59"/>
    </row>
    <row r="126" spans="1:12" ht="9.4" customHeight="1" x14ac:dyDescent="0.2">
      <c r="A126" s="614"/>
      <c r="B126" s="614"/>
      <c r="C126" s="614"/>
      <c r="D126" s="614"/>
      <c r="E126" s="614"/>
      <c r="F126" s="614"/>
      <c r="G126" s="614"/>
      <c r="H126" s="614"/>
      <c r="I126" s="614"/>
      <c r="J126" s="614"/>
      <c r="K126" s="614"/>
      <c r="L126" s="614"/>
    </row>
    <row r="127" spans="1:12" ht="11.25" customHeight="1" x14ac:dyDescent="0.2">
      <c r="A127" s="614"/>
      <c r="B127" s="614"/>
      <c r="C127" s="614"/>
      <c r="D127" s="614"/>
      <c r="E127" s="614"/>
      <c r="F127" s="614"/>
      <c r="G127" s="614"/>
      <c r="H127" s="614"/>
      <c r="I127" s="614"/>
      <c r="J127" s="614"/>
      <c r="K127" s="614"/>
      <c r="L127" s="614"/>
    </row>
  </sheetData>
  <customSheetViews>
    <customSheetView guid="{EF5D9E67-CDBC-4DA7-AF4B-457CDBE1825C}" showGridLines="0">
      <pane ySplit="5" topLeftCell="A36" activePane="bottomLeft" state="frozen"/>
      <selection pane="bottomLeft" activeCell="A6" sqref="A6"/>
      <pageMargins left="0" right="0" top="0" bottom="0" header="0" footer="0"/>
      <pageSetup orientation="landscape" r:id="rId1"/>
      <headerFooter alignWithMargins="0"/>
    </customSheetView>
    <customSheetView guid="{803B97A9-0AF5-4FA4-9F0C-810C2BEAFCD3}" showPageBreaks="1" showGridLines="0" showRuler="0">
      <pane ySplit="5" topLeftCell="A90" activePane="bottomLeft" state="frozen"/>
      <selection pane="bottomLeft" activeCell="E105" sqref="E105:G107"/>
      <pageMargins left="0" right="0" top="0" bottom="0" header="0" footer="0"/>
      <pageSetup orientation="landscape" r:id="rId2"/>
      <headerFooter alignWithMargins="0"/>
    </customSheetView>
    <customSheetView guid="{5AE94949-FC73-44C2-96F8-94154186EF22}" showPageBreaks="1" showGridLines="0" printArea="1" showRuler="0">
      <pane ySplit="5" topLeftCell="A94" activePane="bottomLeft" state="frozen"/>
      <selection pane="bottomLeft" activeCell="O119" sqref="O119"/>
      <pageMargins left="0" right="0" top="0" bottom="0" header="0" footer="0"/>
      <pageSetup orientation="landscape" r:id="rId3"/>
      <headerFooter alignWithMargins="0"/>
    </customSheetView>
    <customSheetView guid="{CD5E8C7E-750A-46DA-942B-F5133C1E4099}" showPageBreaks="1" showGridLines="0" showRuler="0">
      <pane ySplit="5" topLeftCell="A6" activePane="bottomLeft" state="frozen"/>
      <selection pane="bottomLeft" sqref="A1:IV65536"/>
      <pageMargins left="0" right="0" top="0" bottom="0" header="0" footer="0"/>
      <pageSetup orientation="landscape" r:id="rId4"/>
      <headerFooter alignWithMargins="0"/>
    </customSheetView>
    <customSheetView guid="{BBF7E6D9-D6DC-4A8E-B6D8-078D86A9ABA9}" showPageBreaks="1" showGridLines="0" printArea="1" showRuler="0">
      <pane ySplit="5" topLeftCell="A99" activePane="bottomLeft" state="frozen"/>
      <selection pane="bottomLeft" activeCell="A101" sqref="A101:L102"/>
      <pageMargins left="0" right="0" top="0" bottom="0" header="0" footer="0"/>
      <pageSetup orientation="landscape" r:id="rId5"/>
      <headerFooter alignWithMargins="0"/>
    </customSheetView>
    <customSheetView guid="{622B48C2-7B56-4B1F-A7B4-4660CCA8C989}" showPageBreaks="1" showGridLines="0" printArea="1" showRuler="0">
      <pane ySplit="5" topLeftCell="A88" activePane="bottomLeft" state="frozen"/>
      <selection pane="bottomLeft" activeCell="A98" sqref="A98:L99"/>
      <pageMargins left="0" right="0" top="0" bottom="0" header="0" footer="0"/>
      <pageSetup orientation="landscape" r:id="rId6"/>
      <headerFooter alignWithMargins="0"/>
    </customSheetView>
    <customSheetView guid="{1BB9C890-5E21-46C2-BAFE-D361E72979A8}" showPageBreaks="1" showGridLines="0" printArea="1" showRuler="0">
      <pane ySplit="5" topLeftCell="A82" activePane="bottomLeft" state="frozen"/>
      <selection pane="bottomLeft" activeCell="B39" sqref="B39"/>
      <pageMargins left="0" right="0" top="0" bottom="0" header="0" footer="0"/>
      <pageSetup orientation="landscape" r:id="rId7"/>
      <headerFooter alignWithMargins="0"/>
    </customSheetView>
    <customSheetView guid="{CBDD6A68-2B40-41C7-BE8F-235A878832D4}" showGridLines="0" showRuler="0">
      <pane ySplit="5" topLeftCell="A13" activePane="bottomLeft" state="frozen"/>
      <selection pane="bottomLeft" activeCell="B39" sqref="B39"/>
      <pageMargins left="0" right="0" top="0" bottom="0" header="0" footer="0"/>
      <pageSetup orientation="landscape" r:id="rId8"/>
      <headerFooter alignWithMargins="0"/>
    </customSheetView>
    <customSheetView guid="{4E64E44E-C413-40AC-A3E9-46A65E2E50C1}" showPageBreaks="1" showGridLines="0" printArea="1" showRuler="0">
      <pane ySplit="5" topLeftCell="A6" activePane="bottomLeft" state="frozen"/>
      <selection pane="bottomLeft" sqref="A1:IV65536"/>
      <pageMargins left="0" right="0" top="0" bottom="0" header="0" footer="0"/>
      <pageSetup orientation="landscape" r:id="rId9"/>
      <headerFooter alignWithMargins="0"/>
    </customSheetView>
    <customSheetView guid="{5AF37BD3-DE11-4EB0-B468-40F0C613EAAC}" showPageBreaks="1" showGridLines="0" showRuler="0">
      <pane ySplit="5" topLeftCell="A6" activePane="bottomLeft" state="frozen"/>
      <selection pane="bottomLeft" sqref="A1:IV65536"/>
      <pageMargins left="0" right="0" top="0" bottom="0" header="0" footer="0"/>
      <pageSetup orientation="landscape" r:id="rId10"/>
      <headerFooter alignWithMargins="0"/>
    </customSheetView>
    <customSheetView guid="{8B1E0859-77EF-4DDB-A81F-104DBA348B31}" showPageBreaks="1" showGridLines="0" printArea="1">
      <pane ySplit="5" topLeftCell="A30" activePane="bottomLeft" state="frozen"/>
      <selection pane="bottomLeft" activeCell="B40" sqref="B40:L44"/>
      <pageMargins left="0" right="0" top="0" bottom="0" header="0" footer="0"/>
      <pageSetup orientation="landscape" r:id="rId11"/>
      <headerFooter alignWithMargins="0"/>
    </customSheetView>
    <customSheetView guid="{56968ECB-F4FE-477A-8A39-9E820F23F3B6}" showGridLines="0">
      <pane ySplit="5" topLeftCell="A6" activePane="bottomLeft" state="frozen"/>
      <selection pane="bottomLeft" activeCell="A6" sqref="A6"/>
      <pageMargins left="0" right="0" top="0" bottom="0" header="0" footer="0"/>
      <pageSetup orientation="landscape" r:id="rId12"/>
      <headerFooter alignWithMargins="0"/>
    </customSheetView>
    <customSheetView guid="{951E20F6-66AF-4739-924D-9C0B166AA065}" showPageBreaks="1" showGridLines="0" showRuler="0">
      <pane ySplit="5" topLeftCell="A90" activePane="bottomLeft" state="frozen"/>
      <selection pane="bottomLeft" activeCell="E105" sqref="E105:G107"/>
      <pageMargins left="0" right="0" top="0" bottom="0" header="0" footer="0"/>
      <pageSetup orientation="landscape" r:id="rId13"/>
      <headerFooter alignWithMargins="0"/>
    </customSheetView>
  </customSheetViews>
  <mergeCells count="26">
    <mergeCell ref="A122:L122"/>
    <mergeCell ref="L96:L97"/>
    <mergeCell ref="A93:L93"/>
    <mergeCell ref="E94:K94"/>
    <mergeCell ref="B95:B97"/>
    <mergeCell ref="E95:G95"/>
    <mergeCell ref="A96:A97"/>
    <mergeCell ref="F96:F97"/>
    <mergeCell ref="G96:G97"/>
    <mergeCell ref="C95:D95"/>
    <mergeCell ref="A123:L123"/>
    <mergeCell ref="A1:L1"/>
    <mergeCell ref="E2:K2"/>
    <mergeCell ref="A4:A5"/>
    <mergeCell ref="B3:B5"/>
    <mergeCell ref="E3:G3"/>
    <mergeCell ref="G4:G5"/>
    <mergeCell ref="F4:F5"/>
    <mergeCell ref="L4:L5"/>
    <mergeCell ref="C3:D3"/>
    <mergeCell ref="A60:L60"/>
    <mergeCell ref="A59:L59"/>
    <mergeCell ref="A61:L61"/>
    <mergeCell ref="A119:L119"/>
    <mergeCell ref="A120:L120"/>
    <mergeCell ref="A121:L121"/>
  </mergeCells>
  <phoneticPr fontId="0" type="noConversion"/>
  <pageMargins left="1" right="1" top="1" bottom="1" header="0.5" footer="0.5"/>
  <pageSetup orientation="landscape" r:id="rId14"/>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dimension ref="A1:XFC123"/>
  <sheetViews>
    <sheetView showGridLines="0" zoomScaleNormal="100" zoomScaleSheetLayoutView="100" workbookViewId="0">
      <pane ySplit="5" topLeftCell="A11" activePane="bottomLeft" state="frozen"/>
      <selection activeCell="J81" sqref="J81"/>
      <selection pane="bottomLeft" activeCell="B14" sqref="B14:B58"/>
    </sheetView>
  </sheetViews>
  <sheetFormatPr defaultColWidth="9.1796875" defaultRowHeight="12" customHeight="1" x14ac:dyDescent="0.2"/>
  <cols>
    <col min="1" max="1" width="8.1796875" style="63" customWidth="1"/>
    <col min="2" max="2" width="8.54296875" style="63" customWidth="1"/>
    <col min="3" max="3" width="8.81640625" style="63" customWidth="1"/>
    <col min="4" max="4" width="8" style="38" bestFit="1" customWidth="1"/>
    <col min="5" max="5" width="11" style="38" customWidth="1"/>
    <col min="6" max="6" width="10.81640625" style="38" bestFit="1" customWidth="1"/>
    <col min="7" max="7" width="9.453125" style="38" customWidth="1"/>
    <col min="8" max="8" width="10.7265625" style="38" customWidth="1"/>
    <col min="9" max="9" width="8.81640625" style="38" customWidth="1"/>
    <col min="10" max="10" width="10.1796875" style="38" customWidth="1"/>
    <col min="11" max="11" width="9.453125" style="38" customWidth="1"/>
    <col min="12" max="12" width="8" style="63" customWidth="1"/>
    <col min="13" max="16384" width="9.1796875" style="112"/>
  </cols>
  <sheetData>
    <row r="1" spans="1:12" ht="12" customHeight="1" x14ac:dyDescent="0.2">
      <c r="A1" s="940" t="s">
        <v>369</v>
      </c>
      <c r="B1" s="940"/>
      <c r="C1" s="940"/>
      <c r="D1" s="940"/>
      <c r="E1" s="940"/>
      <c r="F1" s="940"/>
      <c r="G1" s="940"/>
      <c r="H1" s="940"/>
      <c r="I1" s="940"/>
      <c r="J1" s="940"/>
      <c r="K1" s="940"/>
      <c r="L1" s="940"/>
    </row>
    <row r="2" spans="1:12" ht="12" customHeight="1" x14ac:dyDescent="0.2">
      <c r="A2" s="966"/>
      <c r="B2" s="966"/>
      <c r="C2" s="966"/>
      <c r="D2" s="966"/>
      <c r="E2" s="966"/>
      <c r="F2" s="966"/>
      <c r="G2" s="966"/>
      <c r="H2" s="966"/>
      <c r="I2" s="966"/>
      <c r="J2" s="966"/>
      <c r="K2" s="966"/>
      <c r="L2" s="966"/>
    </row>
    <row r="3" spans="1:12" ht="12" customHeight="1" x14ac:dyDescent="0.2">
      <c r="A3" s="53"/>
      <c r="B3" s="968" t="s">
        <v>351</v>
      </c>
      <c r="C3" s="972" t="s">
        <v>370</v>
      </c>
      <c r="D3" s="972"/>
      <c r="E3" s="4"/>
      <c r="F3" s="972" t="s">
        <v>371</v>
      </c>
      <c r="G3" s="972"/>
      <c r="H3" s="972"/>
      <c r="I3" s="103"/>
      <c r="K3" s="103"/>
      <c r="L3" s="38"/>
    </row>
    <row r="4" spans="1:12" ht="11.25" customHeight="1" x14ac:dyDescent="0.2">
      <c r="A4" s="940" t="s">
        <v>298</v>
      </c>
      <c r="B4" s="968"/>
      <c r="C4" s="968" t="s">
        <v>372</v>
      </c>
      <c r="D4" s="335"/>
      <c r="E4" s="968" t="s">
        <v>373</v>
      </c>
      <c r="F4" s="975" t="s">
        <v>374</v>
      </c>
      <c r="G4" s="968" t="s">
        <v>375</v>
      </c>
      <c r="H4" s="968" t="s">
        <v>376</v>
      </c>
      <c r="I4" s="972" t="s">
        <v>377</v>
      </c>
      <c r="J4" s="972"/>
      <c r="K4" s="977" t="s">
        <v>378</v>
      </c>
      <c r="L4" s="977"/>
    </row>
    <row r="5" spans="1:12" ht="17.25" customHeight="1" x14ac:dyDescent="0.2">
      <c r="A5" s="966"/>
      <c r="B5" s="968"/>
      <c r="C5" s="968"/>
      <c r="D5" s="336" t="s">
        <v>118</v>
      </c>
      <c r="E5" s="969"/>
      <c r="F5" s="976"/>
      <c r="G5" s="969"/>
      <c r="H5" s="969"/>
      <c r="I5" s="355" t="s">
        <v>119</v>
      </c>
      <c r="J5" s="355" t="s">
        <v>379</v>
      </c>
      <c r="K5" s="355" t="s">
        <v>119</v>
      </c>
      <c r="L5" s="355" t="s">
        <v>379</v>
      </c>
    </row>
    <row r="6" spans="1:12" ht="12" customHeight="1" x14ac:dyDescent="0.2">
      <c r="A6" s="90">
        <v>1971</v>
      </c>
      <c r="B6" s="327"/>
      <c r="C6" s="327"/>
      <c r="D6" s="328"/>
      <c r="E6" s="328"/>
      <c r="F6" s="328"/>
      <c r="G6" s="328"/>
      <c r="H6" s="328"/>
      <c r="I6" s="328"/>
      <c r="J6" s="328"/>
      <c r="K6" s="328"/>
      <c r="L6" s="327"/>
    </row>
    <row r="7" spans="1:12" ht="12" customHeight="1" x14ac:dyDescent="0.2">
      <c r="A7" s="90">
        <v>1972</v>
      </c>
      <c r="B7" s="327"/>
      <c r="C7" s="327"/>
      <c r="D7" s="328"/>
      <c r="E7" s="328"/>
      <c r="F7" s="328"/>
      <c r="G7" s="328"/>
      <c r="H7" s="328"/>
      <c r="I7" s="328"/>
      <c r="J7" s="328"/>
      <c r="K7" s="328"/>
      <c r="L7" s="327"/>
    </row>
    <row r="8" spans="1:12" ht="12" customHeight="1" x14ac:dyDescent="0.2">
      <c r="A8" s="90">
        <v>1973</v>
      </c>
      <c r="B8" s="327"/>
      <c r="C8" s="327"/>
      <c r="D8" s="328"/>
      <c r="E8" s="328"/>
      <c r="F8" s="328"/>
      <c r="G8" s="328"/>
      <c r="H8" s="328"/>
      <c r="I8" s="328"/>
      <c r="J8" s="328"/>
      <c r="K8" s="328"/>
      <c r="L8" s="327"/>
    </row>
    <row r="9" spans="1:12" ht="12" customHeight="1" x14ac:dyDescent="0.2">
      <c r="A9" s="90">
        <v>1974</v>
      </c>
      <c r="B9" s="327"/>
      <c r="C9" s="327"/>
      <c r="D9" s="328"/>
      <c r="E9" s="328"/>
      <c r="F9" s="328"/>
      <c r="G9" s="328"/>
      <c r="H9" s="328"/>
      <c r="I9" s="328"/>
      <c r="J9" s="328"/>
      <c r="K9" s="328"/>
      <c r="L9" s="327"/>
    </row>
    <row r="10" spans="1:12" ht="12" customHeight="1" x14ac:dyDescent="0.2">
      <c r="A10" s="90">
        <v>1975</v>
      </c>
      <c r="B10" s="327"/>
      <c r="C10" s="327"/>
      <c r="D10" s="328"/>
      <c r="E10" s="328"/>
      <c r="F10" s="328"/>
      <c r="G10" s="328"/>
      <c r="H10" s="328"/>
      <c r="I10" s="328"/>
      <c r="J10" s="328"/>
      <c r="K10" s="328"/>
      <c r="L10" s="327"/>
    </row>
    <row r="11" spans="1:12" ht="12" customHeight="1" x14ac:dyDescent="0.2">
      <c r="A11" s="90">
        <v>1976</v>
      </c>
      <c r="B11" s="327"/>
      <c r="C11" s="327"/>
      <c r="D11" s="328"/>
      <c r="E11" s="328"/>
      <c r="F11" s="328"/>
      <c r="G11" s="328"/>
      <c r="H11" s="328"/>
      <c r="I11" s="328"/>
      <c r="J11" s="328"/>
      <c r="K11" s="328"/>
      <c r="L11" s="327"/>
    </row>
    <row r="12" spans="1:12" ht="12" customHeight="1" x14ac:dyDescent="0.2">
      <c r="A12" s="90">
        <v>1977</v>
      </c>
      <c r="B12" s="327"/>
      <c r="C12" s="327"/>
      <c r="D12" s="328"/>
      <c r="E12" s="328"/>
      <c r="F12" s="328"/>
      <c r="G12" s="328"/>
      <c r="H12" s="328"/>
      <c r="I12" s="328"/>
      <c r="J12" s="328"/>
      <c r="K12" s="328"/>
      <c r="L12" s="327"/>
    </row>
    <row r="13" spans="1:12" ht="12" customHeight="1" x14ac:dyDescent="0.2">
      <c r="A13" s="90">
        <v>1978</v>
      </c>
      <c r="B13" s="327"/>
      <c r="C13" s="327"/>
      <c r="D13" s="328"/>
      <c r="E13" s="328"/>
      <c r="F13" s="328"/>
      <c r="G13" s="328"/>
      <c r="H13" s="328"/>
      <c r="I13" s="328"/>
      <c r="J13" s="328"/>
      <c r="K13" s="328"/>
      <c r="L13" s="327"/>
    </row>
    <row r="14" spans="1:12" ht="12" customHeight="1" x14ac:dyDescent="0.2">
      <c r="A14" s="90">
        <v>1979</v>
      </c>
      <c r="B14" s="155">
        <v>54227.982999991153</v>
      </c>
      <c r="C14" s="155">
        <v>248.98299999115292</v>
      </c>
      <c r="D14" s="156">
        <v>0</v>
      </c>
      <c r="E14" s="156">
        <v>53979</v>
      </c>
      <c r="F14" s="156">
        <v>0</v>
      </c>
      <c r="G14" s="156">
        <v>2090</v>
      </c>
      <c r="H14" s="156">
        <v>0</v>
      </c>
      <c r="I14" s="296">
        <v>3792.2222222222222</v>
      </c>
      <c r="J14" s="296">
        <v>6180.7777777777774</v>
      </c>
      <c r="K14" s="296">
        <v>3232.2285151440533</v>
      </c>
      <c r="L14" s="297">
        <v>2982.7714848559467</v>
      </c>
    </row>
    <row r="15" spans="1:12" ht="12" customHeight="1" x14ac:dyDescent="0.2">
      <c r="A15" s="90">
        <v>1980</v>
      </c>
      <c r="B15" s="155">
        <v>57691.63791172221</v>
      </c>
      <c r="C15" s="155">
        <v>121.63791172221229</v>
      </c>
      <c r="D15" s="156">
        <v>0</v>
      </c>
      <c r="E15" s="156">
        <v>57570</v>
      </c>
      <c r="F15" s="156">
        <v>0</v>
      </c>
      <c r="G15" s="156">
        <v>1855</v>
      </c>
      <c r="H15" s="156">
        <v>0</v>
      </c>
      <c r="I15" s="296">
        <v>2014.4444444444443</v>
      </c>
      <c r="J15" s="296">
        <v>6645.5555555555557</v>
      </c>
      <c r="K15" s="296">
        <v>3818.8385382059801</v>
      </c>
      <c r="L15" s="297">
        <v>2772.1614617940199</v>
      </c>
    </row>
    <row r="16" spans="1:12" ht="12" customHeight="1" x14ac:dyDescent="0.2">
      <c r="A16" s="90">
        <v>1981</v>
      </c>
      <c r="B16" s="155">
        <v>67400.661533241757</v>
      </c>
      <c r="C16" s="155">
        <v>740.66153324175366</v>
      </c>
      <c r="D16" s="156">
        <v>207</v>
      </c>
      <c r="E16" s="156">
        <v>66453</v>
      </c>
      <c r="F16" s="156">
        <v>0</v>
      </c>
      <c r="G16" s="156">
        <v>3398</v>
      </c>
      <c r="H16" s="156">
        <v>0</v>
      </c>
      <c r="I16" s="296">
        <v>5103.333333333333</v>
      </c>
      <c r="J16" s="296">
        <v>12173</v>
      </c>
      <c r="K16" s="296">
        <v>4383.5778618621671</v>
      </c>
      <c r="L16" s="297">
        <v>3226.4221381378329</v>
      </c>
    </row>
    <row r="17" spans="1:12" ht="12" customHeight="1" x14ac:dyDescent="0.2">
      <c r="A17" s="90">
        <v>1982</v>
      </c>
      <c r="B17" s="155">
        <v>77246.321318817834</v>
      </c>
      <c r="C17" s="155">
        <v>799.32131881783698</v>
      </c>
      <c r="D17" s="156">
        <v>559</v>
      </c>
      <c r="E17" s="156">
        <v>75888</v>
      </c>
      <c r="F17" s="156">
        <v>0</v>
      </c>
      <c r="G17" s="156">
        <v>5308</v>
      </c>
      <c r="H17" s="156">
        <v>0</v>
      </c>
      <c r="I17" s="296">
        <v>5270</v>
      </c>
      <c r="J17" s="296">
        <v>11819</v>
      </c>
      <c r="K17" s="296">
        <v>4578.874046582725</v>
      </c>
      <c r="L17" s="297">
        <v>2989.125953417275</v>
      </c>
    </row>
    <row r="18" spans="1:12" ht="12" customHeight="1" x14ac:dyDescent="0.2">
      <c r="A18" s="90">
        <v>1983</v>
      </c>
      <c r="B18" s="155">
        <v>62911.566168194164</v>
      </c>
      <c r="C18" s="155">
        <v>2472.5661681941606</v>
      </c>
      <c r="D18" s="156">
        <v>548</v>
      </c>
      <c r="E18" s="156">
        <v>59891</v>
      </c>
      <c r="F18" s="156">
        <v>0</v>
      </c>
      <c r="G18" s="156">
        <v>2531</v>
      </c>
      <c r="H18" s="156">
        <v>0</v>
      </c>
      <c r="I18" s="296">
        <v>3566.6666666666665</v>
      </c>
      <c r="J18" s="296">
        <v>10424.333333333334</v>
      </c>
      <c r="K18" s="296">
        <v>5264.5066421097599</v>
      </c>
      <c r="L18" s="297">
        <v>4234.4933578902401</v>
      </c>
    </row>
    <row r="19" spans="1:12" ht="12" customHeight="1" x14ac:dyDescent="0.2">
      <c r="A19" s="90">
        <v>1984</v>
      </c>
      <c r="B19" s="155">
        <v>52357.285239117911</v>
      </c>
      <c r="C19" s="155">
        <v>1528.285239117909</v>
      </c>
      <c r="D19" s="156">
        <v>285</v>
      </c>
      <c r="E19" s="156">
        <v>50544</v>
      </c>
      <c r="F19" s="156">
        <v>0</v>
      </c>
      <c r="G19" s="156">
        <v>3475</v>
      </c>
      <c r="H19" s="156">
        <v>0</v>
      </c>
      <c r="I19" s="296">
        <v>4011.1111111111109</v>
      </c>
      <c r="J19" s="296">
        <v>8265.8888888888887</v>
      </c>
      <c r="K19" s="296">
        <v>6922.3541016536228</v>
      </c>
      <c r="L19" s="297">
        <v>4605.6458983463772</v>
      </c>
    </row>
    <row r="20" spans="1:12" ht="12" customHeight="1" x14ac:dyDescent="0.2">
      <c r="A20" s="90">
        <v>1985</v>
      </c>
      <c r="B20" s="155">
        <v>92284</v>
      </c>
      <c r="C20" s="155">
        <v>2988</v>
      </c>
      <c r="D20" s="156">
        <v>364</v>
      </c>
      <c r="E20" s="156">
        <v>88932</v>
      </c>
      <c r="F20" s="156">
        <v>0</v>
      </c>
      <c r="G20" s="156">
        <v>3135</v>
      </c>
      <c r="H20" s="156">
        <v>0</v>
      </c>
      <c r="I20" s="296">
        <v>19587.249999999996</v>
      </c>
      <c r="J20" s="296">
        <v>11272.750000000004</v>
      </c>
      <c r="K20" s="296">
        <v>16217.883806943855</v>
      </c>
      <c r="L20" s="297">
        <v>8935.1161930561448</v>
      </c>
    </row>
    <row r="21" spans="1:12" ht="12" customHeight="1" x14ac:dyDescent="0.2">
      <c r="A21" s="90">
        <v>1986</v>
      </c>
      <c r="B21" s="155">
        <v>128314.05047545682</v>
      </c>
      <c r="C21" s="155">
        <v>1366.0504754568217</v>
      </c>
      <c r="D21" s="156">
        <v>1288</v>
      </c>
      <c r="E21" s="156">
        <v>125660</v>
      </c>
      <c r="F21" s="156">
        <v>0</v>
      </c>
      <c r="G21" s="156">
        <v>7437</v>
      </c>
      <c r="H21" s="156">
        <v>0</v>
      </c>
      <c r="I21" s="296">
        <v>26517.5</v>
      </c>
      <c r="J21" s="296">
        <v>11988.5</v>
      </c>
      <c r="K21" s="296">
        <v>15022.036996123028</v>
      </c>
      <c r="L21" s="297">
        <v>5514.9630038769728</v>
      </c>
    </row>
    <row r="22" spans="1:12" ht="12" customHeight="1" x14ac:dyDescent="0.2">
      <c r="A22" s="90">
        <v>1987</v>
      </c>
      <c r="B22" s="155">
        <v>110771.71076093169</v>
      </c>
      <c r="C22" s="155">
        <v>1337.710760931687</v>
      </c>
      <c r="D22" s="156">
        <v>395</v>
      </c>
      <c r="E22" s="156">
        <v>109039</v>
      </c>
      <c r="F22" s="156">
        <v>0</v>
      </c>
      <c r="G22" s="156">
        <v>6689</v>
      </c>
      <c r="H22" s="156">
        <v>0</v>
      </c>
      <c r="I22" s="296">
        <v>24586.25</v>
      </c>
      <c r="J22" s="296">
        <v>10715.75</v>
      </c>
      <c r="K22" s="296">
        <v>12091.9884839639</v>
      </c>
      <c r="L22" s="297">
        <v>6350.0115160361001</v>
      </c>
    </row>
    <row r="23" spans="1:12" ht="12" customHeight="1" x14ac:dyDescent="0.2">
      <c r="A23" s="90">
        <v>1988</v>
      </c>
      <c r="B23" s="155">
        <v>106003.11528755868</v>
      </c>
      <c r="C23" s="155">
        <v>5352.1152875586858</v>
      </c>
      <c r="D23" s="156">
        <v>1434</v>
      </c>
      <c r="E23" s="156">
        <v>99217</v>
      </c>
      <c r="F23" s="156">
        <v>0</v>
      </c>
      <c r="G23" s="156">
        <v>7006</v>
      </c>
      <c r="H23" s="156">
        <v>0</v>
      </c>
      <c r="I23" s="296">
        <v>24458.249999999996</v>
      </c>
      <c r="J23" s="296">
        <v>11572.750000000004</v>
      </c>
      <c r="K23" s="296">
        <v>10213.008488453437</v>
      </c>
      <c r="L23" s="297">
        <v>5654.9915115465628</v>
      </c>
    </row>
    <row r="24" spans="1:12" ht="12" customHeight="1" x14ac:dyDescent="0.2">
      <c r="A24" s="90">
        <v>1989</v>
      </c>
      <c r="B24" s="155">
        <v>90031.088587530816</v>
      </c>
      <c r="C24" s="155">
        <v>1603.0885875308206</v>
      </c>
      <c r="D24" s="156">
        <v>544</v>
      </c>
      <c r="E24" s="156">
        <v>87884</v>
      </c>
      <c r="F24" s="156">
        <v>0</v>
      </c>
      <c r="G24" s="156">
        <v>6726</v>
      </c>
      <c r="H24" s="156">
        <v>0</v>
      </c>
      <c r="I24" s="296">
        <v>9650.6666666666679</v>
      </c>
      <c r="J24" s="296">
        <v>6833.3333333333321</v>
      </c>
      <c r="K24" s="296">
        <v>6220.4847414271007</v>
      </c>
      <c r="L24" s="297">
        <v>4129.5152585728993</v>
      </c>
    </row>
    <row r="25" spans="1:12" ht="12" customHeight="1" x14ac:dyDescent="0.2">
      <c r="A25" s="90">
        <v>1990</v>
      </c>
      <c r="B25" s="155">
        <v>105715.28177347367</v>
      </c>
      <c r="C25" s="155">
        <v>2232.2817734736714</v>
      </c>
      <c r="D25" s="156">
        <v>3117</v>
      </c>
      <c r="E25" s="156">
        <v>100366</v>
      </c>
      <c r="F25" s="156">
        <v>0</v>
      </c>
      <c r="G25" s="156">
        <v>6928</v>
      </c>
      <c r="H25" s="156">
        <v>0</v>
      </c>
      <c r="I25" s="296">
        <v>13291.111111111111</v>
      </c>
      <c r="J25" s="296">
        <v>9850.8888888888887</v>
      </c>
      <c r="K25" s="296">
        <v>4797.0782140119309</v>
      </c>
      <c r="L25" s="297">
        <v>2805.9217859880691</v>
      </c>
    </row>
    <row r="26" spans="1:12" ht="12" customHeight="1" x14ac:dyDescent="0.2">
      <c r="A26" s="53">
        <v>1991</v>
      </c>
      <c r="B26" s="157">
        <v>64478.651819107508</v>
      </c>
      <c r="C26" s="157">
        <v>1016.6518191075056</v>
      </c>
      <c r="D26" s="158">
        <v>1539</v>
      </c>
      <c r="E26" s="158">
        <v>61923</v>
      </c>
      <c r="F26" s="156">
        <v>0</v>
      </c>
      <c r="G26" s="158">
        <v>3876</v>
      </c>
      <c r="H26" s="158">
        <v>0</v>
      </c>
      <c r="I26" s="296">
        <v>4844.5555555555557</v>
      </c>
      <c r="J26" s="296">
        <v>6013.4444444444443</v>
      </c>
      <c r="K26" s="296">
        <v>3918.0174222218138</v>
      </c>
      <c r="L26" s="297">
        <v>1531.9825777781859</v>
      </c>
    </row>
    <row r="27" spans="1:12" ht="12" customHeight="1" x14ac:dyDescent="0.2">
      <c r="A27" s="53">
        <v>1992</v>
      </c>
      <c r="B27" s="157">
        <v>95691.438848632926</v>
      </c>
      <c r="C27" s="157">
        <v>397.43884863292124</v>
      </c>
      <c r="D27" s="158">
        <v>1183</v>
      </c>
      <c r="E27" s="158">
        <v>94111</v>
      </c>
      <c r="F27" s="156">
        <v>0</v>
      </c>
      <c r="G27" s="158">
        <v>5759</v>
      </c>
      <c r="H27" s="158">
        <v>0</v>
      </c>
      <c r="I27" s="296">
        <v>12047.777777777777</v>
      </c>
      <c r="J27" s="296">
        <v>13056.222222222223</v>
      </c>
      <c r="K27" s="296">
        <v>12220.627465411821</v>
      </c>
      <c r="L27" s="297">
        <v>3161.3725345881794</v>
      </c>
    </row>
    <row r="28" spans="1:12" ht="12" customHeight="1" x14ac:dyDescent="0.2">
      <c r="A28" s="53">
        <v>1993</v>
      </c>
      <c r="B28" s="157">
        <v>119962.96327890742</v>
      </c>
      <c r="C28" s="157">
        <v>610.96327890742828</v>
      </c>
      <c r="D28" s="158">
        <v>412</v>
      </c>
      <c r="E28" s="158">
        <v>118940</v>
      </c>
      <c r="F28" s="156">
        <v>0</v>
      </c>
      <c r="G28" s="132">
        <v>7296</v>
      </c>
      <c r="H28" s="158">
        <v>0</v>
      </c>
      <c r="I28" s="296">
        <v>16659.333333333332</v>
      </c>
      <c r="J28" s="296">
        <v>12188.666666666668</v>
      </c>
      <c r="K28" s="296">
        <v>16812.4105507557</v>
      </c>
      <c r="L28" s="297">
        <v>3097.5894492443008</v>
      </c>
    </row>
    <row r="29" spans="1:12" ht="12" customHeight="1" x14ac:dyDescent="0.2">
      <c r="A29" s="53">
        <v>1994</v>
      </c>
      <c r="B29" s="157">
        <v>24095.182175867772</v>
      </c>
      <c r="C29" s="157">
        <v>527.182175867772</v>
      </c>
      <c r="D29" s="158">
        <v>408</v>
      </c>
      <c r="E29" s="158">
        <v>23160</v>
      </c>
      <c r="F29" s="156">
        <v>0</v>
      </c>
      <c r="G29" s="158">
        <v>1161</v>
      </c>
      <c r="H29" s="158">
        <v>0</v>
      </c>
      <c r="I29" s="296">
        <v>2095.8888888888887</v>
      </c>
      <c r="J29" s="296">
        <v>1954.1111111111113</v>
      </c>
      <c r="K29" s="296">
        <v>1390.177415980671</v>
      </c>
      <c r="L29" s="297">
        <v>611.82258401932916</v>
      </c>
    </row>
    <row r="30" spans="1:12" ht="12" customHeight="1" x14ac:dyDescent="0.2">
      <c r="A30" s="53">
        <v>1995</v>
      </c>
      <c r="B30" s="157">
        <v>12792</v>
      </c>
      <c r="C30" s="157">
        <v>2</v>
      </c>
      <c r="D30" s="158">
        <v>9</v>
      </c>
      <c r="E30" s="158">
        <v>12781</v>
      </c>
      <c r="F30" s="156">
        <v>0</v>
      </c>
      <c r="G30" s="158">
        <v>633</v>
      </c>
      <c r="H30" s="158">
        <v>0</v>
      </c>
      <c r="I30" s="296">
        <v>652</v>
      </c>
      <c r="J30" s="296">
        <v>1186</v>
      </c>
      <c r="K30" s="296">
        <v>683.95805098672656</v>
      </c>
      <c r="L30" s="297">
        <v>108.04194901327341</v>
      </c>
    </row>
    <row r="31" spans="1:12" ht="12" customHeight="1" x14ac:dyDescent="0.2">
      <c r="A31" s="53">
        <v>1996</v>
      </c>
      <c r="B31" s="157">
        <v>55551</v>
      </c>
      <c r="C31" s="157">
        <v>46</v>
      </c>
      <c r="D31" s="158">
        <v>10</v>
      </c>
      <c r="E31" s="158">
        <v>55495</v>
      </c>
      <c r="F31" s="156">
        <v>0</v>
      </c>
      <c r="G31" s="132">
        <v>2911</v>
      </c>
      <c r="H31" s="158">
        <v>0</v>
      </c>
      <c r="I31" s="296">
        <v>3249.2222222222222</v>
      </c>
      <c r="J31" s="296">
        <v>3774.7777777777778</v>
      </c>
      <c r="K31" s="296">
        <v>1576.6255256257018</v>
      </c>
      <c r="L31" s="297">
        <v>310.3744743742983</v>
      </c>
    </row>
    <row r="32" spans="1:12" ht="12" customHeight="1" x14ac:dyDescent="0.2">
      <c r="A32" s="53">
        <v>1997</v>
      </c>
      <c r="B32" s="157">
        <v>124321</v>
      </c>
      <c r="C32" s="157">
        <v>53</v>
      </c>
      <c r="D32" s="158">
        <v>16</v>
      </c>
      <c r="E32" s="158">
        <v>124252</v>
      </c>
      <c r="F32" s="156">
        <v>0</v>
      </c>
      <c r="G32" s="158">
        <v>8323</v>
      </c>
      <c r="H32" s="158">
        <v>0</v>
      </c>
      <c r="I32" s="296">
        <v>40162.486486486487</v>
      </c>
      <c r="J32" s="296">
        <v>4709.5135135135133</v>
      </c>
      <c r="K32" s="296">
        <v>5276.6870396179102</v>
      </c>
      <c r="L32" s="297">
        <v>630.3129603820895</v>
      </c>
    </row>
    <row r="33" spans="1:12" ht="12" customHeight="1" x14ac:dyDescent="0.2">
      <c r="A33" s="53">
        <v>1998</v>
      </c>
      <c r="B33" s="157">
        <v>44308</v>
      </c>
      <c r="C33" s="157">
        <v>27</v>
      </c>
      <c r="D33" s="158">
        <v>14</v>
      </c>
      <c r="E33" s="158">
        <v>44267</v>
      </c>
      <c r="F33" s="156">
        <v>0</v>
      </c>
      <c r="G33" s="158">
        <v>2225</v>
      </c>
      <c r="H33" s="158">
        <v>0</v>
      </c>
      <c r="I33" s="296">
        <v>6981.2222222222217</v>
      </c>
      <c r="J33" s="296">
        <v>7355.7777777777783</v>
      </c>
      <c r="K33" s="296">
        <v>2657.0058054003403</v>
      </c>
      <c r="L33" s="297">
        <v>355.99419459965964</v>
      </c>
    </row>
    <row r="34" spans="1:12" ht="12" customHeight="1" x14ac:dyDescent="0.2">
      <c r="A34" s="53">
        <v>1999</v>
      </c>
      <c r="B34" s="157">
        <v>43067.18</v>
      </c>
      <c r="C34" s="157">
        <v>28</v>
      </c>
      <c r="D34" s="158">
        <v>16.18</v>
      </c>
      <c r="E34" s="158">
        <v>43023</v>
      </c>
      <c r="F34" s="156">
        <v>0</v>
      </c>
      <c r="G34" s="158">
        <v>1984</v>
      </c>
      <c r="H34" s="158">
        <v>0</v>
      </c>
      <c r="I34" s="296">
        <v>3881.136315154471</v>
      </c>
      <c r="J34" s="296">
        <v>2855.863684845529</v>
      </c>
      <c r="K34" s="296">
        <v>3020.5584644227965</v>
      </c>
      <c r="L34" s="297">
        <v>289.44153557720369</v>
      </c>
    </row>
    <row r="35" spans="1:12" ht="12" customHeight="1" x14ac:dyDescent="0.2">
      <c r="A35" s="53">
        <v>2000</v>
      </c>
      <c r="B35" s="157">
        <v>186715.2</v>
      </c>
      <c r="C35" s="157">
        <v>251.2</v>
      </c>
      <c r="D35" s="158">
        <v>124</v>
      </c>
      <c r="E35" s="158">
        <v>186340</v>
      </c>
      <c r="F35" s="156">
        <v>0</v>
      </c>
      <c r="G35" s="158">
        <v>11352</v>
      </c>
      <c r="H35" s="158">
        <v>0</v>
      </c>
      <c r="I35" s="296">
        <v>29806.831573525113</v>
      </c>
      <c r="J35" s="296">
        <v>8255.1684264748892</v>
      </c>
      <c r="K35" s="296">
        <v>13889.847748496553</v>
      </c>
      <c r="L35" s="297">
        <v>962.15225150344691</v>
      </c>
    </row>
    <row r="36" spans="1:12" ht="12" customHeight="1" x14ac:dyDescent="0.2">
      <c r="A36" s="53">
        <v>2001</v>
      </c>
      <c r="B36" s="157">
        <v>439885</v>
      </c>
      <c r="C36" s="157">
        <v>2538</v>
      </c>
      <c r="D36" s="158">
        <v>22719</v>
      </c>
      <c r="E36" s="158">
        <v>414628</v>
      </c>
      <c r="F36" s="158">
        <v>3017.3</v>
      </c>
      <c r="G36" s="158">
        <v>54775</v>
      </c>
      <c r="H36" s="158">
        <v>62</v>
      </c>
      <c r="I36" s="296">
        <v>141303.3159420366</v>
      </c>
      <c r="J36" s="296">
        <v>45272.684057963408</v>
      </c>
      <c r="K36" s="296">
        <v>35003.756088728915</v>
      </c>
      <c r="L36" s="297">
        <v>4702.2439112710872</v>
      </c>
    </row>
    <row r="37" spans="1:12" ht="12" customHeight="1" x14ac:dyDescent="0.2">
      <c r="A37" s="53">
        <v>2002</v>
      </c>
      <c r="B37" s="157">
        <v>335306</v>
      </c>
      <c r="C37" s="157">
        <v>10150.6</v>
      </c>
      <c r="D37" s="158">
        <v>16268.4</v>
      </c>
      <c r="E37" s="158">
        <v>308887</v>
      </c>
      <c r="F37" s="158">
        <v>2815.4</v>
      </c>
      <c r="G37" s="158">
        <v>33465</v>
      </c>
      <c r="H37" s="158">
        <v>59</v>
      </c>
      <c r="I37" s="296">
        <v>67956.241850037215</v>
      </c>
      <c r="J37" s="296">
        <v>30212.758149962781</v>
      </c>
      <c r="K37" s="296">
        <v>22166.116583611689</v>
      </c>
      <c r="L37" s="297">
        <v>1860.8834163883112</v>
      </c>
    </row>
    <row r="38" spans="1:12" ht="12" customHeight="1" x14ac:dyDescent="0.2">
      <c r="A38" s="53">
        <v>2003</v>
      </c>
      <c r="B38" s="155">
        <v>242605.3</v>
      </c>
      <c r="C38" s="155">
        <v>3493</v>
      </c>
      <c r="D38" s="156">
        <v>9611.2999999999993</v>
      </c>
      <c r="E38" s="156">
        <v>229501</v>
      </c>
      <c r="F38" s="156">
        <v>2415.9</v>
      </c>
      <c r="G38" s="156">
        <v>18295</v>
      </c>
      <c r="H38" s="156">
        <v>15</v>
      </c>
      <c r="I38" s="296">
        <v>55120.312325109866</v>
      </c>
      <c r="J38" s="296">
        <v>32323.687674890134</v>
      </c>
      <c r="K38" s="296">
        <v>15270.009423161708</v>
      </c>
      <c r="L38" s="297">
        <v>1610.9905768382926</v>
      </c>
    </row>
    <row r="39" spans="1:12" ht="12" customHeight="1" x14ac:dyDescent="0.2">
      <c r="A39" s="53">
        <v>2004</v>
      </c>
      <c r="B39" s="155">
        <v>221675.28</v>
      </c>
      <c r="C39" s="155">
        <v>6232.8799999999992</v>
      </c>
      <c r="D39" s="156">
        <v>17146.400000000001</v>
      </c>
      <c r="E39" s="156">
        <v>198296</v>
      </c>
      <c r="F39" s="156">
        <v>2854.6</v>
      </c>
      <c r="G39" s="156">
        <v>17484</v>
      </c>
      <c r="H39" s="156">
        <v>14</v>
      </c>
      <c r="I39" s="296">
        <v>58775.459795535076</v>
      </c>
      <c r="J39" s="296">
        <v>21366.540204464924</v>
      </c>
      <c r="K39" s="296">
        <v>9300.9620420978772</v>
      </c>
      <c r="L39" s="297">
        <v>1617.0379579021223</v>
      </c>
    </row>
    <row r="40" spans="1:12" ht="12" customHeight="1" x14ac:dyDescent="0.2">
      <c r="A40" s="53">
        <v>2005</v>
      </c>
      <c r="B40" s="155">
        <v>106899.655</v>
      </c>
      <c r="C40" s="155">
        <v>2288.855</v>
      </c>
      <c r="D40" s="156">
        <v>7223.8</v>
      </c>
      <c r="E40" s="156">
        <v>97387</v>
      </c>
      <c r="F40" s="156">
        <v>549.59999999999991</v>
      </c>
      <c r="G40" s="156">
        <v>6164</v>
      </c>
      <c r="H40" s="156">
        <v>0</v>
      </c>
      <c r="I40" s="296">
        <v>23054.5236</v>
      </c>
      <c r="J40" s="296">
        <v>10131.4764</v>
      </c>
      <c r="K40" s="296">
        <v>9852.0699534883715</v>
      </c>
      <c r="L40" s="297">
        <v>2055.930046511628</v>
      </c>
    </row>
    <row r="41" spans="1:12" ht="12" customHeight="1" x14ac:dyDescent="0.2">
      <c r="A41" s="53">
        <v>2006</v>
      </c>
      <c r="B41" s="155">
        <v>132583.34</v>
      </c>
      <c r="C41" s="155">
        <v>2238.34</v>
      </c>
      <c r="D41" s="156">
        <v>4187</v>
      </c>
      <c r="E41" s="156">
        <v>126158</v>
      </c>
      <c r="F41" s="156">
        <v>1563.9</v>
      </c>
      <c r="G41" s="132">
        <v>8401</v>
      </c>
      <c r="H41" s="156">
        <v>0</v>
      </c>
      <c r="I41" s="296">
        <v>20357.251919999999</v>
      </c>
      <c r="J41" s="296">
        <v>9484.7480800000012</v>
      </c>
      <c r="K41" s="296">
        <v>8732.5751653063417</v>
      </c>
      <c r="L41" s="297">
        <v>911.42483469365777</v>
      </c>
    </row>
    <row r="42" spans="1:12" ht="12" customHeight="1" x14ac:dyDescent="0.2">
      <c r="A42" s="53">
        <v>2007</v>
      </c>
      <c r="B42" s="155">
        <v>86246.565000000002</v>
      </c>
      <c r="C42" s="155">
        <v>1490.665</v>
      </c>
      <c r="D42" s="156">
        <v>3926.9</v>
      </c>
      <c r="E42" s="156">
        <v>80829</v>
      </c>
      <c r="F42" s="156">
        <v>1857.3999999999999</v>
      </c>
      <c r="G42" s="156">
        <v>5627</v>
      </c>
      <c r="H42" s="156">
        <v>0</v>
      </c>
      <c r="I42" s="296">
        <v>23402.270499999999</v>
      </c>
      <c r="J42" s="296">
        <v>7087.7295000000013</v>
      </c>
      <c r="K42" s="296">
        <v>5136.275597541462</v>
      </c>
      <c r="L42" s="297">
        <v>437.72440245853812</v>
      </c>
    </row>
    <row r="43" spans="1:12" ht="12" customHeight="1" x14ac:dyDescent="0.2">
      <c r="A43" s="53">
        <v>2008</v>
      </c>
      <c r="B43" s="155">
        <v>178626.95699999999</v>
      </c>
      <c r="C43" s="155">
        <v>6291.9570000000003</v>
      </c>
      <c r="D43" s="156">
        <v>19612</v>
      </c>
      <c r="E43" s="156">
        <v>151893</v>
      </c>
      <c r="F43" s="156">
        <v>2624.7000000000003</v>
      </c>
      <c r="G43" s="156">
        <v>21391</v>
      </c>
      <c r="H43" s="156">
        <v>0</v>
      </c>
      <c r="I43" s="296">
        <v>55772.112000000001</v>
      </c>
      <c r="J43" s="296">
        <v>17573.887999999999</v>
      </c>
      <c r="K43" s="296">
        <v>11840.007558940382</v>
      </c>
      <c r="L43" s="297">
        <v>652.99244105961793</v>
      </c>
    </row>
    <row r="44" spans="1:12" ht="12" customHeight="1" x14ac:dyDescent="0.2">
      <c r="A44" s="53">
        <v>2009</v>
      </c>
      <c r="B44" s="155">
        <v>169295.899</v>
      </c>
      <c r="C44" s="155">
        <v>4542.9989999999998</v>
      </c>
      <c r="D44" s="156">
        <v>15245.9</v>
      </c>
      <c r="E44" s="156">
        <v>147489</v>
      </c>
      <c r="F44" s="156">
        <v>1237.0999999999999</v>
      </c>
      <c r="G44" s="132">
        <v>13101</v>
      </c>
      <c r="H44" s="156">
        <v>0</v>
      </c>
      <c r="I44" s="296">
        <v>50441.49221796538</v>
      </c>
      <c r="J44" s="296">
        <v>14946.50778203462</v>
      </c>
      <c r="K44" s="296">
        <v>11510.410697283674</v>
      </c>
      <c r="L44" s="297">
        <v>1124.5893027163261</v>
      </c>
    </row>
    <row r="45" spans="1:12" ht="12" customHeight="1" x14ac:dyDescent="0.2">
      <c r="A45" s="53">
        <v>2010</v>
      </c>
      <c r="B45" s="155">
        <v>315345.82300000003</v>
      </c>
      <c r="C45" s="155">
        <v>9281.4229999999989</v>
      </c>
      <c r="D45" s="156">
        <v>23535.4</v>
      </c>
      <c r="E45" s="156">
        <v>277390</v>
      </c>
      <c r="F45" s="156">
        <v>5789.4</v>
      </c>
      <c r="G45" s="156">
        <v>42954</v>
      </c>
      <c r="H45" s="156">
        <v>13</v>
      </c>
      <c r="I45" s="296">
        <v>98772.895000000004</v>
      </c>
      <c r="J45" s="296">
        <v>26622.104999999996</v>
      </c>
      <c r="K45" s="296">
        <v>27246.656226308751</v>
      </c>
      <c r="L45" s="297">
        <v>2440.3437736912506</v>
      </c>
    </row>
    <row r="46" spans="1:12" ht="12" customHeight="1" x14ac:dyDescent="0.2">
      <c r="A46" s="53">
        <v>2011</v>
      </c>
      <c r="B46" s="155">
        <v>221157.83300000001</v>
      </c>
      <c r="C46" s="155">
        <v>3929.9330000000004</v>
      </c>
      <c r="D46" s="156">
        <v>9505.9</v>
      </c>
      <c r="E46" s="156">
        <v>205431</v>
      </c>
      <c r="F46" s="156">
        <v>4516.2</v>
      </c>
      <c r="G46" s="156">
        <v>15533</v>
      </c>
      <c r="H46" s="156">
        <v>0</v>
      </c>
      <c r="I46" s="296">
        <v>72531.1014</v>
      </c>
      <c r="J46" s="296">
        <v>24525.8986</v>
      </c>
      <c r="K46" s="296">
        <v>11083.535563542368</v>
      </c>
      <c r="L46" s="297">
        <v>2005.4644364576325</v>
      </c>
    </row>
    <row r="47" spans="1:12" ht="12" customHeight="1" x14ac:dyDescent="0.2">
      <c r="A47" s="53">
        <v>2012</v>
      </c>
      <c r="B47" s="155">
        <v>203089.6</v>
      </c>
      <c r="C47" s="155">
        <v>4821</v>
      </c>
      <c r="D47" s="156">
        <v>10421.599999999999</v>
      </c>
      <c r="E47" s="156">
        <v>186448</v>
      </c>
      <c r="F47" s="156">
        <v>3597.3</v>
      </c>
      <c r="G47" s="156">
        <v>17701</v>
      </c>
      <c r="H47" s="156">
        <v>1</v>
      </c>
      <c r="I47" s="296">
        <v>55116.721618668438</v>
      </c>
      <c r="J47" s="296">
        <v>25634.278381331562</v>
      </c>
      <c r="K47" s="296">
        <v>15288.879421980288</v>
      </c>
      <c r="L47" s="297">
        <v>3838.1205780197115</v>
      </c>
    </row>
    <row r="48" spans="1:12" ht="12" customHeight="1" x14ac:dyDescent="0.2">
      <c r="A48" s="53">
        <v>2013</v>
      </c>
      <c r="B48" s="155">
        <v>123136.14599999999</v>
      </c>
      <c r="C48" s="155">
        <v>1852.6460000000002</v>
      </c>
      <c r="D48" s="156">
        <v>5342.5</v>
      </c>
      <c r="E48" s="156">
        <v>112934</v>
      </c>
      <c r="F48" s="156">
        <v>1412.5</v>
      </c>
      <c r="G48" s="156">
        <v>9282</v>
      </c>
      <c r="H48" s="156">
        <v>8</v>
      </c>
      <c r="I48" s="296">
        <v>29835.317944564435</v>
      </c>
      <c r="J48" s="296">
        <v>14575.682055435565</v>
      </c>
      <c r="K48" s="296">
        <v>11524.401276595745</v>
      </c>
      <c r="L48" s="297">
        <v>1820.5987234042555</v>
      </c>
    </row>
    <row r="49" spans="1:12" ht="12" customHeight="1" x14ac:dyDescent="0.2">
      <c r="A49" s="53">
        <v>2014</v>
      </c>
      <c r="B49" s="155">
        <v>242634.83499999999</v>
      </c>
      <c r="C49" s="155">
        <v>4098.335</v>
      </c>
      <c r="D49" s="156">
        <v>13571.5</v>
      </c>
      <c r="E49" s="156">
        <v>224946</v>
      </c>
      <c r="F49" s="156">
        <v>5627</v>
      </c>
      <c r="G49" s="156">
        <v>24703</v>
      </c>
      <c r="H49" s="156">
        <v>37</v>
      </c>
      <c r="I49" s="296">
        <v>62759.028794031772</v>
      </c>
      <c r="J49" s="296">
        <v>32064.971205968228</v>
      </c>
      <c r="K49" s="296">
        <v>20203.022344428366</v>
      </c>
      <c r="L49" s="297">
        <v>3043.9776555716358</v>
      </c>
    </row>
    <row r="50" spans="1:12" ht="11.25" customHeight="1" x14ac:dyDescent="0.2">
      <c r="A50" s="53">
        <v>2015</v>
      </c>
      <c r="B50" s="155">
        <v>288994.413</v>
      </c>
      <c r="C50" s="155">
        <v>6818.4130000000005</v>
      </c>
      <c r="D50" s="156">
        <v>15689</v>
      </c>
      <c r="E50" s="156">
        <v>265558</v>
      </c>
      <c r="F50" s="156">
        <v>3101.1</v>
      </c>
      <c r="G50" s="156">
        <v>31181</v>
      </c>
      <c r="H50" s="156">
        <v>58</v>
      </c>
      <c r="I50" s="296">
        <v>98819.247084938645</v>
      </c>
      <c r="J50" s="296">
        <v>22576.752915061355</v>
      </c>
      <c r="K50" s="296">
        <v>27830.102301040599</v>
      </c>
      <c r="L50" s="297">
        <v>3917.8976989594021</v>
      </c>
    </row>
    <row r="51" spans="1:12" ht="12" customHeight="1" x14ac:dyDescent="0.2">
      <c r="A51" s="53">
        <v>2016</v>
      </c>
      <c r="B51" s="155">
        <v>187815.79699999999</v>
      </c>
      <c r="C51" s="155">
        <v>3508.2970000000005</v>
      </c>
      <c r="D51" s="156">
        <v>10166.5</v>
      </c>
      <c r="E51" s="156">
        <v>172614</v>
      </c>
      <c r="F51" s="156">
        <v>2480.4</v>
      </c>
      <c r="G51" s="156">
        <v>17066</v>
      </c>
      <c r="H51" s="156">
        <v>35</v>
      </c>
      <c r="I51" s="296">
        <v>58619.904245416648</v>
      </c>
      <c r="J51" s="296">
        <v>16161.095754583352</v>
      </c>
      <c r="K51" s="296">
        <v>15928.875154715735</v>
      </c>
      <c r="L51" s="297">
        <v>2717.1248452842647</v>
      </c>
    </row>
    <row r="52" spans="1:12" ht="12" customHeight="1" x14ac:dyDescent="0.2">
      <c r="A52" s="53">
        <v>2017</v>
      </c>
      <c r="B52" s="155">
        <v>115820.9</v>
      </c>
      <c r="C52" s="155">
        <v>1083</v>
      </c>
      <c r="D52" s="156">
        <v>7197.9</v>
      </c>
      <c r="E52" s="156">
        <v>107524</v>
      </c>
      <c r="F52" s="156">
        <v>83.5</v>
      </c>
      <c r="G52" s="156">
        <v>8109</v>
      </c>
      <c r="H52" s="156">
        <v>35</v>
      </c>
      <c r="I52" s="296">
        <v>32229.415898904383</v>
      </c>
      <c r="J52" s="296">
        <v>4424.5841010956174</v>
      </c>
      <c r="K52" s="296">
        <v>6785.4534832773479</v>
      </c>
      <c r="L52" s="297">
        <v>1294.5465167226523</v>
      </c>
    </row>
    <row r="53" spans="1:12" ht="12" customHeight="1" x14ac:dyDescent="0.2">
      <c r="A53" s="53">
        <v>2018</v>
      </c>
      <c r="B53" s="155">
        <v>115080.8</v>
      </c>
      <c r="C53" s="155">
        <v>692</v>
      </c>
      <c r="D53" s="156">
        <v>5867.8</v>
      </c>
      <c r="E53" s="156">
        <v>108045</v>
      </c>
      <c r="F53" s="156">
        <v>1345.2000000000003</v>
      </c>
      <c r="G53" s="156">
        <v>10892</v>
      </c>
      <c r="H53" s="156">
        <v>0</v>
      </c>
      <c r="I53" s="296">
        <v>32338.291346204147</v>
      </c>
      <c r="J53" s="296">
        <v>6631.708653795853</v>
      </c>
      <c r="K53" s="296">
        <v>6730.524933935726</v>
      </c>
      <c r="L53" s="297">
        <v>1163.4750660642742</v>
      </c>
    </row>
    <row r="54" spans="1:12" ht="12" customHeight="1" x14ac:dyDescent="0.2">
      <c r="A54" s="53">
        <v>2019</v>
      </c>
      <c r="B54" s="155">
        <v>73104</v>
      </c>
      <c r="C54" s="155">
        <v>304</v>
      </c>
      <c r="D54" s="156">
        <v>1478</v>
      </c>
      <c r="E54" s="156">
        <v>71235</v>
      </c>
      <c r="F54" s="156">
        <v>613</v>
      </c>
      <c r="G54" s="156">
        <v>4702</v>
      </c>
      <c r="H54" s="156">
        <v>11</v>
      </c>
      <c r="I54" s="296">
        <v>19476</v>
      </c>
      <c r="J54" s="296">
        <v>4140</v>
      </c>
      <c r="K54" s="296">
        <v>8084.4628005657705</v>
      </c>
      <c r="L54" s="297">
        <v>703.53719943422914</v>
      </c>
    </row>
    <row r="55" spans="1:12" ht="12" customHeight="1" x14ac:dyDescent="0.2">
      <c r="A55" s="53">
        <v>2020</v>
      </c>
      <c r="B55" s="155">
        <v>81300</v>
      </c>
      <c r="C55" s="155">
        <v>86</v>
      </c>
      <c r="D55" s="156">
        <v>1381</v>
      </c>
      <c r="E55" s="156">
        <v>79714</v>
      </c>
      <c r="F55" s="156">
        <v>878</v>
      </c>
      <c r="G55" s="156">
        <v>4307</v>
      </c>
      <c r="H55" s="156">
        <v>8</v>
      </c>
      <c r="I55" s="296">
        <v>21564</v>
      </c>
      <c r="J55" s="296">
        <v>8565</v>
      </c>
      <c r="K55" s="296">
        <v>6472.9892778545473</v>
      </c>
      <c r="L55" s="297">
        <v>1122.0107221454525</v>
      </c>
    </row>
    <row r="56" spans="1:12" ht="12" customHeight="1" x14ac:dyDescent="0.2">
      <c r="A56" s="53">
        <v>2021</v>
      </c>
      <c r="B56" s="155">
        <v>91756</v>
      </c>
      <c r="C56" s="155">
        <v>382</v>
      </c>
      <c r="D56" s="156">
        <v>4088</v>
      </c>
      <c r="E56" s="156">
        <v>87233</v>
      </c>
      <c r="F56" s="156">
        <v>1251</v>
      </c>
      <c r="G56" s="156">
        <v>4446</v>
      </c>
      <c r="H56" s="156">
        <v>11</v>
      </c>
      <c r="I56" s="296">
        <v>28906</v>
      </c>
      <c r="J56" s="296">
        <v>6408</v>
      </c>
      <c r="K56" s="296">
        <v>10073.969646324616</v>
      </c>
      <c r="L56" s="297">
        <v>2255.030353675384</v>
      </c>
    </row>
    <row r="57" spans="1:12" ht="12" customHeight="1" x14ac:dyDescent="0.2">
      <c r="A57" s="53">
        <v>2022</v>
      </c>
      <c r="B57" s="155">
        <v>185379</v>
      </c>
      <c r="C57" s="155">
        <v>992</v>
      </c>
      <c r="D57" s="156">
        <v>10371</v>
      </c>
      <c r="E57" s="156">
        <v>173737</v>
      </c>
      <c r="F57" s="156">
        <v>2695</v>
      </c>
      <c r="G57" s="156">
        <v>16307</v>
      </c>
      <c r="H57" s="156">
        <v>9</v>
      </c>
      <c r="I57" s="296">
        <v>61286</v>
      </c>
      <c r="J57" s="296">
        <v>17103</v>
      </c>
      <c r="K57" s="296">
        <v>18488.811399999999</v>
      </c>
      <c r="L57" s="297">
        <v>3998.1886000000004</v>
      </c>
    </row>
    <row r="58" spans="1:12" ht="12" customHeight="1" x14ac:dyDescent="0.2">
      <c r="A58" s="362" t="s">
        <v>380</v>
      </c>
      <c r="B58" s="159">
        <v>141179</v>
      </c>
      <c r="C58" s="159">
        <v>581</v>
      </c>
      <c r="D58" s="160">
        <v>3352</v>
      </c>
      <c r="E58" s="160">
        <v>136786</v>
      </c>
      <c r="F58" s="160">
        <v>1528</v>
      </c>
      <c r="G58" s="160">
        <v>12240</v>
      </c>
      <c r="H58" s="160">
        <v>20</v>
      </c>
      <c r="I58" s="298">
        <v>46521</v>
      </c>
      <c r="J58" s="298">
        <v>7051</v>
      </c>
      <c r="K58" s="298">
        <v>14350</v>
      </c>
      <c r="L58" s="299">
        <v>1843</v>
      </c>
    </row>
    <row r="59" spans="1:12" ht="36.75" customHeight="1" x14ac:dyDescent="0.2">
      <c r="A59" s="957" t="s">
        <v>381</v>
      </c>
      <c r="B59" s="957"/>
      <c r="C59" s="957"/>
      <c r="D59" s="957"/>
      <c r="E59" s="957"/>
      <c r="F59" s="957"/>
      <c r="G59" s="957"/>
      <c r="H59" s="957"/>
      <c r="I59" s="957"/>
      <c r="J59" s="957"/>
      <c r="K59" s="957"/>
      <c r="L59" s="826"/>
    </row>
    <row r="60" spans="1:12" ht="10" x14ac:dyDescent="0.2">
      <c r="A60" s="946" t="s">
        <v>382</v>
      </c>
      <c r="B60" s="946"/>
      <c r="C60" s="946"/>
      <c r="D60" s="946"/>
      <c r="E60" s="946"/>
      <c r="F60" s="946"/>
      <c r="G60" s="946"/>
      <c r="H60" s="946"/>
      <c r="I60" s="946"/>
      <c r="J60" s="946"/>
      <c r="K60" s="946"/>
      <c r="L60" s="59"/>
    </row>
    <row r="61" spans="1:12" ht="58.5" customHeight="1" x14ac:dyDescent="0.2">
      <c r="A61" s="946" t="s">
        <v>383</v>
      </c>
      <c r="B61" s="946"/>
      <c r="C61" s="946"/>
      <c r="D61" s="946"/>
      <c r="E61" s="946"/>
      <c r="F61" s="946"/>
      <c r="G61" s="946"/>
      <c r="H61" s="946"/>
      <c r="I61" s="946"/>
      <c r="J61" s="946"/>
      <c r="K61" s="946"/>
      <c r="L61" s="59"/>
    </row>
    <row r="62" spans="1:12" ht="11.25" customHeight="1" x14ac:dyDescent="0.2">
      <c r="A62" s="946" t="s">
        <v>384</v>
      </c>
      <c r="B62" s="946"/>
      <c r="C62" s="946"/>
      <c r="D62" s="946"/>
      <c r="E62" s="946"/>
      <c r="F62" s="946"/>
      <c r="G62" s="946"/>
      <c r="H62" s="946"/>
      <c r="I62" s="946"/>
      <c r="J62" s="946"/>
      <c r="K62" s="946"/>
      <c r="L62" s="59"/>
    </row>
    <row r="63" spans="1:12" ht="23.25" customHeight="1" x14ac:dyDescent="0.2">
      <c r="A63" s="946" t="s">
        <v>385</v>
      </c>
      <c r="B63" s="946"/>
      <c r="C63" s="946"/>
      <c r="D63" s="946"/>
      <c r="E63" s="946"/>
      <c r="F63" s="946"/>
      <c r="G63" s="946"/>
      <c r="H63" s="946"/>
      <c r="I63" s="946"/>
      <c r="J63" s="946"/>
      <c r="K63" s="946"/>
      <c r="L63" s="946"/>
    </row>
    <row r="64" spans="1:12" ht="35.25" customHeight="1" x14ac:dyDescent="0.2">
      <c r="A64" s="946" t="s">
        <v>386</v>
      </c>
      <c r="B64" s="946"/>
      <c r="C64" s="946"/>
      <c r="D64" s="946"/>
      <c r="E64" s="946"/>
      <c r="F64" s="946"/>
      <c r="G64" s="946"/>
      <c r="H64" s="946"/>
      <c r="I64" s="946"/>
      <c r="J64" s="946"/>
      <c r="K64" s="946"/>
      <c r="L64" s="59"/>
    </row>
    <row r="65" spans="1:12" ht="11.25" customHeight="1" x14ac:dyDescent="0.2">
      <c r="A65" s="974" t="s">
        <v>387</v>
      </c>
      <c r="B65" s="974"/>
      <c r="C65" s="974"/>
      <c r="D65" s="974"/>
      <c r="E65" s="974"/>
      <c r="F65" s="974"/>
      <c r="G65" s="974"/>
      <c r="H65" s="974"/>
      <c r="I65" s="974"/>
      <c r="J65" s="974"/>
      <c r="K65" s="974"/>
      <c r="L65" s="974"/>
    </row>
    <row r="66" spans="1:12" ht="11.25" customHeight="1" x14ac:dyDescent="0.2">
      <c r="A66" s="974" t="s">
        <v>388</v>
      </c>
      <c r="B66" s="974"/>
      <c r="C66" s="974"/>
      <c r="D66" s="974"/>
      <c r="E66" s="974"/>
      <c r="F66" s="974"/>
      <c r="G66" s="974"/>
      <c r="H66" s="974"/>
      <c r="I66" s="974"/>
      <c r="J66" s="974"/>
      <c r="K66" s="974"/>
      <c r="L66" s="974"/>
    </row>
    <row r="67" spans="1:12" ht="11.25" customHeight="1" x14ac:dyDescent="0.2">
      <c r="A67" s="63" t="s">
        <v>389</v>
      </c>
      <c r="B67" s="614"/>
      <c r="C67" s="614"/>
      <c r="D67" s="614"/>
      <c r="E67" s="614"/>
      <c r="F67" s="614"/>
      <c r="G67" s="614"/>
      <c r="H67" s="614"/>
      <c r="I67" s="614"/>
      <c r="J67" s="614"/>
      <c r="K67" s="614"/>
      <c r="L67" s="614"/>
    </row>
    <row r="68" spans="1:12" ht="11.25" customHeight="1" x14ac:dyDescent="0.2">
      <c r="D68" s="63"/>
      <c r="E68" s="63"/>
      <c r="F68" s="63"/>
      <c r="G68" s="63"/>
      <c r="H68" s="63"/>
      <c r="I68" s="63"/>
      <c r="J68" s="63"/>
      <c r="K68" s="63"/>
    </row>
    <row r="69" spans="1:12" ht="11.25" customHeight="1" x14ac:dyDescent="0.2">
      <c r="A69" s="946"/>
      <c r="B69" s="946"/>
      <c r="C69" s="946"/>
      <c r="D69" s="946"/>
      <c r="E69" s="946"/>
      <c r="F69" s="946"/>
      <c r="G69" s="946"/>
      <c r="H69" s="946"/>
      <c r="I69" s="946"/>
      <c r="J69" s="946"/>
      <c r="K69" s="946"/>
      <c r="L69" s="946"/>
    </row>
    <row r="70" spans="1:12" ht="12" customHeight="1" x14ac:dyDescent="0.2">
      <c r="B70" s="104"/>
      <c r="C70" s="104"/>
      <c r="D70" s="105"/>
      <c r="E70" s="105"/>
      <c r="F70" s="105"/>
      <c r="G70" s="105"/>
      <c r="H70" s="105"/>
      <c r="I70" s="105"/>
      <c r="J70" s="105"/>
      <c r="K70" s="105"/>
      <c r="L70" s="104"/>
    </row>
    <row r="71" spans="1:12" ht="12" customHeight="1" x14ac:dyDescent="0.2">
      <c r="B71" s="104"/>
      <c r="C71" s="104"/>
      <c r="D71" s="105"/>
      <c r="E71" s="105"/>
      <c r="F71" s="105"/>
      <c r="G71" s="105"/>
      <c r="H71" s="105"/>
      <c r="I71" s="105"/>
      <c r="J71" s="105"/>
      <c r="K71" s="105"/>
      <c r="L71" s="104"/>
    </row>
    <row r="72" spans="1:12" s="275" customFormat="1" ht="12" customHeight="1" x14ac:dyDescent="0.2">
      <c r="A72" s="243"/>
      <c r="B72" s="261"/>
      <c r="C72" s="261"/>
      <c r="D72" s="262"/>
      <c r="E72" s="262"/>
      <c r="F72" s="262"/>
      <c r="G72" s="262"/>
      <c r="H72" s="262"/>
      <c r="I72" s="262"/>
      <c r="J72" s="262"/>
      <c r="K72" s="262"/>
      <c r="L72" s="261"/>
    </row>
    <row r="73" spans="1:12" ht="12" customHeight="1" x14ac:dyDescent="0.2">
      <c r="B73" s="104"/>
      <c r="C73" s="104"/>
      <c r="D73" s="105"/>
      <c r="E73" s="105"/>
      <c r="F73" s="105"/>
      <c r="G73" s="105"/>
      <c r="H73" s="105"/>
      <c r="I73" s="105"/>
      <c r="J73" s="105"/>
      <c r="K73" s="105"/>
      <c r="L73" s="104"/>
    </row>
    <row r="74" spans="1:12" ht="12" customHeight="1" x14ac:dyDescent="0.2">
      <c r="B74" s="104"/>
      <c r="C74" s="104"/>
      <c r="D74" s="105"/>
      <c r="E74" s="105"/>
      <c r="F74" s="105"/>
      <c r="G74" s="105"/>
      <c r="H74" s="105"/>
      <c r="I74" s="105"/>
      <c r="J74" s="105"/>
      <c r="K74" s="105"/>
      <c r="L74" s="104"/>
    </row>
    <row r="75" spans="1:12" ht="12" customHeight="1" x14ac:dyDescent="0.2">
      <c r="B75" s="104"/>
      <c r="C75" s="104"/>
      <c r="D75" s="105"/>
      <c r="E75" s="105"/>
      <c r="F75" s="105"/>
      <c r="G75" s="105"/>
      <c r="H75" s="105"/>
      <c r="I75" s="105"/>
      <c r="J75" s="105"/>
      <c r="K75" s="105"/>
      <c r="L75" s="104"/>
    </row>
    <row r="76" spans="1:12" ht="12" customHeight="1" x14ac:dyDescent="0.2">
      <c r="B76" s="104"/>
      <c r="C76" s="104"/>
      <c r="D76" s="105"/>
      <c r="E76" s="105"/>
      <c r="F76" s="105"/>
      <c r="G76" s="105"/>
      <c r="H76" s="105"/>
      <c r="I76" s="105"/>
      <c r="J76" s="105"/>
      <c r="K76" s="105"/>
      <c r="L76" s="104"/>
    </row>
    <row r="77" spans="1:12" ht="12" customHeight="1" x14ac:dyDescent="0.2">
      <c r="B77" s="104"/>
      <c r="C77" s="104"/>
      <c r="D77" s="105"/>
      <c r="E77" s="105"/>
      <c r="F77" s="105"/>
      <c r="G77" s="105"/>
      <c r="H77" s="105"/>
      <c r="I77" s="105"/>
      <c r="J77" s="105"/>
      <c r="K77" s="105"/>
      <c r="L77" s="104"/>
    </row>
    <row r="78" spans="1:12" ht="12" customHeight="1" x14ac:dyDescent="0.2">
      <c r="B78" s="104"/>
      <c r="C78" s="104"/>
      <c r="D78" s="105"/>
      <c r="E78" s="105"/>
      <c r="F78" s="105"/>
      <c r="G78" s="105"/>
      <c r="H78" s="105"/>
      <c r="I78" s="105"/>
      <c r="J78" s="105"/>
      <c r="K78" s="105"/>
      <c r="L78" s="104"/>
    </row>
    <row r="83" spans="1:12" ht="12" customHeight="1" x14ac:dyDescent="0.2">
      <c r="A83" s="940" t="s">
        <v>390</v>
      </c>
      <c r="B83" s="940"/>
      <c r="C83" s="940"/>
      <c r="D83" s="940"/>
      <c r="E83" s="940"/>
      <c r="F83" s="940"/>
      <c r="G83" s="940"/>
      <c r="H83" s="940"/>
      <c r="I83" s="940"/>
      <c r="J83" s="940"/>
      <c r="K83" s="940"/>
      <c r="L83" s="940"/>
    </row>
    <row r="84" spans="1:12" ht="12" customHeight="1" x14ac:dyDescent="0.2">
      <c r="A84" s="966"/>
      <c r="B84" s="966"/>
      <c r="C84" s="966"/>
      <c r="D84" s="966"/>
      <c r="E84" s="966"/>
      <c r="F84" s="966"/>
      <c r="G84" s="966"/>
      <c r="H84" s="966"/>
      <c r="I84" s="966"/>
      <c r="J84" s="966"/>
      <c r="K84" s="966"/>
      <c r="L84" s="966"/>
    </row>
    <row r="85" spans="1:12" ht="12" customHeight="1" x14ac:dyDescent="0.2">
      <c r="A85" s="53"/>
      <c r="B85" s="968" t="s">
        <v>351</v>
      </c>
      <c r="C85" s="972" t="s">
        <v>370</v>
      </c>
      <c r="D85" s="972"/>
      <c r="E85" s="4"/>
      <c r="F85" s="972" t="s">
        <v>371</v>
      </c>
      <c r="G85" s="972"/>
      <c r="H85" s="972"/>
      <c r="I85" s="103"/>
      <c r="K85" s="103"/>
      <c r="L85" s="38"/>
    </row>
    <row r="86" spans="1:12" ht="12" customHeight="1" x14ac:dyDescent="0.2">
      <c r="A86" s="940" t="s">
        <v>298</v>
      </c>
      <c r="B86" s="968"/>
      <c r="C86" s="969" t="s">
        <v>372</v>
      </c>
      <c r="E86" s="968" t="s">
        <v>373</v>
      </c>
      <c r="F86" s="975" t="s">
        <v>374</v>
      </c>
      <c r="G86" s="968" t="s">
        <v>375</v>
      </c>
      <c r="H86" s="968" t="s">
        <v>376</v>
      </c>
      <c r="I86" s="972" t="s">
        <v>377</v>
      </c>
      <c r="J86" s="972"/>
      <c r="K86" s="977" t="s">
        <v>378</v>
      </c>
      <c r="L86" s="977"/>
    </row>
    <row r="87" spans="1:12" ht="12" customHeight="1" x14ac:dyDescent="0.2">
      <c r="A87" s="966"/>
      <c r="B87" s="969"/>
      <c r="C87" s="969"/>
      <c r="D87" s="89" t="s">
        <v>118</v>
      </c>
      <c r="E87" s="969"/>
      <c r="F87" s="976"/>
      <c r="G87" s="969"/>
      <c r="H87" s="969"/>
      <c r="I87" s="89" t="s">
        <v>119</v>
      </c>
      <c r="J87" s="89" t="s">
        <v>379</v>
      </c>
      <c r="K87" s="89" t="s">
        <v>119</v>
      </c>
      <c r="L87" s="89" t="s">
        <v>379</v>
      </c>
    </row>
    <row r="88" spans="1:12" ht="12" hidden="1" customHeight="1" x14ac:dyDescent="0.2">
      <c r="A88" s="53" t="s">
        <v>193</v>
      </c>
      <c r="B88" s="634" t="e">
        <f>AVERAGE(B6:B10)</f>
        <v>#DIV/0!</v>
      </c>
      <c r="C88" s="634" t="e">
        <f>AVERAGE(C6:C10)</f>
        <v>#DIV/0!</v>
      </c>
      <c r="D88" s="635" t="e">
        <f>AVERAGE(D6:D10)</f>
        <v>#DIV/0!</v>
      </c>
      <c r="E88" s="635" t="e">
        <f>AVERAGE(E6:E10)</f>
        <v>#DIV/0!</v>
      </c>
      <c r="F88" s="635"/>
      <c r="G88" s="635" t="e">
        <f>AVERAGE(G6:G10)</f>
        <v>#DIV/0!</v>
      </c>
      <c r="H88" s="635" t="e">
        <f>AVERAGE(H6:H10)</f>
        <v>#DIV/0!</v>
      </c>
      <c r="I88" s="635" t="e">
        <f>AVERAGE(I6:I10)</f>
        <v>#DIV/0!</v>
      </c>
      <c r="J88" s="636" t="e">
        <f>AVERAGE(J6:J10)</f>
        <v>#DIV/0!</v>
      </c>
      <c r="K88" s="635"/>
      <c r="L88" s="636" t="e">
        <f>AVERAGE(L6:L10)</f>
        <v>#DIV/0!</v>
      </c>
    </row>
    <row r="89" spans="1:12" ht="12" customHeight="1" x14ac:dyDescent="0.2">
      <c r="A89" s="53" t="s">
        <v>44</v>
      </c>
      <c r="B89" s="84">
        <f t="shared" ref="B89:J89" si="0">AVERAGE(B16:B20)</f>
        <v>70439.966851874342</v>
      </c>
      <c r="C89" s="84">
        <f t="shared" si="0"/>
        <v>1705.7668518743321</v>
      </c>
      <c r="D89" s="84">
        <f t="shared" si="0"/>
        <v>392.6</v>
      </c>
      <c r="E89" s="84">
        <f t="shared" si="0"/>
        <v>68341.600000000006</v>
      </c>
      <c r="F89" s="84">
        <f t="shared" si="0"/>
        <v>0</v>
      </c>
      <c r="G89" s="84">
        <f t="shared" si="0"/>
        <v>3569.4</v>
      </c>
      <c r="H89" s="84">
        <f t="shared" si="0"/>
        <v>0</v>
      </c>
      <c r="I89" s="84">
        <f t="shared" si="0"/>
        <v>7507.6722222222215</v>
      </c>
      <c r="J89" s="67">
        <f t="shared" si="0"/>
        <v>10790.994444444446</v>
      </c>
      <c r="K89" s="84">
        <f>AVERAGE(K16:K20)</f>
        <v>7473.4392918304266</v>
      </c>
      <c r="L89" s="67">
        <f>AVERAGE(L16:L20)</f>
        <v>4798.1607081695738</v>
      </c>
    </row>
    <row r="90" spans="1:12" ht="12" customHeight="1" x14ac:dyDescent="0.2">
      <c r="A90" s="53" t="s">
        <v>45</v>
      </c>
      <c r="B90" s="84">
        <f t="shared" ref="B90:J90" si="1">AVERAGE(B21:B25)</f>
        <v>108167.04937699034</v>
      </c>
      <c r="C90" s="84">
        <f t="shared" si="1"/>
        <v>2378.2493769903372</v>
      </c>
      <c r="D90" s="84">
        <f t="shared" si="1"/>
        <v>1355.6</v>
      </c>
      <c r="E90" s="84">
        <f t="shared" si="1"/>
        <v>104433.2</v>
      </c>
      <c r="F90" s="84">
        <f t="shared" si="1"/>
        <v>0</v>
      </c>
      <c r="G90" s="84">
        <f t="shared" si="1"/>
        <v>6957.2</v>
      </c>
      <c r="H90" s="84">
        <f t="shared" si="1"/>
        <v>0</v>
      </c>
      <c r="I90" s="84">
        <f t="shared" si="1"/>
        <v>19700.755555555555</v>
      </c>
      <c r="J90" s="67">
        <f t="shared" si="1"/>
        <v>10192.244444444445</v>
      </c>
      <c r="K90" s="84">
        <f>AVERAGE(K21:K25)</f>
        <v>9668.9193847958795</v>
      </c>
      <c r="L90" s="67">
        <f>AVERAGE(L21:L25)</f>
        <v>4891.0806152041205</v>
      </c>
    </row>
    <row r="91" spans="1:12" ht="12" customHeight="1" x14ac:dyDescent="0.2">
      <c r="A91" s="53" t="s">
        <v>46</v>
      </c>
      <c r="B91" s="84">
        <f t="shared" ref="B91:J91" si="2">AVERAGE(B26:B30)</f>
        <v>63404.047224503127</v>
      </c>
      <c r="C91" s="84">
        <f t="shared" si="2"/>
        <v>510.84722450312546</v>
      </c>
      <c r="D91" s="84">
        <f t="shared" si="2"/>
        <v>710.2</v>
      </c>
      <c r="E91" s="84">
        <f t="shared" si="2"/>
        <v>62183</v>
      </c>
      <c r="F91" s="84">
        <f t="shared" si="2"/>
        <v>0</v>
      </c>
      <c r="G91" s="84">
        <f t="shared" si="2"/>
        <v>3745</v>
      </c>
      <c r="H91" s="84">
        <f t="shared" si="2"/>
        <v>0</v>
      </c>
      <c r="I91" s="84">
        <f t="shared" si="2"/>
        <v>7259.9111111111106</v>
      </c>
      <c r="J91" s="67">
        <f t="shared" si="2"/>
        <v>6879.6888888888889</v>
      </c>
      <c r="K91" s="84">
        <f>AVERAGE(K26:K30)</f>
        <v>7005.038181071347</v>
      </c>
      <c r="L91" s="67">
        <f>AVERAGE(L26:L30)</f>
        <v>1702.1618189286539</v>
      </c>
    </row>
    <row r="92" spans="1:12" ht="12" customHeight="1" x14ac:dyDescent="0.2">
      <c r="A92" s="53" t="s">
        <v>47</v>
      </c>
      <c r="B92" s="84">
        <f t="shared" ref="B92:J92" si="3">AVERAGE(B31:B35)</f>
        <v>90792.475999999995</v>
      </c>
      <c r="C92" s="84">
        <f t="shared" si="3"/>
        <v>81.039999999999992</v>
      </c>
      <c r="D92" s="84">
        <f t="shared" si="3"/>
        <v>36.036000000000001</v>
      </c>
      <c r="E92" s="84">
        <f t="shared" si="3"/>
        <v>90675.4</v>
      </c>
      <c r="F92" s="84">
        <f t="shared" si="3"/>
        <v>0</v>
      </c>
      <c r="G92" s="84">
        <f t="shared" si="3"/>
        <v>5359</v>
      </c>
      <c r="H92" s="84">
        <f t="shared" si="3"/>
        <v>0</v>
      </c>
      <c r="I92" s="84">
        <f t="shared" si="3"/>
        <v>16816.1797639221</v>
      </c>
      <c r="J92" s="67">
        <f t="shared" si="3"/>
        <v>5390.2202360778974</v>
      </c>
      <c r="K92" s="84">
        <f>AVERAGE(K31:K35)</f>
        <v>5284.1449167126602</v>
      </c>
      <c r="L92" s="67">
        <f>AVERAGE(L31:L35)</f>
        <v>509.65508328733961</v>
      </c>
    </row>
    <row r="93" spans="1:12" ht="12" customHeight="1" x14ac:dyDescent="0.2">
      <c r="A93" s="53" t="s">
        <v>48</v>
      </c>
      <c r="B93" s="84">
        <f t="shared" ref="B93:J93" si="4">AVERAGE(B36:B40)</f>
        <v>269274.24700000003</v>
      </c>
      <c r="C93" s="84">
        <f t="shared" si="4"/>
        <v>4940.6669999999995</v>
      </c>
      <c r="D93" s="84">
        <f t="shared" si="4"/>
        <v>14593.780000000002</v>
      </c>
      <c r="E93" s="84">
        <f t="shared" si="4"/>
        <v>249739.8</v>
      </c>
      <c r="F93" s="84">
        <f t="shared" si="4"/>
        <v>2330.5600000000004</v>
      </c>
      <c r="G93" s="84">
        <f t="shared" si="4"/>
        <v>26036.6</v>
      </c>
      <c r="H93" s="84">
        <f t="shared" si="4"/>
        <v>30</v>
      </c>
      <c r="I93" s="84">
        <f t="shared" si="4"/>
        <v>69241.970702543753</v>
      </c>
      <c r="J93" s="67">
        <f t="shared" si="4"/>
        <v>27861.429297456249</v>
      </c>
      <c r="K93" s="84">
        <f>AVERAGE(K36:K40)</f>
        <v>18318.582818217714</v>
      </c>
      <c r="L93" s="67">
        <f>AVERAGE(L36:L40)</f>
        <v>2369.4171817822885</v>
      </c>
    </row>
    <row r="94" spans="1:12" ht="12" customHeight="1" x14ac:dyDescent="0.2">
      <c r="A94" s="53" t="s">
        <v>49</v>
      </c>
      <c r="B94" s="84">
        <f>AVERAGE(B41:B45)</f>
        <v>176419.71679999999</v>
      </c>
      <c r="C94" s="84">
        <f t="shared" ref="C94:L94" si="5">AVERAGE(C41:C45)</f>
        <v>4769.0767999999998</v>
      </c>
      <c r="D94" s="84">
        <f t="shared" si="5"/>
        <v>13301.440000000002</v>
      </c>
      <c r="E94" s="84">
        <f t="shared" si="5"/>
        <v>156751.79999999999</v>
      </c>
      <c r="F94" s="84">
        <f t="shared" si="5"/>
        <v>2614.5</v>
      </c>
      <c r="G94" s="84">
        <f t="shared" si="5"/>
        <v>18294.8</v>
      </c>
      <c r="H94" s="84">
        <f t="shared" si="5"/>
        <v>2.6</v>
      </c>
      <c r="I94" s="84">
        <f t="shared" si="5"/>
        <v>49749.204327593077</v>
      </c>
      <c r="J94" s="84">
        <f t="shared" si="5"/>
        <v>15142.995672406923</v>
      </c>
      <c r="K94" s="84">
        <f t="shared" si="5"/>
        <v>12893.185049076123</v>
      </c>
      <c r="L94" s="67">
        <f t="shared" si="5"/>
        <v>1113.4149509238782</v>
      </c>
    </row>
    <row r="95" spans="1:12" ht="12" customHeight="1" x14ac:dyDescent="0.2">
      <c r="A95" s="53">
        <v>2011</v>
      </c>
      <c r="B95" s="84">
        <f t="shared" ref="B95:J95" si="6">B46</f>
        <v>221157.83300000001</v>
      </c>
      <c r="C95" s="84">
        <f t="shared" si="6"/>
        <v>3929.9330000000004</v>
      </c>
      <c r="D95" s="84">
        <f t="shared" si="6"/>
        <v>9505.9</v>
      </c>
      <c r="E95" s="84">
        <f t="shared" si="6"/>
        <v>205431</v>
      </c>
      <c r="F95" s="84">
        <f t="shared" si="6"/>
        <v>4516.2</v>
      </c>
      <c r="G95" s="84">
        <f t="shared" si="6"/>
        <v>15533</v>
      </c>
      <c r="H95" s="84">
        <f t="shared" si="6"/>
        <v>0</v>
      </c>
      <c r="I95" s="84">
        <f t="shared" si="6"/>
        <v>72531.1014</v>
      </c>
      <c r="J95" s="67">
        <f t="shared" si="6"/>
        <v>24525.8986</v>
      </c>
      <c r="K95" s="84">
        <f t="shared" ref="K95:L105" si="7">K46</f>
        <v>11083.535563542368</v>
      </c>
      <c r="L95" s="67">
        <f t="shared" si="7"/>
        <v>2005.4644364576325</v>
      </c>
    </row>
    <row r="96" spans="1:12" ht="12" customHeight="1" x14ac:dyDescent="0.2">
      <c r="A96" s="53">
        <v>2012</v>
      </c>
      <c r="B96" s="84">
        <f t="shared" ref="B96:J96" si="8">B47</f>
        <v>203089.6</v>
      </c>
      <c r="C96" s="84">
        <f t="shared" si="8"/>
        <v>4821</v>
      </c>
      <c r="D96" s="84">
        <f t="shared" si="8"/>
        <v>10421.599999999999</v>
      </c>
      <c r="E96" s="84">
        <f t="shared" si="8"/>
        <v>186448</v>
      </c>
      <c r="F96" s="84">
        <f t="shared" si="8"/>
        <v>3597.3</v>
      </c>
      <c r="G96" s="84">
        <f t="shared" si="8"/>
        <v>17701</v>
      </c>
      <c r="H96" s="84">
        <f t="shared" si="8"/>
        <v>1</v>
      </c>
      <c r="I96" s="84">
        <f t="shared" si="8"/>
        <v>55116.721618668438</v>
      </c>
      <c r="J96" s="67">
        <f t="shared" si="8"/>
        <v>25634.278381331562</v>
      </c>
      <c r="K96" s="84">
        <f t="shared" si="7"/>
        <v>15288.879421980288</v>
      </c>
      <c r="L96" s="67">
        <f t="shared" si="7"/>
        <v>3838.1205780197115</v>
      </c>
    </row>
    <row r="97" spans="1:16383" ht="12" customHeight="1" x14ac:dyDescent="0.2">
      <c r="A97" s="53">
        <v>2013</v>
      </c>
      <c r="B97" s="84">
        <f t="shared" ref="B97:J97" si="9">B48</f>
        <v>123136.14599999999</v>
      </c>
      <c r="C97" s="84">
        <f t="shared" si="9"/>
        <v>1852.6460000000002</v>
      </c>
      <c r="D97" s="84">
        <f t="shared" si="9"/>
        <v>5342.5</v>
      </c>
      <c r="E97" s="84">
        <f t="shared" si="9"/>
        <v>112934</v>
      </c>
      <c r="F97" s="84">
        <f t="shared" si="9"/>
        <v>1412.5</v>
      </c>
      <c r="G97" s="84">
        <f t="shared" si="9"/>
        <v>9282</v>
      </c>
      <c r="H97" s="84">
        <f t="shared" si="9"/>
        <v>8</v>
      </c>
      <c r="I97" s="84">
        <f t="shared" si="9"/>
        <v>29835.317944564435</v>
      </c>
      <c r="J97" s="67">
        <f t="shared" si="9"/>
        <v>14575.682055435565</v>
      </c>
      <c r="K97" s="84">
        <f t="shared" si="7"/>
        <v>11524.401276595745</v>
      </c>
      <c r="L97" s="67">
        <f t="shared" si="7"/>
        <v>1820.5987234042555</v>
      </c>
    </row>
    <row r="98" spans="1:16383" ht="12" customHeight="1" x14ac:dyDescent="0.2">
      <c r="A98" s="53">
        <v>2014</v>
      </c>
      <c r="B98" s="84">
        <f t="shared" ref="B98:J98" si="10">B49</f>
        <v>242634.83499999999</v>
      </c>
      <c r="C98" s="84">
        <f t="shared" si="10"/>
        <v>4098.335</v>
      </c>
      <c r="D98" s="84">
        <f t="shared" si="10"/>
        <v>13571.5</v>
      </c>
      <c r="E98" s="84">
        <f t="shared" si="10"/>
        <v>224946</v>
      </c>
      <c r="F98" s="84">
        <f t="shared" si="10"/>
        <v>5627</v>
      </c>
      <c r="G98" s="84">
        <f t="shared" si="10"/>
        <v>24703</v>
      </c>
      <c r="H98" s="84">
        <f t="shared" si="10"/>
        <v>37</v>
      </c>
      <c r="I98" s="84">
        <f t="shared" si="10"/>
        <v>62759.028794031772</v>
      </c>
      <c r="J98" s="67">
        <f t="shared" si="10"/>
        <v>32064.971205968228</v>
      </c>
      <c r="K98" s="84">
        <f t="shared" si="7"/>
        <v>20203.022344428366</v>
      </c>
      <c r="L98" s="67">
        <f t="shared" si="7"/>
        <v>3043.9776555716358</v>
      </c>
    </row>
    <row r="99" spans="1:16383" ht="12" customHeight="1" x14ac:dyDescent="0.2">
      <c r="A99" s="53">
        <v>2015</v>
      </c>
      <c r="B99" s="84">
        <f t="shared" ref="B99:J99" si="11">B50</f>
        <v>288994.413</v>
      </c>
      <c r="C99" s="84">
        <f t="shared" si="11"/>
        <v>6818.4130000000005</v>
      </c>
      <c r="D99" s="84">
        <f t="shared" si="11"/>
        <v>15689</v>
      </c>
      <c r="E99" s="84">
        <f t="shared" si="11"/>
        <v>265558</v>
      </c>
      <c r="F99" s="84">
        <f t="shared" si="11"/>
        <v>3101.1</v>
      </c>
      <c r="G99" s="84">
        <f t="shared" si="11"/>
        <v>31181</v>
      </c>
      <c r="H99" s="84">
        <f t="shared" si="11"/>
        <v>58</v>
      </c>
      <c r="I99" s="84">
        <f t="shared" si="11"/>
        <v>98819.247084938645</v>
      </c>
      <c r="J99" s="67">
        <f t="shared" si="11"/>
        <v>22576.752915061355</v>
      </c>
      <c r="K99" s="84">
        <f t="shared" si="7"/>
        <v>27830.102301040599</v>
      </c>
      <c r="L99" s="67">
        <f t="shared" si="7"/>
        <v>3917.8976989594021</v>
      </c>
    </row>
    <row r="100" spans="1:16383" ht="12" customHeight="1" x14ac:dyDescent="0.2">
      <c r="A100" s="53">
        <v>2016</v>
      </c>
      <c r="B100" s="84">
        <f t="shared" ref="B100:J100" si="12">B51</f>
        <v>187815.79699999999</v>
      </c>
      <c r="C100" s="84">
        <f t="shared" si="12"/>
        <v>3508.2970000000005</v>
      </c>
      <c r="D100" s="84">
        <f t="shared" si="12"/>
        <v>10166.5</v>
      </c>
      <c r="E100" s="84">
        <f t="shared" si="12"/>
        <v>172614</v>
      </c>
      <c r="F100" s="84">
        <f t="shared" si="12"/>
        <v>2480.4</v>
      </c>
      <c r="G100" s="84">
        <f t="shared" si="12"/>
        <v>17066</v>
      </c>
      <c r="H100" s="84">
        <f t="shared" si="12"/>
        <v>35</v>
      </c>
      <c r="I100" s="84">
        <f t="shared" si="12"/>
        <v>58619.904245416648</v>
      </c>
      <c r="J100" s="67">
        <f t="shared" si="12"/>
        <v>16161.095754583352</v>
      </c>
      <c r="K100" s="84">
        <f t="shared" si="7"/>
        <v>15928.875154715735</v>
      </c>
      <c r="L100" s="67">
        <f t="shared" si="7"/>
        <v>2717.1248452842647</v>
      </c>
    </row>
    <row r="101" spans="1:16383" ht="12" customHeight="1" x14ac:dyDescent="0.2">
      <c r="A101" s="53">
        <v>2017</v>
      </c>
      <c r="B101" s="84">
        <f t="shared" ref="B101:J101" si="13">B52</f>
        <v>115820.9</v>
      </c>
      <c r="C101" s="84">
        <f t="shared" si="13"/>
        <v>1083</v>
      </c>
      <c r="D101" s="84">
        <f t="shared" si="13"/>
        <v>7197.9</v>
      </c>
      <c r="E101" s="84">
        <f t="shared" si="13"/>
        <v>107524</v>
      </c>
      <c r="F101" s="84">
        <f t="shared" si="13"/>
        <v>83.5</v>
      </c>
      <c r="G101" s="84">
        <f t="shared" si="13"/>
        <v>8109</v>
      </c>
      <c r="H101" s="84">
        <f t="shared" si="13"/>
        <v>35</v>
      </c>
      <c r="I101" s="84">
        <f t="shared" si="13"/>
        <v>32229.415898904383</v>
      </c>
      <c r="J101" s="67">
        <f t="shared" si="13"/>
        <v>4424.5841010956174</v>
      </c>
      <c r="K101" s="84">
        <f t="shared" si="7"/>
        <v>6785.4534832773479</v>
      </c>
      <c r="L101" s="67">
        <f t="shared" si="7"/>
        <v>1294.5465167226523</v>
      </c>
    </row>
    <row r="102" spans="1:16383" ht="12" customHeight="1" x14ac:dyDescent="0.2">
      <c r="A102" s="53">
        <v>2018</v>
      </c>
      <c r="B102" s="84">
        <f t="shared" ref="B102:J102" si="14">B53</f>
        <v>115080.8</v>
      </c>
      <c r="C102" s="84">
        <f t="shared" si="14"/>
        <v>692</v>
      </c>
      <c r="D102" s="84">
        <f t="shared" si="14"/>
        <v>5867.8</v>
      </c>
      <c r="E102" s="84">
        <f t="shared" si="14"/>
        <v>108045</v>
      </c>
      <c r="F102" s="84">
        <f t="shared" si="14"/>
        <v>1345.2000000000003</v>
      </c>
      <c r="G102" s="84">
        <f t="shared" si="14"/>
        <v>10892</v>
      </c>
      <c r="H102" s="84">
        <f t="shared" si="14"/>
        <v>0</v>
      </c>
      <c r="I102" s="84">
        <f t="shared" si="14"/>
        <v>32338.291346204147</v>
      </c>
      <c r="J102" s="67">
        <f t="shared" si="14"/>
        <v>6631.708653795853</v>
      </c>
      <c r="K102" s="84">
        <f t="shared" si="7"/>
        <v>6730.524933935726</v>
      </c>
      <c r="L102" s="67">
        <f t="shared" si="7"/>
        <v>1163.4750660642742</v>
      </c>
    </row>
    <row r="103" spans="1:16383" ht="12" customHeight="1" x14ac:dyDescent="0.2">
      <c r="A103" s="53">
        <v>2019</v>
      </c>
      <c r="B103" s="84">
        <f t="shared" ref="B103:J103" si="15">B54</f>
        <v>73104</v>
      </c>
      <c r="C103" s="84">
        <f t="shared" si="15"/>
        <v>304</v>
      </c>
      <c r="D103" s="84">
        <f t="shared" si="15"/>
        <v>1478</v>
      </c>
      <c r="E103" s="84">
        <f t="shared" si="15"/>
        <v>71235</v>
      </c>
      <c r="F103" s="84">
        <f t="shared" si="15"/>
        <v>613</v>
      </c>
      <c r="G103" s="84">
        <f t="shared" si="15"/>
        <v>4702</v>
      </c>
      <c r="H103" s="84">
        <f t="shared" si="15"/>
        <v>11</v>
      </c>
      <c r="I103" s="84">
        <f t="shared" si="15"/>
        <v>19476</v>
      </c>
      <c r="J103" s="67">
        <f t="shared" si="15"/>
        <v>4140</v>
      </c>
      <c r="K103" s="84">
        <f t="shared" si="7"/>
        <v>8084.4628005657705</v>
      </c>
      <c r="L103" s="67">
        <f t="shared" si="7"/>
        <v>703.53719943422914</v>
      </c>
    </row>
    <row r="104" spans="1:16383" ht="12" customHeight="1" x14ac:dyDescent="0.2">
      <c r="A104" s="53">
        <v>2020</v>
      </c>
      <c r="B104" s="84">
        <f t="shared" ref="B104:J104" si="16">B55</f>
        <v>81300</v>
      </c>
      <c r="C104" s="84">
        <f t="shared" si="16"/>
        <v>86</v>
      </c>
      <c r="D104" s="84">
        <f t="shared" si="16"/>
        <v>1381</v>
      </c>
      <c r="E104" s="84">
        <f t="shared" si="16"/>
        <v>79714</v>
      </c>
      <c r="F104" s="84">
        <f t="shared" si="16"/>
        <v>878</v>
      </c>
      <c r="G104" s="84">
        <f t="shared" si="16"/>
        <v>4307</v>
      </c>
      <c r="H104" s="84">
        <f t="shared" si="16"/>
        <v>8</v>
      </c>
      <c r="I104" s="84">
        <f t="shared" si="16"/>
        <v>21564</v>
      </c>
      <c r="J104" s="67">
        <f t="shared" si="16"/>
        <v>8565</v>
      </c>
      <c r="K104" s="84">
        <f t="shared" si="7"/>
        <v>6472.9892778545473</v>
      </c>
      <c r="L104" s="67">
        <f t="shared" si="7"/>
        <v>1122.0107221454525</v>
      </c>
    </row>
    <row r="105" spans="1:16383" ht="12" customHeight="1" x14ac:dyDescent="0.2">
      <c r="A105" s="53">
        <v>2021</v>
      </c>
      <c r="B105" s="84">
        <f t="shared" ref="B105:J105" si="17">B56</f>
        <v>91756</v>
      </c>
      <c r="C105" s="84">
        <f t="shared" si="17"/>
        <v>382</v>
      </c>
      <c r="D105" s="84">
        <f t="shared" si="17"/>
        <v>4088</v>
      </c>
      <c r="E105" s="84">
        <f t="shared" si="17"/>
        <v>87233</v>
      </c>
      <c r="F105" s="84">
        <f t="shared" si="17"/>
        <v>1251</v>
      </c>
      <c r="G105" s="84">
        <f t="shared" si="17"/>
        <v>4446</v>
      </c>
      <c r="H105" s="84">
        <f t="shared" si="17"/>
        <v>11</v>
      </c>
      <c r="I105" s="84">
        <f t="shared" si="17"/>
        <v>28906</v>
      </c>
      <c r="J105" s="67">
        <f t="shared" si="17"/>
        <v>6408</v>
      </c>
      <c r="K105" s="84">
        <f t="shared" si="7"/>
        <v>10073.969646324616</v>
      </c>
      <c r="L105" s="67">
        <f t="shared" si="7"/>
        <v>2255.030353675384</v>
      </c>
    </row>
    <row r="106" spans="1:16383" ht="12" customHeight="1" x14ac:dyDescent="0.2">
      <c r="A106" s="53">
        <v>2022</v>
      </c>
      <c r="B106" s="84">
        <f t="shared" ref="B106:J107" si="18">B57</f>
        <v>185379</v>
      </c>
      <c r="C106" s="84">
        <f t="shared" si="18"/>
        <v>992</v>
      </c>
      <c r="D106" s="84">
        <f t="shared" si="18"/>
        <v>10371</v>
      </c>
      <c r="E106" s="84">
        <f t="shared" si="18"/>
        <v>173737</v>
      </c>
      <c r="F106" s="84">
        <f t="shared" si="18"/>
        <v>2695</v>
      </c>
      <c r="G106" s="84">
        <f t="shared" si="18"/>
        <v>16307</v>
      </c>
      <c r="H106" s="84">
        <f t="shared" si="18"/>
        <v>9</v>
      </c>
      <c r="I106" s="84">
        <f t="shared" si="18"/>
        <v>61286</v>
      </c>
      <c r="J106" s="67">
        <f t="shared" si="18"/>
        <v>17103</v>
      </c>
      <c r="K106" s="84">
        <f t="shared" ref="K106:L107" si="19">K57</f>
        <v>18488.811399999999</v>
      </c>
      <c r="L106" s="67">
        <f t="shared" si="19"/>
        <v>3998.1886000000004</v>
      </c>
    </row>
    <row r="107" spans="1:16383" ht="12" customHeight="1" x14ac:dyDescent="0.2">
      <c r="A107" s="362" t="s">
        <v>380</v>
      </c>
      <c r="B107" s="620">
        <f t="shared" si="18"/>
        <v>141179</v>
      </c>
      <c r="C107" s="620">
        <f t="shared" si="18"/>
        <v>581</v>
      </c>
      <c r="D107" s="620">
        <f t="shared" si="18"/>
        <v>3352</v>
      </c>
      <c r="E107" s="620">
        <f t="shared" si="18"/>
        <v>136786</v>
      </c>
      <c r="F107" s="620">
        <f t="shared" si="18"/>
        <v>1528</v>
      </c>
      <c r="G107" s="620">
        <f t="shared" si="18"/>
        <v>12240</v>
      </c>
      <c r="H107" s="620">
        <f t="shared" si="18"/>
        <v>20</v>
      </c>
      <c r="I107" s="620">
        <f t="shared" si="18"/>
        <v>46521</v>
      </c>
      <c r="J107" s="130">
        <f t="shared" si="18"/>
        <v>7051</v>
      </c>
      <c r="K107" s="620">
        <f t="shared" si="19"/>
        <v>14350</v>
      </c>
      <c r="L107" s="130">
        <f t="shared" si="19"/>
        <v>1843</v>
      </c>
    </row>
    <row r="108" spans="1:16383" ht="11.25" customHeight="1" x14ac:dyDescent="0.2">
      <c r="A108" s="978" t="str">
        <f t="shared" ref="A108:A114" si="20">A59</f>
        <v>a/  Chinook formerly managed separately as Snake River summer Chinook are now grouped with all upriver spring Chinook because of overlap in run timing.   Snake River summer Chinook have been moved from Table B-14 to this table. This table includes all harvest accounted for in U.S. v. OR Spring Management Period mainstem fisheries.  Tributary harvest is not included.</v>
      </c>
      <c r="B108" s="978"/>
      <c r="C108" s="978"/>
      <c r="D108" s="978"/>
      <c r="E108" s="978"/>
      <c r="F108" s="978"/>
      <c r="G108" s="978"/>
      <c r="H108" s="978"/>
      <c r="I108" s="978"/>
      <c r="J108" s="978"/>
      <c r="K108" s="978"/>
      <c r="L108" s="978"/>
    </row>
    <row r="109" spans="1:16383" ht="11.25" customHeight="1" x14ac:dyDescent="0.2">
      <c r="A109" s="973" t="str">
        <f t="shared" si="20"/>
        <v>b/ Includes adult upriver spring chinook and Snake River summer Chinook.</v>
      </c>
      <c r="B109" s="973"/>
      <c r="C109" s="973"/>
      <c r="D109" s="973"/>
      <c r="E109" s="973"/>
      <c r="F109" s="973"/>
      <c r="G109" s="973"/>
      <c r="H109" s="973"/>
      <c r="I109" s="973"/>
      <c r="J109" s="973"/>
      <c r="K109" s="973"/>
      <c r="L109" s="973"/>
    </row>
    <row r="110" spans="1:16383" ht="47.25" customHeight="1" x14ac:dyDescent="0.2">
      <c r="A110" s="973" t="str">
        <f t="shared" si="20"/>
        <v>c/  Includes some lower river origin spring Chinook through 1980.  Beginning in 1981, the lower river catch of upriver spring Chinook is based on mark recoveries rather than timing of the catch as in previous years.  Since 1986, GSI techniques have been used for stock composition analysis.  Commercial catch  is from estimated miscellaneous fishery-related impacts from  commercial shad and test fisheries, Select Area fisheries beginning in 1979, and catch and release mortalities from selective fisheries beginning in 2001. Sport catch, including any release mortalities, is from mainstem and Select Area fisheries downstream of Bonneville Dam.</v>
      </c>
      <c r="B110" s="973"/>
      <c r="C110" s="973"/>
      <c r="D110" s="973"/>
      <c r="E110" s="973"/>
      <c r="F110" s="973"/>
      <c r="G110" s="973"/>
      <c r="H110" s="973"/>
      <c r="I110" s="973"/>
      <c r="J110" s="973"/>
      <c r="K110" s="973"/>
      <c r="L110" s="973"/>
      <c r="M110" s="940"/>
      <c r="N110" s="940"/>
      <c r="O110" s="940"/>
      <c r="P110" s="940"/>
      <c r="Q110" s="940"/>
      <c r="R110" s="940"/>
      <c r="S110" s="940"/>
      <c r="T110" s="940"/>
      <c r="U110" s="940"/>
      <c r="V110" s="940"/>
      <c r="W110" s="940"/>
      <c r="X110" s="940"/>
      <c r="Y110" s="940"/>
      <c r="Z110" s="940"/>
      <c r="AA110" s="940"/>
      <c r="AB110" s="940"/>
      <c r="AC110" s="940"/>
      <c r="AD110" s="940"/>
      <c r="AE110" s="940"/>
      <c r="AF110" s="940"/>
      <c r="AG110" s="940"/>
      <c r="AH110" s="940"/>
      <c r="AI110" s="940"/>
      <c r="AJ110" s="940"/>
      <c r="AK110" s="940"/>
      <c r="AL110" s="940"/>
      <c r="AM110" s="940"/>
      <c r="AN110" s="940"/>
      <c r="AO110" s="940"/>
      <c r="AP110" s="940"/>
      <c r="AQ110" s="940"/>
      <c r="AR110" s="940"/>
      <c r="AS110" s="940"/>
      <c r="AT110" s="940"/>
      <c r="AU110" s="940"/>
      <c r="AV110" s="940"/>
      <c r="AW110" s="940"/>
      <c r="AX110" s="940"/>
      <c r="AY110" s="940"/>
      <c r="AZ110" s="940"/>
      <c r="BA110" s="940"/>
      <c r="BB110" s="940"/>
      <c r="BC110" s="940"/>
      <c r="BD110" s="940"/>
      <c r="BE110" s="940"/>
      <c r="BF110" s="940"/>
      <c r="BG110" s="940"/>
      <c r="BH110" s="940"/>
      <c r="BI110" s="940"/>
      <c r="BJ110" s="940"/>
      <c r="BK110" s="940"/>
      <c r="BL110" s="940"/>
      <c r="BM110" s="940"/>
      <c r="BN110" s="940"/>
      <c r="BO110" s="940"/>
      <c r="BP110" s="940"/>
      <c r="BQ110" s="940"/>
      <c r="BR110" s="940"/>
      <c r="BS110" s="940"/>
      <c r="BT110" s="940"/>
      <c r="BU110" s="940"/>
      <c r="BV110" s="940"/>
      <c r="BW110" s="940"/>
      <c r="BX110" s="940"/>
      <c r="BY110" s="940"/>
      <c r="BZ110" s="940"/>
      <c r="CA110" s="940"/>
      <c r="CB110" s="940"/>
      <c r="CC110" s="940"/>
      <c r="CD110" s="940"/>
      <c r="CE110" s="940"/>
      <c r="CF110" s="940"/>
      <c r="CG110" s="940"/>
      <c r="CH110" s="940"/>
      <c r="CI110" s="940"/>
      <c r="CJ110" s="940"/>
      <c r="CK110" s="940"/>
      <c r="CL110" s="940"/>
      <c r="CM110" s="940"/>
      <c r="CN110" s="940"/>
      <c r="CO110" s="940"/>
      <c r="CP110" s="940"/>
      <c r="CQ110" s="940"/>
      <c r="CR110" s="940"/>
      <c r="CS110" s="940"/>
      <c r="CT110" s="940"/>
      <c r="CU110" s="940"/>
      <c r="CV110" s="940"/>
      <c r="CW110" s="940"/>
      <c r="CX110" s="940"/>
      <c r="CY110" s="940"/>
      <c r="CZ110" s="940"/>
      <c r="DA110" s="940"/>
      <c r="DB110" s="940"/>
      <c r="DC110" s="940"/>
      <c r="DD110" s="940"/>
      <c r="DE110" s="940"/>
      <c r="DF110" s="940"/>
      <c r="DG110" s="940"/>
      <c r="DH110" s="940"/>
      <c r="DI110" s="940"/>
      <c r="DJ110" s="940"/>
      <c r="DK110" s="940"/>
      <c r="DL110" s="940"/>
      <c r="DM110" s="940"/>
      <c r="DN110" s="940"/>
      <c r="DO110" s="940"/>
      <c r="DP110" s="940"/>
      <c r="DQ110" s="940"/>
      <c r="DR110" s="940"/>
      <c r="DS110" s="940"/>
      <c r="DT110" s="940"/>
      <c r="DU110" s="940"/>
      <c r="DV110" s="940"/>
      <c r="DW110" s="940"/>
      <c r="DX110" s="940"/>
      <c r="DY110" s="940"/>
      <c r="DZ110" s="940"/>
      <c r="EA110" s="940"/>
      <c r="EB110" s="940"/>
      <c r="EC110" s="940"/>
      <c r="ED110" s="940"/>
      <c r="EE110" s="940"/>
      <c r="EF110" s="940"/>
      <c r="EG110" s="940"/>
      <c r="EH110" s="940"/>
      <c r="EI110" s="940"/>
      <c r="EJ110" s="940"/>
      <c r="EK110" s="940"/>
      <c r="EL110" s="940"/>
      <c r="EM110" s="940"/>
      <c r="EN110" s="940"/>
      <c r="EO110" s="940"/>
      <c r="EP110" s="940"/>
      <c r="EQ110" s="940"/>
      <c r="ER110" s="940"/>
      <c r="ES110" s="940"/>
      <c r="ET110" s="940"/>
      <c r="EU110" s="940"/>
      <c r="EV110" s="940"/>
      <c r="EW110" s="940"/>
      <c r="EX110" s="940"/>
      <c r="EY110" s="940"/>
      <c r="EZ110" s="940"/>
      <c r="FA110" s="940"/>
      <c r="FB110" s="940"/>
      <c r="FC110" s="940"/>
      <c r="FD110" s="940"/>
      <c r="FE110" s="940"/>
      <c r="FF110" s="940"/>
      <c r="FG110" s="940"/>
      <c r="FH110" s="940"/>
      <c r="FI110" s="940"/>
      <c r="FJ110" s="940"/>
      <c r="FK110" s="940"/>
      <c r="FL110" s="940"/>
      <c r="FM110" s="940"/>
      <c r="FN110" s="940"/>
      <c r="FO110" s="940"/>
      <c r="FP110" s="940"/>
      <c r="FQ110" s="940"/>
      <c r="FR110" s="940"/>
      <c r="FS110" s="940"/>
      <c r="FT110" s="940"/>
      <c r="FU110" s="940"/>
      <c r="FV110" s="940"/>
      <c r="FW110" s="940"/>
      <c r="FX110" s="940"/>
      <c r="FY110" s="940"/>
      <c r="FZ110" s="940"/>
      <c r="GA110" s="940"/>
      <c r="GB110" s="940"/>
      <c r="GC110" s="940"/>
      <c r="GD110" s="940"/>
      <c r="GE110" s="940"/>
      <c r="GF110" s="940"/>
      <c r="GG110" s="940"/>
      <c r="GH110" s="940"/>
      <c r="GI110" s="940"/>
      <c r="GJ110" s="940"/>
      <c r="GK110" s="940"/>
      <c r="GL110" s="940"/>
      <c r="GM110" s="940"/>
      <c r="GN110" s="940"/>
      <c r="GO110" s="940"/>
      <c r="GP110" s="940"/>
      <c r="GQ110" s="940"/>
      <c r="GR110" s="940"/>
      <c r="GS110" s="940"/>
      <c r="GT110" s="940"/>
      <c r="GU110" s="940"/>
      <c r="GV110" s="940"/>
      <c r="GW110" s="940"/>
      <c r="GX110" s="940"/>
      <c r="GY110" s="940"/>
      <c r="GZ110" s="940"/>
      <c r="HA110" s="940"/>
      <c r="HB110" s="940"/>
      <c r="HC110" s="940"/>
      <c r="HD110" s="940"/>
      <c r="HE110" s="940"/>
      <c r="HF110" s="940"/>
      <c r="HG110" s="940"/>
      <c r="HH110" s="940"/>
      <c r="HI110" s="940"/>
      <c r="HJ110" s="940"/>
      <c r="HK110" s="940"/>
      <c r="HL110" s="940"/>
      <c r="HM110" s="940"/>
      <c r="HN110" s="940"/>
      <c r="HO110" s="940"/>
      <c r="HP110" s="940"/>
      <c r="HQ110" s="940"/>
      <c r="HR110" s="940"/>
      <c r="HS110" s="940"/>
      <c r="HT110" s="940"/>
      <c r="HU110" s="940"/>
      <c r="HV110" s="940"/>
      <c r="HW110" s="940"/>
      <c r="HX110" s="940"/>
      <c r="HY110" s="940"/>
      <c r="HZ110" s="940"/>
      <c r="IA110" s="940"/>
      <c r="IB110" s="940"/>
      <c r="IC110" s="940"/>
      <c r="ID110" s="940"/>
      <c r="IE110" s="940"/>
      <c r="IF110" s="940"/>
      <c r="IG110" s="940"/>
      <c r="IH110" s="940"/>
      <c r="II110" s="940"/>
      <c r="IJ110" s="940"/>
      <c r="IK110" s="940"/>
      <c r="IL110" s="940"/>
      <c r="IM110" s="940"/>
      <c r="IN110" s="940"/>
      <c r="IO110" s="940"/>
      <c r="IP110" s="940"/>
      <c r="IQ110" s="940"/>
      <c r="IR110" s="940"/>
      <c r="IS110" s="940"/>
      <c r="IT110" s="940"/>
      <c r="IU110" s="940"/>
      <c r="IV110" s="940"/>
      <c r="IW110" s="940"/>
      <c r="IX110" s="940"/>
      <c r="IY110" s="940"/>
      <c r="IZ110" s="940"/>
      <c r="JA110" s="940"/>
      <c r="JB110" s="940"/>
      <c r="JC110" s="940"/>
      <c r="JD110" s="940"/>
      <c r="JE110" s="940"/>
      <c r="JF110" s="940"/>
      <c r="JG110" s="940"/>
      <c r="JH110" s="940"/>
      <c r="JI110" s="940"/>
      <c r="JJ110" s="940"/>
      <c r="JK110" s="940"/>
      <c r="JL110" s="940"/>
      <c r="JM110" s="940"/>
      <c r="JN110" s="940"/>
      <c r="JO110" s="940"/>
      <c r="JP110" s="940"/>
      <c r="JQ110" s="940"/>
      <c r="JR110" s="940"/>
      <c r="JS110" s="940"/>
      <c r="JT110" s="940"/>
      <c r="JU110" s="940"/>
      <c r="JV110" s="940"/>
      <c r="JW110" s="940"/>
      <c r="JX110" s="940"/>
      <c r="JY110" s="940"/>
      <c r="JZ110" s="940"/>
      <c r="KA110" s="940"/>
      <c r="KB110" s="940"/>
      <c r="KC110" s="940"/>
      <c r="KD110" s="940"/>
      <c r="KE110" s="940"/>
      <c r="KF110" s="940"/>
      <c r="KG110" s="940"/>
      <c r="KH110" s="940"/>
      <c r="KI110" s="940"/>
      <c r="KJ110" s="940"/>
      <c r="KK110" s="940"/>
      <c r="KL110" s="940"/>
      <c r="KM110" s="940"/>
      <c r="KN110" s="940"/>
      <c r="KO110" s="940"/>
      <c r="KP110" s="940"/>
      <c r="KQ110" s="940"/>
      <c r="KR110" s="940"/>
      <c r="KS110" s="940"/>
      <c r="KT110" s="940"/>
      <c r="KU110" s="940"/>
      <c r="KV110" s="940"/>
      <c r="KW110" s="940"/>
      <c r="KX110" s="940"/>
      <c r="KY110" s="940"/>
      <c r="KZ110" s="940"/>
      <c r="LA110" s="940"/>
      <c r="LB110" s="940"/>
      <c r="LC110" s="940"/>
      <c r="LD110" s="940"/>
      <c r="LE110" s="940"/>
      <c r="LF110" s="940"/>
      <c r="LG110" s="940"/>
      <c r="LH110" s="940"/>
      <c r="LI110" s="940"/>
      <c r="LJ110" s="940"/>
      <c r="LK110" s="940"/>
      <c r="LL110" s="940"/>
      <c r="LM110" s="940"/>
      <c r="LN110" s="940"/>
      <c r="LO110" s="940"/>
      <c r="LP110" s="940"/>
      <c r="LQ110" s="940"/>
      <c r="LR110" s="940"/>
      <c r="LS110" s="940"/>
      <c r="LT110" s="940"/>
      <c r="LU110" s="940"/>
      <c r="LV110" s="940"/>
      <c r="LW110" s="940"/>
      <c r="LX110" s="940"/>
      <c r="LY110" s="940"/>
      <c r="LZ110" s="940"/>
      <c r="MA110" s="940"/>
      <c r="MB110" s="940"/>
      <c r="MC110" s="940"/>
      <c r="MD110" s="940"/>
      <c r="ME110" s="940"/>
      <c r="MF110" s="940"/>
      <c r="MG110" s="940"/>
      <c r="MH110" s="940"/>
      <c r="MI110" s="940"/>
      <c r="MJ110" s="940"/>
      <c r="MK110" s="940"/>
      <c r="ML110" s="940"/>
      <c r="MM110" s="940"/>
      <c r="MN110" s="940"/>
      <c r="MO110" s="940"/>
      <c r="MP110" s="940"/>
      <c r="MQ110" s="940"/>
      <c r="MR110" s="940"/>
      <c r="MS110" s="940"/>
      <c r="MT110" s="940"/>
      <c r="MU110" s="940"/>
      <c r="MV110" s="940"/>
      <c r="MW110" s="940"/>
      <c r="MX110" s="940"/>
      <c r="MY110" s="940"/>
      <c r="MZ110" s="940"/>
      <c r="NA110" s="940"/>
      <c r="NB110" s="940"/>
      <c r="NC110" s="940"/>
      <c r="ND110" s="940"/>
      <c r="NE110" s="940"/>
      <c r="NF110" s="940"/>
      <c r="NG110" s="940"/>
      <c r="NH110" s="940"/>
      <c r="NI110" s="940"/>
      <c r="NJ110" s="940"/>
      <c r="NK110" s="940"/>
      <c r="NL110" s="940"/>
      <c r="NM110" s="940"/>
      <c r="NN110" s="940"/>
      <c r="NO110" s="940"/>
      <c r="NP110" s="940"/>
      <c r="NQ110" s="940"/>
      <c r="NR110" s="940"/>
      <c r="NS110" s="940"/>
      <c r="NT110" s="940"/>
      <c r="NU110" s="940"/>
      <c r="NV110" s="940"/>
      <c r="NW110" s="940"/>
      <c r="NX110" s="940"/>
      <c r="NY110" s="940"/>
      <c r="NZ110" s="940"/>
      <c r="OA110" s="940"/>
      <c r="OB110" s="940"/>
      <c r="OC110" s="940"/>
      <c r="OD110" s="940"/>
      <c r="OE110" s="940"/>
      <c r="OF110" s="940"/>
      <c r="OG110" s="940"/>
      <c r="OH110" s="940"/>
      <c r="OI110" s="940"/>
      <c r="OJ110" s="940"/>
      <c r="OK110" s="940"/>
      <c r="OL110" s="940"/>
      <c r="OM110" s="940"/>
      <c r="ON110" s="940"/>
      <c r="OO110" s="940"/>
      <c r="OP110" s="940"/>
      <c r="OQ110" s="940"/>
      <c r="OR110" s="940"/>
      <c r="OS110" s="940"/>
      <c r="OT110" s="940"/>
      <c r="OU110" s="940"/>
      <c r="OV110" s="940"/>
      <c r="OW110" s="940"/>
      <c r="OX110" s="940"/>
      <c r="OY110" s="940"/>
      <c r="OZ110" s="940"/>
      <c r="PA110" s="940"/>
      <c r="PB110" s="940"/>
      <c r="PC110" s="940"/>
      <c r="PD110" s="940"/>
      <c r="PE110" s="940"/>
      <c r="PF110" s="940"/>
      <c r="PG110" s="940"/>
      <c r="PH110" s="940"/>
      <c r="PI110" s="940"/>
      <c r="PJ110" s="940"/>
      <c r="PK110" s="940"/>
      <c r="PL110" s="940"/>
      <c r="PM110" s="940"/>
      <c r="PN110" s="940"/>
      <c r="PO110" s="940"/>
      <c r="PP110" s="940"/>
      <c r="PQ110" s="940"/>
      <c r="PR110" s="940"/>
      <c r="PS110" s="940"/>
      <c r="PT110" s="940"/>
      <c r="PU110" s="940"/>
      <c r="PV110" s="940"/>
      <c r="PW110" s="940"/>
      <c r="PX110" s="940"/>
      <c r="PY110" s="940"/>
      <c r="PZ110" s="940"/>
      <c r="QA110" s="940"/>
      <c r="QB110" s="940"/>
      <c r="QC110" s="940"/>
      <c r="QD110" s="940"/>
      <c r="QE110" s="940"/>
      <c r="QF110" s="940"/>
      <c r="QG110" s="940"/>
      <c r="QH110" s="940"/>
      <c r="QI110" s="940"/>
      <c r="QJ110" s="940"/>
      <c r="QK110" s="940"/>
      <c r="QL110" s="940"/>
      <c r="QM110" s="940"/>
      <c r="QN110" s="940"/>
      <c r="QO110" s="940"/>
      <c r="QP110" s="940"/>
      <c r="QQ110" s="940"/>
      <c r="QR110" s="940"/>
      <c r="QS110" s="940"/>
      <c r="QT110" s="940"/>
      <c r="QU110" s="940"/>
      <c r="QV110" s="940"/>
      <c r="QW110" s="940"/>
      <c r="QX110" s="940"/>
      <c r="QY110" s="940"/>
      <c r="QZ110" s="940"/>
      <c r="RA110" s="940"/>
      <c r="RB110" s="940"/>
      <c r="RC110" s="940"/>
      <c r="RD110" s="940"/>
      <c r="RE110" s="940"/>
      <c r="RF110" s="940"/>
      <c r="RG110" s="940"/>
      <c r="RH110" s="940"/>
      <c r="RI110" s="940"/>
      <c r="RJ110" s="940"/>
      <c r="RK110" s="940"/>
      <c r="RL110" s="940"/>
      <c r="RM110" s="940"/>
      <c r="RN110" s="940"/>
      <c r="RO110" s="940"/>
      <c r="RP110" s="940"/>
      <c r="RQ110" s="940"/>
      <c r="RR110" s="940"/>
      <c r="RS110" s="940"/>
      <c r="RT110" s="940"/>
      <c r="RU110" s="940"/>
      <c r="RV110" s="940"/>
      <c r="RW110" s="940"/>
      <c r="RX110" s="940"/>
      <c r="RY110" s="940"/>
      <c r="RZ110" s="940"/>
      <c r="SA110" s="940"/>
      <c r="SB110" s="940"/>
      <c r="SC110" s="940"/>
      <c r="SD110" s="940"/>
      <c r="SE110" s="940"/>
      <c r="SF110" s="940"/>
      <c r="SG110" s="940"/>
      <c r="SH110" s="940"/>
      <c r="SI110" s="940"/>
      <c r="SJ110" s="940"/>
      <c r="SK110" s="940"/>
      <c r="SL110" s="940"/>
      <c r="SM110" s="940"/>
      <c r="SN110" s="940"/>
      <c r="SO110" s="940"/>
      <c r="SP110" s="940"/>
      <c r="SQ110" s="940"/>
      <c r="SR110" s="940"/>
      <c r="SS110" s="940"/>
      <c r="ST110" s="940"/>
      <c r="SU110" s="940"/>
      <c r="SV110" s="940"/>
      <c r="SW110" s="940"/>
      <c r="SX110" s="940"/>
      <c r="SY110" s="940"/>
      <c r="SZ110" s="940"/>
      <c r="TA110" s="940"/>
      <c r="TB110" s="940"/>
      <c r="TC110" s="940"/>
      <c r="TD110" s="940"/>
      <c r="TE110" s="940"/>
      <c r="TF110" s="940"/>
      <c r="TG110" s="940"/>
      <c r="TH110" s="940"/>
      <c r="TI110" s="940"/>
      <c r="TJ110" s="940"/>
      <c r="TK110" s="940"/>
      <c r="TL110" s="940"/>
      <c r="TM110" s="940"/>
      <c r="TN110" s="940"/>
      <c r="TO110" s="940"/>
      <c r="TP110" s="940"/>
      <c r="TQ110" s="940"/>
      <c r="TR110" s="940"/>
      <c r="TS110" s="940"/>
      <c r="TT110" s="940"/>
      <c r="TU110" s="940"/>
      <c r="TV110" s="940"/>
      <c r="TW110" s="940"/>
      <c r="TX110" s="940"/>
      <c r="TY110" s="940"/>
      <c r="TZ110" s="940"/>
      <c r="UA110" s="940"/>
      <c r="UB110" s="940"/>
      <c r="UC110" s="940"/>
      <c r="UD110" s="940"/>
      <c r="UE110" s="940"/>
      <c r="UF110" s="940"/>
      <c r="UG110" s="940"/>
      <c r="UH110" s="940"/>
      <c r="UI110" s="940"/>
      <c r="UJ110" s="940"/>
      <c r="UK110" s="940"/>
      <c r="UL110" s="940"/>
      <c r="UM110" s="940"/>
      <c r="UN110" s="940"/>
      <c r="UO110" s="940"/>
      <c r="UP110" s="940"/>
      <c r="UQ110" s="940"/>
      <c r="UR110" s="940"/>
      <c r="US110" s="940"/>
      <c r="UT110" s="940"/>
      <c r="UU110" s="940"/>
      <c r="UV110" s="940"/>
      <c r="UW110" s="940"/>
      <c r="UX110" s="940"/>
      <c r="UY110" s="940"/>
      <c r="UZ110" s="940"/>
      <c r="VA110" s="940"/>
      <c r="VB110" s="940"/>
      <c r="VC110" s="940"/>
      <c r="VD110" s="940"/>
      <c r="VE110" s="940"/>
      <c r="VF110" s="940"/>
      <c r="VG110" s="940"/>
      <c r="VH110" s="940"/>
      <c r="VI110" s="940"/>
      <c r="VJ110" s="940"/>
      <c r="VK110" s="940"/>
      <c r="VL110" s="940"/>
      <c r="VM110" s="940"/>
      <c r="VN110" s="940"/>
      <c r="VO110" s="940"/>
      <c r="VP110" s="940"/>
      <c r="VQ110" s="940"/>
      <c r="VR110" s="940"/>
      <c r="VS110" s="940"/>
      <c r="VT110" s="940"/>
      <c r="VU110" s="940"/>
      <c r="VV110" s="940"/>
      <c r="VW110" s="940"/>
      <c r="VX110" s="940"/>
      <c r="VY110" s="940"/>
      <c r="VZ110" s="940"/>
      <c r="WA110" s="940"/>
      <c r="WB110" s="940"/>
      <c r="WC110" s="940"/>
      <c r="WD110" s="940"/>
      <c r="WE110" s="940"/>
      <c r="WF110" s="940"/>
      <c r="WG110" s="940"/>
      <c r="WH110" s="940"/>
      <c r="WI110" s="940"/>
      <c r="WJ110" s="940"/>
      <c r="WK110" s="940"/>
      <c r="WL110" s="940"/>
      <c r="WM110" s="940"/>
      <c r="WN110" s="940"/>
      <c r="WO110" s="940"/>
      <c r="WP110" s="940"/>
      <c r="WQ110" s="940"/>
      <c r="WR110" s="940"/>
      <c r="WS110" s="940"/>
      <c r="WT110" s="940"/>
      <c r="WU110" s="940"/>
      <c r="WV110" s="940"/>
      <c r="WW110" s="940"/>
      <c r="WX110" s="940"/>
      <c r="WY110" s="940"/>
      <c r="WZ110" s="940"/>
      <c r="XA110" s="940"/>
      <c r="XB110" s="940"/>
      <c r="XC110" s="940"/>
      <c r="XD110" s="940"/>
      <c r="XE110" s="940"/>
      <c r="XF110" s="940"/>
      <c r="XG110" s="940"/>
      <c r="XH110" s="940"/>
      <c r="XI110" s="940"/>
      <c r="XJ110" s="940"/>
      <c r="XK110" s="940"/>
      <c r="XL110" s="940"/>
      <c r="XM110" s="940"/>
      <c r="XN110" s="940"/>
      <c r="XO110" s="940"/>
      <c r="XP110" s="940"/>
      <c r="XQ110" s="940"/>
      <c r="XR110" s="940"/>
      <c r="XS110" s="940"/>
      <c r="XT110" s="940"/>
      <c r="XU110" s="940"/>
      <c r="XV110" s="940"/>
      <c r="XW110" s="940"/>
      <c r="XX110" s="940"/>
      <c r="XY110" s="940"/>
      <c r="XZ110" s="940"/>
      <c r="YA110" s="940"/>
      <c r="YB110" s="940"/>
      <c r="YC110" s="940"/>
      <c r="YD110" s="940"/>
      <c r="YE110" s="940"/>
      <c r="YF110" s="940"/>
      <c r="YG110" s="940"/>
      <c r="YH110" s="940"/>
      <c r="YI110" s="940"/>
      <c r="YJ110" s="940"/>
      <c r="YK110" s="940"/>
      <c r="YL110" s="940"/>
      <c r="YM110" s="940"/>
      <c r="YN110" s="940"/>
      <c r="YO110" s="940"/>
      <c r="YP110" s="940"/>
      <c r="YQ110" s="940"/>
      <c r="YR110" s="940"/>
      <c r="YS110" s="940"/>
      <c r="YT110" s="940"/>
      <c r="YU110" s="940"/>
      <c r="YV110" s="940"/>
      <c r="YW110" s="940"/>
      <c r="YX110" s="940"/>
      <c r="YY110" s="940"/>
      <c r="YZ110" s="940"/>
      <c r="ZA110" s="940"/>
      <c r="ZB110" s="940"/>
      <c r="ZC110" s="940"/>
      <c r="ZD110" s="940"/>
      <c r="ZE110" s="940"/>
      <c r="ZF110" s="940"/>
      <c r="ZG110" s="940"/>
      <c r="ZH110" s="940"/>
      <c r="ZI110" s="940"/>
      <c r="ZJ110" s="940"/>
      <c r="ZK110" s="940"/>
      <c r="ZL110" s="940"/>
      <c r="ZM110" s="940"/>
      <c r="ZN110" s="940"/>
      <c r="ZO110" s="940"/>
      <c r="ZP110" s="940"/>
      <c r="ZQ110" s="940"/>
      <c r="ZR110" s="940"/>
      <c r="ZS110" s="940"/>
      <c r="ZT110" s="940"/>
      <c r="ZU110" s="940"/>
      <c r="ZV110" s="940"/>
      <c r="ZW110" s="940"/>
      <c r="ZX110" s="940"/>
      <c r="ZY110" s="940"/>
      <c r="ZZ110" s="940"/>
      <c r="AAA110" s="940"/>
      <c r="AAB110" s="940"/>
      <c r="AAC110" s="940"/>
      <c r="AAD110" s="940"/>
      <c r="AAE110" s="940"/>
      <c r="AAF110" s="940"/>
      <c r="AAG110" s="940"/>
      <c r="AAH110" s="940"/>
      <c r="AAI110" s="940"/>
      <c r="AAJ110" s="940"/>
      <c r="AAK110" s="940"/>
      <c r="AAL110" s="940"/>
      <c r="AAM110" s="940"/>
      <c r="AAN110" s="940"/>
      <c r="AAO110" s="940"/>
      <c r="AAP110" s="940"/>
      <c r="AAQ110" s="940"/>
      <c r="AAR110" s="940"/>
      <c r="AAS110" s="940"/>
      <c r="AAT110" s="940"/>
      <c r="AAU110" s="940"/>
      <c r="AAV110" s="940"/>
      <c r="AAW110" s="940"/>
      <c r="AAX110" s="940"/>
      <c r="AAY110" s="940"/>
      <c r="AAZ110" s="940"/>
      <c r="ABA110" s="940"/>
      <c r="ABB110" s="940"/>
      <c r="ABC110" s="940"/>
      <c r="ABD110" s="940"/>
      <c r="ABE110" s="940"/>
      <c r="ABF110" s="940"/>
      <c r="ABG110" s="940"/>
      <c r="ABH110" s="940"/>
      <c r="ABI110" s="940"/>
      <c r="ABJ110" s="940"/>
      <c r="ABK110" s="940"/>
      <c r="ABL110" s="940"/>
      <c r="ABM110" s="940"/>
      <c r="ABN110" s="940"/>
      <c r="ABO110" s="940"/>
      <c r="ABP110" s="940"/>
      <c r="ABQ110" s="940"/>
      <c r="ABR110" s="940"/>
      <c r="ABS110" s="940"/>
      <c r="ABT110" s="940"/>
      <c r="ABU110" s="940"/>
      <c r="ABV110" s="940"/>
      <c r="ABW110" s="940"/>
      <c r="ABX110" s="940"/>
      <c r="ABY110" s="940"/>
      <c r="ABZ110" s="940"/>
      <c r="ACA110" s="940"/>
      <c r="ACB110" s="940"/>
      <c r="ACC110" s="940"/>
      <c r="ACD110" s="940"/>
      <c r="ACE110" s="940"/>
      <c r="ACF110" s="940"/>
      <c r="ACG110" s="940"/>
      <c r="ACH110" s="940"/>
      <c r="ACI110" s="940"/>
      <c r="ACJ110" s="940"/>
      <c r="ACK110" s="940"/>
      <c r="ACL110" s="940"/>
      <c r="ACM110" s="940"/>
      <c r="ACN110" s="940"/>
      <c r="ACO110" s="940"/>
      <c r="ACP110" s="940"/>
      <c r="ACQ110" s="940"/>
      <c r="ACR110" s="940"/>
      <c r="ACS110" s="940"/>
      <c r="ACT110" s="940"/>
      <c r="ACU110" s="940"/>
      <c r="ACV110" s="940"/>
      <c r="ACW110" s="940"/>
      <c r="ACX110" s="940"/>
      <c r="ACY110" s="940"/>
      <c r="ACZ110" s="940"/>
      <c r="ADA110" s="940"/>
      <c r="ADB110" s="940"/>
      <c r="ADC110" s="940"/>
      <c r="ADD110" s="940"/>
      <c r="ADE110" s="940"/>
      <c r="ADF110" s="940"/>
      <c r="ADG110" s="940"/>
      <c r="ADH110" s="940"/>
      <c r="ADI110" s="940"/>
      <c r="ADJ110" s="940"/>
      <c r="ADK110" s="940"/>
      <c r="ADL110" s="940"/>
      <c r="ADM110" s="940"/>
      <c r="ADN110" s="940"/>
      <c r="ADO110" s="940"/>
      <c r="ADP110" s="940"/>
      <c r="ADQ110" s="940"/>
      <c r="ADR110" s="940"/>
      <c r="ADS110" s="940"/>
      <c r="ADT110" s="940"/>
      <c r="ADU110" s="940"/>
      <c r="ADV110" s="940"/>
      <c r="ADW110" s="940"/>
      <c r="ADX110" s="940"/>
      <c r="ADY110" s="940"/>
      <c r="ADZ110" s="940"/>
      <c r="AEA110" s="940"/>
      <c r="AEB110" s="940"/>
      <c r="AEC110" s="940"/>
      <c r="AED110" s="940"/>
      <c r="AEE110" s="940"/>
      <c r="AEF110" s="940"/>
      <c r="AEG110" s="940"/>
      <c r="AEH110" s="940"/>
      <c r="AEI110" s="940"/>
      <c r="AEJ110" s="940"/>
      <c r="AEK110" s="940"/>
      <c r="AEL110" s="940"/>
      <c r="AEM110" s="940"/>
      <c r="AEN110" s="940"/>
      <c r="AEO110" s="940"/>
      <c r="AEP110" s="940"/>
      <c r="AEQ110" s="940"/>
      <c r="AER110" s="940"/>
      <c r="AES110" s="940"/>
      <c r="AET110" s="940"/>
      <c r="AEU110" s="940"/>
      <c r="AEV110" s="940"/>
      <c r="AEW110" s="940"/>
      <c r="AEX110" s="940"/>
      <c r="AEY110" s="940"/>
      <c r="AEZ110" s="940"/>
      <c r="AFA110" s="940"/>
      <c r="AFB110" s="940"/>
      <c r="AFC110" s="940"/>
      <c r="AFD110" s="940"/>
      <c r="AFE110" s="940"/>
      <c r="AFF110" s="940"/>
      <c r="AFG110" s="940"/>
      <c r="AFH110" s="940"/>
      <c r="AFI110" s="940"/>
      <c r="AFJ110" s="940"/>
      <c r="AFK110" s="940"/>
      <c r="AFL110" s="940"/>
      <c r="AFM110" s="940"/>
      <c r="AFN110" s="940"/>
      <c r="AFO110" s="940"/>
      <c r="AFP110" s="940"/>
      <c r="AFQ110" s="940"/>
      <c r="AFR110" s="940"/>
      <c r="AFS110" s="940"/>
      <c r="AFT110" s="940"/>
      <c r="AFU110" s="940"/>
      <c r="AFV110" s="940"/>
      <c r="AFW110" s="940"/>
      <c r="AFX110" s="940"/>
      <c r="AFY110" s="940"/>
      <c r="AFZ110" s="940"/>
      <c r="AGA110" s="940"/>
      <c r="AGB110" s="940"/>
      <c r="AGC110" s="940"/>
      <c r="AGD110" s="940"/>
      <c r="AGE110" s="940"/>
      <c r="AGF110" s="940"/>
      <c r="AGG110" s="940"/>
      <c r="AGH110" s="940"/>
      <c r="AGI110" s="940"/>
      <c r="AGJ110" s="940"/>
      <c r="AGK110" s="940"/>
      <c r="AGL110" s="940"/>
      <c r="AGM110" s="940"/>
      <c r="AGN110" s="940"/>
      <c r="AGO110" s="940"/>
      <c r="AGP110" s="940"/>
      <c r="AGQ110" s="940"/>
      <c r="AGR110" s="940"/>
      <c r="AGS110" s="940"/>
      <c r="AGT110" s="940"/>
      <c r="AGU110" s="940"/>
      <c r="AGV110" s="940"/>
      <c r="AGW110" s="940"/>
      <c r="AGX110" s="940"/>
      <c r="AGY110" s="940"/>
      <c r="AGZ110" s="940"/>
      <c r="AHA110" s="940"/>
      <c r="AHB110" s="940"/>
      <c r="AHC110" s="940"/>
      <c r="AHD110" s="940"/>
      <c r="AHE110" s="940"/>
      <c r="AHF110" s="940"/>
      <c r="AHG110" s="940"/>
      <c r="AHH110" s="940"/>
      <c r="AHI110" s="940"/>
      <c r="AHJ110" s="940"/>
      <c r="AHK110" s="940"/>
      <c r="AHL110" s="940"/>
      <c r="AHM110" s="940"/>
      <c r="AHN110" s="940"/>
      <c r="AHO110" s="940"/>
      <c r="AHP110" s="940"/>
      <c r="AHQ110" s="940"/>
      <c r="AHR110" s="940"/>
      <c r="AHS110" s="940"/>
      <c r="AHT110" s="940"/>
      <c r="AHU110" s="940"/>
      <c r="AHV110" s="940"/>
      <c r="AHW110" s="940"/>
      <c r="AHX110" s="940"/>
      <c r="AHY110" s="940"/>
      <c r="AHZ110" s="940"/>
      <c r="AIA110" s="940"/>
      <c r="AIB110" s="940"/>
      <c r="AIC110" s="940"/>
      <c r="AID110" s="940"/>
      <c r="AIE110" s="940"/>
      <c r="AIF110" s="940"/>
      <c r="AIG110" s="940"/>
      <c r="AIH110" s="940"/>
      <c r="AII110" s="940"/>
      <c r="AIJ110" s="940"/>
      <c r="AIK110" s="940"/>
      <c r="AIL110" s="940"/>
      <c r="AIM110" s="940"/>
      <c r="AIN110" s="940"/>
      <c r="AIO110" s="940"/>
      <c r="AIP110" s="940"/>
      <c r="AIQ110" s="940"/>
      <c r="AIR110" s="940"/>
      <c r="AIS110" s="940"/>
      <c r="AIT110" s="940"/>
      <c r="AIU110" s="940"/>
      <c r="AIV110" s="940"/>
      <c r="AIW110" s="940"/>
      <c r="AIX110" s="940"/>
      <c r="AIY110" s="940"/>
      <c r="AIZ110" s="940"/>
      <c r="AJA110" s="940"/>
      <c r="AJB110" s="940"/>
      <c r="AJC110" s="940"/>
      <c r="AJD110" s="940"/>
      <c r="AJE110" s="940"/>
      <c r="AJF110" s="940"/>
      <c r="AJG110" s="940"/>
      <c r="AJH110" s="940"/>
      <c r="AJI110" s="940"/>
      <c r="AJJ110" s="940"/>
      <c r="AJK110" s="940"/>
      <c r="AJL110" s="940"/>
      <c r="AJM110" s="940"/>
      <c r="AJN110" s="940"/>
      <c r="AJO110" s="940"/>
      <c r="AJP110" s="940"/>
      <c r="AJQ110" s="940"/>
      <c r="AJR110" s="940"/>
      <c r="AJS110" s="940"/>
      <c r="AJT110" s="940"/>
      <c r="AJU110" s="940"/>
      <c r="AJV110" s="940"/>
      <c r="AJW110" s="940"/>
      <c r="AJX110" s="940"/>
      <c r="AJY110" s="940"/>
      <c r="AJZ110" s="940"/>
      <c r="AKA110" s="940"/>
      <c r="AKB110" s="940"/>
      <c r="AKC110" s="940"/>
      <c r="AKD110" s="940"/>
      <c r="AKE110" s="940"/>
      <c r="AKF110" s="940"/>
      <c r="AKG110" s="940"/>
      <c r="AKH110" s="940"/>
      <c r="AKI110" s="940"/>
      <c r="AKJ110" s="940"/>
      <c r="AKK110" s="940"/>
      <c r="AKL110" s="940"/>
      <c r="AKM110" s="940"/>
      <c r="AKN110" s="940"/>
      <c r="AKO110" s="940"/>
      <c r="AKP110" s="940"/>
      <c r="AKQ110" s="940"/>
      <c r="AKR110" s="940"/>
      <c r="AKS110" s="940"/>
      <c r="AKT110" s="940"/>
      <c r="AKU110" s="940"/>
      <c r="AKV110" s="940"/>
      <c r="AKW110" s="940"/>
      <c r="AKX110" s="940"/>
      <c r="AKY110" s="940"/>
      <c r="AKZ110" s="940"/>
      <c r="ALA110" s="940"/>
      <c r="ALB110" s="940"/>
      <c r="ALC110" s="940"/>
      <c r="ALD110" s="940"/>
      <c r="ALE110" s="940"/>
      <c r="ALF110" s="940"/>
      <c r="ALG110" s="940"/>
      <c r="ALH110" s="940"/>
      <c r="ALI110" s="940"/>
      <c r="ALJ110" s="940"/>
      <c r="ALK110" s="940"/>
      <c r="ALL110" s="940"/>
      <c r="ALM110" s="940"/>
      <c r="ALN110" s="940"/>
      <c r="ALO110" s="940"/>
      <c r="ALP110" s="940"/>
      <c r="ALQ110" s="940"/>
      <c r="ALR110" s="940"/>
      <c r="ALS110" s="940"/>
      <c r="ALT110" s="940"/>
      <c r="ALU110" s="940"/>
      <c r="ALV110" s="940"/>
      <c r="ALW110" s="940"/>
      <c r="ALX110" s="940"/>
      <c r="ALY110" s="940"/>
      <c r="ALZ110" s="940"/>
      <c r="AMA110" s="940"/>
      <c r="AMB110" s="940"/>
      <c r="AMC110" s="940"/>
      <c r="AMD110" s="940"/>
      <c r="AME110" s="940"/>
      <c r="AMF110" s="940"/>
      <c r="AMG110" s="940"/>
      <c r="AMH110" s="940"/>
      <c r="AMI110" s="940"/>
      <c r="AMJ110" s="940"/>
      <c r="AMK110" s="940"/>
      <c r="AML110" s="940"/>
      <c r="AMM110" s="940"/>
      <c r="AMN110" s="940"/>
      <c r="AMO110" s="940"/>
      <c r="AMP110" s="940"/>
      <c r="AMQ110" s="940"/>
      <c r="AMR110" s="940"/>
      <c r="AMS110" s="940"/>
      <c r="AMT110" s="940"/>
      <c r="AMU110" s="940"/>
      <c r="AMV110" s="940"/>
      <c r="AMW110" s="940"/>
      <c r="AMX110" s="940"/>
      <c r="AMY110" s="940"/>
      <c r="AMZ110" s="940"/>
      <c r="ANA110" s="940"/>
      <c r="ANB110" s="940"/>
      <c r="ANC110" s="940"/>
      <c r="AND110" s="940"/>
      <c r="ANE110" s="940"/>
      <c r="ANF110" s="940"/>
      <c r="ANG110" s="940"/>
      <c r="ANH110" s="940"/>
      <c r="ANI110" s="940"/>
      <c r="ANJ110" s="940"/>
      <c r="ANK110" s="940"/>
      <c r="ANL110" s="940"/>
      <c r="ANM110" s="940"/>
      <c r="ANN110" s="940"/>
      <c r="ANO110" s="940"/>
      <c r="ANP110" s="940"/>
      <c r="ANQ110" s="940"/>
      <c r="ANR110" s="940"/>
      <c r="ANS110" s="940"/>
      <c r="ANT110" s="940"/>
      <c r="ANU110" s="940"/>
      <c r="ANV110" s="940"/>
      <c r="ANW110" s="940"/>
      <c r="ANX110" s="940"/>
      <c r="ANY110" s="940"/>
      <c r="ANZ110" s="940"/>
      <c r="AOA110" s="940"/>
      <c r="AOB110" s="940"/>
      <c r="AOC110" s="940"/>
      <c r="AOD110" s="940"/>
      <c r="AOE110" s="940"/>
      <c r="AOF110" s="940"/>
      <c r="AOG110" s="940"/>
      <c r="AOH110" s="940"/>
      <c r="AOI110" s="940"/>
      <c r="AOJ110" s="940"/>
      <c r="AOK110" s="940"/>
      <c r="AOL110" s="940"/>
      <c r="AOM110" s="940"/>
      <c r="AON110" s="940"/>
      <c r="AOO110" s="940"/>
      <c r="AOP110" s="940"/>
      <c r="AOQ110" s="940"/>
      <c r="AOR110" s="940"/>
      <c r="AOS110" s="940"/>
      <c r="AOT110" s="940"/>
      <c r="AOU110" s="940"/>
      <c r="AOV110" s="940"/>
      <c r="AOW110" s="940"/>
      <c r="AOX110" s="940"/>
      <c r="AOY110" s="940"/>
      <c r="AOZ110" s="940"/>
      <c r="APA110" s="940"/>
      <c r="APB110" s="940"/>
      <c r="APC110" s="940"/>
      <c r="APD110" s="940"/>
      <c r="APE110" s="940"/>
      <c r="APF110" s="940"/>
      <c r="APG110" s="940"/>
      <c r="APH110" s="940"/>
      <c r="API110" s="940"/>
      <c r="APJ110" s="940"/>
      <c r="APK110" s="940"/>
      <c r="APL110" s="940"/>
      <c r="APM110" s="940"/>
      <c r="APN110" s="940"/>
      <c r="APO110" s="940"/>
      <c r="APP110" s="940"/>
      <c r="APQ110" s="940"/>
      <c r="APR110" s="940"/>
      <c r="APS110" s="940"/>
      <c r="APT110" s="940"/>
      <c r="APU110" s="940"/>
      <c r="APV110" s="940"/>
      <c r="APW110" s="940"/>
      <c r="APX110" s="940"/>
      <c r="APY110" s="940"/>
      <c r="APZ110" s="940"/>
      <c r="AQA110" s="940"/>
      <c r="AQB110" s="940"/>
      <c r="AQC110" s="940"/>
      <c r="AQD110" s="940"/>
      <c r="AQE110" s="940"/>
      <c r="AQF110" s="940"/>
      <c r="AQG110" s="940"/>
      <c r="AQH110" s="940"/>
      <c r="AQI110" s="940"/>
      <c r="AQJ110" s="940"/>
      <c r="AQK110" s="940"/>
      <c r="AQL110" s="940"/>
      <c r="AQM110" s="940"/>
      <c r="AQN110" s="940"/>
      <c r="AQO110" s="940"/>
      <c r="AQP110" s="940"/>
      <c r="AQQ110" s="940"/>
      <c r="AQR110" s="940"/>
      <c r="AQS110" s="940"/>
      <c r="AQT110" s="940"/>
      <c r="AQU110" s="940"/>
      <c r="AQV110" s="940"/>
      <c r="AQW110" s="940"/>
      <c r="AQX110" s="940"/>
      <c r="AQY110" s="940"/>
      <c r="AQZ110" s="940"/>
      <c r="ARA110" s="940"/>
      <c r="ARB110" s="940"/>
      <c r="ARC110" s="940"/>
      <c r="ARD110" s="940"/>
      <c r="ARE110" s="940"/>
      <c r="ARF110" s="940"/>
      <c r="ARG110" s="940"/>
      <c r="ARH110" s="940"/>
      <c r="ARI110" s="940"/>
      <c r="ARJ110" s="940"/>
      <c r="ARK110" s="940"/>
      <c r="ARL110" s="940"/>
      <c r="ARM110" s="940"/>
      <c r="ARN110" s="940"/>
      <c r="ARO110" s="940"/>
      <c r="ARP110" s="940"/>
      <c r="ARQ110" s="940"/>
      <c r="ARR110" s="940"/>
      <c r="ARS110" s="940"/>
      <c r="ART110" s="940"/>
      <c r="ARU110" s="940"/>
      <c r="ARV110" s="940"/>
      <c r="ARW110" s="940"/>
      <c r="ARX110" s="940"/>
      <c r="ARY110" s="940"/>
      <c r="ARZ110" s="940"/>
      <c r="ASA110" s="940"/>
      <c r="ASB110" s="940"/>
      <c r="ASC110" s="940"/>
      <c r="ASD110" s="940"/>
      <c r="ASE110" s="940"/>
      <c r="ASF110" s="940"/>
      <c r="ASG110" s="940"/>
      <c r="ASH110" s="940"/>
      <c r="ASI110" s="940"/>
      <c r="ASJ110" s="940"/>
      <c r="ASK110" s="940"/>
      <c r="ASL110" s="940"/>
      <c r="ASM110" s="940"/>
      <c r="ASN110" s="940"/>
      <c r="ASO110" s="940"/>
      <c r="ASP110" s="940"/>
      <c r="ASQ110" s="940"/>
      <c r="ASR110" s="940"/>
      <c r="ASS110" s="940"/>
      <c r="AST110" s="940"/>
      <c r="ASU110" s="940"/>
      <c r="ASV110" s="940"/>
      <c r="ASW110" s="940"/>
      <c r="ASX110" s="940"/>
      <c r="ASY110" s="940"/>
      <c r="ASZ110" s="940"/>
      <c r="ATA110" s="940"/>
      <c r="ATB110" s="940"/>
      <c r="ATC110" s="940"/>
      <c r="ATD110" s="940"/>
      <c r="ATE110" s="940"/>
      <c r="ATF110" s="940"/>
      <c r="ATG110" s="940"/>
      <c r="ATH110" s="940"/>
      <c r="ATI110" s="940"/>
      <c r="ATJ110" s="940"/>
      <c r="ATK110" s="940"/>
      <c r="ATL110" s="940"/>
      <c r="ATM110" s="940"/>
      <c r="ATN110" s="940"/>
      <c r="ATO110" s="940"/>
      <c r="ATP110" s="940"/>
      <c r="ATQ110" s="940"/>
      <c r="ATR110" s="940"/>
      <c r="ATS110" s="940"/>
      <c r="ATT110" s="940"/>
      <c r="ATU110" s="940"/>
      <c r="ATV110" s="940"/>
      <c r="ATW110" s="940"/>
      <c r="ATX110" s="940"/>
      <c r="ATY110" s="940"/>
      <c r="ATZ110" s="940"/>
      <c r="AUA110" s="940"/>
      <c r="AUB110" s="940"/>
      <c r="AUC110" s="940"/>
      <c r="AUD110" s="940"/>
      <c r="AUE110" s="940"/>
      <c r="AUF110" s="940"/>
      <c r="AUG110" s="940"/>
      <c r="AUH110" s="940"/>
      <c r="AUI110" s="940"/>
      <c r="AUJ110" s="940"/>
      <c r="AUK110" s="940"/>
      <c r="AUL110" s="940"/>
      <c r="AUM110" s="940"/>
      <c r="AUN110" s="940"/>
      <c r="AUO110" s="940"/>
      <c r="AUP110" s="940"/>
      <c r="AUQ110" s="940"/>
      <c r="AUR110" s="940"/>
      <c r="AUS110" s="940"/>
      <c r="AUT110" s="940"/>
      <c r="AUU110" s="940"/>
      <c r="AUV110" s="940"/>
      <c r="AUW110" s="940"/>
      <c r="AUX110" s="940"/>
      <c r="AUY110" s="940"/>
      <c r="AUZ110" s="940"/>
      <c r="AVA110" s="940"/>
      <c r="AVB110" s="940"/>
      <c r="AVC110" s="940"/>
      <c r="AVD110" s="940"/>
      <c r="AVE110" s="940"/>
      <c r="AVF110" s="940"/>
      <c r="AVG110" s="940"/>
      <c r="AVH110" s="940"/>
      <c r="AVI110" s="940"/>
      <c r="AVJ110" s="940"/>
      <c r="AVK110" s="940"/>
      <c r="AVL110" s="940"/>
      <c r="AVM110" s="940"/>
      <c r="AVN110" s="940"/>
      <c r="AVO110" s="940"/>
      <c r="AVP110" s="940"/>
      <c r="AVQ110" s="940"/>
      <c r="AVR110" s="940"/>
      <c r="AVS110" s="940"/>
      <c r="AVT110" s="940"/>
      <c r="AVU110" s="940"/>
      <c r="AVV110" s="940"/>
      <c r="AVW110" s="940"/>
      <c r="AVX110" s="940"/>
      <c r="AVY110" s="940"/>
      <c r="AVZ110" s="940"/>
      <c r="AWA110" s="940"/>
      <c r="AWB110" s="940"/>
      <c r="AWC110" s="940"/>
      <c r="AWD110" s="940"/>
      <c r="AWE110" s="940"/>
      <c r="AWF110" s="940"/>
      <c r="AWG110" s="940"/>
      <c r="AWH110" s="940"/>
      <c r="AWI110" s="940"/>
      <c r="AWJ110" s="940"/>
      <c r="AWK110" s="940"/>
      <c r="AWL110" s="940"/>
      <c r="AWM110" s="940"/>
      <c r="AWN110" s="940"/>
      <c r="AWO110" s="940"/>
      <c r="AWP110" s="940"/>
      <c r="AWQ110" s="940"/>
      <c r="AWR110" s="940"/>
      <c r="AWS110" s="940"/>
      <c r="AWT110" s="940"/>
      <c r="AWU110" s="940"/>
      <c r="AWV110" s="940"/>
      <c r="AWW110" s="940"/>
      <c r="AWX110" s="940"/>
      <c r="AWY110" s="940"/>
      <c r="AWZ110" s="940"/>
      <c r="AXA110" s="940"/>
      <c r="AXB110" s="940"/>
      <c r="AXC110" s="940"/>
      <c r="AXD110" s="940"/>
      <c r="AXE110" s="940"/>
      <c r="AXF110" s="940"/>
      <c r="AXG110" s="940"/>
      <c r="AXH110" s="940"/>
      <c r="AXI110" s="940"/>
      <c r="AXJ110" s="940"/>
      <c r="AXK110" s="940"/>
      <c r="AXL110" s="940"/>
      <c r="AXM110" s="940"/>
      <c r="AXN110" s="940"/>
      <c r="AXO110" s="940"/>
      <c r="AXP110" s="940"/>
      <c r="AXQ110" s="940"/>
      <c r="AXR110" s="940"/>
      <c r="AXS110" s="940"/>
      <c r="AXT110" s="940"/>
      <c r="AXU110" s="940"/>
      <c r="AXV110" s="940"/>
      <c r="AXW110" s="940"/>
      <c r="AXX110" s="940"/>
      <c r="AXY110" s="940"/>
      <c r="AXZ110" s="940"/>
      <c r="AYA110" s="940"/>
      <c r="AYB110" s="940"/>
      <c r="AYC110" s="940"/>
      <c r="AYD110" s="940"/>
      <c r="AYE110" s="940"/>
      <c r="AYF110" s="940"/>
      <c r="AYG110" s="940"/>
      <c r="AYH110" s="940"/>
      <c r="AYI110" s="940"/>
      <c r="AYJ110" s="940"/>
      <c r="AYK110" s="940"/>
      <c r="AYL110" s="940"/>
      <c r="AYM110" s="940"/>
      <c r="AYN110" s="940"/>
      <c r="AYO110" s="940"/>
      <c r="AYP110" s="940"/>
      <c r="AYQ110" s="940"/>
      <c r="AYR110" s="940"/>
      <c r="AYS110" s="940"/>
      <c r="AYT110" s="940"/>
      <c r="AYU110" s="940"/>
      <c r="AYV110" s="940"/>
      <c r="AYW110" s="940"/>
      <c r="AYX110" s="940"/>
      <c r="AYY110" s="940"/>
      <c r="AYZ110" s="940"/>
      <c r="AZA110" s="940"/>
      <c r="AZB110" s="940"/>
      <c r="AZC110" s="940"/>
      <c r="AZD110" s="940"/>
      <c r="AZE110" s="940"/>
      <c r="AZF110" s="940"/>
      <c r="AZG110" s="940"/>
      <c r="AZH110" s="940"/>
      <c r="AZI110" s="940"/>
      <c r="AZJ110" s="940"/>
      <c r="AZK110" s="940"/>
      <c r="AZL110" s="940"/>
      <c r="AZM110" s="940"/>
      <c r="AZN110" s="940"/>
      <c r="AZO110" s="940"/>
      <c r="AZP110" s="940"/>
      <c r="AZQ110" s="940"/>
      <c r="AZR110" s="940"/>
      <c r="AZS110" s="940"/>
      <c r="AZT110" s="940"/>
      <c r="AZU110" s="940"/>
      <c r="AZV110" s="940"/>
      <c r="AZW110" s="940"/>
      <c r="AZX110" s="940"/>
      <c r="AZY110" s="940"/>
      <c r="AZZ110" s="940"/>
      <c r="BAA110" s="940"/>
      <c r="BAB110" s="940"/>
      <c r="BAC110" s="940"/>
      <c r="BAD110" s="940"/>
      <c r="BAE110" s="940"/>
      <c r="BAF110" s="940"/>
      <c r="BAG110" s="940"/>
      <c r="BAH110" s="940"/>
      <c r="BAI110" s="940"/>
      <c r="BAJ110" s="940"/>
      <c r="BAK110" s="940"/>
      <c r="BAL110" s="940"/>
      <c r="BAM110" s="940"/>
      <c r="BAN110" s="940"/>
      <c r="BAO110" s="940"/>
      <c r="BAP110" s="940"/>
      <c r="BAQ110" s="940"/>
      <c r="BAR110" s="940"/>
      <c r="BAS110" s="940"/>
      <c r="BAT110" s="940"/>
      <c r="BAU110" s="940"/>
      <c r="BAV110" s="940"/>
      <c r="BAW110" s="940"/>
      <c r="BAX110" s="940"/>
      <c r="BAY110" s="940"/>
      <c r="BAZ110" s="940"/>
      <c r="BBA110" s="940"/>
      <c r="BBB110" s="940"/>
      <c r="BBC110" s="940"/>
      <c r="BBD110" s="940"/>
      <c r="BBE110" s="940"/>
      <c r="BBF110" s="940"/>
      <c r="BBG110" s="940"/>
      <c r="BBH110" s="940"/>
      <c r="BBI110" s="940"/>
      <c r="BBJ110" s="940"/>
      <c r="BBK110" s="940"/>
      <c r="BBL110" s="940"/>
      <c r="BBM110" s="940"/>
      <c r="BBN110" s="940"/>
      <c r="BBO110" s="940"/>
      <c r="BBP110" s="940"/>
      <c r="BBQ110" s="940"/>
      <c r="BBR110" s="940"/>
      <c r="BBS110" s="940"/>
      <c r="BBT110" s="940"/>
      <c r="BBU110" s="940"/>
      <c r="BBV110" s="940"/>
      <c r="BBW110" s="940"/>
      <c r="BBX110" s="940"/>
      <c r="BBY110" s="940"/>
      <c r="BBZ110" s="940"/>
      <c r="BCA110" s="940"/>
      <c r="BCB110" s="940"/>
      <c r="BCC110" s="940"/>
      <c r="BCD110" s="940"/>
      <c r="BCE110" s="940"/>
      <c r="BCF110" s="940"/>
      <c r="BCG110" s="940"/>
      <c r="BCH110" s="940"/>
      <c r="BCI110" s="940"/>
      <c r="BCJ110" s="940"/>
      <c r="BCK110" s="940"/>
      <c r="BCL110" s="940"/>
      <c r="BCM110" s="940"/>
      <c r="BCN110" s="940"/>
      <c r="BCO110" s="940"/>
      <c r="BCP110" s="940"/>
      <c r="BCQ110" s="940"/>
      <c r="BCR110" s="940"/>
      <c r="BCS110" s="940"/>
      <c r="BCT110" s="940"/>
      <c r="BCU110" s="940"/>
      <c r="BCV110" s="940"/>
      <c r="BCW110" s="940"/>
      <c r="BCX110" s="940"/>
      <c r="BCY110" s="940"/>
      <c r="BCZ110" s="940"/>
      <c r="BDA110" s="940"/>
      <c r="BDB110" s="940"/>
      <c r="BDC110" s="940"/>
      <c r="BDD110" s="940"/>
      <c r="BDE110" s="940"/>
      <c r="BDF110" s="940"/>
      <c r="BDG110" s="940"/>
      <c r="BDH110" s="940"/>
      <c r="BDI110" s="940"/>
      <c r="BDJ110" s="940"/>
      <c r="BDK110" s="940"/>
      <c r="BDL110" s="940"/>
      <c r="BDM110" s="940"/>
      <c r="BDN110" s="940"/>
      <c r="BDO110" s="940"/>
      <c r="BDP110" s="940"/>
      <c r="BDQ110" s="940"/>
      <c r="BDR110" s="940"/>
      <c r="BDS110" s="940"/>
      <c r="BDT110" s="940"/>
      <c r="BDU110" s="940"/>
      <c r="BDV110" s="940"/>
      <c r="BDW110" s="940"/>
      <c r="BDX110" s="940"/>
      <c r="BDY110" s="940"/>
      <c r="BDZ110" s="940"/>
      <c r="BEA110" s="940"/>
      <c r="BEB110" s="940"/>
      <c r="BEC110" s="940"/>
      <c r="BED110" s="940"/>
      <c r="BEE110" s="940"/>
      <c r="BEF110" s="940"/>
      <c r="BEG110" s="940"/>
      <c r="BEH110" s="940"/>
      <c r="BEI110" s="940"/>
      <c r="BEJ110" s="940"/>
      <c r="BEK110" s="940"/>
      <c r="BEL110" s="940"/>
      <c r="BEM110" s="940"/>
      <c r="BEN110" s="940"/>
      <c r="BEO110" s="940"/>
      <c r="BEP110" s="940"/>
      <c r="BEQ110" s="940"/>
      <c r="BER110" s="940"/>
      <c r="BES110" s="940"/>
      <c r="BET110" s="940"/>
      <c r="BEU110" s="940"/>
      <c r="BEV110" s="940"/>
      <c r="BEW110" s="940"/>
      <c r="BEX110" s="940"/>
      <c r="BEY110" s="940"/>
      <c r="BEZ110" s="940"/>
      <c r="BFA110" s="940"/>
      <c r="BFB110" s="940"/>
      <c r="BFC110" s="940"/>
      <c r="BFD110" s="940"/>
      <c r="BFE110" s="940"/>
      <c r="BFF110" s="940"/>
      <c r="BFG110" s="940"/>
      <c r="BFH110" s="940"/>
      <c r="BFI110" s="940"/>
      <c r="BFJ110" s="940"/>
      <c r="BFK110" s="940"/>
      <c r="BFL110" s="940"/>
      <c r="BFM110" s="940"/>
      <c r="BFN110" s="940"/>
      <c r="BFO110" s="940"/>
      <c r="BFP110" s="940"/>
      <c r="BFQ110" s="940"/>
      <c r="BFR110" s="940"/>
      <c r="BFS110" s="940"/>
      <c r="BFT110" s="940"/>
      <c r="BFU110" s="940"/>
      <c r="BFV110" s="940"/>
      <c r="BFW110" s="940"/>
      <c r="BFX110" s="940"/>
      <c r="BFY110" s="940"/>
      <c r="BFZ110" s="940"/>
      <c r="BGA110" s="940"/>
      <c r="BGB110" s="940"/>
      <c r="BGC110" s="940"/>
      <c r="BGD110" s="940"/>
      <c r="BGE110" s="940"/>
      <c r="BGF110" s="940"/>
      <c r="BGG110" s="940"/>
      <c r="BGH110" s="940"/>
      <c r="BGI110" s="940"/>
      <c r="BGJ110" s="940"/>
      <c r="BGK110" s="940"/>
      <c r="BGL110" s="940"/>
      <c r="BGM110" s="940"/>
      <c r="BGN110" s="940"/>
      <c r="BGO110" s="940"/>
      <c r="BGP110" s="940"/>
      <c r="BGQ110" s="940"/>
      <c r="BGR110" s="940"/>
      <c r="BGS110" s="940"/>
      <c r="BGT110" s="940"/>
      <c r="BGU110" s="940"/>
      <c r="BGV110" s="940"/>
      <c r="BGW110" s="940"/>
      <c r="BGX110" s="940"/>
      <c r="BGY110" s="940"/>
      <c r="BGZ110" s="940"/>
      <c r="BHA110" s="940"/>
      <c r="BHB110" s="940"/>
      <c r="BHC110" s="940"/>
      <c r="BHD110" s="940"/>
      <c r="BHE110" s="940"/>
      <c r="BHF110" s="940"/>
      <c r="BHG110" s="940"/>
      <c r="BHH110" s="940"/>
      <c r="BHI110" s="940"/>
      <c r="BHJ110" s="940"/>
      <c r="BHK110" s="940"/>
      <c r="BHL110" s="940"/>
      <c r="BHM110" s="940"/>
      <c r="BHN110" s="940"/>
      <c r="BHO110" s="940"/>
      <c r="BHP110" s="940"/>
      <c r="BHQ110" s="940"/>
      <c r="BHR110" s="940"/>
      <c r="BHS110" s="940"/>
      <c r="BHT110" s="940"/>
      <c r="BHU110" s="940"/>
      <c r="BHV110" s="940"/>
      <c r="BHW110" s="940"/>
      <c r="BHX110" s="940"/>
      <c r="BHY110" s="940"/>
      <c r="BHZ110" s="940"/>
      <c r="BIA110" s="940"/>
      <c r="BIB110" s="940"/>
      <c r="BIC110" s="940"/>
      <c r="BID110" s="940"/>
      <c r="BIE110" s="940"/>
      <c r="BIF110" s="940"/>
      <c r="BIG110" s="940"/>
      <c r="BIH110" s="940"/>
      <c r="BII110" s="940"/>
      <c r="BIJ110" s="940"/>
      <c r="BIK110" s="940"/>
      <c r="BIL110" s="940"/>
      <c r="BIM110" s="940"/>
      <c r="BIN110" s="940"/>
      <c r="BIO110" s="940"/>
      <c r="BIP110" s="940"/>
      <c r="BIQ110" s="940"/>
      <c r="BIR110" s="940"/>
      <c r="BIS110" s="940"/>
      <c r="BIT110" s="940"/>
      <c r="BIU110" s="940"/>
      <c r="BIV110" s="940"/>
      <c r="BIW110" s="940"/>
      <c r="BIX110" s="940"/>
      <c r="BIY110" s="940"/>
      <c r="BIZ110" s="940"/>
      <c r="BJA110" s="940"/>
      <c r="BJB110" s="940"/>
      <c r="BJC110" s="940"/>
      <c r="BJD110" s="940"/>
      <c r="BJE110" s="940"/>
      <c r="BJF110" s="940"/>
      <c r="BJG110" s="940"/>
      <c r="BJH110" s="940"/>
      <c r="BJI110" s="940"/>
      <c r="BJJ110" s="940"/>
      <c r="BJK110" s="940"/>
      <c r="BJL110" s="940"/>
      <c r="BJM110" s="940"/>
      <c r="BJN110" s="940"/>
      <c r="BJO110" s="940"/>
      <c r="BJP110" s="940"/>
      <c r="BJQ110" s="940"/>
      <c r="BJR110" s="940"/>
      <c r="BJS110" s="940"/>
      <c r="BJT110" s="940"/>
      <c r="BJU110" s="940"/>
      <c r="BJV110" s="940"/>
      <c r="BJW110" s="940"/>
      <c r="BJX110" s="940"/>
      <c r="BJY110" s="940"/>
      <c r="BJZ110" s="940"/>
      <c r="BKA110" s="940"/>
      <c r="BKB110" s="940"/>
      <c r="BKC110" s="940"/>
      <c r="BKD110" s="940"/>
      <c r="BKE110" s="940"/>
      <c r="BKF110" s="940"/>
      <c r="BKG110" s="940"/>
      <c r="BKH110" s="940"/>
      <c r="BKI110" s="940"/>
      <c r="BKJ110" s="940"/>
      <c r="BKK110" s="940"/>
      <c r="BKL110" s="940"/>
      <c r="BKM110" s="940"/>
      <c r="BKN110" s="940"/>
      <c r="BKO110" s="940"/>
      <c r="BKP110" s="940"/>
      <c r="BKQ110" s="940"/>
      <c r="BKR110" s="940"/>
      <c r="BKS110" s="940"/>
      <c r="BKT110" s="940"/>
      <c r="BKU110" s="940"/>
      <c r="BKV110" s="940"/>
      <c r="BKW110" s="940"/>
      <c r="BKX110" s="940"/>
      <c r="BKY110" s="940"/>
      <c r="BKZ110" s="940"/>
      <c r="BLA110" s="940"/>
      <c r="BLB110" s="940"/>
      <c r="BLC110" s="940"/>
      <c r="BLD110" s="940"/>
      <c r="BLE110" s="940"/>
      <c r="BLF110" s="940"/>
      <c r="BLG110" s="940"/>
      <c r="BLH110" s="940"/>
      <c r="BLI110" s="940"/>
      <c r="BLJ110" s="940"/>
      <c r="BLK110" s="940"/>
      <c r="BLL110" s="940"/>
      <c r="BLM110" s="940"/>
      <c r="BLN110" s="940"/>
      <c r="BLO110" s="940"/>
      <c r="BLP110" s="940"/>
      <c r="BLQ110" s="940"/>
      <c r="BLR110" s="940"/>
      <c r="BLS110" s="940"/>
      <c r="BLT110" s="940"/>
      <c r="BLU110" s="940"/>
      <c r="BLV110" s="940"/>
      <c r="BLW110" s="940"/>
      <c r="BLX110" s="940"/>
      <c r="BLY110" s="940"/>
      <c r="BLZ110" s="940"/>
      <c r="BMA110" s="940"/>
      <c r="BMB110" s="940"/>
      <c r="BMC110" s="940"/>
      <c r="BMD110" s="940"/>
      <c r="BME110" s="940"/>
      <c r="BMF110" s="940"/>
      <c r="BMG110" s="940"/>
      <c r="BMH110" s="940"/>
      <c r="BMI110" s="940"/>
      <c r="BMJ110" s="940"/>
      <c r="BMK110" s="940"/>
      <c r="BML110" s="940"/>
      <c r="BMM110" s="940"/>
      <c r="BMN110" s="940"/>
      <c r="BMO110" s="940"/>
      <c r="BMP110" s="940"/>
      <c r="BMQ110" s="940"/>
      <c r="BMR110" s="940"/>
      <c r="BMS110" s="940"/>
      <c r="BMT110" s="940"/>
      <c r="BMU110" s="940"/>
      <c r="BMV110" s="940"/>
      <c r="BMW110" s="940"/>
      <c r="BMX110" s="940"/>
      <c r="BMY110" s="940"/>
      <c r="BMZ110" s="940"/>
      <c r="BNA110" s="940"/>
      <c r="BNB110" s="940"/>
      <c r="BNC110" s="940"/>
      <c r="BND110" s="940"/>
      <c r="BNE110" s="940"/>
      <c r="BNF110" s="940"/>
      <c r="BNG110" s="940"/>
      <c r="BNH110" s="940"/>
      <c r="BNI110" s="940"/>
      <c r="BNJ110" s="940"/>
      <c r="BNK110" s="940"/>
      <c r="BNL110" s="940"/>
      <c r="BNM110" s="940"/>
      <c r="BNN110" s="940"/>
      <c r="BNO110" s="940"/>
      <c r="BNP110" s="940"/>
      <c r="BNQ110" s="940"/>
      <c r="BNR110" s="940"/>
      <c r="BNS110" s="940"/>
      <c r="BNT110" s="940"/>
      <c r="BNU110" s="940"/>
      <c r="BNV110" s="940"/>
      <c r="BNW110" s="940"/>
      <c r="BNX110" s="940"/>
      <c r="BNY110" s="940"/>
      <c r="BNZ110" s="940"/>
      <c r="BOA110" s="940"/>
      <c r="BOB110" s="940"/>
      <c r="BOC110" s="940"/>
      <c r="BOD110" s="940"/>
      <c r="BOE110" s="940"/>
      <c r="BOF110" s="940"/>
      <c r="BOG110" s="940"/>
      <c r="BOH110" s="940"/>
      <c r="BOI110" s="940"/>
      <c r="BOJ110" s="940"/>
      <c r="BOK110" s="940"/>
      <c r="BOL110" s="940"/>
      <c r="BOM110" s="940"/>
      <c r="BON110" s="940"/>
      <c r="BOO110" s="940"/>
      <c r="BOP110" s="940"/>
      <c r="BOQ110" s="940"/>
      <c r="BOR110" s="940"/>
      <c r="BOS110" s="940"/>
      <c r="BOT110" s="940"/>
      <c r="BOU110" s="940"/>
      <c r="BOV110" s="940"/>
      <c r="BOW110" s="940"/>
      <c r="BOX110" s="940"/>
      <c r="BOY110" s="940"/>
      <c r="BOZ110" s="940"/>
      <c r="BPA110" s="940"/>
      <c r="BPB110" s="940"/>
      <c r="BPC110" s="940"/>
      <c r="BPD110" s="940"/>
      <c r="BPE110" s="940"/>
      <c r="BPF110" s="940"/>
      <c r="BPG110" s="940"/>
      <c r="BPH110" s="940"/>
      <c r="BPI110" s="940"/>
      <c r="BPJ110" s="940"/>
      <c r="BPK110" s="940"/>
      <c r="BPL110" s="940"/>
      <c r="BPM110" s="940"/>
      <c r="BPN110" s="940"/>
      <c r="BPO110" s="940"/>
      <c r="BPP110" s="940"/>
      <c r="BPQ110" s="940"/>
      <c r="BPR110" s="940"/>
      <c r="BPS110" s="940"/>
      <c r="BPT110" s="940"/>
      <c r="BPU110" s="940"/>
      <c r="BPV110" s="940"/>
      <c r="BPW110" s="940"/>
      <c r="BPX110" s="940"/>
      <c r="BPY110" s="940"/>
      <c r="BPZ110" s="940"/>
      <c r="BQA110" s="940"/>
      <c r="BQB110" s="940"/>
      <c r="BQC110" s="940"/>
      <c r="BQD110" s="940"/>
      <c r="BQE110" s="940"/>
      <c r="BQF110" s="940"/>
      <c r="BQG110" s="940"/>
      <c r="BQH110" s="940"/>
      <c r="BQI110" s="940"/>
      <c r="BQJ110" s="940"/>
      <c r="BQK110" s="940"/>
      <c r="BQL110" s="940"/>
      <c r="BQM110" s="940"/>
      <c r="BQN110" s="940"/>
      <c r="BQO110" s="940"/>
      <c r="BQP110" s="940"/>
      <c r="BQQ110" s="940"/>
      <c r="BQR110" s="940"/>
      <c r="BQS110" s="940"/>
      <c r="BQT110" s="940"/>
      <c r="BQU110" s="940"/>
      <c r="BQV110" s="940"/>
      <c r="BQW110" s="940"/>
      <c r="BQX110" s="940"/>
      <c r="BQY110" s="940"/>
      <c r="BQZ110" s="940"/>
      <c r="BRA110" s="940"/>
      <c r="BRB110" s="940"/>
      <c r="BRC110" s="940"/>
      <c r="BRD110" s="940"/>
      <c r="BRE110" s="940"/>
      <c r="BRF110" s="940"/>
      <c r="BRG110" s="940"/>
      <c r="BRH110" s="940"/>
      <c r="BRI110" s="940"/>
      <c r="BRJ110" s="940"/>
      <c r="BRK110" s="940"/>
      <c r="BRL110" s="940"/>
      <c r="BRM110" s="940"/>
      <c r="BRN110" s="940"/>
      <c r="BRO110" s="940"/>
      <c r="BRP110" s="940"/>
      <c r="BRQ110" s="940"/>
      <c r="BRR110" s="940"/>
      <c r="BRS110" s="940"/>
      <c r="BRT110" s="940"/>
      <c r="BRU110" s="940"/>
      <c r="BRV110" s="940"/>
      <c r="BRW110" s="940"/>
      <c r="BRX110" s="940"/>
      <c r="BRY110" s="940"/>
      <c r="BRZ110" s="940"/>
      <c r="BSA110" s="940"/>
      <c r="BSB110" s="940"/>
      <c r="BSC110" s="940"/>
      <c r="BSD110" s="940"/>
      <c r="BSE110" s="940"/>
      <c r="BSF110" s="940"/>
      <c r="BSG110" s="940"/>
      <c r="BSH110" s="940"/>
      <c r="BSI110" s="940"/>
      <c r="BSJ110" s="940"/>
      <c r="BSK110" s="940"/>
      <c r="BSL110" s="940"/>
      <c r="BSM110" s="940"/>
      <c r="BSN110" s="940"/>
      <c r="BSO110" s="940"/>
      <c r="BSP110" s="940"/>
      <c r="BSQ110" s="940"/>
      <c r="BSR110" s="940"/>
      <c r="BSS110" s="940"/>
      <c r="BST110" s="940"/>
      <c r="BSU110" s="940"/>
      <c r="BSV110" s="940"/>
      <c r="BSW110" s="940"/>
      <c r="BSX110" s="940"/>
      <c r="BSY110" s="940"/>
      <c r="BSZ110" s="940"/>
      <c r="BTA110" s="940"/>
      <c r="BTB110" s="940"/>
      <c r="BTC110" s="940"/>
      <c r="BTD110" s="940"/>
      <c r="BTE110" s="940"/>
      <c r="BTF110" s="940"/>
      <c r="BTG110" s="940"/>
      <c r="BTH110" s="940"/>
      <c r="BTI110" s="940"/>
      <c r="BTJ110" s="940"/>
      <c r="BTK110" s="940"/>
      <c r="BTL110" s="940"/>
      <c r="BTM110" s="940"/>
      <c r="BTN110" s="940"/>
      <c r="BTO110" s="940"/>
      <c r="BTP110" s="940"/>
      <c r="BTQ110" s="940"/>
      <c r="BTR110" s="940"/>
      <c r="BTS110" s="940"/>
      <c r="BTT110" s="940"/>
      <c r="BTU110" s="940"/>
      <c r="BTV110" s="940"/>
      <c r="BTW110" s="940"/>
      <c r="BTX110" s="940"/>
      <c r="BTY110" s="940"/>
      <c r="BTZ110" s="940"/>
      <c r="BUA110" s="940"/>
      <c r="BUB110" s="940"/>
      <c r="BUC110" s="940"/>
      <c r="BUD110" s="940"/>
      <c r="BUE110" s="940"/>
      <c r="BUF110" s="940"/>
      <c r="BUG110" s="940"/>
      <c r="BUH110" s="940"/>
      <c r="BUI110" s="940"/>
      <c r="BUJ110" s="940"/>
      <c r="BUK110" s="940"/>
      <c r="BUL110" s="940"/>
      <c r="BUM110" s="940"/>
      <c r="BUN110" s="940"/>
      <c r="BUO110" s="940"/>
      <c r="BUP110" s="940"/>
      <c r="BUQ110" s="940"/>
      <c r="BUR110" s="940"/>
      <c r="BUS110" s="940"/>
      <c r="BUT110" s="940"/>
      <c r="BUU110" s="940"/>
      <c r="BUV110" s="940"/>
      <c r="BUW110" s="940"/>
      <c r="BUX110" s="940"/>
      <c r="BUY110" s="940"/>
      <c r="BUZ110" s="940"/>
      <c r="BVA110" s="940"/>
      <c r="BVB110" s="940"/>
      <c r="BVC110" s="940"/>
      <c r="BVD110" s="940"/>
      <c r="BVE110" s="940"/>
      <c r="BVF110" s="940"/>
      <c r="BVG110" s="940"/>
      <c r="BVH110" s="940"/>
      <c r="BVI110" s="940"/>
      <c r="BVJ110" s="940"/>
      <c r="BVK110" s="940"/>
      <c r="BVL110" s="940"/>
      <c r="BVM110" s="940"/>
      <c r="BVN110" s="940"/>
      <c r="BVO110" s="940"/>
      <c r="BVP110" s="940"/>
      <c r="BVQ110" s="940"/>
      <c r="BVR110" s="940"/>
      <c r="BVS110" s="940"/>
      <c r="BVT110" s="940"/>
      <c r="BVU110" s="940"/>
      <c r="BVV110" s="940"/>
      <c r="BVW110" s="940"/>
      <c r="BVX110" s="940"/>
      <c r="BVY110" s="940"/>
      <c r="BVZ110" s="940"/>
      <c r="BWA110" s="940"/>
      <c r="BWB110" s="940"/>
      <c r="BWC110" s="940"/>
      <c r="BWD110" s="940"/>
      <c r="BWE110" s="940"/>
      <c r="BWF110" s="940"/>
      <c r="BWG110" s="940"/>
      <c r="BWH110" s="940"/>
      <c r="BWI110" s="940"/>
      <c r="BWJ110" s="940"/>
      <c r="BWK110" s="940"/>
      <c r="BWL110" s="940"/>
      <c r="BWM110" s="940"/>
      <c r="BWN110" s="940"/>
      <c r="BWO110" s="940"/>
      <c r="BWP110" s="940"/>
      <c r="BWQ110" s="940"/>
      <c r="BWR110" s="940"/>
      <c r="BWS110" s="940"/>
      <c r="BWT110" s="940"/>
      <c r="BWU110" s="940"/>
      <c r="BWV110" s="940"/>
      <c r="BWW110" s="940"/>
      <c r="BWX110" s="940"/>
      <c r="BWY110" s="940"/>
      <c r="BWZ110" s="940"/>
      <c r="BXA110" s="940"/>
      <c r="BXB110" s="940"/>
      <c r="BXC110" s="940"/>
      <c r="BXD110" s="940"/>
      <c r="BXE110" s="940"/>
      <c r="BXF110" s="940"/>
      <c r="BXG110" s="940"/>
      <c r="BXH110" s="940"/>
      <c r="BXI110" s="940"/>
      <c r="BXJ110" s="940"/>
      <c r="BXK110" s="940"/>
      <c r="BXL110" s="940"/>
      <c r="BXM110" s="940"/>
      <c r="BXN110" s="940"/>
      <c r="BXO110" s="940"/>
      <c r="BXP110" s="940"/>
      <c r="BXQ110" s="940"/>
      <c r="BXR110" s="940"/>
      <c r="BXS110" s="940"/>
      <c r="BXT110" s="940"/>
      <c r="BXU110" s="940"/>
      <c r="BXV110" s="940"/>
      <c r="BXW110" s="940"/>
      <c r="BXX110" s="940"/>
      <c r="BXY110" s="940"/>
      <c r="BXZ110" s="940"/>
      <c r="BYA110" s="940"/>
      <c r="BYB110" s="940"/>
      <c r="BYC110" s="940"/>
      <c r="BYD110" s="940"/>
      <c r="BYE110" s="940"/>
      <c r="BYF110" s="940"/>
      <c r="BYG110" s="940"/>
      <c r="BYH110" s="940"/>
      <c r="BYI110" s="940"/>
      <c r="BYJ110" s="940"/>
      <c r="BYK110" s="940"/>
      <c r="BYL110" s="940"/>
      <c r="BYM110" s="940"/>
      <c r="BYN110" s="940"/>
      <c r="BYO110" s="940"/>
      <c r="BYP110" s="940"/>
      <c r="BYQ110" s="940"/>
      <c r="BYR110" s="940"/>
      <c r="BYS110" s="940"/>
      <c r="BYT110" s="940"/>
      <c r="BYU110" s="940"/>
      <c r="BYV110" s="940"/>
      <c r="BYW110" s="940"/>
      <c r="BYX110" s="940"/>
      <c r="BYY110" s="940"/>
      <c r="BYZ110" s="940"/>
      <c r="BZA110" s="940"/>
      <c r="BZB110" s="940"/>
      <c r="BZC110" s="940"/>
      <c r="BZD110" s="940"/>
      <c r="BZE110" s="940"/>
      <c r="BZF110" s="940"/>
      <c r="BZG110" s="940"/>
      <c r="BZH110" s="940"/>
      <c r="BZI110" s="940"/>
      <c r="BZJ110" s="940"/>
      <c r="BZK110" s="940"/>
      <c r="BZL110" s="940"/>
      <c r="BZM110" s="940"/>
      <c r="BZN110" s="940"/>
      <c r="BZO110" s="940"/>
      <c r="BZP110" s="940"/>
      <c r="BZQ110" s="940"/>
      <c r="BZR110" s="940"/>
      <c r="BZS110" s="940"/>
      <c r="BZT110" s="940"/>
      <c r="BZU110" s="940"/>
      <c r="BZV110" s="940"/>
      <c r="BZW110" s="940"/>
      <c r="BZX110" s="940"/>
      <c r="BZY110" s="940"/>
      <c r="BZZ110" s="940"/>
      <c r="CAA110" s="940"/>
      <c r="CAB110" s="940"/>
      <c r="CAC110" s="940"/>
      <c r="CAD110" s="940"/>
      <c r="CAE110" s="940"/>
      <c r="CAF110" s="940"/>
      <c r="CAG110" s="940"/>
      <c r="CAH110" s="940"/>
      <c r="CAI110" s="940"/>
      <c r="CAJ110" s="940"/>
      <c r="CAK110" s="940"/>
      <c r="CAL110" s="940"/>
      <c r="CAM110" s="940"/>
      <c r="CAN110" s="940"/>
      <c r="CAO110" s="940"/>
      <c r="CAP110" s="940"/>
      <c r="CAQ110" s="940"/>
      <c r="CAR110" s="940"/>
      <c r="CAS110" s="940"/>
      <c r="CAT110" s="940"/>
      <c r="CAU110" s="940"/>
      <c r="CAV110" s="940"/>
      <c r="CAW110" s="940"/>
      <c r="CAX110" s="940"/>
      <c r="CAY110" s="940"/>
      <c r="CAZ110" s="940"/>
      <c r="CBA110" s="940"/>
      <c r="CBB110" s="940"/>
      <c r="CBC110" s="940"/>
      <c r="CBD110" s="940"/>
      <c r="CBE110" s="940"/>
      <c r="CBF110" s="940"/>
      <c r="CBG110" s="940"/>
      <c r="CBH110" s="940"/>
      <c r="CBI110" s="940"/>
      <c r="CBJ110" s="940"/>
      <c r="CBK110" s="940"/>
      <c r="CBL110" s="940"/>
      <c r="CBM110" s="940"/>
      <c r="CBN110" s="940"/>
      <c r="CBO110" s="940"/>
      <c r="CBP110" s="940"/>
      <c r="CBQ110" s="940"/>
      <c r="CBR110" s="940"/>
      <c r="CBS110" s="940"/>
      <c r="CBT110" s="940"/>
      <c r="CBU110" s="940"/>
      <c r="CBV110" s="940"/>
      <c r="CBW110" s="940"/>
      <c r="CBX110" s="940"/>
      <c r="CBY110" s="940"/>
      <c r="CBZ110" s="940"/>
      <c r="CCA110" s="940"/>
      <c r="CCB110" s="940"/>
      <c r="CCC110" s="940"/>
      <c r="CCD110" s="940"/>
      <c r="CCE110" s="940"/>
      <c r="CCF110" s="940"/>
      <c r="CCG110" s="940"/>
      <c r="CCH110" s="940"/>
      <c r="CCI110" s="940"/>
      <c r="CCJ110" s="940"/>
      <c r="CCK110" s="940"/>
      <c r="CCL110" s="940"/>
      <c r="CCM110" s="940"/>
      <c r="CCN110" s="940"/>
      <c r="CCO110" s="940"/>
      <c r="CCP110" s="940"/>
      <c r="CCQ110" s="940"/>
      <c r="CCR110" s="940"/>
      <c r="CCS110" s="940"/>
      <c r="CCT110" s="940"/>
      <c r="CCU110" s="940"/>
      <c r="CCV110" s="940"/>
      <c r="CCW110" s="940"/>
      <c r="CCX110" s="940"/>
      <c r="CCY110" s="940"/>
      <c r="CCZ110" s="940"/>
      <c r="CDA110" s="940"/>
      <c r="CDB110" s="940"/>
      <c r="CDC110" s="940"/>
      <c r="CDD110" s="940"/>
      <c r="CDE110" s="940"/>
      <c r="CDF110" s="940"/>
      <c r="CDG110" s="940"/>
      <c r="CDH110" s="940"/>
      <c r="CDI110" s="940"/>
      <c r="CDJ110" s="940"/>
      <c r="CDK110" s="940"/>
      <c r="CDL110" s="940"/>
      <c r="CDM110" s="940"/>
      <c r="CDN110" s="940"/>
      <c r="CDO110" s="940"/>
      <c r="CDP110" s="940"/>
      <c r="CDQ110" s="940"/>
      <c r="CDR110" s="940"/>
      <c r="CDS110" s="940"/>
      <c r="CDT110" s="940"/>
      <c r="CDU110" s="940"/>
      <c r="CDV110" s="940"/>
      <c r="CDW110" s="940"/>
      <c r="CDX110" s="940"/>
      <c r="CDY110" s="940"/>
      <c r="CDZ110" s="940"/>
      <c r="CEA110" s="940"/>
      <c r="CEB110" s="940"/>
      <c r="CEC110" s="940"/>
      <c r="CED110" s="940"/>
      <c r="CEE110" s="940"/>
      <c r="CEF110" s="940"/>
      <c r="CEG110" s="940"/>
      <c r="CEH110" s="940"/>
      <c r="CEI110" s="940"/>
      <c r="CEJ110" s="940"/>
      <c r="CEK110" s="940"/>
      <c r="CEL110" s="940"/>
      <c r="CEM110" s="940"/>
      <c r="CEN110" s="940"/>
      <c r="CEO110" s="940"/>
      <c r="CEP110" s="940"/>
      <c r="CEQ110" s="940"/>
      <c r="CER110" s="940"/>
      <c r="CES110" s="940"/>
      <c r="CET110" s="940"/>
      <c r="CEU110" s="940"/>
      <c r="CEV110" s="940"/>
      <c r="CEW110" s="940"/>
      <c r="CEX110" s="940"/>
      <c r="CEY110" s="940"/>
      <c r="CEZ110" s="940"/>
      <c r="CFA110" s="940"/>
      <c r="CFB110" s="940"/>
      <c r="CFC110" s="940"/>
      <c r="CFD110" s="940"/>
      <c r="CFE110" s="940"/>
      <c r="CFF110" s="940"/>
      <c r="CFG110" s="940"/>
      <c r="CFH110" s="940"/>
      <c r="CFI110" s="940"/>
      <c r="CFJ110" s="940"/>
      <c r="CFK110" s="940"/>
      <c r="CFL110" s="940"/>
      <c r="CFM110" s="940"/>
      <c r="CFN110" s="940"/>
      <c r="CFO110" s="940"/>
      <c r="CFP110" s="940"/>
      <c r="CFQ110" s="940"/>
      <c r="CFR110" s="940"/>
      <c r="CFS110" s="940"/>
      <c r="CFT110" s="940"/>
      <c r="CFU110" s="940"/>
      <c r="CFV110" s="940"/>
      <c r="CFW110" s="940"/>
      <c r="CFX110" s="940"/>
      <c r="CFY110" s="940"/>
      <c r="CFZ110" s="940"/>
      <c r="CGA110" s="940"/>
      <c r="CGB110" s="940"/>
      <c r="CGC110" s="940"/>
      <c r="CGD110" s="940"/>
      <c r="CGE110" s="940"/>
      <c r="CGF110" s="940"/>
      <c r="CGG110" s="940"/>
      <c r="CGH110" s="940"/>
      <c r="CGI110" s="940"/>
      <c r="CGJ110" s="940"/>
      <c r="CGK110" s="940"/>
      <c r="CGL110" s="940"/>
      <c r="CGM110" s="940"/>
      <c r="CGN110" s="940"/>
      <c r="CGO110" s="940"/>
      <c r="CGP110" s="940"/>
      <c r="CGQ110" s="940"/>
      <c r="CGR110" s="940"/>
      <c r="CGS110" s="940"/>
      <c r="CGT110" s="940"/>
      <c r="CGU110" s="940"/>
      <c r="CGV110" s="940"/>
      <c r="CGW110" s="940"/>
      <c r="CGX110" s="940"/>
      <c r="CGY110" s="940"/>
      <c r="CGZ110" s="940"/>
      <c r="CHA110" s="940"/>
      <c r="CHB110" s="940"/>
      <c r="CHC110" s="940"/>
      <c r="CHD110" s="940"/>
      <c r="CHE110" s="940"/>
      <c r="CHF110" s="940"/>
      <c r="CHG110" s="940"/>
      <c r="CHH110" s="940"/>
      <c r="CHI110" s="940"/>
      <c r="CHJ110" s="940"/>
      <c r="CHK110" s="940"/>
      <c r="CHL110" s="940"/>
      <c r="CHM110" s="940"/>
      <c r="CHN110" s="940"/>
      <c r="CHO110" s="940"/>
      <c r="CHP110" s="940"/>
      <c r="CHQ110" s="940"/>
      <c r="CHR110" s="940"/>
      <c r="CHS110" s="940"/>
      <c r="CHT110" s="940"/>
      <c r="CHU110" s="940"/>
      <c r="CHV110" s="940"/>
      <c r="CHW110" s="940"/>
      <c r="CHX110" s="940"/>
      <c r="CHY110" s="940"/>
      <c r="CHZ110" s="940"/>
      <c r="CIA110" s="940"/>
      <c r="CIB110" s="940"/>
      <c r="CIC110" s="940"/>
      <c r="CID110" s="940"/>
      <c r="CIE110" s="940"/>
      <c r="CIF110" s="940"/>
      <c r="CIG110" s="940"/>
      <c r="CIH110" s="940"/>
      <c r="CII110" s="940"/>
      <c r="CIJ110" s="940"/>
      <c r="CIK110" s="940"/>
      <c r="CIL110" s="940"/>
      <c r="CIM110" s="940"/>
      <c r="CIN110" s="940"/>
      <c r="CIO110" s="940"/>
      <c r="CIP110" s="940"/>
      <c r="CIQ110" s="940"/>
      <c r="CIR110" s="940"/>
      <c r="CIS110" s="940"/>
      <c r="CIT110" s="940"/>
      <c r="CIU110" s="940"/>
      <c r="CIV110" s="940"/>
      <c r="CIW110" s="940"/>
      <c r="CIX110" s="940"/>
      <c r="CIY110" s="940"/>
      <c r="CIZ110" s="940"/>
      <c r="CJA110" s="940"/>
      <c r="CJB110" s="940"/>
      <c r="CJC110" s="940"/>
      <c r="CJD110" s="940"/>
      <c r="CJE110" s="940"/>
      <c r="CJF110" s="940"/>
      <c r="CJG110" s="940"/>
      <c r="CJH110" s="940"/>
      <c r="CJI110" s="940"/>
      <c r="CJJ110" s="940"/>
      <c r="CJK110" s="940"/>
      <c r="CJL110" s="940"/>
      <c r="CJM110" s="940"/>
      <c r="CJN110" s="940"/>
      <c r="CJO110" s="940"/>
      <c r="CJP110" s="940"/>
      <c r="CJQ110" s="940"/>
      <c r="CJR110" s="940"/>
      <c r="CJS110" s="940"/>
      <c r="CJT110" s="940"/>
      <c r="CJU110" s="940"/>
      <c r="CJV110" s="940"/>
      <c r="CJW110" s="940"/>
      <c r="CJX110" s="940"/>
      <c r="CJY110" s="940"/>
      <c r="CJZ110" s="940"/>
      <c r="CKA110" s="940"/>
      <c r="CKB110" s="940"/>
      <c r="CKC110" s="940"/>
      <c r="CKD110" s="940"/>
      <c r="CKE110" s="940"/>
      <c r="CKF110" s="940"/>
      <c r="CKG110" s="940"/>
      <c r="CKH110" s="940"/>
      <c r="CKI110" s="940"/>
      <c r="CKJ110" s="940"/>
      <c r="CKK110" s="940"/>
      <c r="CKL110" s="940"/>
      <c r="CKM110" s="940"/>
      <c r="CKN110" s="940"/>
      <c r="CKO110" s="940"/>
      <c r="CKP110" s="940"/>
      <c r="CKQ110" s="940"/>
      <c r="CKR110" s="940"/>
      <c r="CKS110" s="940"/>
      <c r="CKT110" s="940"/>
      <c r="CKU110" s="940"/>
      <c r="CKV110" s="940"/>
      <c r="CKW110" s="940"/>
      <c r="CKX110" s="940"/>
      <c r="CKY110" s="940"/>
      <c r="CKZ110" s="940"/>
      <c r="CLA110" s="940"/>
      <c r="CLB110" s="940"/>
      <c r="CLC110" s="940"/>
      <c r="CLD110" s="940"/>
      <c r="CLE110" s="940"/>
      <c r="CLF110" s="940"/>
      <c r="CLG110" s="940"/>
      <c r="CLH110" s="940"/>
      <c r="CLI110" s="940"/>
      <c r="CLJ110" s="940"/>
      <c r="CLK110" s="940"/>
      <c r="CLL110" s="940"/>
      <c r="CLM110" s="940"/>
      <c r="CLN110" s="940"/>
      <c r="CLO110" s="940"/>
      <c r="CLP110" s="940"/>
      <c r="CLQ110" s="940"/>
      <c r="CLR110" s="940"/>
      <c r="CLS110" s="940"/>
      <c r="CLT110" s="940"/>
      <c r="CLU110" s="940"/>
      <c r="CLV110" s="940"/>
      <c r="CLW110" s="940"/>
      <c r="CLX110" s="940"/>
      <c r="CLY110" s="940"/>
      <c r="CLZ110" s="940"/>
      <c r="CMA110" s="940"/>
      <c r="CMB110" s="940"/>
      <c r="CMC110" s="940"/>
      <c r="CMD110" s="940"/>
      <c r="CME110" s="940"/>
      <c r="CMF110" s="940"/>
      <c r="CMG110" s="940"/>
      <c r="CMH110" s="940"/>
      <c r="CMI110" s="940"/>
      <c r="CMJ110" s="940"/>
      <c r="CMK110" s="940"/>
      <c r="CML110" s="940"/>
      <c r="CMM110" s="940"/>
      <c r="CMN110" s="940"/>
      <c r="CMO110" s="940"/>
      <c r="CMP110" s="940"/>
      <c r="CMQ110" s="940"/>
      <c r="CMR110" s="940"/>
      <c r="CMS110" s="940"/>
      <c r="CMT110" s="940"/>
      <c r="CMU110" s="940"/>
      <c r="CMV110" s="940"/>
      <c r="CMW110" s="940"/>
      <c r="CMX110" s="940"/>
      <c r="CMY110" s="940"/>
      <c r="CMZ110" s="940"/>
      <c r="CNA110" s="940"/>
      <c r="CNB110" s="940"/>
      <c r="CNC110" s="940"/>
      <c r="CND110" s="940"/>
      <c r="CNE110" s="940"/>
      <c r="CNF110" s="940"/>
      <c r="CNG110" s="940"/>
      <c r="CNH110" s="940"/>
      <c r="CNI110" s="940"/>
      <c r="CNJ110" s="940"/>
      <c r="CNK110" s="940"/>
      <c r="CNL110" s="940"/>
      <c r="CNM110" s="940"/>
      <c r="CNN110" s="940"/>
      <c r="CNO110" s="940"/>
      <c r="CNP110" s="940"/>
      <c r="CNQ110" s="940"/>
      <c r="CNR110" s="940"/>
      <c r="CNS110" s="940"/>
      <c r="CNT110" s="940"/>
      <c r="CNU110" s="940"/>
      <c r="CNV110" s="940"/>
      <c r="CNW110" s="940"/>
      <c r="CNX110" s="940"/>
      <c r="CNY110" s="940"/>
      <c r="CNZ110" s="940"/>
      <c r="COA110" s="940"/>
      <c r="COB110" s="940"/>
      <c r="COC110" s="940"/>
      <c r="COD110" s="940"/>
      <c r="COE110" s="940"/>
      <c r="COF110" s="940"/>
      <c r="COG110" s="940"/>
      <c r="COH110" s="940"/>
      <c r="COI110" s="940"/>
      <c r="COJ110" s="940"/>
      <c r="COK110" s="940"/>
      <c r="COL110" s="940"/>
      <c r="COM110" s="940"/>
      <c r="CON110" s="940"/>
      <c r="COO110" s="940"/>
      <c r="COP110" s="940"/>
      <c r="COQ110" s="940"/>
      <c r="COR110" s="940"/>
      <c r="COS110" s="940"/>
      <c r="COT110" s="940"/>
      <c r="COU110" s="940"/>
      <c r="COV110" s="940"/>
      <c r="COW110" s="940"/>
      <c r="COX110" s="940"/>
      <c r="COY110" s="940"/>
      <c r="COZ110" s="940"/>
      <c r="CPA110" s="940"/>
      <c r="CPB110" s="940"/>
      <c r="CPC110" s="940"/>
      <c r="CPD110" s="940"/>
      <c r="CPE110" s="940"/>
      <c r="CPF110" s="940"/>
      <c r="CPG110" s="940"/>
      <c r="CPH110" s="940"/>
      <c r="CPI110" s="940"/>
      <c r="CPJ110" s="940"/>
      <c r="CPK110" s="940"/>
      <c r="CPL110" s="940"/>
      <c r="CPM110" s="940"/>
      <c r="CPN110" s="940"/>
      <c r="CPO110" s="940"/>
      <c r="CPP110" s="940"/>
      <c r="CPQ110" s="940"/>
      <c r="CPR110" s="940"/>
      <c r="CPS110" s="940"/>
      <c r="CPT110" s="940"/>
      <c r="CPU110" s="940"/>
      <c r="CPV110" s="940"/>
      <c r="CPW110" s="940"/>
      <c r="CPX110" s="940"/>
      <c r="CPY110" s="940"/>
      <c r="CPZ110" s="940"/>
      <c r="CQA110" s="940"/>
      <c r="CQB110" s="940"/>
      <c r="CQC110" s="940"/>
      <c r="CQD110" s="940"/>
      <c r="CQE110" s="940"/>
      <c r="CQF110" s="940"/>
      <c r="CQG110" s="940"/>
      <c r="CQH110" s="940"/>
      <c r="CQI110" s="940"/>
      <c r="CQJ110" s="940"/>
      <c r="CQK110" s="940"/>
      <c r="CQL110" s="940"/>
      <c r="CQM110" s="940"/>
      <c r="CQN110" s="940"/>
      <c r="CQO110" s="940"/>
      <c r="CQP110" s="940"/>
      <c r="CQQ110" s="940"/>
      <c r="CQR110" s="940"/>
      <c r="CQS110" s="940"/>
      <c r="CQT110" s="940"/>
      <c r="CQU110" s="940"/>
      <c r="CQV110" s="940"/>
      <c r="CQW110" s="940"/>
      <c r="CQX110" s="940"/>
      <c r="CQY110" s="940"/>
      <c r="CQZ110" s="940"/>
      <c r="CRA110" s="940"/>
      <c r="CRB110" s="940"/>
      <c r="CRC110" s="940"/>
      <c r="CRD110" s="940"/>
      <c r="CRE110" s="940"/>
      <c r="CRF110" s="940"/>
      <c r="CRG110" s="940"/>
      <c r="CRH110" s="940"/>
      <c r="CRI110" s="940"/>
      <c r="CRJ110" s="940"/>
      <c r="CRK110" s="940"/>
      <c r="CRL110" s="940"/>
      <c r="CRM110" s="940"/>
      <c r="CRN110" s="940"/>
      <c r="CRO110" s="940"/>
      <c r="CRP110" s="940"/>
      <c r="CRQ110" s="940"/>
      <c r="CRR110" s="940"/>
      <c r="CRS110" s="940"/>
      <c r="CRT110" s="940"/>
      <c r="CRU110" s="940"/>
      <c r="CRV110" s="940"/>
      <c r="CRW110" s="940"/>
      <c r="CRX110" s="940"/>
      <c r="CRY110" s="940"/>
      <c r="CRZ110" s="940"/>
      <c r="CSA110" s="940"/>
      <c r="CSB110" s="940"/>
      <c r="CSC110" s="940"/>
      <c r="CSD110" s="940"/>
      <c r="CSE110" s="940"/>
      <c r="CSF110" s="940"/>
      <c r="CSG110" s="940"/>
      <c r="CSH110" s="940"/>
      <c r="CSI110" s="940"/>
      <c r="CSJ110" s="940"/>
      <c r="CSK110" s="940"/>
      <c r="CSL110" s="940"/>
      <c r="CSM110" s="940"/>
      <c r="CSN110" s="940"/>
      <c r="CSO110" s="940"/>
      <c r="CSP110" s="940"/>
      <c r="CSQ110" s="940"/>
      <c r="CSR110" s="940"/>
      <c r="CSS110" s="940"/>
      <c r="CST110" s="940"/>
      <c r="CSU110" s="940"/>
      <c r="CSV110" s="940"/>
      <c r="CSW110" s="940"/>
      <c r="CSX110" s="940"/>
      <c r="CSY110" s="940"/>
      <c r="CSZ110" s="940"/>
      <c r="CTA110" s="940"/>
      <c r="CTB110" s="940"/>
      <c r="CTC110" s="940"/>
      <c r="CTD110" s="940"/>
      <c r="CTE110" s="940"/>
      <c r="CTF110" s="940"/>
      <c r="CTG110" s="940"/>
      <c r="CTH110" s="940"/>
      <c r="CTI110" s="940"/>
      <c r="CTJ110" s="940"/>
      <c r="CTK110" s="940"/>
      <c r="CTL110" s="940"/>
      <c r="CTM110" s="940"/>
      <c r="CTN110" s="940"/>
      <c r="CTO110" s="940"/>
      <c r="CTP110" s="940"/>
      <c r="CTQ110" s="940"/>
      <c r="CTR110" s="940"/>
      <c r="CTS110" s="940"/>
      <c r="CTT110" s="940"/>
      <c r="CTU110" s="940"/>
      <c r="CTV110" s="940"/>
      <c r="CTW110" s="940"/>
      <c r="CTX110" s="940"/>
      <c r="CTY110" s="940"/>
      <c r="CTZ110" s="940"/>
      <c r="CUA110" s="940"/>
      <c r="CUB110" s="940"/>
      <c r="CUC110" s="940"/>
      <c r="CUD110" s="940"/>
      <c r="CUE110" s="940"/>
      <c r="CUF110" s="940"/>
      <c r="CUG110" s="940"/>
      <c r="CUH110" s="940"/>
      <c r="CUI110" s="940"/>
      <c r="CUJ110" s="940"/>
      <c r="CUK110" s="940"/>
      <c r="CUL110" s="940"/>
      <c r="CUM110" s="940"/>
      <c r="CUN110" s="940"/>
      <c r="CUO110" s="940"/>
      <c r="CUP110" s="940"/>
      <c r="CUQ110" s="940"/>
      <c r="CUR110" s="940"/>
      <c r="CUS110" s="940"/>
      <c r="CUT110" s="940"/>
      <c r="CUU110" s="940"/>
      <c r="CUV110" s="940"/>
      <c r="CUW110" s="940"/>
      <c r="CUX110" s="940"/>
      <c r="CUY110" s="940"/>
      <c r="CUZ110" s="940"/>
      <c r="CVA110" s="940"/>
      <c r="CVB110" s="940"/>
      <c r="CVC110" s="940"/>
      <c r="CVD110" s="940"/>
      <c r="CVE110" s="940"/>
      <c r="CVF110" s="940"/>
      <c r="CVG110" s="940"/>
      <c r="CVH110" s="940"/>
      <c r="CVI110" s="940"/>
      <c r="CVJ110" s="940"/>
      <c r="CVK110" s="940"/>
      <c r="CVL110" s="940"/>
      <c r="CVM110" s="940"/>
      <c r="CVN110" s="940"/>
      <c r="CVO110" s="940"/>
      <c r="CVP110" s="940"/>
      <c r="CVQ110" s="940"/>
      <c r="CVR110" s="940"/>
      <c r="CVS110" s="940"/>
      <c r="CVT110" s="940"/>
      <c r="CVU110" s="940"/>
      <c r="CVV110" s="940"/>
      <c r="CVW110" s="940"/>
      <c r="CVX110" s="940"/>
      <c r="CVY110" s="940"/>
      <c r="CVZ110" s="940"/>
      <c r="CWA110" s="940"/>
      <c r="CWB110" s="940"/>
      <c r="CWC110" s="940"/>
      <c r="CWD110" s="940"/>
      <c r="CWE110" s="940"/>
      <c r="CWF110" s="940"/>
      <c r="CWG110" s="940"/>
      <c r="CWH110" s="940"/>
      <c r="CWI110" s="940"/>
      <c r="CWJ110" s="940"/>
      <c r="CWK110" s="940"/>
      <c r="CWL110" s="940"/>
      <c r="CWM110" s="940"/>
      <c r="CWN110" s="940"/>
      <c r="CWO110" s="940"/>
      <c r="CWP110" s="940"/>
      <c r="CWQ110" s="940"/>
      <c r="CWR110" s="940"/>
      <c r="CWS110" s="940"/>
      <c r="CWT110" s="940"/>
      <c r="CWU110" s="940"/>
      <c r="CWV110" s="940"/>
      <c r="CWW110" s="940"/>
      <c r="CWX110" s="940"/>
      <c r="CWY110" s="940"/>
      <c r="CWZ110" s="940"/>
      <c r="CXA110" s="940"/>
      <c r="CXB110" s="940"/>
      <c r="CXC110" s="940"/>
      <c r="CXD110" s="940"/>
      <c r="CXE110" s="940"/>
      <c r="CXF110" s="940"/>
      <c r="CXG110" s="940"/>
      <c r="CXH110" s="940"/>
      <c r="CXI110" s="940"/>
      <c r="CXJ110" s="940"/>
      <c r="CXK110" s="940"/>
      <c r="CXL110" s="940"/>
      <c r="CXM110" s="940"/>
      <c r="CXN110" s="940"/>
      <c r="CXO110" s="940"/>
      <c r="CXP110" s="940"/>
      <c r="CXQ110" s="940"/>
      <c r="CXR110" s="940"/>
      <c r="CXS110" s="940"/>
      <c r="CXT110" s="940"/>
      <c r="CXU110" s="940"/>
      <c r="CXV110" s="940"/>
      <c r="CXW110" s="940"/>
      <c r="CXX110" s="940"/>
      <c r="CXY110" s="940"/>
      <c r="CXZ110" s="940"/>
      <c r="CYA110" s="940"/>
      <c r="CYB110" s="940"/>
      <c r="CYC110" s="940"/>
      <c r="CYD110" s="940"/>
      <c r="CYE110" s="940"/>
      <c r="CYF110" s="940"/>
      <c r="CYG110" s="940"/>
      <c r="CYH110" s="940"/>
      <c r="CYI110" s="940"/>
      <c r="CYJ110" s="940"/>
      <c r="CYK110" s="940"/>
      <c r="CYL110" s="940"/>
      <c r="CYM110" s="940"/>
      <c r="CYN110" s="940"/>
      <c r="CYO110" s="940"/>
      <c r="CYP110" s="940"/>
      <c r="CYQ110" s="940"/>
      <c r="CYR110" s="940"/>
      <c r="CYS110" s="940"/>
      <c r="CYT110" s="940"/>
      <c r="CYU110" s="940"/>
      <c r="CYV110" s="940"/>
      <c r="CYW110" s="940"/>
      <c r="CYX110" s="940"/>
      <c r="CYY110" s="940"/>
      <c r="CYZ110" s="940"/>
      <c r="CZA110" s="940"/>
      <c r="CZB110" s="940"/>
      <c r="CZC110" s="940"/>
      <c r="CZD110" s="940"/>
      <c r="CZE110" s="940"/>
      <c r="CZF110" s="940"/>
      <c r="CZG110" s="940"/>
      <c r="CZH110" s="940"/>
      <c r="CZI110" s="940"/>
      <c r="CZJ110" s="940"/>
      <c r="CZK110" s="940"/>
      <c r="CZL110" s="940"/>
      <c r="CZM110" s="940"/>
      <c r="CZN110" s="940"/>
      <c r="CZO110" s="940"/>
      <c r="CZP110" s="940"/>
      <c r="CZQ110" s="940"/>
      <c r="CZR110" s="940"/>
      <c r="CZS110" s="940"/>
      <c r="CZT110" s="940"/>
      <c r="CZU110" s="940"/>
      <c r="CZV110" s="940"/>
      <c r="CZW110" s="940"/>
      <c r="CZX110" s="940"/>
      <c r="CZY110" s="940"/>
      <c r="CZZ110" s="940"/>
      <c r="DAA110" s="940"/>
      <c r="DAB110" s="940"/>
      <c r="DAC110" s="940"/>
      <c r="DAD110" s="940"/>
      <c r="DAE110" s="940"/>
      <c r="DAF110" s="940"/>
      <c r="DAG110" s="940"/>
      <c r="DAH110" s="940"/>
      <c r="DAI110" s="940"/>
      <c r="DAJ110" s="940"/>
      <c r="DAK110" s="940"/>
      <c r="DAL110" s="940"/>
      <c r="DAM110" s="940"/>
      <c r="DAN110" s="940"/>
      <c r="DAO110" s="940"/>
      <c r="DAP110" s="940"/>
      <c r="DAQ110" s="940"/>
      <c r="DAR110" s="940"/>
      <c r="DAS110" s="940"/>
      <c r="DAT110" s="940"/>
      <c r="DAU110" s="940"/>
      <c r="DAV110" s="940"/>
      <c r="DAW110" s="940"/>
      <c r="DAX110" s="940"/>
      <c r="DAY110" s="940"/>
      <c r="DAZ110" s="940"/>
      <c r="DBA110" s="940"/>
      <c r="DBB110" s="940"/>
      <c r="DBC110" s="940"/>
      <c r="DBD110" s="940"/>
      <c r="DBE110" s="940"/>
      <c r="DBF110" s="940"/>
      <c r="DBG110" s="940"/>
      <c r="DBH110" s="940"/>
      <c r="DBI110" s="940"/>
      <c r="DBJ110" s="940"/>
      <c r="DBK110" s="940"/>
      <c r="DBL110" s="940"/>
      <c r="DBM110" s="940"/>
      <c r="DBN110" s="940"/>
      <c r="DBO110" s="940"/>
      <c r="DBP110" s="940"/>
      <c r="DBQ110" s="940"/>
      <c r="DBR110" s="940"/>
      <c r="DBS110" s="940"/>
      <c r="DBT110" s="940"/>
      <c r="DBU110" s="940"/>
      <c r="DBV110" s="940"/>
      <c r="DBW110" s="940"/>
      <c r="DBX110" s="940"/>
      <c r="DBY110" s="940"/>
      <c r="DBZ110" s="940"/>
      <c r="DCA110" s="940"/>
      <c r="DCB110" s="940"/>
      <c r="DCC110" s="940"/>
      <c r="DCD110" s="940"/>
      <c r="DCE110" s="940"/>
      <c r="DCF110" s="940"/>
      <c r="DCG110" s="940"/>
      <c r="DCH110" s="940"/>
      <c r="DCI110" s="940"/>
      <c r="DCJ110" s="940"/>
      <c r="DCK110" s="940"/>
      <c r="DCL110" s="940"/>
      <c r="DCM110" s="940"/>
      <c r="DCN110" s="940"/>
      <c r="DCO110" s="940"/>
      <c r="DCP110" s="940"/>
      <c r="DCQ110" s="940"/>
      <c r="DCR110" s="940"/>
      <c r="DCS110" s="940"/>
      <c r="DCT110" s="940"/>
      <c r="DCU110" s="940"/>
      <c r="DCV110" s="940"/>
      <c r="DCW110" s="940"/>
      <c r="DCX110" s="940"/>
      <c r="DCY110" s="940"/>
      <c r="DCZ110" s="940"/>
      <c r="DDA110" s="940"/>
      <c r="DDB110" s="940"/>
      <c r="DDC110" s="940"/>
      <c r="DDD110" s="940"/>
      <c r="DDE110" s="940"/>
      <c r="DDF110" s="940"/>
      <c r="DDG110" s="940"/>
      <c r="DDH110" s="940"/>
      <c r="DDI110" s="940"/>
      <c r="DDJ110" s="940"/>
      <c r="DDK110" s="940"/>
      <c r="DDL110" s="940"/>
      <c r="DDM110" s="940"/>
      <c r="DDN110" s="940"/>
      <c r="DDO110" s="940"/>
      <c r="DDP110" s="940"/>
      <c r="DDQ110" s="940"/>
      <c r="DDR110" s="940"/>
      <c r="DDS110" s="940"/>
      <c r="DDT110" s="940"/>
      <c r="DDU110" s="940"/>
      <c r="DDV110" s="940"/>
      <c r="DDW110" s="940"/>
      <c r="DDX110" s="940"/>
      <c r="DDY110" s="940"/>
      <c r="DDZ110" s="940"/>
      <c r="DEA110" s="940"/>
      <c r="DEB110" s="940"/>
      <c r="DEC110" s="940"/>
      <c r="DED110" s="940"/>
      <c r="DEE110" s="940"/>
      <c r="DEF110" s="940"/>
      <c r="DEG110" s="940"/>
      <c r="DEH110" s="940"/>
      <c r="DEI110" s="940"/>
      <c r="DEJ110" s="940"/>
      <c r="DEK110" s="940"/>
      <c r="DEL110" s="940"/>
      <c r="DEM110" s="940"/>
      <c r="DEN110" s="940"/>
      <c r="DEO110" s="940"/>
      <c r="DEP110" s="940"/>
      <c r="DEQ110" s="940"/>
      <c r="DER110" s="940"/>
      <c r="DES110" s="940"/>
      <c r="DET110" s="940"/>
      <c r="DEU110" s="940"/>
      <c r="DEV110" s="940"/>
      <c r="DEW110" s="940"/>
      <c r="DEX110" s="940"/>
      <c r="DEY110" s="940"/>
      <c r="DEZ110" s="940"/>
      <c r="DFA110" s="940"/>
      <c r="DFB110" s="940"/>
      <c r="DFC110" s="940"/>
      <c r="DFD110" s="940"/>
      <c r="DFE110" s="940"/>
      <c r="DFF110" s="940"/>
      <c r="DFG110" s="940"/>
      <c r="DFH110" s="940"/>
      <c r="DFI110" s="940"/>
      <c r="DFJ110" s="940"/>
      <c r="DFK110" s="940"/>
      <c r="DFL110" s="940"/>
      <c r="DFM110" s="940"/>
      <c r="DFN110" s="940"/>
      <c r="DFO110" s="940"/>
      <c r="DFP110" s="940"/>
      <c r="DFQ110" s="940"/>
      <c r="DFR110" s="940"/>
      <c r="DFS110" s="940"/>
      <c r="DFT110" s="940"/>
      <c r="DFU110" s="940"/>
      <c r="DFV110" s="940"/>
      <c r="DFW110" s="940"/>
      <c r="DFX110" s="940"/>
      <c r="DFY110" s="940"/>
      <c r="DFZ110" s="940"/>
      <c r="DGA110" s="940"/>
      <c r="DGB110" s="940"/>
      <c r="DGC110" s="940"/>
      <c r="DGD110" s="940"/>
      <c r="DGE110" s="940"/>
      <c r="DGF110" s="940"/>
      <c r="DGG110" s="940"/>
      <c r="DGH110" s="940"/>
      <c r="DGI110" s="940"/>
      <c r="DGJ110" s="940"/>
      <c r="DGK110" s="940"/>
      <c r="DGL110" s="940"/>
      <c r="DGM110" s="940"/>
      <c r="DGN110" s="940"/>
      <c r="DGO110" s="940"/>
      <c r="DGP110" s="940"/>
      <c r="DGQ110" s="940"/>
      <c r="DGR110" s="940"/>
      <c r="DGS110" s="940"/>
      <c r="DGT110" s="940"/>
      <c r="DGU110" s="940"/>
      <c r="DGV110" s="940"/>
      <c r="DGW110" s="940"/>
      <c r="DGX110" s="940"/>
      <c r="DGY110" s="940"/>
      <c r="DGZ110" s="940"/>
      <c r="DHA110" s="940"/>
      <c r="DHB110" s="940"/>
      <c r="DHC110" s="940"/>
      <c r="DHD110" s="940"/>
      <c r="DHE110" s="940"/>
      <c r="DHF110" s="940"/>
      <c r="DHG110" s="940"/>
      <c r="DHH110" s="940"/>
      <c r="DHI110" s="940"/>
      <c r="DHJ110" s="940"/>
      <c r="DHK110" s="940"/>
      <c r="DHL110" s="940"/>
      <c r="DHM110" s="940"/>
      <c r="DHN110" s="940"/>
      <c r="DHO110" s="940"/>
      <c r="DHP110" s="940"/>
      <c r="DHQ110" s="940"/>
      <c r="DHR110" s="940"/>
      <c r="DHS110" s="940"/>
      <c r="DHT110" s="940"/>
      <c r="DHU110" s="940"/>
      <c r="DHV110" s="940"/>
      <c r="DHW110" s="940"/>
      <c r="DHX110" s="940"/>
      <c r="DHY110" s="940"/>
      <c r="DHZ110" s="940"/>
      <c r="DIA110" s="940"/>
      <c r="DIB110" s="940"/>
      <c r="DIC110" s="940"/>
      <c r="DID110" s="940"/>
      <c r="DIE110" s="940"/>
      <c r="DIF110" s="940"/>
      <c r="DIG110" s="940"/>
      <c r="DIH110" s="940"/>
      <c r="DII110" s="940"/>
      <c r="DIJ110" s="940"/>
      <c r="DIK110" s="940"/>
      <c r="DIL110" s="940"/>
      <c r="DIM110" s="940"/>
      <c r="DIN110" s="940"/>
      <c r="DIO110" s="940"/>
      <c r="DIP110" s="940"/>
      <c r="DIQ110" s="940"/>
      <c r="DIR110" s="940"/>
      <c r="DIS110" s="940"/>
      <c r="DIT110" s="940"/>
      <c r="DIU110" s="940"/>
      <c r="DIV110" s="940"/>
      <c r="DIW110" s="940"/>
      <c r="DIX110" s="940"/>
      <c r="DIY110" s="940"/>
      <c r="DIZ110" s="940"/>
      <c r="DJA110" s="940"/>
      <c r="DJB110" s="940"/>
      <c r="DJC110" s="940"/>
      <c r="DJD110" s="940"/>
      <c r="DJE110" s="940"/>
      <c r="DJF110" s="940"/>
      <c r="DJG110" s="940"/>
      <c r="DJH110" s="940"/>
      <c r="DJI110" s="940"/>
      <c r="DJJ110" s="940"/>
      <c r="DJK110" s="940"/>
      <c r="DJL110" s="940"/>
      <c r="DJM110" s="940"/>
      <c r="DJN110" s="940"/>
      <c r="DJO110" s="940"/>
      <c r="DJP110" s="940"/>
      <c r="DJQ110" s="940"/>
      <c r="DJR110" s="940"/>
      <c r="DJS110" s="940"/>
      <c r="DJT110" s="940"/>
      <c r="DJU110" s="940"/>
      <c r="DJV110" s="940"/>
      <c r="DJW110" s="940"/>
      <c r="DJX110" s="940"/>
      <c r="DJY110" s="940"/>
      <c r="DJZ110" s="940"/>
      <c r="DKA110" s="940"/>
      <c r="DKB110" s="940"/>
      <c r="DKC110" s="940"/>
      <c r="DKD110" s="940"/>
      <c r="DKE110" s="940"/>
      <c r="DKF110" s="940"/>
      <c r="DKG110" s="940"/>
      <c r="DKH110" s="940"/>
      <c r="DKI110" s="940"/>
      <c r="DKJ110" s="940"/>
      <c r="DKK110" s="940"/>
      <c r="DKL110" s="940"/>
      <c r="DKM110" s="940"/>
      <c r="DKN110" s="940"/>
      <c r="DKO110" s="940"/>
      <c r="DKP110" s="940"/>
      <c r="DKQ110" s="940"/>
      <c r="DKR110" s="940"/>
      <c r="DKS110" s="940"/>
      <c r="DKT110" s="940"/>
      <c r="DKU110" s="940"/>
      <c r="DKV110" s="940"/>
      <c r="DKW110" s="940"/>
      <c r="DKX110" s="940"/>
      <c r="DKY110" s="940"/>
      <c r="DKZ110" s="940"/>
      <c r="DLA110" s="940"/>
      <c r="DLB110" s="940"/>
      <c r="DLC110" s="940"/>
      <c r="DLD110" s="940"/>
      <c r="DLE110" s="940"/>
      <c r="DLF110" s="940"/>
      <c r="DLG110" s="940"/>
      <c r="DLH110" s="940"/>
      <c r="DLI110" s="940"/>
      <c r="DLJ110" s="940"/>
      <c r="DLK110" s="940"/>
      <c r="DLL110" s="940"/>
      <c r="DLM110" s="940"/>
      <c r="DLN110" s="940"/>
      <c r="DLO110" s="940"/>
      <c r="DLP110" s="940"/>
      <c r="DLQ110" s="940"/>
      <c r="DLR110" s="940"/>
      <c r="DLS110" s="940"/>
      <c r="DLT110" s="940"/>
      <c r="DLU110" s="940"/>
      <c r="DLV110" s="940"/>
      <c r="DLW110" s="940"/>
      <c r="DLX110" s="940"/>
      <c r="DLY110" s="940"/>
      <c r="DLZ110" s="940"/>
      <c r="DMA110" s="940"/>
      <c r="DMB110" s="940"/>
      <c r="DMC110" s="940"/>
      <c r="DMD110" s="940"/>
      <c r="DME110" s="940"/>
      <c r="DMF110" s="940"/>
      <c r="DMG110" s="940"/>
      <c r="DMH110" s="940"/>
      <c r="DMI110" s="940"/>
      <c r="DMJ110" s="940"/>
      <c r="DMK110" s="940"/>
      <c r="DML110" s="940"/>
      <c r="DMM110" s="940"/>
      <c r="DMN110" s="940"/>
      <c r="DMO110" s="940"/>
      <c r="DMP110" s="940"/>
      <c r="DMQ110" s="940"/>
      <c r="DMR110" s="940"/>
      <c r="DMS110" s="940"/>
      <c r="DMT110" s="940"/>
      <c r="DMU110" s="940"/>
      <c r="DMV110" s="940"/>
      <c r="DMW110" s="940"/>
      <c r="DMX110" s="940"/>
      <c r="DMY110" s="940"/>
      <c r="DMZ110" s="940"/>
      <c r="DNA110" s="940"/>
      <c r="DNB110" s="940"/>
      <c r="DNC110" s="940"/>
      <c r="DND110" s="940"/>
      <c r="DNE110" s="940"/>
      <c r="DNF110" s="940"/>
      <c r="DNG110" s="940"/>
      <c r="DNH110" s="940"/>
      <c r="DNI110" s="940"/>
      <c r="DNJ110" s="940"/>
      <c r="DNK110" s="940"/>
      <c r="DNL110" s="940"/>
      <c r="DNM110" s="940"/>
      <c r="DNN110" s="940"/>
      <c r="DNO110" s="940"/>
      <c r="DNP110" s="940"/>
      <c r="DNQ110" s="940"/>
      <c r="DNR110" s="940"/>
      <c r="DNS110" s="940"/>
      <c r="DNT110" s="940"/>
      <c r="DNU110" s="940"/>
      <c r="DNV110" s="940"/>
      <c r="DNW110" s="940"/>
      <c r="DNX110" s="940"/>
      <c r="DNY110" s="940"/>
      <c r="DNZ110" s="940"/>
      <c r="DOA110" s="940"/>
      <c r="DOB110" s="940"/>
      <c r="DOC110" s="940"/>
      <c r="DOD110" s="940"/>
      <c r="DOE110" s="940"/>
      <c r="DOF110" s="940"/>
      <c r="DOG110" s="940"/>
      <c r="DOH110" s="940"/>
      <c r="DOI110" s="940"/>
      <c r="DOJ110" s="940"/>
      <c r="DOK110" s="940"/>
      <c r="DOL110" s="940"/>
      <c r="DOM110" s="940"/>
      <c r="DON110" s="940"/>
      <c r="DOO110" s="940"/>
      <c r="DOP110" s="940"/>
      <c r="DOQ110" s="940"/>
      <c r="DOR110" s="940"/>
      <c r="DOS110" s="940"/>
      <c r="DOT110" s="940"/>
      <c r="DOU110" s="940"/>
      <c r="DOV110" s="940"/>
      <c r="DOW110" s="940"/>
      <c r="DOX110" s="940"/>
      <c r="DOY110" s="940"/>
      <c r="DOZ110" s="940"/>
      <c r="DPA110" s="940"/>
      <c r="DPB110" s="940"/>
      <c r="DPC110" s="940"/>
      <c r="DPD110" s="940"/>
      <c r="DPE110" s="940"/>
      <c r="DPF110" s="940"/>
      <c r="DPG110" s="940"/>
      <c r="DPH110" s="940"/>
      <c r="DPI110" s="940"/>
      <c r="DPJ110" s="940"/>
      <c r="DPK110" s="940"/>
      <c r="DPL110" s="940"/>
      <c r="DPM110" s="940"/>
      <c r="DPN110" s="940"/>
      <c r="DPO110" s="940"/>
      <c r="DPP110" s="940"/>
      <c r="DPQ110" s="940"/>
      <c r="DPR110" s="940"/>
      <c r="DPS110" s="940"/>
      <c r="DPT110" s="940"/>
      <c r="DPU110" s="940"/>
      <c r="DPV110" s="940"/>
      <c r="DPW110" s="940"/>
      <c r="DPX110" s="940"/>
      <c r="DPY110" s="940"/>
      <c r="DPZ110" s="940"/>
      <c r="DQA110" s="940"/>
      <c r="DQB110" s="940"/>
      <c r="DQC110" s="940"/>
      <c r="DQD110" s="940"/>
      <c r="DQE110" s="940"/>
      <c r="DQF110" s="940"/>
      <c r="DQG110" s="940"/>
      <c r="DQH110" s="940"/>
      <c r="DQI110" s="940"/>
      <c r="DQJ110" s="940"/>
      <c r="DQK110" s="940"/>
      <c r="DQL110" s="940"/>
      <c r="DQM110" s="940"/>
      <c r="DQN110" s="940"/>
      <c r="DQO110" s="940"/>
      <c r="DQP110" s="940"/>
      <c r="DQQ110" s="940"/>
      <c r="DQR110" s="940"/>
      <c r="DQS110" s="940"/>
      <c r="DQT110" s="940"/>
      <c r="DQU110" s="940"/>
      <c r="DQV110" s="940"/>
      <c r="DQW110" s="940"/>
      <c r="DQX110" s="940"/>
      <c r="DQY110" s="940"/>
      <c r="DQZ110" s="940"/>
      <c r="DRA110" s="940"/>
      <c r="DRB110" s="940"/>
      <c r="DRC110" s="940"/>
      <c r="DRD110" s="940"/>
      <c r="DRE110" s="940"/>
      <c r="DRF110" s="940"/>
      <c r="DRG110" s="940"/>
      <c r="DRH110" s="940"/>
      <c r="DRI110" s="940"/>
      <c r="DRJ110" s="940"/>
      <c r="DRK110" s="940"/>
      <c r="DRL110" s="940"/>
      <c r="DRM110" s="940"/>
      <c r="DRN110" s="940"/>
      <c r="DRO110" s="940"/>
      <c r="DRP110" s="940"/>
      <c r="DRQ110" s="940"/>
      <c r="DRR110" s="940"/>
      <c r="DRS110" s="940"/>
      <c r="DRT110" s="940"/>
      <c r="DRU110" s="940"/>
      <c r="DRV110" s="940"/>
      <c r="DRW110" s="940"/>
      <c r="DRX110" s="940"/>
      <c r="DRY110" s="940"/>
      <c r="DRZ110" s="940"/>
      <c r="DSA110" s="940"/>
      <c r="DSB110" s="940"/>
      <c r="DSC110" s="940"/>
      <c r="DSD110" s="940"/>
      <c r="DSE110" s="940"/>
      <c r="DSF110" s="940"/>
      <c r="DSG110" s="940"/>
      <c r="DSH110" s="940"/>
      <c r="DSI110" s="940"/>
      <c r="DSJ110" s="940"/>
      <c r="DSK110" s="940"/>
      <c r="DSL110" s="940"/>
      <c r="DSM110" s="940"/>
      <c r="DSN110" s="940"/>
      <c r="DSO110" s="940"/>
      <c r="DSP110" s="940"/>
      <c r="DSQ110" s="940"/>
      <c r="DSR110" s="940"/>
      <c r="DSS110" s="940"/>
      <c r="DST110" s="940"/>
      <c r="DSU110" s="940"/>
      <c r="DSV110" s="940"/>
      <c r="DSW110" s="940"/>
      <c r="DSX110" s="940"/>
      <c r="DSY110" s="940"/>
      <c r="DSZ110" s="940"/>
      <c r="DTA110" s="940"/>
      <c r="DTB110" s="940"/>
      <c r="DTC110" s="940"/>
      <c r="DTD110" s="940"/>
      <c r="DTE110" s="940"/>
      <c r="DTF110" s="940"/>
      <c r="DTG110" s="940"/>
      <c r="DTH110" s="940"/>
      <c r="DTI110" s="940"/>
      <c r="DTJ110" s="940"/>
      <c r="DTK110" s="940"/>
      <c r="DTL110" s="940"/>
      <c r="DTM110" s="940"/>
      <c r="DTN110" s="940"/>
      <c r="DTO110" s="940"/>
      <c r="DTP110" s="940"/>
      <c r="DTQ110" s="940"/>
      <c r="DTR110" s="940"/>
      <c r="DTS110" s="940"/>
      <c r="DTT110" s="940"/>
      <c r="DTU110" s="940"/>
      <c r="DTV110" s="940"/>
      <c r="DTW110" s="940"/>
      <c r="DTX110" s="940"/>
      <c r="DTY110" s="940"/>
      <c r="DTZ110" s="940"/>
      <c r="DUA110" s="940"/>
      <c r="DUB110" s="940"/>
      <c r="DUC110" s="940"/>
      <c r="DUD110" s="940"/>
      <c r="DUE110" s="940"/>
      <c r="DUF110" s="940"/>
      <c r="DUG110" s="940"/>
      <c r="DUH110" s="940"/>
      <c r="DUI110" s="940"/>
      <c r="DUJ110" s="940"/>
      <c r="DUK110" s="940"/>
      <c r="DUL110" s="940"/>
      <c r="DUM110" s="940"/>
      <c r="DUN110" s="940"/>
      <c r="DUO110" s="940"/>
      <c r="DUP110" s="940"/>
      <c r="DUQ110" s="940"/>
      <c r="DUR110" s="940"/>
      <c r="DUS110" s="940"/>
      <c r="DUT110" s="940"/>
      <c r="DUU110" s="940"/>
      <c r="DUV110" s="940"/>
      <c r="DUW110" s="940"/>
      <c r="DUX110" s="940"/>
      <c r="DUY110" s="940"/>
      <c r="DUZ110" s="940"/>
      <c r="DVA110" s="940"/>
      <c r="DVB110" s="940"/>
      <c r="DVC110" s="940"/>
      <c r="DVD110" s="940"/>
      <c r="DVE110" s="940"/>
      <c r="DVF110" s="940"/>
      <c r="DVG110" s="940"/>
      <c r="DVH110" s="940"/>
      <c r="DVI110" s="940"/>
      <c r="DVJ110" s="940"/>
      <c r="DVK110" s="940"/>
      <c r="DVL110" s="940"/>
      <c r="DVM110" s="940"/>
      <c r="DVN110" s="940"/>
      <c r="DVO110" s="940"/>
      <c r="DVP110" s="940"/>
      <c r="DVQ110" s="940"/>
      <c r="DVR110" s="940"/>
      <c r="DVS110" s="940"/>
      <c r="DVT110" s="940"/>
      <c r="DVU110" s="940"/>
      <c r="DVV110" s="940"/>
      <c r="DVW110" s="940"/>
      <c r="DVX110" s="940"/>
      <c r="DVY110" s="940"/>
      <c r="DVZ110" s="940"/>
      <c r="DWA110" s="940"/>
      <c r="DWB110" s="940"/>
      <c r="DWC110" s="940"/>
      <c r="DWD110" s="940"/>
      <c r="DWE110" s="940"/>
      <c r="DWF110" s="940"/>
      <c r="DWG110" s="940"/>
      <c r="DWH110" s="940"/>
      <c r="DWI110" s="940"/>
      <c r="DWJ110" s="940"/>
      <c r="DWK110" s="940"/>
      <c r="DWL110" s="940"/>
      <c r="DWM110" s="940"/>
      <c r="DWN110" s="940"/>
      <c r="DWO110" s="940"/>
      <c r="DWP110" s="940"/>
      <c r="DWQ110" s="940"/>
      <c r="DWR110" s="940"/>
      <c r="DWS110" s="940"/>
      <c r="DWT110" s="940"/>
      <c r="DWU110" s="940"/>
      <c r="DWV110" s="940"/>
      <c r="DWW110" s="940"/>
      <c r="DWX110" s="940"/>
      <c r="DWY110" s="940"/>
      <c r="DWZ110" s="940"/>
      <c r="DXA110" s="940"/>
      <c r="DXB110" s="940"/>
      <c r="DXC110" s="940"/>
      <c r="DXD110" s="940"/>
      <c r="DXE110" s="940"/>
      <c r="DXF110" s="940"/>
      <c r="DXG110" s="940"/>
      <c r="DXH110" s="940"/>
      <c r="DXI110" s="940"/>
      <c r="DXJ110" s="940"/>
      <c r="DXK110" s="940"/>
      <c r="DXL110" s="940"/>
      <c r="DXM110" s="940"/>
      <c r="DXN110" s="940"/>
      <c r="DXO110" s="940"/>
      <c r="DXP110" s="940"/>
      <c r="DXQ110" s="940"/>
      <c r="DXR110" s="940"/>
      <c r="DXS110" s="940"/>
      <c r="DXT110" s="940"/>
      <c r="DXU110" s="940"/>
      <c r="DXV110" s="940"/>
      <c r="DXW110" s="940"/>
      <c r="DXX110" s="940"/>
      <c r="DXY110" s="940"/>
      <c r="DXZ110" s="940"/>
      <c r="DYA110" s="940"/>
      <c r="DYB110" s="940"/>
      <c r="DYC110" s="940"/>
      <c r="DYD110" s="940"/>
      <c r="DYE110" s="940"/>
      <c r="DYF110" s="940"/>
      <c r="DYG110" s="940"/>
      <c r="DYH110" s="940"/>
      <c r="DYI110" s="940"/>
      <c r="DYJ110" s="940"/>
      <c r="DYK110" s="940"/>
      <c r="DYL110" s="940"/>
      <c r="DYM110" s="940"/>
      <c r="DYN110" s="940"/>
      <c r="DYO110" s="940"/>
      <c r="DYP110" s="940"/>
      <c r="DYQ110" s="940"/>
      <c r="DYR110" s="940"/>
      <c r="DYS110" s="940"/>
      <c r="DYT110" s="940"/>
      <c r="DYU110" s="940"/>
      <c r="DYV110" s="940"/>
      <c r="DYW110" s="940"/>
      <c r="DYX110" s="940"/>
      <c r="DYY110" s="940"/>
      <c r="DYZ110" s="940"/>
      <c r="DZA110" s="940"/>
      <c r="DZB110" s="940"/>
      <c r="DZC110" s="940"/>
      <c r="DZD110" s="940"/>
      <c r="DZE110" s="940"/>
      <c r="DZF110" s="940"/>
      <c r="DZG110" s="940"/>
      <c r="DZH110" s="940"/>
      <c r="DZI110" s="940"/>
      <c r="DZJ110" s="940"/>
      <c r="DZK110" s="940"/>
      <c r="DZL110" s="940"/>
      <c r="DZM110" s="940"/>
      <c r="DZN110" s="940"/>
      <c r="DZO110" s="940"/>
      <c r="DZP110" s="940"/>
      <c r="DZQ110" s="940"/>
      <c r="DZR110" s="940"/>
      <c r="DZS110" s="940"/>
      <c r="DZT110" s="940"/>
      <c r="DZU110" s="940"/>
      <c r="DZV110" s="940"/>
      <c r="DZW110" s="940"/>
      <c r="DZX110" s="940"/>
      <c r="DZY110" s="940"/>
      <c r="DZZ110" s="940"/>
      <c r="EAA110" s="940"/>
      <c r="EAB110" s="940"/>
      <c r="EAC110" s="940"/>
      <c r="EAD110" s="940"/>
      <c r="EAE110" s="940"/>
      <c r="EAF110" s="940"/>
      <c r="EAG110" s="940"/>
      <c r="EAH110" s="940"/>
      <c r="EAI110" s="940"/>
      <c r="EAJ110" s="940"/>
      <c r="EAK110" s="940"/>
      <c r="EAL110" s="940"/>
      <c r="EAM110" s="940"/>
      <c r="EAN110" s="940"/>
      <c r="EAO110" s="940"/>
      <c r="EAP110" s="940"/>
      <c r="EAQ110" s="940"/>
      <c r="EAR110" s="940"/>
      <c r="EAS110" s="940"/>
      <c r="EAT110" s="940"/>
      <c r="EAU110" s="940"/>
      <c r="EAV110" s="940"/>
      <c r="EAW110" s="940"/>
      <c r="EAX110" s="940"/>
      <c r="EAY110" s="940"/>
      <c r="EAZ110" s="940"/>
      <c r="EBA110" s="940"/>
      <c r="EBB110" s="940"/>
      <c r="EBC110" s="940"/>
      <c r="EBD110" s="940"/>
      <c r="EBE110" s="940"/>
      <c r="EBF110" s="940"/>
      <c r="EBG110" s="940"/>
      <c r="EBH110" s="940"/>
      <c r="EBI110" s="940"/>
      <c r="EBJ110" s="940"/>
      <c r="EBK110" s="940"/>
      <c r="EBL110" s="940"/>
      <c r="EBM110" s="940"/>
      <c r="EBN110" s="940"/>
      <c r="EBO110" s="940"/>
      <c r="EBP110" s="940"/>
      <c r="EBQ110" s="940"/>
      <c r="EBR110" s="940"/>
      <c r="EBS110" s="940"/>
      <c r="EBT110" s="940"/>
      <c r="EBU110" s="940"/>
      <c r="EBV110" s="940"/>
      <c r="EBW110" s="940"/>
      <c r="EBX110" s="940"/>
      <c r="EBY110" s="940"/>
      <c r="EBZ110" s="940"/>
      <c r="ECA110" s="940"/>
      <c r="ECB110" s="940"/>
      <c r="ECC110" s="940"/>
      <c r="ECD110" s="940"/>
      <c r="ECE110" s="940"/>
      <c r="ECF110" s="940"/>
      <c r="ECG110" s="940"/>
      <c r="ECH110" s="940"/>
      <c r="ECI110" s="940"/>
      <c r="ECJ110" s="940"/>
      <c r="ECK110" s="940"/>
      <c r="ECL110" s="940"/>
      <c r="ECM110" s="940"/>
      <c r="ECN110" s="940"/>
      <c r="ECO110" s="940"/>
      <c r="ECP110" s="940"/>
      <c r="ECQ110" s="940"/>
      <c r="ECR110" s="940"/>
      <c r="ECS110" s="940"/>
      <c r="ECT110" s="940"/>
      <c r="ECU110" s="940"/>
      <c r="ECV110" s="940"/>
      <c r="ECW110" s="940"/>
      <c r="ECX110" s="940"/>
      <c r="ECY110" s="940"/>
      <c r="ECZ110" s="940"/>
      <c r="EDA110" s="940"/>
      <c r="EDB110" s="940"/>
      <c r="EDC110" s="940"/>
      <c r="EDD110" s="940"/>
      <c r="EDE110" s="940"/>
      <c r="EDF110" s="940"/>
      <c r="EDG110" s="940"/>
      <c r="EDH110" s="940"/>
      <c r="EDI110" s="940"/>
      <c r="EDJ110" s="940"/>
      <c r="EDK110" s="940"/>
      <c r="EDL110" s="940"/>
      <c r="EDM110" s="940"/>
      <c r="EDN110" s="940"/>
      <c r="EDO110" s="940"/>
      <c r="EDP110" s="940"/>
      <c r="EDQ110" s="940"/>
      <c r="EDR110" s="940"/>
      <c r="EDS110" s="940"/>
      <c r="EDT110" s="940"/>
      <c r="EDU110" s="940"/>
      <c r="EDV110" s="940"/>
      <c r="EDW110" s="940"/>
      <c r="EDX110" s="940"/>
      <c r="EDY110" s="940"/>
      <c r="EDZ110" s="940"/>
      <c r="EEA110" s="940"/>
      <c r="EEB110" s="940"/>
      <c r="EEC110" s="940"/>
      <c r="EED110" s="940"/>
      <c r="EEE110" s="940"/>
      <c r="EEF110" s="940"/>
      <c r="EEG110" s="940"/>
      <c r="EEH110" s="940"/>
      <c r="EEI110" s="940"/>
      <c r="EEJ110" s="940"/>
      <c r="EEK110" s="940"/>
      <c r="EEL110" s="940"/>
      <c r="EEM110" s="940"/>
      <c r="EEN110" s="940"/>
      <c r="EEO110" s="940"/>
      <c r="EEP110" s="940"/>
      <c r="EEQ110" s="940"/>
      <c r="EER110" s="940"/>
      <c r="EES110" s="940"/>
      <c r="EET110" s="940"/>
      <c r="EEU110" s="940"/>
      <c r="EEV110" s="940"/>
      <c r="EEW110" s="940"/>
      <c r="EEX110" s="940"/>
      <c r="EEY110" s="940"/>
      <c r="EEZ110" s="940"/>
      <c r="EFA110" s="940"/>
      <c r="EFB110" s="940"/>
      <c r="EFC110" s="940"/>
      <c r="EFD110" s="940"/>
      <c r="EFE110" s="940"/>
      <c r="EFF110" s="940"/>
      <c r="EFG110" s="940"/>
      <c r="EFH110" s="940"/>
      <c r="EFI110" s="940"/>
      <c r="EFJ110" s="940"/>
      <c r="EFK110" s="940"/>
      <c r="EFL110" s="940"/>
      <c r="EFM110" s="940"/>
      <c r="EFN110" s="940"/>
      <c r="EFO110" s="940"/>
      <c r="EFP110" s="940"/>
      <c r="EFQ110" s="940"/>
      <c r="EFR110" s="940"/>
      <c r="EFS110" s="940"/>
      <c r="EFT110" s="940"/>
      <c r="EFU110" s="940"/>
      <c r="EFV110" s="940"/>
      <c r="EFW110" s="940"/>
      <c r="EFX110" s="940"/>
      <c r="EFY110" s="940"/>
      <c r="EFZ110" s="940"/>
      <c r="EGA110" s="940"/>
      <c r="EGB110" s="940"/>
      <c r="EGC110" s="940"/>
      <c r="EGD110" s="940"/>
      <c r="EGE110" s="940"/>
      <c r="EGF110" s="940"/>
      <c r="EGG110" s="940"/>
      <c r="EGH110" s="940"/>
      <c r="EGI110" s="940"/>
      <c r="EGJ110" s="940"/>
      <c r="EGK110" s="940"/>
      <c r="EGL110" s="940"/>
      <c r="EGM110" s="940"/>
      <c r="EGN110" s="940"/>
      <c r="EGO110" s="940"/>
      <c r="EGP110" s="940"/>
      <c r="EGQ110" s="940"/>
      <c r="EGR110" s="940"/>
      <c r="EGS110" s="940"/>
      <c r="EGT110" s="940"/>
      <c r="EGU110" s="940"/>
      <c r="EGV110" s="940"/>
      <c r="EGW110" s="940"/>
      <c r="EGX110" s="940"/>
      <c r="EGY110" s="940"/>
      <c r="EGZ110" s="940"/>
      <c r="EHA110" s="940"/>
      <c r="EHB110" s="940"/>
      <c r="EHC110" s="940"/>
      <c r="EHD110" s="940"/>
      <c r="EHE110" s="940"/>
      <c r="EHF110" s="940"/>
      <c r="EHG110" s="940"/>
      <c r="EHH110" s="940"/>
      <c r="EHI110" s="940"/>
      <c r="EHJ110" s="940"/>
      <c r="EHK110" s="940"/>
      <c r="EHL110" s="940"/>
      <c r="EHM110" s="940"/>
      <c r="EHN110" s="940"/>
      <c r="EHO110" s="940"/>
      <c r="EHP110" s="940"/>
      <c r="EHQ110" s="940"/>
      <c r="EHR110" s="940"/>
      <c r="EHS110" s="940"/>
      <c r="EHT110" s="940"/>
      <c r="EHU110" s="940"/>
      <c r="EHV110" s="940"/>
      <c r="EHW110" s="940"/>
      <c r="EHX110" s="940"/>
      <c r="EHY110" s="940"/>
      <c r="EHZ110" s="940"/>
      <c r="EIA110" s="940"/>
      <c r="EIB110" s="940"/>
      <c r="EIC110" s="940"/>
      <c r="EID110" s="940"/>
      <c r="EIE110" s="940"/>
      <c r="EIF110" s="940"/>
      <c r="EIG110" s="940"/>
      <c r="EIH110" s="940"/>
      <c r="EII110" s="940"/>
      <c r="EIJ110" s="940"/>
      <c r="EIK110" s="940"/>
      <c r="EIL110" s="940"/>
      <c r="EIM110" s="940"/>
      <c r="EIN110" s="940"/>
      <c r="EIO110" s="940"/>
      <c r="EIP110" s="940"/>
      <c r="EIQ110" s="940"/>
      <c r="EIR110" s="940"/>
      <c r="EIS110" s="940"/>
      <c r="EIT110" s="940"/>
      <c r="EIU110" s="940"/>
      <c r="EIV110" s="940"/>
      <c r="EIW110" s="940"/>
      <c r="EIX110" s="940"/>
      <c r="EIY110" s="940"/>
      <c r="EIZ110" s="940"/>
      <c r="EJA110" s="940"/>
      <c r="EJB110" s="940"/>
      <c r="EJC110" s="940"/>
      <c r="EJD110" s="940"/>
      <c r="EJE110" s="940"/>
      <c r="EJF110" s="940"/>
      <c r="EJG110" s="940"/>
      <c r="EJH110" s="940"/>
      <c r="EJI110" s="940"/>
      <c r="EJJ110" s="940"/>
      <c r="EJK110" s="940"/>
      <c r="EJL110" s="940"/>
      <c r="EJM110" s="940"/>
      <c r="EJN110" s="940"/>
      <c r="EJO110" s="940"/>
      <c r="EJP110" s="940"/>
      <c r="EJQ110" s="940"/>
      <c r="EJR110" s="940"/>
      <c r="EJS110" s="940"/>
      <c r="EJT110" s="940"/>
      <c r="EJU110" s="940"/>
      <c r="EJV110" s="940"/>
      <c r="EJW110" s="940"/>
      <c r="EJX110" s="940"/>
      <c r="EJY110" s="940"/>
      <c r="EJZ110" s="940"/>
      <c r="EKA110" s="940"/>
      <c r="EKB110" s="940"/>
      <c r="EKC110" s="940"/>
      <c r="EKD110" s="940"/>
      <c r="EKE110" s="940"/>
      <c r="EKF110" s="940"/>
      <c r="EKG110" s="940"/>
      <c r="EKH110" s="940"/>
      <c r="EKI110" s="940"/>
      <c r="EKJ110" s="940"/>
      <c r="EKK110" s="940"/>
      <c r="EKL110" s="940"/>
      <c r="EKM110" s="940"/>
      <c r="EKN110" s="940"/>
      <c r="EKO110" s="940"/>
      <c r="EKP110" s="940"/>
      <c r="EKQ110" s="940"/>
      <c r="EKR110" s="940"/>
      <c r="EKS110" s="940"/>
      <c r="EKT110" s="940"/>
      <c r="EKU110" s="940"/>
      <c r="EKV110" s="940"/>
      <c r="EKW110" s="940"/>
      <c r="EKX110" s="940"/>
      <c r="EKY110" s="940"/>
      <c r="EKZ110" s="940"/>
      <c r="ELA110" s="940"/>
      <c r="ELB110" s="940"/>
      <c r="ELC110" s="940"/>
      <c r="ELD110" s="940"/>
      <c r="ELE110" s="940"/>
      <c r="ELF110" s="940"/>
      <c r="ELG110" s="940"/>
      <c r="ELH110" s="940"/>
      <c r="ELI110" s="940"/>
      <c r="ELJ110" s="940"/>
      <c r="ELK110" s="940"/>
      <c r="ELL110" s="940"/>
      <c r="ELM110" s="940"/>
      <c r="ELN110" s="940"/>
      <c r="ELO110" s="940"/>
      <c r="ELP110" s="940"/>
      <c r="ELQ110" s="940"/>
      <c r="ELR110" s="940"/>
      <c r="ELS110" s="940"/>
      <c r="ELT110" s="940"/>
      <c r="ELU110" s="940"/>
      <c r="ELV110" s="940"/>
      <c r="ELW110" s="940"/>
      <c r="ELX110" s="940"/>
      <c r="ELY110" s="940"/>
      <c r="ELZ110" s="940"/>
      <c r="EMA110" s="940"/>
      <c r="EMB110" s="940"/>
      <c r="EMC110" s="940"/>
      <c r="EMD110" s="940"/>
      <c r="EME110" s="940"/>
      <c r="EMF110" s="940"/>
      <c r="EMG110" s="940"/>
      <c r="EMH110" s="940"/>
      <c r="EMI110" s="940"/>
      <c r="EMJ110" s="940"/>
      <c r="EMK110" s="940"/>
      <c r="EML110" s="940"/>
      <c r="EMM110" s="940"/>
      <c r="EMN110" s="940"/>
      <c r="EMO110" s="940"/>
      <c r="EMP110" s="940"/>
      <c r="EMQ110" s="940"/>
      <c r="EMR110" s="940"/>
      <c r="EMS110" s="940"/>
      <c r="EMT110" s="940"/>
      <c r="EMU110" s="940"/>
      <c r="EMV110" s="940"/>
      <c r="EMW110" s="940"/>
      <c r="EMX110" s="940"/>
      <c r="EMY110" s="940"/>
      <c r="EMZ110" s="940"/>
      <c r="ENA110" s="940"/>
      <c r="ENB110" s="940"/>
      <c r="ENC110" s="940"/>
      <c r="END110" s="940"/>
      <c r="ENE110" s="940"/>
      <c r="ENF110" s="940"/>
      <c r="ENG110" s="940"/>
      <c r="ENH110" s="940"/>
      <c r="ENI110" s="940"/>
      <c r="ENJ110" s="940"/>
      <c r="ENK110" s="940"/>
      <c r="ENL110" s="940"/>
      <c r="ENM110" s="940"/>
      <c r="ENN110" s="940"/>
      <c r="ENO110" s="940"/>
      <c r="ENP110" s="940"/>
      <c r="ENQ110" s="940"/>
      <c r="ENR110" s="940"/>
      <c r="ENS110" s="940"/>
      <c r="ENT110" s="940"/>
      <c r="ENU110" s="940"/>
      <c r="ENV110" s="940"/>
      <c r="ENW110" s="940"/>
      <c r="ENX110" s="940"/>
      <c r="ENY110" s="940"/>
      <c r="ENZ110" s="940"/>
      <c r="EOA110" s="940"/>
      <c r="EOB110" s="940"/>
      <c r="EOC110" s="940"/>
      <c r="EOD110" s="940"/>
      <c r="EOE110" s="940"/>
      <c r="EOF110" s="940"/>
      <c r="EOG110" s="940"/>
      <c r="EOH110" s="940"/>
      <c r="EOI110" s="940"/>
      <c r="EOJ110" s="940"/>
      <c r="EOK110" s="940"/>
      <c r="EOL110" s="940"/>
      <c r="EOM110" s="940"/>
      <c r="EON110" s="940"/>
      <c r="EOO110" s="940"/>
      <c r="EOP110" s="940"/>
      <c r="EOQ110" s="940"/>
      <c r="EOR110" s="940"/>
      <c r="EOS110" s="940"/>
      <c r="EOT110" s="940"/>
      <c r="EOU110" s="940"/>
      <c r="EOV110" s="940"/>
      <c r="EOW110" s="940"/>
      <c r="EOX110" s="940"/>
      <c r="EOY110" s="940"/>
      <c r="EOZ110" s="940"/>
      <c r="EPA110" s="940"/>
      <c r="EPB110" s="940"/>
      <c r="EPC110" s="940"/>
      <c r="EPD110" s="940"/>
      <c r="EPE110" s="940"/>
      <c r="EPF110" s="940"/>
      <c r="EPG110" s="940"/>
      <c r="EPH110" s="940"/>
      <c r="EPI110" s="940"/>
      <c r="EPJ110" s="940"/>
      <c r="EPK110" s="940"/>
      <c r="EPL110" s="940"/>
      <c r="EPM110" s="940"/>
      <c r="EPN110" s="940"/>
      <c r="EPO110" s="940"/>
      <c r="EPP110" s="940"/>
      <c r="EPQ110" s="940"/>
      <c r="EPR110" s="940"/>
      <c r="EPS110" s="940"/>
      <c r="EPT110" s="940"/>
      <c r="EPU110" s="940"/>
      <c r="EPV110" s="940"/>
      <c r="EPW110" s="940"/>
      <c r="EPX110" s="940"/>
      <c r="EPY110" s="940"/>
      <c r="EPZ110" s="940"/>
      <c r="EQA110" s="940"/>
      <c r="EQB110" s="940"/>
      <c r="EQC110" s="940"/>
      <c r="EQD110" s="940"/>
      <c r="EQE110" s="940"/>
      <c r="EQF110" s="940"/>
      <c r="EQG110" s="940"/>
      <c r="EQH110" s="940"/>
      <c r="EQI110" s="940"/>
      <c r="EQJ110" s="940"/>
      <c r="EQK110" s="940"/>
      <c r="EQL110" s="940"/>
      <c r="EQM110" s="940"/>
      <c r="EQN110" s="940"/>
      <c r="EQO110" s="940"/>
      <c r="EQP110" s="940"/>
      <c r="EQQ110" s="940"/>
      <c r="EQR110" s="940"/>
      <c r="EQS110" s="940"/>
      <c r="EQT110" s="940"/>
      <c r="EQU110" s="940"/>
      <c r="EQV110" s="940"/>
      <c r="EQW110" s="940"/>
      <c r="EQX110" s="940"/>
      <c r="EQY110" s="940"/>
      <c r="EQZ110" s="940"/>
      <c r="ERA110" s="940"/>
      <c r="ERB110" s="940"/>
      <c r="ERC110" s="940"/>
      <c r="ERD110" s="940"/>
      <c r="ERE110" s="940"/>
      <c r="ERF110" s="940"/>
      <c r="ERG110" s="940"/>
      <c r="ERH110" s="940"/>
      <c r="ERI110" s="940"/>
      <c r="ERJ110" s="940"/>
      <c r="ERK110" s="940"/>
      <c r="ERL110" s="940"/>
      <c r="ERM110" s="940"/>
      <c r="ERN110" s="940"/>
      <c r="ERO110" s="940"/>
      <c r="ERP110" s="940"/>
      <c r="ERQ110" s="940"/>
      <c r="ERR110" s="940"/>
      <c r="ERS110" s="940"/>
      <c r="ERT110" s="940"/>
      <c r="ERU110" s="940"/>
      <c r="ERV110" s="940"/>
      <c r="ERW110" s="940"/>
      <c r="ERX110" s="940"/>
      <c r="ERY110" s="940"/>
      <c r="ERZ110" s="940"/>
      <c r="ESA110" s="940"/>
      <c r="ESB110" s="940"/>
      <c r="ESC110" s="940"/>
      <c r="ESD110" s="940"/>
      <c r="ESE110" s="940"/>
      <c r="ESF110" s="940"/>
      <c r="ESG110" s="940"/>
      <c r="ESH110" s="940"/>
      <c r="ESI110" s="940"/>
      <c r="ESJ110" s="940"/>
      <c r="ESK110" s="940"/>
      <c r="ESL110" s="940"/>
      <c r="ESM110" s="940"/>
      <c r="ESN110" s="940"/>
      <c r="ESO110" s="940"/>
      <c r="ESP110" s="940"/>
      <c r="ESQ110" s="940"/>
      <c r="ESR110" s="940"/>
      <c r="ESS110" s="940"/>
      <c r="EST110" s="940"/>
      <c r="ESU110" s="940"/>
      <c r="ESV110" s="940"/>
      <c r="ESW110" s="940"/>
      <c r="ESX110" s="940"/>
      <c r="ESY110" s="940"/>
      <c r="ESZ110" s="940"/>
      <c r="ETA110" s="940"/>
      <c r="ETB110" s="940"/>
      <c r="ETC110" s="940"/>
      <c r="ETD110" s="940"/>
      <c r="ETE110" s="940"/>
      <c r="ETF110" s="940"/>
      <c r="ETG110" s="940"/>
      <c r="ETH110" s="940"/>
      <c r="ETI110" s="940"/>
      <c r="ETJ110" s="940"/>
      <c r="ETK110" s="940"/>
      <c r="ETL110" s="940"/>
      <c r="ETM110" s="940"/>
      <c r="ETN110" s="940"/>
      <c r="ETO110" s="940"/>
      <c r="ETP110" s="940"/>
      <c r="ETQ110" s="940"/>
      <c r="ETR110" s="940"/>
      <c r="ETS110" s="940"/>
      <c r="ETT110" s="940"/>
      <c r="ETU110" s="940"/>
      <c r="ETV110" s="940"/>
      <c r="ETW110" s="940"/>
      <c r="ETX110" s="940"/>
      <c r="ETY110" s="940"/>
      <c r="ETZ110" s="940"/>
      <c r="EUA110" s="940"/>
      <c r="EUB110" s="940"/>
      <c r="EUC110" s="940"/>
      <c r="EUD110" s="940"/>
      <c r="EUE110" s="940"/>
      <c r="EUF110" s="940"/>
      <c r="EUG110" s="940"/>
      <c r="EUH110" s="940"/>
      <c r="EUI110" s="940"/>
      <c r="EUJ110" s="940"/>
      <c r="EUK110" s="940"/>
      <c r="EUL110" s="940"/>
      <c r="EUM110" s="940"/>
      <c r="EUN110" s="940"/>
      <c r="EUO110" s="940"/>
      <c r="EUP110" s="940"/>
      <c r="EUQ110" s="940"/>
      <c r="EUR110" s="940"/>
      <c r="EUS110" s="940"/>
      <c r="EUT110" s="940"/>
      <c r="EUU110" s="940"/>
      <c r="EUV110" s="940"/>
      <c r="EUW110" s="940"/>
      <c r="EUX110" s="940"/>
      <c r="EUY110" s="940"/>
      <c r="EUZ110" s="940"/>
      <c r="EVA110" s="940"/>
      <c r="EVB110" s="940"/>
      <c r="EVC110" s="940"/>
      <c r="EVD110" s="940"/>
      <c r="EVE110" s="940"/>
      <c r="EVF110" s="940"/>
      <c r="EVG110" s="940"/>
      <c r="EVH110" s="940"/>
      <c r="EVI110" s="940"/>
      <c r="EVJ110" s="940"/>
      <c r="EVK110" s="940"/>
      <c r="EVL110" s="940"/>
      <c r="EVM110" s="940"/>
      <c r="EVN110" s="940"/>
      <c r="EVO110" s="940"/>
      <c r="EVP110" s="940"/>
      <c r="EVQ110" s="940"/>
      <c r="EVR110" s="940"/>
      <c r="EVS110" s="940"/>
      <c r="EVT110" s="940"/>
      <c r="EVU110" s="940"/>
      <c r="EVV110" s="940"/>
      <c r="EVW110" s="940"/>
      <c r="EVX110" s="940"/>
      <c r="EVY110" s="940"/>
      <c r="EVZ110" s="940"/>
      <c r="EWA110" s="940"/>
      <c r="EWB110" s="940"/>
      <c r="EWC110" s="940"/>
      <c r="EWD110" s="940"/>
      <c r="EWE110" s="940"/>
      <c r="EWF110" s="940"/>
      <c r="EWG110" s="940"/>
      <c r="EWH110" s="940"/>
      <c r="EWI110" s="940"/>
      <c r="EWJ110" s="940"/>
      <c r="EWK110" s="940"/>
      <c r="EWL110" s="940"/>
      <c r="EWM110" s="940"/>
      <c r="EWN110" s="940"/>
      <c r="EWO110" s="940"/>
      <c r="EWP110" s="940"/>
      <c r="EWQ110" s="940"/>
      <c r="EWR110" s="940"/>
      <c r="EWS110" s="940"/>
      <c r="EWT110" s="940"/>
      <c r="EWU110" s="940"/>
      <c r="EWV110" s="940"/>
      <c r="EWW110" s="940"/>
      <c r="EWX110" s="940"/>
      <c r="EWY110" s="940"/>
      <c r="EWZ110" s="940"/>
      <c r="EXA110" s="940"/>
      <c r="EXB110" s="940"/>
      <c r="EXC110" s="940"/>
      <c r="EXD110" s="940"/>
      <c r="EXE110" s="940"/>
      <c r="EXF110" s="940"/>
      <c r="EXG110" s="940"/>
      <c r="EXH110" s="940"/>
      <c r="EXI110" s="940"/>
      <c r="EXJ110" s="940"/>
      <c r="EXK110" s="940"/>
      <c r="EXL110" s="940"/>
      <c r="EXM110" s="940"/>
      <c r="EXN110" s="940"/>
      <c r="EXO110" s="940"/>
      <c r="EXP110" s="940"/>
      <c r="EXQ110" s="940"/>
      <c r="EXR110" s="940"/>
      <c r="EXS110" s="940"/>
      <c r="EXT110" s="940"/>
      <c r="EXU110" s="940"/>
      <c r="EXV110" s="940"/>
      <c r="EXW110" s="940"/>
      <c r="EXX110" s="940"/>
      <c r="EXY110" s="940"/>
      <c r="EXZ110" s="940"/>
      <c r="EYA110" s="940"/>
      <c r="EYB110" s="940"/>
      <c r="EYC110" s="940"/>
      <c r="EYD110" s="940"/>
      <c r="EYE110" s="940"/>
      <c r="EYF110" s="940"/>
      <c r="EYG110" s="940"/>
      <c r="EYH110" s="940"/>
      <c r="EYI110" s="940"/>
      <c r="EYJ110" s="940"/>
      <c r="EYK110" s="940"/>
      <c r="EYL110" s="940"/>
      <c r="EYM110" s="940"/>
      <c r="EYN110" s="940"/>
      <c r="EYO110" s="940"/>
      <c r="EYP110" s="940"/>
      <c r="EYQ110" s="940"/>
      <c r="EYR110" s="940"/>
      <c r="EYS110" s="940"/>
      <c r="EYT110" s="940"/>
      <c r="EYU110" s="940"/>
      <c r="EYV110" s="940"/>
      <c r="EYW110" s="940"/>
      <c r="EYX110" s="940"/>
      <c r="EYY110" s="940"/>
      <c r="EYZ110" s="940"/>
      <c r="EZA110" s="940"/>
      <c r="EZB110" s="940"/>
      <c r="EZC110" s="940"/>
      <c r="EZD110" s="940"/>
      <c r="EZE110" s="940"/>
      <c r="EZF110" s="940"/>
      <c r="EZG110" s="940"/>
      <c r="EZH110" s="940"/>
      <c r="EZI110" s="940"/>
      <c r="EZJ110" s="940"/>
      <c r="EZK110" s="940"/>
      <c r="EZL110" s="940"/>
      <c r="EZM110" s="940"/>
      <c r="EZN110" s="940"/>
      <c r="EZO110" s="940"/>
      <c r="EZP110" s="940"/>
      <c r="EZQ110" s="940"/>
      <c r="EZR110" s="940"/>
      <c r="EZS110" s="940"/>
      <c r="EZT110" s="940"/>
      <c r="EZU110" s="940"/>
      <c r="EZV110" s="940"/>
      <c r="EZW110" s="940"/>
      <c r="EZX110" s="940"/>
      <c r="EZY110" s="940"/>
      <c r="EZZ110" s="940"/>
      <c r="FAA110" s="940"/>
      <c r="FAB110" s="940"/>
      <c r="FAC110" s="940"/>
      <c r="FAD110" s="940"/>
      <c r="FAE110" s="940"/>
      <c r="FAF110" s="940"/>
      <c r="FAG110" s="940"/>
      <c r="FAH110" s="940"/>
      <c r="FAI110" s="940"/>
      <c r="FAJ110" s="940"/>
      <c r="FAK110" s="940"/>
      <c r="FAL110" s="940"/>
      <c r="FAM110" s="940"/>
      <c r="FAN110" s="940"/>
      <c r="FAO110" s="940"/>
      <c r="FAP110" s="940"/>
      <c r="FAQ110" s="940"/>
      <c r="FAR110" s="940"/>
      <c r="FAS110" s="940"/>
      <c r="FAT110" s="940"/>
      <c r="FAU110" s="940"/>
      <c r="FAV110" s="940"/>
      <c r="FAW110" s="940"/>
      <c r="FAX110" s="940"/>
      <c r="FAY110" s="940"/>
      <c r="FAZ110" s="940"/>
      <c r="FBA110" s="940"/>
      <c r="FBB110" s="940"/>
      <c r="FBC110" s="940"/>
      <c r="FBD110" s="940"/>
      <c r="FBE110" s="940"/>
      <c r="FBF110" s="940"/>
      <c r="FBG110" s="940"/>
      <c r="FBH110" s="940"/>
      <c r="FBI110" s="940"/>
      <c r="FBJ110" s="940"/>
      <c r="FBK110" s="940"/>
      <c r="FBL110" s="940"/>
      <c r="FBM110" s="940"/>
      <c r="FBN110" s="940"/>
      <c r="FBO110" s="940"/>
      <c r="FBP110" s="940"/>
      <c r="FBQ110" s="940"/>
      <c r="FBR110" s="940"/>
      <c r="FBS110" s="940"/>
      <c r="FBT110" s="940"/>
      <c r="FBU110" s="940"/>
      <c r="FBV110" s="940"/>
      <c r="FBW110" s="940"/>
      <c r="FBX110" s="940"/>
      <c r="FBY110" s="940"/>
      <c r="FBZ110" s="940"/>
      <c r="FCA110" s="940"/>
      <c r="FCB110" s="940"/>
      <c r="FCC110" s="940"/>
      <c r="FCD110" s="940"/>
      <c r="FCE110" s="940"/>
      <c r="FCF110" s="940"/>
      <c r="FCG110" s="940"/>
      <c r="FCH110" s="940"/>
      <c r="FCI110" s="940"/>
      <c r="FCJ110" s="940"/>
      <c r="FCK110" s="940"/>
      <c r="FCL110" s="940"/>
      <c r="FCM110" s="940"/>
      <c r="FCN110" s="940"/>
      <c r="FCO110" s="940"/>
      <c r="FCP110" s="940"/>
      <c r="FCQ110" s="940"/>
      <c r="FCR110" s="940"/>
      <c r="FCS110" s="940"/>
      <c r="FCT110" s="940"/>
      <c r="FCU110" s="940"/>
      <c r="FCV110" s="940"/>
      <c r="FCW110" s="940"/>
      <c r="FCX110" s="940"/>
      <c r="FCY110" s="940"/>
      <c r="FCZ110" s="940"/>
      <c r="FDA110" s="940"/>
      <c r="FDB110" s="940"/>
      <c r="FDC110" s="940"/>
      <c r="FDD110" s="940"/>
      <c r="FDE110" s="940"/>
      <c r="FDF110" s="940"/>
      <c r="FDG110" s="940"/>
      <c r="FDH110" s="940"/>
      <c r="FDI110" s="940"/>
      <c r="FDJ110" s="940"/>
      <c r="FDK110" s="940"/>
      <c r="FDL110" s="940"/>
      <c r="FDM110" s="940"/>
      <c r="FDN110" s="940"/>
      <c r="FDO110" s="940"/>
      <c r="FDP110" s="940"/>
      <c r="FDQ110" s="940"/>
      <c r="FDR110" s="940"/>
      <c r="FDS110" s="940"/>
      <c r="FDT110" s="940"/>
      <c r="FDU110" s="940"/>
      <c r="FDV110" s="940"/>
      <c r="FDW110" s="940"/>
      <c r="FDX110" s="940"/>
      <c r="FDY110" s="940"/>
      <c r="FDZ110" s="940"/>
      <c r="FEA110" s="940"/>
      <c r="FEB110" s="940"/>
      <c r="FEC110" s="940"/>
      <c r="FED110" s="940"/>
      <c r="FEE110" s="940"/>
      <c r="FEF110" s="940"/>
      <c r="FEG110" s="940"/>
      <c r="FEH110" s="940"/>
      <c r="FEI110" s="940"/>
      <c r="FEJ110" s="940"/>
      <c r="FEK110" s="940"/>
      <c r="FEL110" s="940"/>
      <c r="FEM110" s="940"/>
      <c r="FEN110" s="940"/>
      <c r="FEO110" s="940"/>
      <c r="FEP110" s="940"/>
      <c r="FEQ110" s="940"/>
      <c r="FER110" s="940"/>
      <c r="FES110" s="940"/>
      <c r="FET110" s="940"/>
      <c r="FEU110" s="940"/>
      <c r="FEV110" s="940"/>
      <c r="FEW110" s="940"/>
      <c r="FEX110" s="940"/>
      <c r="FEY110" s="940"/>
      <c r="FEZ110" s="940"/>
      <c r="FFA110" s="940"/>
      <c r="FFB110" s="940"/>
      <c r="FFC110" s="940"/>
      <c r="FFD110" s="940"/>
      <c r="FFE110" s="940"/>
      <c r="FFF110" s="940"/>
      <c r="FFG110" s="940"/>
      <c r="FFH110" s="940"/>
      <c r="FFI110" s="940"/>
      <c r="FFJ110" s="940"/>
      <c r="FFK110" s="940"/>
      <c r="FFL110" s="940"/>
      <c r="FFM110" s="940"/>
      <c r="FFN110" s="940"/>
      <c r="FFO110" s="940"/>
      <c r="FFP110" s="940"/>
      <c r="FFQ110" s="940"/>
      <c r="FFR110" s="940"/>
      <c r="FFS110" s="940"/>
      <c r="FFT110" s="940"/>
      <c r="FFU110" s="940"/>
      <c r="FFV110" s="940"/>
      <c r="FFW110" s="940"/>
      <c r="FFX110" s="940"/>
      <c r="FFY110" s="940"/>
      <c r="FFZ110" s="940"/>
      <c r="FGA110" s="940"/>
      <c r="FGB110" s="940"/>
      <c r="FGC110" s="940"/>
      <c r="FGD110" s="940"/>
      <c r="FGE110" s="940"/>
      <c r="FGF110" s="940"/>
      <c r="FGG110" s="940"/>
      <c r="FGH110" s="940"/>
      <c r="FGI110" s="940"/>
      <c r="FGJ110" s="940"/>
      <c r="FGK110" s="940"/>
      <c r="FGL110" s="940"/>
      <c r="FGM110" s="940"/>
      <c r="FGN110" s="940"/>
      <c r="FGO110" s="940"/>
      <c r="FGP110" s="940"/>
      <c r="FGQ110" s="940"/>
      <c r="FGR110" s="940"/>
      <c r="FGS110" s="940"/>
      <c r="FGT110" s="940"/>
      <c r="FGU110" s="940"/>
      <c r="FGV110" s="940"/>
      <c r="FGW110" s="940"/>
      <c r="FGX110" s="940"/>
      <c r="FGY110" s="940"/>
      <c r="FGZ110" s="940"/>
      <c r="FHA110" s="940"/>
      <c r="FHB110" s="940"/>
      <c r="FHC110" s="940"/>
      <c r="FHD110" s="940"/>
      <c r="FHE110" s="940"/>
      <c r="FHF110" s="940"/>
      <c r="FHG110" s="940"/>
      <c r="FHH110" s="940"/>
      <c r="FHI110" s="940"/>
      <c r="FHJ110" s="940"/>
      <c r="FHK110" s="940"/>
      <c r="FHL110" s="940"/>
      <c r="FHM110" s="940"/>
      <c r="FHN110" s="940"/>
      <c r="FHO110" s="940"/>
      <c r="FHP110" s="940"/>
      <c r="FHQ110" s="940"/>
      <c r="FHR110" s="940"/>
      <c r="FHS110" s="940"/>
      <c r="FHT110" s="940"/>
      <c r="FHU110" s="940"/>
      <c r="FHV110" s="940"/>
      <c r="FHW110" s="940"/>
      <c r="FHX110" s="940"/>
      <c r="FHY110" s="940"/>
      <c r="FHZ110" s="940"/>
      <c r="FIA110" s="940"/>
      <c r="FIB110" s="940"/>
      <c r="FIC110" s="940"/>
      <c r="FID110" s="940"/>
      <c r="FIE110" s="940"/>
      <c r="FIF110" s="940"/>
      <c r="FIG110" s="940"/>
      <c r="FIH110" s="940"/>
      <c r="FII110" s="940"/>
      <c r="FIJ110" s="940"/>
      <c r="FIK110" s="940"/>
      <c r="FIL110" s="940"/>
      <c r="FIM110" s="940"/>
      <c r="FIN110" s="940"/>
      <c r="FIO110" s="940"/>
      <c r="FIP110" s="940"/>
      <c r="FIQ110" s="940"/>
      <c r="FIR110" s="940"/>
      <c r="FIS110" s="940"/>
      <c r="FIT110" s="940"/>
      <c r="FIU110" s="940"/>
      <c r="FIV110" s="940"/>
      <c r="FIW110" s="940"/>
      <c r="FIX110" s="940"/>
      <c r="FIY110" s="940"/>
      <c r="FIZ110" s="940"/>
      <c r="FJA110" s="940"/>
      <c r="FJB110" s="940"/>
      <c r="FJC110" s="940"/>
      <c r="FJD110" s="940"/>
      <c r="FJE110" s="940"/>
      <c r="FJF110" s="940"/>
      <c r="FJG110" s="940"/>
      <c r="FJH110" s="940"/>
      <c r="FJI110" s="940"/>
      <c r="FJJ110" s="940"/>
      <c r="FJK110" s="940"/>
      <c r="FJL110" s="940"/>
      <c r="FJM110" s="940"/>
      <c r="FJN110" s="940"/>
      <c r="FJO110" s="940"/>
      <c r="FJP110" s="940"/>
      <c r="FJQ110" s="940"/>
      <c r="FJR110" s="940"/>
      <c r="FJS110" s="940"/>
      <c r="FJT110" s="940"/>
      <c r="FJU110" s="940"/>
      <c r="FJV110" s="940"/>
      <c r="FJW110" s="940"/>
      <c r="FJX110" s="940"/>
      <c r="FJY110" s="940"/>
      <c r="FJZ110" s="940"/>
      <c r="FKA110" s="940"/>
      <c r="FKB110" s="940"/>
      <c r="FKC110" s="940"/>
      <c r="FKD110" s="940"/>
      <c r="FKE110" s="940"/>
      <c r="FKF110" s="940"/>
      <c r="FKG110" s="940"/>
      <c r="FKH110" s="940"/>
      <c r="FKI110" s="940"/>
      <c r="FKJ110" s="940"/>
      <c r="FKK110" s="940"/>
      <c r="FKL110" s="940"/>
      <c r="FKM110" s="940"/>
      <c r="FKN110" s="940"/>
      <c r="FKO110" s="940"/>
      <c r="FKP110" s="940"/>
      <c r="FKQ110" s="940"/>
      <c r="FKR110" s="940"/>
      <c r="FKS110" s="940"/>
      <c r="FKT110" s="940"/>
      <c r="FKU110" s="940"/>
      <c r="FKV110" s="940"/>
      <c r="FKW110" s="940"/>
      <c r="FKX110" s="940"/>
      <c r="FKY110" s="940"/>
      <c r="FKZ110" s="940"/>
      <c r="FLA110" s="940"/>
      <c r="FLB110" s="940"/>
      <c r="FLC110" s="940"/>
      <c r="FLD110" s="940"/>
      <c r="FLE110" s="940"/>
      <c r="FLF110" s="940"/>
      <c r="FLG110" s="940"/>
      <c r="FLH110" s="940"/>
      <c r="FLI110" s="940"/>
      <c r="FLJ110" s="940"/>
      <c r="FLK110" s="940"/>
      <c r="FLL110" s="940"/>
      <c r="FLM110" s="940"/>
      <c r="FLN110" s="940"/>
      <c r="FLO110" s="940"/>
      <c r="FLP110" s="940"/>
      <c r="FLQ110" s="940"/>
      <c r="FLR110" s="940"/>
      <c r="FLS110" s="940"/>
      <c r="FLT110" s="940"/>
      <c r="FLU110" s="940"/>
      <c r="FLV110" s="940"/>
      <c r="FLW110" s="940"/>
      <c r="FLX110" s="940"/>
      <c r="FLY110" s="940"/>
      <c r="FLZ110" s="940"/>
      <c r="FMA110" s="940"/>
      <c r="FMB110" s="940"/>
      <c r="FMC110" s="940"/>
      <c r="FMD110" s="940"/>
      <c r="FME110" s="940"/>
      <c r="FMF110" s="940"/>
      <c r="FMG110" s="940"/>
      <c r="FMH110" s="940"/>
      <c r="FMI110" s="940"/>
      <c r="FMJ110" s="940"/>
      <c r="FMK110" s="940"/>
      <c r="FML110" s="940"/>
      <c r="FMM110" s="940"/>
      <c r="FMN110" s="940"/>
      <c r="FMO110" s="940"/>
      <c r="FMP110" s="940"/>
      <c r="FMQ110" s="940"/>
      <c r="FMR110" s="940"/>
      <c r="FMS110" s="940"/>
      <c r="FMT110" s="940"/>
      <c r="FMU110" s="940"/>
      <c r="FMV110" s="940"/>
      <c r="FMW110" s="940"/>
      <c r="FMX110" s="940"/>
      <c r="FMY110" s="940"/>
      <c r="FMZ110" s="940"/>
      <c r="FNA110" s="940"/>
      <c r="FNB110" s="940"/>
      <c r="FNC110" s="940"/>
      <c r="FND110" s="940"/>
      <c r="FNE110" s="940"/>
      <c r="FNF110" s="940"/>
      <c r="FNG110" s="940"/>
      <c r="FNH110" s="940"/>
      <c r="FNI110" s="940"/>
      <c r="FNJ110" s="940"/>
      <c r="FNK110" s="940"/>
      <c r="FNL110" s="940"/>
      <c r="FNM110" s="940"/>
      <c r="FNN110" s="940"/>
      <c r="FNO110" s="940"/>
      <c r="FNP110" s="940"/>
      <c r="FNQ110" s="940"/>
      <c r="FNR110" s="940"/>
      <c r="FNS110" s="940"/>
      <c r="FNT110" s="940"/>
      <c r="FNU110" s="940"/>
      <c r="FNV110" s="940"/>
      <c r="FNW110" s="940"/>
      <c r="FNX110" s="940"/>
      <c r="FNY110" s="940"/>
      <c r="FNZ110" s="940"/>
      <c r="FOA110" s="940"/>
      <c r="FOB110" s="940"/>
      <c r="FOC110" s="940"/>
      <c r="FOD110" s="940"/>
      <c r="FOE110" s="940"/>
      <c r="FOF110" s="940"/>
      <c r="FOG110" s="940"/>
      <c r="FOH110" s="940"/>
      <c r="FOI110" s="940"/>
      <c r="FOJ110" s="940"/>
      <c r="FOK110" s="940"/>
      <c r="FOL110" s="940"/>
      <c r="FOM110" s="940"/>
      <c r="FON110" s="940"/>
      <c r="FOO110" s="940"/>
      <c r="FOP110" s="940"/>
      <c r="FOQ110" s="940"/>
      <c r="FOR110" s="940"/>
      <c r="FOS110" s="940"/>
      <c r="FOT110" s="940"/>
      <c r="FOU110" s="940"/>
      <c r="FOV110" s="940"/>
      <c r="FOW110" s="940"/>
      <c r="FOX110" s="940"/>
      <c r="FOY110" s="940"/>
      <c r="FOZ110" s="940"/>
      <c r="FPA110" s="940"/>
      <c r="FPB110" s="940"/>
      <c r="FPC110" s="940"/>
      <c r="FPD110" s="940"/>
      <c r="FPE110" s="940"/>
      <c r="FPF110" s="940"/>
      <c r="FPG110" s="940"/>
      <c r="FPH110" s="940"/>
      <c r="FPI110" s="940"/>
      <c r="FPJ110" s="940"/>
      <c r="FPK110" s="940"/>
      <c r="FPL110" s="940"/>
      <c r="FPM110" s="940"/>
      <c r="FPN110" s="940"/>
      <c r="FPO110" s="940"/>
      <c r="FPP110" s="940"/>
      <c r="FPQ110" s="940"/>
      <c r="FPR110" s="940"/>
      <c r="FPS110" s="940"/>
      <c r="FPT110" s="940"/>
      <c r="FPU110" s="940"/>
      <c r="FPV110" s="940"/>
      <c r="FPW110" s="940"/>
      <c r="FPX110" s="940"/>
      <c r="FPY110" s="940"/>
      <c r="FPZ110" s="940"/>
      <c r="FQA110" s="940"/>
      <c r="FQB110" s="940"/>
      <c r="FQC110" s="940"/>
      <c r="FQD110" s="940"/>
      <c r="FQE110" s="940"/>
      <c r="FQF110" s="940"/>
      <c r="FQG110" s="940"/>
      <c r="FQH110" s="940"/>
      <c r="FQI110" s="940"/>
      <c r="FQJ110" s="940"/>
      <c r="FQK110" s="940"/>
      <c r="FQL110" s="940"/>
      <c r="FQM110" s="940"/>
      <c r="FQN110" s="940"/>
      <c r="FQO110" s="940"/>
      <c r="FQP110" s="940"/>
      <c r="FQQ110" s="940"/>
      <c r="FQR110" s="940"/>
      <c r="FQS110" s="940"/>
      <c r="FQT110" s="940"/>
      <c r="FQU110" s="940"/>
      <c r="FQV110" s="940"/>
      <c r="FQW110" s="940"/>
      <c r="FQX110" s="940"/>
      <c r="FQY110" s="940"/>
      <c r="FQZ110" s="940"/>
      <c r="FRA110" s="940"/>
      <c r="FRB110" s="940"/>
      <c r="FRC110" s="940"/>
      <c r="FRD110" s="940"/>
      <c r="FRE110" s="940"/>
      <c r="FRF110" s="940"/>
      <c r="FRG110" s="940"/>
      <c r="FRH110" s="940"/>
      <c r="FRI110" s="940"/>
      <c r="FRJ110" s="940"/>
      <c r="FRK110" s="940"/>
      <c r="FRL110" s="940"/>
      <c r="FRM110" s="940"/>
      <c r="FRN110" s="940"/>
      <c r="FRO110" s="940"/>
      <c r="FRP110" s="940"/>
      <c r="FRQ110" s="940"/>
      <c r="FRR110" s="940"/>
      <c r="FRS110" s="940"/>
      <c r="FRT110" s="940"/>
      <c r="FRU110" s="940"/>
      <c r="FRV110" s="940"/>
      <c r="FRW110" s="940"/>
      <c r="FRX110" s="940"/>
      <c r="FRY110" s="940"/>
      <c r="FRZ110" s="940"/>
      <c r="FSA110" s="940"/>
      <c r="FSB110" s="940"/>
      <c r="FSC110" s="940"/>
      <c r="FSD110" s="940"/>
      <c r="FSE110" s="940"/>
      <c r="FSF110" s="940"/>
      <c r="FSG110" s="940"/>
      <c r="FSH110" s="940"/>
      <c r="FSI110" s="940"/>
      <c r="FSJ110" s="940"/>
      <c r="FSK110" s="940"/>
      <c r="FSL110" s="940"/>
      <c r="FSM110" s="940"/>
      <c r="FSN110" s="940"/>
      <c r="FSO110" s="940"/>
      <c r="FSP110" s="940"/>
      <c r="FSQ110" s="940"/>
      <c r="FSR110" s="940"/>
      <c r="FSS110" s="940"/>
      <c r="FST110" s="940"/>
      <c r="FSU110" s="940"/>
      <c r="FSV110" s="940"/>
      <c r="FSW110" s="940"/>
      <c r="FSX110" s="940"/>
      <c r="FSY110" s="940"/>
      <c r="FSZ110" s="940"/>
      <c r="FTA110" s="940"/>
      <c r="FTB110" s="940"/>
      <c r="FTC110" s="940"/>
      <c r="FTD110" s="940"/>
      <c r="FTE110" s="940"/>
      <c r="FTF110" s="940"/>
      <c r="FTG110" s="940"/>
      <c r="FTH110" s="940"/>
      <c r="FTI110" s="940"/>
      <c r="FTJ110" s="940"/>
      <c r="FTK110" s="940"/>
      <c r="FTL110" s="940"/>
      <c r="FTM110" s="940"/>
      <c r="FTN110" s="940"/>
      <c r="FTO110" s="940"/>
      <c r="FTP110" s="940"/>
      <c r="FTQ110" s="940"/>
      <c r="FTR110" s="940"/>
      <c r="FTS110" s="940"/>
      <c r="FTT110" s="940"/>
      <c r="FTU110" s="940"/>
      <c r="FTV110" s="940"/>
      <c r="FTW110" s="940"/>
      <c r="FTX110" s="940"/>
      <c r="FTY110" s="940"/>
      <c r="FTZ110" s="940"/>
      <c r="FUA110" s="940"/>
      <c r="FUB110" s="940"/>
      <c r="FUC110" s="940"/>
      <c r="FUD110" s="940"/>
      <c r="FUE110" s="940"/>
      <c r="FUF110" s="940"/>
      <c r="FUG110" s="940"/>
      <c r="FUH110" s="940"/>
      <c r="FUI110" s="940"/>
      <c r="FUJ110" s="940"/>
      <c r="FUK110" s="940"/>
      <c r="FUL110" s="940"/>
      <c r="FUM110" s="940"/>
      <c r="FUN110" s="940"/>
      <c r="FUO110" s="940"/>
      <c r="FUP110" s="940"/>
      <c r="FUQ110" s="940"/>
      <c r="FUR110" s="940"/>
      <c r="FUS110" s="940"/>
      <c r="FUT110" s="940"/>
      <c r="FUU110" s="940"/>
      <c r="FUV110" s="940"/>
      <c r="FUW110" s="940"/>
      <c r="FUX110" s="940"/>
      <c r="FUY110" s="940"/>
      <c r="FUZ110" s="940"/>
      <c r="FVA110" s="940"/>
      <c r="FVB110" s="940"/>
      <c r="FVC110" s="940"/>
      <c r="FVD110" s="940"/>
      <c r="FVE110" s="940"/>
      <c r="FVF110" s="940"/>
      <c r="FVG110" s="940"/>
      <c r="FVH110" s="940"/>
      <c r="FVI110" s="940"/>
      <c r="FVJ110" s="940"/>
      <c r="FVK110" s="940"/>
      <c r="FVL110" s="940"/>
      <c r="FVM110" s="940"/>
      <c r="FVN110" s="940"/>
      <c r="FVO110" s="940"/>
      <c r="FVP110" s="940"/>
      <c r="FVQ110" s="940"/>
      <c r="FVR110" s="940"/>
      <c r="FVS110" s="940"/>
      <c r="FVT110" s="940"/>
      <c r="FVU110" s="940"/>
      <c r="FVV110" s="940"/>
      <c r="FVW110" s="940"/>
      <c r="FVX110" s="940"/>
      <c r="FVY110" s="940"/>
      <c r="FVZ110" s="940"/>
      <c r="FWA110" s="940"/>
      <c r="FWB110" s="940"/>
      <c r="FWC110" s="940"/>
      <c r="FWD110" s="940"/>
      <c r="FWE110" s="940"/>
      <c r="FWF110" s="940"/>
      <c r="FWG110" s="940"/>
      <c r="FWH110" s="940"/>
      <c r="FWI110" s="940"/>
      <c r="FWJ110" s="940"/>
      <c r="FWK110" s="940"/>
      <c r="FWL110" s="940"/>
      <c r="FWM110" s="940"/>
      <c r="FWN110" s="940"/>
      <c r="FWO110" s="940"/>
      <c r="FWP110" s="940"/>
      <c r="FWQ110" s="940"/>
      <c r="FWR110" s="940"/>
      <c r="FWS110" s="940"/>
      <c r="FWT110" s="940"/>
      <c r="FWU110" s="940"/>
      <c r="FWV110" s="940"/>
      <c r="FWW110" s="940"/>
      <c r="FWX110" s="940"/>
      <c r="FWY110" s="940"/>
      <c r="FWZ110" s="940"/>
      <c r="FXA110" s="940"/>
      <c r="FXB110" s="940"/>
      <c r="FXC110" s="940"/>
      <c r="FXD110" s="940"/>
      <c r="FXE110" s="940"/>
      <c r="FXF110" s="940"/>
      <c r="FXG110" s="940"/>
      <c r="FXH110" s="940"/>
      <c r="FXI110" s="940"/>
      <c r="FXJ110" s="940"/>
      <c r="FXK110" s="940"/>
      <c r="FXL110" s="940"/>
      <c r="FXM110" s="940"/>
      <c r="FXN110" s="940"/>
      <c r="FXO110" s="940"/>
      <c r="FXP110" s="940"/>
      <c r="FXQ110" s="940"/>
      <c r="FXR110" s="940"/>
      <c r="FXS110" s="940"/>
      <c r="FXT110" s="940"/>
      <c r="FXU110" s="940"/>
      <c r="FXV110" s="940"/>
      <c r="FXW110" s="940"/>
      <c r="FXX110" s="940"/>
      <c r="FXY110" s="940"/>
      <c r="FXZ110" s="940"/>
      <c r="FYA110" s="940"/>
      <c r="FYB110" s="940"/>
      <c r="FYC110" s="940"/>
      <c r="FYD110" s="940"/>
      <c r="FYE110" s="940"/>
      <c r="FYF110" s="940"/>
      <c r="FYG110" s="940"/>
      <c r="FYH110" s="940"/>
      <c r="FYI110" s="940"/>
      <c r="FYJ110" s="940"/>
      <c r="FYK110" s="940"/>
      <c r="FYL110" s="940"/>
      <c r="FYM110" s="940"/>
      <c r="FYN110" s="940"/>
      <c r="FYO110" s="940"/>
      <c r="FYP110" s="940"/>
      <c r="FYQ110" s="940"/>
      <c r="FYR110" s="940"/>
      <c r="FYS110" s="940"/>
      <c r="FYT110" s="940"/>
      <c r="FYU110" s="940"/>
      <c r="FYV110" s="940"/>
      <c r="FYW110" s="940"/>
      <c r="FYX110" s="940"/>
      <c r="FYY110" s="940"/>
      <c r="FYZ110" s="940"/>
      <c r="FZA110" s="940"/>
      <c r="FZB110" s="940"/>
      <c r="FZC110" s="940"/>
      <c r="FZD110" s="940"/>
      <c r="FZE110" s="940"/>
      <c r="FZF110" s="940"/>
      <c r="FZG110" s="940"/>
      <c r="FZH110" s="940"/>
      <c r="FZI110" s="940"/>
      <c r="FZJ110" s="940"/>
      <c r="FZK110" s="940"/>
      <c r="FZL110" s="940"/>
      <c r="FZM110" s="940"/>
      <c r="FZN110" s="940"/>
      <c r="FZO110" s="940"/>
      <c r="FZP110" s="940"/>
      <c r="FZQ110" s="940"/>
      <c r="FZR110" s="940"/>
      <c r="FZS110" s="940"/>
      <c r="FZT110" s="940"/>
      <c r="FZU110" s="940"/>
      <c r="FZV110" s="940"/>
      <c r="FZW110" s="940"/>
      <c r="FZX110" s="940"/>
      <c r="FZY110" s="940"/>
      <c r="FZZ110" s="940"/>
      <c r="GAA110" s="940"/>
      <c r="GAB110" s="940"/>
      <c r="GAC110" s="940"/>
      <c r="GAD110" s="940"/>
      <c r="GAE110" s="940"/>
      <c r="GAF110" s="940"/>
      <c r="GAG110" s="940"/>
      <c r="GAH110" s="940"/>
      <c r="GAI110" s="940"/>
      <c r="GAJ110" s="940"/>
      <c r="GAK110" s="940"/>
      <c r="GAL110" s="940"/>
      <c r="GAM110" s="940"/>
      <c r="GAN110" s="940"/>
      <c r="GAO110" s="940"/>
      <c r="GAP110" s="940"/>
      <c r="GAQ110" s="940"/>
      <c r="GAR110" s="940"/>
      <c r="GAS110" s="940"/>
      <c r="GAT110" s="940"/>
      <c r="GAU110" s="940"/>
      <c r="GAV110" s="940"/>
      <c r="GAW110" s="940"/>
      <c r="GAX110" s="940"/>
      <c r="GAY110" s="940"/>
      <c r="GAZ110" s="940"/>
      <c r="GBA110" s="940"/>
      <c r="GBB110" s="940"/>
      <c r="GBC110" s="940"/>
      <c r="GBD110" s="940"/>
      <c r="GBE110" s="940"/>
      <c r="GBF110" s="940"/>
      <c r="GBG110" s="940"/>
      <c r="GBH110" s="940"/>
      <c r="GBI110" s="940"/>
      <c r="GBJ110" s="940"/>
      <c r="GBK110" s="940"/>
      <c r="GBL110" s="940"/>
      <c r="GBM110" s="940"/>
      <c r="GBN110" s="940"/>
      <c r="GBO110" s="940"/>
      <c r="GBP110" s="940"/>
      <c r="GBQ110" s="940"/>
      <c r="GBR110" s="940"/>
      <c r="GBS110" s="940"/>
      <c r="GBT110" s="940"/>
      <c r="GBU110" s="940"/>
      <c r="GBV110" s="940"/>
      <c r="GBW110" s="940"/>
      <c r="GBX110" s="940"/>
      <c r="GBY110" s="940"/>
      <c r="GBZ110" s="940"/>
      <c r="GCA110" s="940"/>
      <c r="GCB110" s="940"/>
      <c r="GCC110" s="940"/>
      <c r="GCD110" s="940"/>
      <c r="GCE110" s="940"/>
      <c r="GCF110" s="940"/>
      <c r="GCG110" s="940"/>
      <c r="GCH110" s="940"/>
      <c r="GCI110" s="940"/>
      <c r="GCJ110" s="940"/>
      <c r="GCK110" s="940"/>
      <c r="GCL110" s="940"/>
      <c r="GCM110" s="940"/>
      <c r="GCN110" s="940"/>
      <c r="GCO110" s="940"/>
      <c r="GCP110" s="940"/>
      <c r="GCQ110" s="940"/>
      <c r="GCR110" s="940"/>
      <c r="GCS110" s="940"/>
      <c r="GCT110" s="940"/>
      <c r="GCU110" s="940"/>
      <c r="GCV110" s="940"/>
      <c r="GCW110" s="940"/>
      <c r="GCX110" s="940"/>
      <c r="GCY110" s="940"/>
      <c r="GCZ110" s="940"/>
      <c r="GDA110" s="940"/>
      <c r="GDB110" s="940"/>
      <c r="GDC110" s="940"/>
      <c r="GDD110" s="940"/>
      <c r="GDE110" s="940"/>
      <c r="GDF110" s="940"/>
      <c r="GDG110" s="940"/>
      <c r="GDH110" s="940"/>
      <c r="GDI110" s="940"/>
      <c r="GDJ110" s="940"/>
      <c r="GDK110" s="940"/>
      <c r="GDL110" s="940"/>
      <c r="GDM110" s="940"/>
      <c r="GDN110" s="940"/>
      <c r="GDO110" s="940"/>
      <c r="GDP110" s="940"/>
      <c r="GDQ110" s="940"/>
      <c r="GDR110" s="940"/>
      <c r="GDS110" s="940"/>
      <c r="GDT110" s="940"/>
      <c r="GDU110" s="940"/>
      <c r="GDV110" s="940"/>
      <c r="GDW110" s="940"/>
      <c r="GDX110" s="940"/>
      <c r="GDY110" s="940"/>
      <c r="GDZ110" s="940"/>
      <c r="GEA110" s="940"/>
      <c r="GEB110" s="940"/>
      <c r="GEC110" s="940"/>
      <c r="GED110" s="940"/>
      <c r="GEE110" s="940"/>
      <c r="GEF110" s="940"/>
      <c r="GEG110" s="940"/>
      <c r="GEH110" s="940"/>
      <c r="GEI110" s="940"/>
      <c r="GEJ110" s="940"/>
      <c r="GEK110" s="940"/>
      <c r="GEL110" s="940"/>
      <c r="GEM110" s="940"/>
      <c r="GEN110" s="940"/>
      <c r="GEO110" s="940"/>
      <c r="GEP110" s="940"/>
      <c r="GEQ110" s="940"/>
      <c r="GER110" s="940"/>
      <c r="GES110" s="940"/>
      <c r="GET110" s="940"/>
      <c r="GEU110" s="940"/>
      <c r="GEV110" s="940"/>
      <c r="GEW110" s="940"/>
      <c r="GEX110" s="940"/>
      <c r="GEY110" s="940"/>
      <c r="GEZ110" s="940"/>
      <c r="GFA110" s="940"/>
      <c r="GFB110" s="940"/>
      <c r="GFC110" s="940"/>
      <c r="GFD110" s="940"/>
      <c r="GFE110" s="940"/>
      <c r="GFF110" s="940"/>
      <c r="GFG110" s="940"/>
      <c r="GFH110" s="940"/>
      <c r="GFI110" s="940"/>
      <c r="GFJ110" s="940"/>
      <c r="GFK110" s="940"/>
      <c r="GFL110" s="940"/>
      <c r="GFM110" s="940"/>
      <c r="GFN110" s="940"/>
      <c r="GFO110" s="940"/>
      <c r="GFP110" s="940"/>
      <c r="GFQ110" s="940"/>
      <c r="GFR110" s="940"/>
      <c r="GFS110" s="940"/>
      <c r="GFT110" s="940"/>
      <c r="GFU110" s="940"/>
      <c r="GFV110" s="940"/>
      <c r="GFW110" s="940"/>
      <c r="GFX110" s="940"/>
      <c r="GFY110" s="940"/>
      <c r="GFZ110" s="940"/>
      <c r="GGA110" s="940"/>
      <c r="GGB110" s="940"/>
      <c r="GGC110" s="940"/>
      <c r="GGD110" s="940"/>
      <c r="GGE110" s="940"/>
      <c r="GGF110" s="940"/>
      <c r="GGG110" s="940"/>
      <c r="GGH110" s="940"/>
      <c r="GGI110" s="940"/>
      <c r="GGJ110" s="940"/>
      <c r="GGK110" s="940"/>
      <c r="GGL110" s="940"/>
      <c r="GGM110" s="940"/>
      <c r="GGN110" s="940"/>
      <c r="GGO110" s="940"/>
      <c r="GGP110" s="940"/>
      <c r="GGQ110" s="940"/>
      <c r="GGR110" s="940"/>
      <c r="GGS110" s="940"/>
      <c r="GGT110" s="940"/>
      <c r="GGU110" s="940"/>
      <c r="GGV110" s="940"/>
      <c r="GGW110" s="940"/>
      <c r="GGX110" s="940"/>
      <c r="GGY110" s="940"/>
      <c r="GGZ110" s="940"/>
      <c r="GHA110" s="940"/>
      <c r="GHB110" s="940"/>
      <c r="GHC110" s="940"/>
      <c r="GHD110" s="940"/>
      <c r="GHE110" s="940"/>
      <c r="GHF110" s="940"/>
      <c r="GHG110" s="940"/>
      <c r="GHH110" s="940"/>
      <c r="GHI110" s="940"/>
      <c r="GHJ110" s="940"/>
      <c r="GHK110" s="940"/>
      <c r="GHL110" s="940"/>
      <c r="GHM110" s="940"/>
      <c r="GHN110" s="940"/>
      <c r="GHO110" s="940"/>
      <c r="GHP110" s="940"/>
      <c r="GHQ110" s="940"/>
      <c r="GHR110" s="940"/>
      <c r="GHS110" s="940"/>
      <c r="GHT110" s="940"/>
      <c r="GHU110" s="940"/>
      <c r="GHV110" s="940"/>
      <c r="GHW110" s="940"/>
      <c r="GHX110" s="940"/>
      <c r="GHY110" s="940"/>
      <c r="GHZ110" s="940"/>
      <c r="GIA110" s="940"/>
      <c r="GIB110" s="940"/>
      <c r="GIC110" s="940"/>
      <c r="GID110" s="940"/>
      <c r="GIE110" s="940"/>
      <c r="GIF110" s="940"/>
      <c r="GIG110" s="940"/>
      <c r="GIH110" s="940"/>
      <c r="GII110" s="940"/>
      <c r="GIJ110" s="940"/>
      <c r="GIK110" s="940"/>
      <c r="GIL110" s="940"/>
      <c r="GIM110" s="940"/>
      <c r="GIN110" s="940"/>
      <c r="GIO110" s="940"/>
      <c r="GIP110" s="940"/>
      <c r="GIQ110" s="940"/>
      <c r="GIR110" s="940"/>
      <c r="GIS110" s="940"/>
      <c r="GIT110" s="940"/>
      <c r="GIU110" s="940"/>
      <c r="GIV110" s="940"/>
      <c r="GIW110" s="940"/>
      <c r="GIX110" s="940"/>
      <c r="GIY110" s="940"/>
      <c r="GIZ110" s="940"/>
      <c r="GJA110" s="940"/>
      <c r="GJB110" s="940"/>
      <c r="GJC110" s="940"/>
      <c r="GJD110" s="940"/>
      <c r="GJE110" s="940"/>
      <c r="GJF110" s="940"/>
      <c r="GJG110" s="940"/>
      <c r="GJH110" s="940"/>
      <c r="GJI110" s="940"/>
      <c r="GJJ110" s="940"/>
      <c r="GJK110" s="940"/>
      <c r="GJL110" s="940"/>
      <c r="GJM110" s="940"/>
      <c r="GJN110" s="940"/>
      <c r="GJO110" s="940"/>
      <c r="GJP110" s="940"/>
      <c r="GJQ110" s="940"/>
      <c r="GJR110" s="940"/>
      <c r="GJS110" s="940"/>
      <c r="GJT110" s="940"/>
      <c r="GJU110" s="940"/>
      <c r="GJV110" s="940"/>
      <c r="GJW110" s="940"/>
      <c r="GJX110" s="940"/>
      <c r="GJY110" s="940"/>
      <c r="GJZ110" s="940"/>
      <c r="GKA110" s="940"/>
      <c r="GKB110" s="940"/>
      <c r="GKC110" s="940"/>
      <c r="GKD110" s="940"/>
      <c r="GKE110" s="940"/>
      <c r="GKF110" s="940"/>
      <c r="GKG110" s="940"/>
      <c r="GKH110" s="940"/>
      <c r="GKI110" s="940"/>
      <c r="GKJ110" s="940"/>
      <c r="GKK110" s="940"/>
      <c r="GKL110" s="940"/>
      <c r="GKM110" s="940"/>
      <c r="GKN110" s="940"/>
      <c r="GKO110" s="940"/>
      <c r="GKP110" s="940"/>
      <c r="GKQ110" s="940"/>
      <c r="GKR110" s="940"/>
      <c r="GKS110" s="940"/>
      <c r="GKT110" s="940"/>
      <c r="GKU110" s="940"/>
      <c r="GKV110" s="940"/>
      <c r="GKW110" s="940"/>
      <c r="GKX110" s="940"/>
      <c r="GKY110" s="940"/>
      <c r="GKZ110" s="940"/>
      <c r="GLA110" s="940"/>
      <c r="GLB110" s="940"/>
      <c r="GLC110" s="940"/>
      <c r="GLD110" s="940"/>
      <c r="GLE110" s="940"/>
      <c r="GLF110" s="940"/>
      <c r="GLG110" s="940"/>
      <c r="GLH110" s="940"/>
      <c r="GLI110" s="940"/>
      <c r="GLJ110" s="940"/>
      <c r="GLK110" s="940"/>
      <c r="GLL110" s="940"/>
      <c r="GLM110" s="940"/>
      <c r="GLN110" s="940"/>
      <c r="GLO110" s="940"/>
      <c r="GLP110" s="940"/>
      <c r="GLQ110" s="940"/>
      <c r="GLR110" s="940"/>
      <c r="GLS110" s="940"/>
      <c r="GLT110" s="940"/>
      <c r="GLU110" s="940"/>
      <c r="GLV110" s="940"/>
      <c r="GLW110" s="940"/>
      <c r="GLX110" s="940"/>
      <c r="GLY110" s="940"/>
      <c r="GLZ110" s="940"/>
      <c r="GMA110" s="940"/>
      <c r="GMB110" s="940"/>
      <c r="GMC110" s="940"/>
      <c r="GMD110" s="940"/>
      <c r="GME110" s="940"/>
      <c r="GMF110" s="940"/>
      <c r="GMG110" s="940"/>
      <c r="GMH110" s="940"/>
      <c r="GMI110" s="940"/>
      <c r="GMJ110" s="940"/>
      <c r="GMK110" s="940"/>
      <c r="GML110" s="940"/>
      <c r="GMM110" s="940"/>
      <c r="GMN110" s="940"/>
      <c r="GMO110" s="940"/>
      <c r="GMP110" s="940"/>
      <c r="GMQ110" s="940"/>
      <c r="GMR110" s="940"/>
      <c r="GMS110" s="940"/>
      <c r="GMT110" s="940"/>
      <c r="GMU110" s="940"/>
      <c r="GMV110" s="940"/>
      <c r="GMW110" s="940"/>
      <c r="GMX110" s="940"/>
      <c r="GMY110" s="940"/>
      <c r="GMZ110" s="940"/>
      <c r="GNA110" s="940"/>
      <c r="GNB110" s="940"/>
      <c r="GNC110" s="940"/>
      <c r="GND110" s="940"/>
      <c r="GNE110" s="940"/>
      <c r="GNF110" s="940"/>
      <c r="GNG110" s="940"/>
      <c r="GNH110" s="940"/>
      <c r="GNI110" s="940"/>
      <c r="GNJ110" s="940"/>
      <c r="GNK110" s="940"/>
      <c r="GNL110" s="940"/>
      <c r="GNM110" s="940"/>
      <c r="GNN110" s="940"/>
      <c r="GNO110" s="940"/>
      <c r="GNP110" s="940"/>
      <c r="GNQ110" s="940"/>
      <c r="GNR110" s="940"/>
      <c r="GNS110" s="940"/>
      <c r="GNT110" s="940"/>
      <c r="GNU110" s="940"/>
      <c r="GNV110" s="940"/>
      <c r="GNW110" s="940"/>
      <c r="GNX110" s="940"/>
      <c r="GNY110" s="940"/>
      <c r="GNZ110" s="940"/>
      <c r="GOA110" s="940"/>
      <c r="GOB110" s="940"/>
      <c r="GOC110" s="940"/>
      <c r="GOD110" s="940"/>
      <c r="GOE110" s="940"/>
      <c r="GOF110" s="940"/>
      <c r="GOG110" s="940"/>
      <c r="GOH110" s="940"/>
      <c r="GOI110" s="940"/>
      <c r="GOJ110" s="940"/>
      <c r="GOK110" s="940"/>
      <c r="GOL110" s="940"/>
      <c r="GOM110" s="940"/>
      <c r="GON110" s="940"/>
      <c r="GOO110" s="940"/>
      <c r="GOP110" s="940"/>
      <c r="GOQ110" s="940"/>
      <c r="GOR110" s="940"/>
      <c r="GOS110" s="940"/>
      <c r="GOT110" s="940"/>
      <c r="GOU110" s="940"/>
      <c r="GOV110" s="940"/>
      <c r="GOW110" s="940"/>
      <c r="GOX110" s="940"/>
      <c r="GOY110" s="940"/>
      <c r="GOZ110" s="940"/>
      <c r="GPA110" s="940"/>
      <c r="GPB110" s="940"/>
      <c r="GPC110" s="940"/>
      <c r="GPD110" s="940"/>
      <c r="GPE110" s="940"/>
      <c r="GPF110" s="940"/>
      <c r="GPG110" s="940"/>
      <c r="GPH110" s="940"/>
      <c r="GPI110" s="940"/>
      <c r="GPJ110" s="940"/>
      <c r="GPK110" s="940"/>
      <c r="GPL110" s="940"/>
      <c r="GPM110" s="940"/>
      <c r="GPN110" s="940"/>
      <c r="GPO110" s="940"/>
      <c r="GPP110" s="940"/>
      <c r="GPQ110" s="940"/>
      <c r="GPR110" s="940"/>
      <c r="GPS110" s="940"/>
      <c r="GPT110" s="940"/>
      <c r="GPU110" s="940"/>
      <c r="GPV110" s="940"/>
      <c r="GPW110" s="940"/>
      <c r="GPX110" s="940"/>
      <c r="GPY110" s="940"/>
      <c r="GPZ110" s="940"/>
      <c r="GQA110" s="940"/>
      <c r="GQB110" s="940"/>
      <c r="GQC110" s="940"/>
      <c r="GQD110" s="940"/>
      <c r="GQE110" s="940"/>
      <c r="GQF110" s="940"/>
      <c r="GQG110" s="940"/>
      <c r="GQH110" s="940"/>
      <c r="GQI110" s="940"/>
      <c r="GQJ110" s="940"/>
      <c r="GQK110" s="940"/>
      <c r="GQL110" s="940"/>
      <c r="GQM110" s="940"/>
      <c r="GQN110" s="940"/>
      <c r="GQO110" s="940"/>
      <c r="GQP110" s="940"/>
      <c r="GQQ110" s="940"/>
      <c r="GQR110" s="940"/>
      <c r="GQS110" s="940"/>
      <c r="GQT110" s="940"/>
      <c r="GQU110" s="940"/>
      <c r="GQV110" s="940"/>
      <c r="GQW110" s="940"/>
      <c r="GQX110" s="940"/>
      <c r="GQY110" s="940"/>
      <c r="GQZ110" s="940"/>
      <c r="GRA110" s="940"/>
      <c r="GRB110" s="940"/>
      <c r="GRC110" s="940"/>
      <c r="GRD110" s="940"/>
      <c r="GRE110" s="940"/>
      <c r="GRF110" s="940"/>
      <c r="GRG110" s="940"/>
      <c r="GRH110" s="940"/>
      <c r="GRI110" s="940"/>
      <c r="GRJ110" s="940"/>
      <c r="GRK110" s="940"/>
      <c r="GRL110" s="940"/>
      <c r="GRM110" s="940"/>
      <c r="GRN110" s="940"/>
      <c r="GRO110" s="940"/>
      <c r="GRP110" s="940"/>
      <c r="GRQ110" s="940"/>
      <c r="GRR110" s="940"/>
      <c r="GRS110" s="940"/>
      <c r="GRT110" s="940"/>
      <c r="GRU110" s="940"/>
      <c r="GRV110" s="940"/>
      <c r="GRW110" s="940"/>
      <c r="GRX110" s="940"/>
      <c r="GRY110" s="940"/>
      <c r="GRZ110" s="940"/>
      <c r="GSA110" s="940"/>
      <c r="GSB110" s="940"/>
      <c r="GSC110" s="940"/>
      <c r="GSD110" s="940"/>
      <c r="GSE110" s="940"/>
      <c r="GSF110" s="940"/>
      <c r="GSG110" s="940"/>
      <c r="GSH110" s="940"/>
      <c r="GSI110" s="940"/>
      <c r="GSJ110" s="940"/>
      <c r="GSK110" s="940"/>
      <c r="GSL110" s="940"/>
      <c r="GSM110" s="940"/>
      <c r="GSN110" s="940"/>
      <c r="GSO110" s="940"/>
      <c r="GSP110" s="940"/>
      <c r="GSQ110" s="940"/>
      <c r="GSR110" s="940"/>
      <c r="GSS110" s="940"/>
      <c r="GST110" s="940"/>
      <c r="GSU110" s="940"/>
      <c r="GSV110" s="940"/>
      <c r="GSW110" s="940"/>
      <c r="GSX110" s="940"/>
      <c r="GSY110" s="940"/>
      <c r="GSZ110" s="940"/>
      <c r="GTA110" s="940"/>
      <c r="GTB110" s="940"/>
      <c r="GTC110" s="940"/>
      <c r="GTD110" s="940"/>
      <c r="GTE110" s="940"/>
      <c r="GTF110" s="940"/>
      <c r="GTG110" s="940"/>
      <c r="GTH110" s="940"/>
      <c r="GTI110" s="940"/>
      <c r="GTJ110" s="940"/>
      <c r="GTK110" s="940"/>
      <c r="GTL110" s="940"/>
      <c r="GTM110" s="940"/>
      <c r="GTN110" s="940"/>
      <c r="GTO110" s="940"/>
      <c r="GTP110" s="940"/>
      <c r="GTQ110" s="940"/>
      <c r="GTR110" s="940"/>
      <c r="GTS110" s="940"/>
      <c r="GTT110" s="940"/>
      <c r="GTU110" s="940"/>
      <c r="GTV110" s="940"/>
      <c r="GTW110" s="940"/>
      <c r="GTX110" s="940"/>
      <c r="GTY110" s="940"/>
      <c r="GTZ110" s="940"/>
      <c r="GUA110" s="940"/>
      <c r="GUB110" s="940"/>
      <c r="GUC110" s="940"/>
      <c r="GUD110" s="940"/>
      <c r="GUE110" s="940"/>
      <c r="GUF110" s="940"/>
      <c r="GUG110" s="940"/>
      <c r="GUH110" s="940"/>
      <c r="GUI110" s="940"/>
      <c r="GUJ110" s="940"/>
      <c r="GUK110" s="940"/>
      <c r="GUL110" s="940"/>
      <c r="GUM110" s="940"/>
      <c r="GUN110" s="940"/>
      <c r="GUO110" s="940"/>
      <c r="GUP110" s="940"/>
      <c r="GUQ110" s="940"/>
      <c r="GUR110" s="940"/>
      <c r="GUS110" s="940"/>
      <c r="GUT110" s="940"/>
      <c r="GUU110" s="940"/>
      <c r="GUV110" s="940"/>
      <c r="GUW110" s="940"/>
      <c r="GUX110" s="940"/>
      <c r="GUY110" s="940"/>
      <c r="GUZ110" s="940"/>
      <c r="GVA110" s="940"/>
      <c r="GVB110" s="940"/>
      <c r="GVC110" s="940"/>
      <c r="GVD110" s="940"/>
      <c r="GVE110" s="940"/>
      <c r="GVF110" s="940"/>
      <c r="GVG110" s="940"/>
      <c r="GVH110" s="940"/>
      <c r="GVI110" s="940"/>
      <c r="GVJ110" s="940"/>
      <c r="GVK110" s="940"/>
      <c r="GVL110" s="940"/>
      <c r="GVM110" s="940"/>
      <c r="GVN110" s="940"/>
      <c r="GVO110" s="940"/>
      <c r="GVP110" s="940"/>
      <c r="GVQ110" s="940"/>
      <c r="GVR110" s="940"/>
      <c r="GVS110" s="940"/>
      <c r="GVT110" s="940"/>
      <c r="GVU110" s="940"/>
      <c r="GVV110" s="940"/>
      <c r="GVW110" s="940"/>
      <c r="GVX110" s="940"/>
      <c r="GVY110" s="940"/>
      <c r="GVZ110" s="940"/>
      <c r="GWA110" s="940"/>
      <c r="GWB110" s="940"/>
      <c r="GWC110" s="940"/>
      <c r="GWD110" s="940"/>
      <c r="GWE110" s="940"/>
      <c r="GWF110" s="940"/>
      <c r="GWG110" s="940"/>
      <c r="GWH110" s="940"/>
      <c r="GWI110" s="940"/>
      <c r="GWJ110" s="940"/>
      <c r="GWK110" s="940"/>
      <c r="GWL110" s="940"/>
      <c r="GWM110" s="940"/>
      <c r="GWN110" s="940"/>
      <c r="GWO110" s="940"/>
      <c r="GWP110" s="940"/>
      <c r="GWQ110" s="940"/>
      <c r="GWR110" s="940"/>
      <c r="GWS110" s="940"/>
      <c r="GWT110" s="940"/>
      <c r="GWU110" s="940"/>
      <c r="GWV110" s="940"/>
      <c r="GWW110" s="940"/>
      <c r="GWX110" s="940"/>
      <c r="GWY110" s="940"/>
      <c r="GWZ110" s="940"/>
      <c r="GXA110" s="940"/>
      <c r="GXB110" s="940"/>
      <c r="GXC110" s="940"/>
      <c r="GXD110" s="940"/>
      <c r="GXE110" s="940"/>
      <c r="GXF110" s="940"/>
      <c r="GXG110" s="940"/>
      <c r="GXH110" s="940"/>
      <c r="GXI110" s="940"/>
      <c r="GXJ110" s="940"/>
      <c r="GXK110" s="940"/>
      <c r="GXL110" s="940"/>
      <c r="GXM110" s="940"/>
      <c r="GXN110" s="940"/>
      <c r="GXO110" s="940"/>
      <c r="GXP110" s="940"/>
      <c r="GXQ110" s="940"/>
      <c r="GXR110" s="940"/>
      <c r="GXS110" s="940"/>
      <c r="GXT110" s="940"/>
      <c r="GXU110" s="940"/>
      <c r="GXV110" s="940"/>
      <c r="GXW110" s="940"/>
      <c r="GXX110" s="940"/>
      <c r="GXY110" s="940"/>
      <c r="GXZ110" s="940"/>
      <c r="GYA110" s="940"/>
      <c r="GYB110" s="940"/>
      <c r="GYC110" s="940"/>
      <c r="GYD110" s="940"/>
      <c r="GYE110" s="940"/>
      <c r="GYF110" s="940"/>
      <c r="GYG110" s="940"/>
      <c r="GYH110" s="940"/>
      <c r="GYI110" s="940"/>
      <c r="GYJ110" s="940"/>
      <c r="GYK110" s="940"/>
      <c r="GYL110" s="940"/>
      <c r="GYM110" s="940"/>
      <c r="GYN110" s="940"/>
      <c r="GYO110" s="940"/>
      <c r="GYP110" s="940"/>
      <c r="GYQ110" s="940"/>
      <c r="GYR110" s="940"/>
      <c r="GYS110" s="940"/>
      <c r="GYT110" s="940"/>
      <c r="GYU110" s="940"/>
      <c r="GYV110" s="940"/>
      <c r="GYW110" s="940"/>
      <c r="GYX110" s="940"/>
      <c r="GYY110" s="940"/>
      <c r="GYZ110" s="940"/>
      <c r="GZA110" s="940"/>
      <c r="GZB110" s="940"/>
      <c r="GZC110" s="940"/>
      <c r="GZD110" s="940"/>
      <c r="GZE110" s="940"/>
      <c r="GZF110" s="940"/>
      <c r="GZG110" s="940"/>
      <c r="GZH110" s="940"/>
      <c r="GZI110" s="940"/>
      <c r="GZJ110" s="940"/>
      <c r="GZK110" s="940"/>
      <c r="GZL110" s="940"/>
      <c r="GZM110" s="940"/>
      <c r="GZN110" s="940"/>
      <c r="GZO110" s="940"/>
      <c r="GZP110" s="940"/>
      <c r="GZQ110" s="940"/>
      <c r="GZR110" s="940"/>
      <c r="GZS110" s="940"/>
      <c r="GZT110" s="940"/>
      <c r="GZU110" s="940"/>
      <c r="GZV110" s="940"/>
      <c r="GZW110" s="940"/>
      <c r="GZX110" s="940"/>
      <c r="GZY110" s="940"/>
      <c r="GZZ110" s="940"/>
      <c r="HAA110" s="940"/>
      <c r="HAB110" s="940"/>
      <c r="HAC110" s="940"/>
      <c r="HAD110" s="940"/>
      <c r="HAE110" s="940"/>
      <c r="HAF110" s="940"/>
      <c r="HAG110" s="940"/>
      <c r="HAH110" s="940"/>
      <c r="HAI110" s="940"/>
      <c r="HAJ110" s="940"/>
      <c r="HAK110" s="940"/>
      <c r="HAL110" s="940"/>
      <c r="HAM110" s="940"/>
      <c r="HAN110" s="940"/>
      <c r="HAO110" s="940"/>
      <c r="HAP110" s="940"/>
      <c r="HAQ110" s="940"/>
      <c r="HAR110" s="940"/>
      <c r="HAS110" s="940"/>
      <c r="HAT110" s="940"/>
      <c r="HAU110" s="940"/>
      <c r="HAV110" s="940"/>
      <c r="HAW110" s="940"/>
      <c r="HAX110" s="940"/>
      <c r="HAY110" s="940"/>
      <c r="HAZ110" s="940"/>
      <c r="HBA110" s="940"/>
      <c r="HBB110" s="940"/>
      <c r="HBC110" s="940"/>
      <c r="HBD110" s="940"/>
      <c r="HBE110" s="940"/>
      <c r="HBF110" s="940"/>
      <c r="HBG110" s="940"/>
      <c r="HBH110" s="940"/>
      <c r="HBI110" s="940"/>
      <c r="HBJ110" s="940"/>
      <c r="HBK110" s="940"/>
      <c r="HBL110" s="940"/>
      <c r="HBM110" s="940"/>
      <c r="HBN110" s="940"/>
      <c r="HBO110" s="940"/>
      <c r="HBP110" s="940"/>
      <c r="HBQ110" s="940"/>
      <c r="HBR110" s="940"/>
      <c r="HBS110" s="940"/>
      <c r="HBT110" s="940"/>
      <c r="HBU110" s="940"/>
      <c r="HBV110" s="940"/>
      <c r="HBW110" s="940"/>
      <c r="HBX110" s="940"/>
      <c r="HBY110" s="940"/>
      <c r="HBZ110" s="940"/>
      <c r="HCA110" s="940"/>
      <c r="HCB110" s="940"/>
      <c r="HCC110" s="940"/>
      <c r="HCD110" s="940"/>
      <c r="HCE110" s="940"/>
      <c r="HCF110" s="940"/>
      <c r="HCG110" s="940"/>
      <c r="HCH110" s="940"/>
      <c r="HCI110" s="940"/>
      <c r="HCJ110" s="940"/>
      <c r="HCK110" s="940"/>
      <c r="HCL110" s="940"/>
      <c r="HCM110" s="940"/>
      <c r="HCN110" s="940"/>
      <c r="HCO110" s="940"/>
      <c r="HCP110" s="940"/>
      <c r="HCQ110" s="940"/>
      <c r="HCR110" s="940"/>
      <c r="HCS110" s="940"/>
      <c r="HCT110" s="940"/>
      <c r="HCU110" s="940"/>
      <c r="HCV110" s="940"/>
      <c r="HCW110" s="940"/>
      <c r="HCX110" s="940"/>
      <c r="HCY110" s="940"/>
      <c r="HCZ110" s="940"/>
      <c r="HDA110" s="940"/>
      <c r="HDB110" s="940"/>
      <c r="HDC110" s="940"/>
      <c r="HDD110" s="940"/>
      <c r="HDE110" s="940"/>
      <c r="HDF110" s="940"/>
      <c r="HDG110" s="940"/>
      <c r="HDH110" s="940"/>
      <c r="HDI110" s="940"/>
      <c r="HDJ110" s="940"/>
      <c r="HDK110" s="940"/>
      <c r="HDL110" s="940"/>
      <c r="HDM110" s="940"/>
      <c r="HDN110" s="940"/>
      <c r="HDO110" s="940"/>
      <c r="HDP110" s="940"/>
      <c r="HDQ110" s="940"/>
      <c r="HDR110" s="940"/>
      <c r="HDS110" s="940"/>
      <c r="HDT110" s="940"/>
      <c r="HDU110" s="940"/>
      <c r="HDV110" s="940"/>
      <c r="HDW110" s="940"/>
      <c r="HDX110" s="940"/>
      <c r="HDY110" s="940"/>
      <c r="HDZ110" s="940"/>
      <c r="HEA110" s="940"/>
      <c r="HEB110" s="940"/>
      <c r="HEC110" s="940"/>
      <c r="HED110" s="940"/>
      <c r="HEE110" s="940"/>
      <c r="HEF110" s="940"/>
      <c r="HEG110" s="940"/>
      <c r="HEH110" s="940"/>
      <c r="HEI110" s="940"/>
      <c r="HEJ110" s="940"/>
      <c r="HEK110" s="940"/>
      <c r="HEL110" s="940"/>
      <c r="HEM110" s="940"/>
      <c r="HEN110" s="940"/>
      <c r="HEO110" s="940"/>
      <c r="HEP110" s="940"/>
      <c r="HEQ110" s="940"/>
      <c r="HER110" s="940"/>
      <c r="HES110" s="940"/>
      <c r="HET110" s="940"/>
      <c r="HEU110" s="940"/>
      <c r="HEV110" s="940"/>
      <c r="HEW110" s="940"/>
      <c r="HEX110" s="940"/>
      <c r="HEY110" s="940"/>
      <c r="HEZ110" s="940"/>
      <c r="HFA110" s="940"/>
      <c r="HFB110" s="940"/>
      <c r="HFC110" s="940"/>
      <c r="HFD110" s="940"/>
      <c r="HFE110" s="940"/>
      <c r="HFF110" s="940"/>
      <c r="HFG110" s="940"/>
      <c r="HFH110" s="940"/>
      <c r="HFI110" s="940"/>
      <c r="HFJ110" s="940"/>
      <c r="HFK110" s="940"/>
      <c r="HFL110" s="940"/>
      <c r="HFM110" s="940"/>
      <c r="HFN110" s="940"/>
      <c r="HFO110" s="940"/>
      <c r="HFP110" s="940"/>
      <c r="HFQ110" s="940"/>
      <c r="HFR110" s="940"/>
      <c r="HFS110" s="940"/>
      <c r="HFT110" s="940"/>
      <c r="HFU110" s="940"/>
      <c r="HFV110" s="940"/>
      <c r="HFW110" s="940"/>
      <c r="HFX110" s="940"/>
      <c r="HFY110" s="940"/>
      <c r="HFZ110" s="940"/>
      <c r="HGA110" s="940"/>
      <c r="HGB110" s="940"/>
      <c r="HGC110" s="940"/>
      <c r="HGD110" s="940"/>
      <c r="HGE110" s="940"/>
      <c r="HGF110" s="940"/>
      <c r="HGG110" s="940"/>
      <c r="HGH110" s="940"/>
      <c r="HGI110" s="940"/>
      <c r="HGJ110" s="940"/>
      <c r="HGK110" s="940"/>
      <c r="HGL110" s="940"/>
      <c r="HGM110" s="940"/>
      <c r="HGN110" s="940"/>
      <c r="HGO110" s="940"/>
      <c r="HGP110" s="940"/>
      <c r="HGQ110" s="940"/>
      <c r="HGR110" s="940"/>
      <c r="HGS110" s="940"/>
      <c r="HGT110" s="940"/>
      <c r="HGU110" s="940"/>
      <c r="HGV110" s="940"/>
      <c r="HGW110" s="940"/>
      <c r="HGX110" s="940"/>
      <c r="HGY110" s="940"/>
      <c r="HGZ110" s="940"/>
      <c r="HHA110" s="940"/>
      <c r="HHB110" s="940"/>
      <c r="HHC110" s="940"/>
      <c r="HHD110" s="940"/>
      <c r="HHE110" s="940"/>
      <c r="HHF110" s="940"/>
      <c r="HHG110" s="940"/>
      <c r="HHH110" s="940"/>
      <c r="HHI110" s="940"/>
      <c r="HHJ110" s="940"/>
      <c r="HHK110" s="940"/>
      <c r="HHL110" s="940"/>
      <c r="HHM110" s="940"/>
      <c r="HHN110" s="940"/>
      <c r="HHO110" s="940"/>
      <c r="HHP110" s="940"/>
      <c r="HHQ110" s="940"/>
      <c r="HHR110" s="940"/>
      <c r="HHS110" s="940"/>
      <c r="HHT110" s="940"/>
      <c r="HHU110" s="940"/>
      <c r="HHV110" s="940"/>
      <c r="HHW110" s="940"/>
      <c r="HHX110" s="940"/>
      <c r="HHY110" s="940"/>
      <c r="HHZ110" s="940"/>
      <c r="HIA110" s="940"/>
      <c r="HIB110" s="940"/>
      <c r="HIC110" s="940"/>
      <c r="HID110" s="940"/>
      <c r="HIE110" s="940"/>
      <c r="HIF110" s="940"/>
      <c r="HIG110" s="940"/>
      <c r="HIH110" s="940"/>
      <c r="HII110" s="940"/>
      <c r="HIJ110" s="940"/>
      <c r="HIK110" s="940"/>
      <c r="HIL110" s="940"/>
      <c r="HIM110" s="940"/>
      <c r="HIN110" s="940"/>
      <c r="HIO110" s="940"/>
      <c r="HIP110" s="940"/>
      <c r="HIQ110" s="940"/>
      <c r="HIR110" s="940"/>
      <c r="HIS110" s="940"/>
      <c r="HIT110" s="940"/>
      <c r="HIU110" s="940"/>
      <c r="HIV110" s="940"/>
      <c r="HIW110" s="940"/>
      <c r="HIX110" s="940"/>
      <c r="HIY110" s="940"/>
      <c r="HIZ110" s="940"/>
      <c r="HJA110" s="940"/>
      <c r="HJB110" s="940"/>
      <c r="HJC110" s="940"/>
      <c r="HJD110" s="940"/>
      <c r="HJE110" s="940"/>
      <c r="HJF110" s="940"/>
      <c r="HJG110" s="940"/>
      <c r="HJH110" s="940"/>
      <c r="HJI110" s="940"/>
      <c r="HJJ110" s="940"/>
      <c r="HJK110" s="940"/>
      <c r="HJL110" s="940"/>
      <c r="HJM110" s="940"/>
      <c r="HJN110" s="940"/>
      <c r="HJO110" s="940"/>
      <c r="HJP110" s="940"/>
      <c r="HJQ110" s="940"/>
      <c r="HJR110" s="940"/>
      <c r="HJS110" s="940"/>
      <c r="HJT110" s="940"/>
      <c r="HJU110" s="940"/>
      <c r="HJV110" s="940"/>
      <c r="HJW110" s="940"/>
      <c r="HJX110" s="940"/>
      <c r="HJY110" s="940"/>
      <c r="HJZ110" s="940"/>
      <c r="HKA110" s="940"/>
      <c r="HKB110" s="940"/>
      <c r="HKC110" s="940"/>
      <c r="HKD110" s="940"/>
      <c r="HKE110" s="940"/>
      <c r="HKF110" s="940"/>
      <c r="HKG110" s="940"/>
      <c r="HKH110" s="940"/>
      <c r="HKI110" s="940"/>
      <c r="HKJ110" s="940"/>
      <c r="HKK110" s="940"/>
      <c r="HKL110" s="940"/>
      <c r="HKM110" s="940"/>
      <c r="HKN110" s="940"/>
      <c r="HKO110" s="940"/>
      <c r="HKP110" s="940"/>
      <c r="HKQ110" s="940"/>
      <c r="HKR110" s="940"/>
      <c r="HKS110" s="940"/>
      <c r="HKT110" s="940"/>
      <c r="HKU110" s="940"/>
      <c r="HKV110" s="940"/>
      <c r="HKW110" s="940"/>
      <c r="HKX110" s="940"/>
      <c r="HKY110" s="940"/>
      <c r="HKZ110" s="940"/>
      <c r="HLA110" s="940"/>
      <c r="HLB110" s="940"/>
      <c r="HLC110" s="940"/>
      <c r="HLD110" s="940"/>
      <c r="HLE110" s="940"/>
      <c r="HLF110" s="940"/>
      <c r="HLG110" s="940"/>
      <c r="HLH110" s="940"/>
      <c r="HLI110" s="940"/>
      <c r="HLJ110" s="940"/>
      <c r="HLK110" s="940"/>
      <c r="HLL110" s="940"/>
      <c r="HLM110" s="940"/>
      <c r="HLN110" s="940"/>
      <c r="HLO110" s="940"/>
      <c r="HLP110" s="940"/>
      <c r="HLQ110" s="940"/>
      <c r="HLR110" s="940"/>
      <c r="HLS110" s="940"/>
      <c r="HLT110" s="940"/>
      <c r="HLU110" s="940"/>
      <c r="HLV110" s="940"/>
      <c r="HLW110" s="940"/>
      <c r="HLX110" s="940"/>
      <c r="HLY110" s="940"/>
      <c r="HLZ110" s="940"/>
      <c r="HMA110" s="940"/>
      <c r="HMB110" s="940"/>
      <c r="HMC110" s="940"/>
      <c r="HMD110" s="940"/>
      <c r="HME110" s="940"/>
      <c r="HMF110" s="940"/>
      <c r="HMG110" s="940"/>
      <c r="HMH110" s="940"/>
      <c r="HMI110" s="940"/>
      <c r="HMJ110" s="940"/>
      <c r="HMK110" s="940"/>
      <c r="HML110" s="940"/>
      <c r="HMM110" s="940"/>
      <c r="HMN110" s="940"/>
      <c r="HMO110" s="940"/>
      <c r="HMP110" s="940"/>
      <c r="HMQ110" s="940"/>
      <c r="HMR110" s="940"/>
      <c r="HMS110" s="940"/>
      <c r="HMT110" s="940"/>
      <c r="HMU110" s="940"/>
      <c r="HMV110" s="940"/>
      <c r="HMW110" s="940"/>
      <c r="HMX110" s="940"/>
      <c r="HMY110" s="940"/>
      <c r="HMZ110" s="940"/>
      <c r="HNA110" s="940"/>
      <c r="HNB110" s="940"/>
      <c r="HNC110" s="940"/>
      <c r="HND110" s="940"/>
      <c r="HNE110" s="940"/>
      <c r="HNF110" s="940"/>
      <c r="HNG110" s="940"/>
      <c r="HNH110" s="940"/>
      <c r="HNI110" s="940"/>
      <c r="HNJ110" s="940"/>
      <c r="HNK110" s="940"/>
      <c r="HNL110" s="940"/>
      <c r="HNM110" s="940"/>
      <c r="HNN110" s="940"/>
      <c r="HNO110" s="940"/>
      <c r="HNP110" s="940"/>
      <c r="HNQ110" s="940"/>
      <c r="HNR110" s="940"/>
      <c r="HNS110" s="940"/>
      <c r="HNT110" s="940"/>
      <c r="HNU110" s="940"/>
      <c r="HNV110" s="940"/>
      <c r="HNW110" s="940"/>
      <c r="HNX110" s="940"/>
      <c r="HNY110" s="940"/>
      <c r="HNZ110" s="940"/>
      <c r="HOA110" s="940"/>
      <c r="HOB110" s="940"/>
      <c r="HOC110" s="940"/>
      <c r="HOD110" s="940"/>
      <c r="HOE110" s="940"/>
      <c r="HOF110" s="940"/>
      <c r="HOG110" s="940"/>
      <c r="HOH110" s="940"/>
      <c r="HOI110" s="940"/>
      <c r="HOJ110" s="940"/>
      <c r="HOK110" s="940"/>
      <c r="HOL110" s="940"/>
      <c r="HOM110" s="940"/>
      <c r="HON110" s="940"/>
      <c r="HOO110" s="940"/>
      <c r="HOP110" s="940"/>
      <c r="HOQ110" s="940"/>
      <c r="HOR110" s="940"/>
      <c r="HOS110" s="940"/>
      <c r="HOT110" s="940"/>
      <c r="HOU110" s="940"/>
      <c r="HOV110" s="940"/>
      <c r="HOW110" s="940"/>
      <c r="HOX110" s="940"/>
      <c r="HOY110" s="940"/>
      <c r="HOZ110" s="940"/>
      <c r="HPA110" s="940"/>
      <c r="HPB110" s="940"/>
      <c r="HPC110" s="940"/>
      <c r="HPD110" s="940"/>
      <c r="HPE110" s="940"/>
      <c r="HPF110" s="940"/>
      <c r="HPG110" s="940"/>
      <c r="HPH110" s="940"/>
      <c r="HPI110" s="940"/>
      <c r="HPJ110" s="940"/>
      <c r="HPK110" s="940"/>
      <c r="HPL110" s="940"/>
      <c r="HPM110" s="940"/>
      <c r="HPN110" s="940"/>
      <c r="HPO110" s="940"/>
      <c r="HPP110" s="940"/>
      <c r="HPQ110" s="940"/>
      <c r="HPR110" s="940"/>
      <c r="HPS110" s="940"/>
      <c r="HPT110" s="940"/>
      <c r="HPU110" s="940"/>
      <c r="HPV110" s="940"/>
      <c r="HPW110" s="940"/>
      <c r="HPX110" s="940"/>
      <c r="HPY110" s="940"/>
      <c r="HPZ110" s="940"/>
      <c r="HQA110" s="940"/>
      <c r="HQB110" s="940"/>
      <c r="HQC110" s="940"/>
      <c r="HQD110" s="940"/>
      <c r="HQE110" s="940"/>
      <c r="HQF110" s="940"/>
      <c r="HQG110" s="940"/>
      <c r="HQH110" s="940"/>
      <c r="HQI110" s="940"/>
      <c r="HQJ110" s="940"/>
      <c r="HQK110" s="940"/>
      <c r="HQL110" s="940"/>
      <c r="HQM110" s="940"/>
      <c r="HQN110" s="940"/>
      <c r="HQO110" s="940"/>
      <c r="HQP110" s="940"/>
      <c r="HQQ110" s="940"/>
      <c r="HQR110" s="940"/>
      <c r="HQS110" s="940"/>
      <c r="HQT110" s="940"/>
      <c r="HQU110" s="940"/>
      <c r="HQV110" s="940"/>
      <c r="HQW110" s="940"/>
      <c r="HQX110" s="940"/>
      <c r="HQY110" s="940"/>
      <c r="HQZ110" s="940"/>
      <c r="HRA110" s="940"/>
      <c r="HRB110" s="940"/>
      <c r="HRC110" s="940"/>
      <c r="HRD110" s="940"/>
      <c r="HRE110" s="940"/>
      <c r="HRF110" s="940"/>
      <c r="HRG110" s="940"/>
      <c r="HRH110" s="940"/>
      <c r="HRI110" s="940"/>
      <c r="HRJ110" s="940"/>
      <c r="HRK110" s="940"/>
      <c r="HRL110" s="940"/>
      <c r="HRM110" s="940"/>
      <c r="HRN110" s="940"/>
      <c r="HRO110" s="940"/>
      <c r="HRP110" s="940"/>
      <c r="HRQ110" s="940"/>
      <c r="HRR110" s="940"/>
      <c r="HRS110" s="940"/>
      <c r="HRT110" s="940"/>
      <c r="HRU110" s="940"/>
      <c r="HRV110" s="940"/>
      <c r="HRW110" s="940"/>
      <c r="HRX110" s="940"/>
      <c r="HRY110" s="940"/>
      <c r="HRZ110" s="940"/>
      <c r="HSA110" s="940"/>
      <c r="HSB110" s="940"/>
      <c r="HSC110" s="940"/>
      <c r="HSD110" s="940"/>
      <c r="HSE110" s="940"/>
      <c r="HSF110" s="940"/>
      <c r="HSG110" s="940"/>
      <c r="HSH110" s="940"/>
      <c r="HSI110" s="940"/>
      <c r="HSJ110" s="940"/>
      <c r="HSK110" s="940"/>
      <c r="HSL110" s="940"/>
      <c r="HSM110" s="940"/>
      <c r="HSN110" s="940"/>
      <c r="HSO110" s="940"/>
      <c r="HSP110" s="940"/>
      <c r="HSQ110" s="940"/>
      <c r="HSR110" s="940"/>
      <c r="HSS110" s="940"/>
      <c r="HST110" s="940"/>
      <c r="HSU110" s="940"/>
      <c r="HSV110" s="940"/>
      <c r="HSW110" s="940"/>
      <c r="HSX110" s="940"/>
      <c r="HSY110" s="940"/>
      <c r="HSZ110" s="940"/>
      <c r="HTA110" s="940"/>
      <c r="HTB110" s="940"/>
      <c r="HTC110" s="940"/>
      <c r="HTD110" s="940"/>
      <c r="HTE110" s="940"/>
      <c r="HTF110" s="940"/>
      <c r="HTG110" s="940"/>
      <c r="HTH110" s="940"/>
      <c r="HTI110" s="940"/>
      <c r="HTJ110" s="940"/>
      <c r="HTK110" s="940"/>
      <c r="HTL110" s="940"/>
      <c r="HTM110" s="940"/>
      <c r="HTN110" s="940"/>
      <c r="HTO110" s="940"/>
      <c r="HTP110" s="940"/>
      <c r="HTQ110" s="940"/>
      <c r="HTR110" s="940"/>
      <c r="HTS110" s="940"/>
      <c r="HTT110" s="940"/>
      <c r="HTU110" s="940"/>
      <c r="HTV110" s="940"/>
      <c r="HTW110" s="940"/>
      <c r="HTX110" s="940"/>
      <c r="HTY110" s="940"/>
      <c r="HTZ110" s="940"/>
      <c r="HUA110" s="940"/>
      <c r="HUB110" s="940"/>
      <c r="HUC110" s="940"/>
      <c r="HUD110" s="940"/>
      <c r="HUE110" s="940"/>
      <c r="HUF110" s="940"/>
      <c r="HUG110" s="940"/>
      <c r="HUH110" s="940"/>
      <c r="HUI110" s="940"/>
      <c r="HUJ110" s="940"/>
      <c r="HUK110" s="940"/>
      <c r="HUL110" s="940"/>
      <c r="HUM110" s="940"/>
      <c r="HUN110" s="940"/>
      <c r="HUO110" s="940"/>
      <c r="HUP110" s="940"/>
      <c r="HUQ110" s="940"/>
      <c r="HUR110" s="940"/>
      <c r="HUS110" s="940"/>
      <c r="HUT110" s="940"/>
      <c r="HUU110" s="940"/>
      <c r="HUV110" s="940"/>
      <c r="HUW110" s="940"/>
      <c r="HUX110" s="940"/>
      <c r="HUY110" s="940"/>
      <c r="HUZ110" s="940"/>
      <c r="HVA110" s="940"/>
      <c r="HVB110" s="940"/>
      <c r="HVC110" s="940"/>
      <c r="HVD110" s="940"/>
      <c r="HVE110" s="940"/>
      <c r="HVF110" s="940"/>
      <c r="HVG110" s="940"/>
      <c r="HVH110" s="940"/>
      <c r="HVI110" s="940"/>
      <c r="HVJ110" s="940"/>
      <c r="HVK110" s="940"/>
      <c r="HVL110" s="940"/>
      <c r="HVM110" s="940"/>
      <c r="HVN110" s="940"/>
      <c r="HVO110" s="940"/>
      <c r="HVP110" s="940"/>
      <c r="HVQ110" s="940"/>
      <c r="HVR110" s="940"/>
      <c r="HVS110" s="940"/>
      <c r="HVT110" s="940"/>
      <c r="HVU110" s="940"/>
      <c r="HVV110" s="940"/>
      <c r="HVW110" s="940"/>
      <c r="HVX110" s="940"/>
      <c r="HVY110" s="940"/>
      <c r="HVZ110" s="940"/>
      <c r="HWA110" s="940"/>
      <c r="HWB110" s="940"/>
      <c r="HWC110" s="940"/>
      <c r="HWD110" s="940"/>
      <c r="HWE110" s="940"/>
      <c r="HWF110" s="940"/>
      <c r="HWG110" s="940"/>
      <c r="HWH110" s="940"/>
      <c r="HWI110" s="940"/>
      <c r="HWJ110" s="940"/>
      <c r="HWK110" s="940"/>
      <c r="HWL110" s="940"/>
      <c r="HWM110" s="940"/>
      <c r="HWN110" s="940"/>
      <c r="HWO110" s="940"/>
      <c r="HWP110" s="940"/>
      <c r="HWQ110" s="940"/>
      <c r="HWR110" s="940"/>
      <c r="HWS110" s="940"/>
      <c r="HWT110" s="940"/>
      <c r="HWU110" s="940"/>
      <c r="HWV110" s="940"/>
      <c r="HWW110" s="940"/>
      <c r="HWX110" s="940"/>
      <c r="HWY110" s="940"/>
      <c r="HWZ110" s="940"/>
      <c r="HXA110" s="940"/>
      <c r="HXB110" s="940"/>
      <c r="HXC110" s="940"/>
      <c r="HXD110" s="940"/>
      <c r="HXE110" s="940"/>
      <c r="HXF110" s="940"/>
      <c r="HXG110" s="940"/>
      <c r="HXH110" s="940"/>
      <c r="HXI110" s="940"/>
      <c r="HXJ110" s="940"/>
      <c r="HXK110" s="940"/>
      <c r="HXL110" s="940"/>
      <c r="HXM110" s="940"/>
      <c r="HXN110" s="940"/>
      <c r="HXO110" s="940"/>
      <c r="HXP110" s="940"/>
      <c r="HXQ110" s="940"/>
      <c r="HXR110" s="940"/>
      <c r="HXS110" s="940"/>
      <c r="HXT110" s="940"/>
      <c r="HXU110" s="940"/>
      <c r="HXV110" s="940"/>
      <c r="HXW110" s="940"/>
      <c r="HXX110" s="940"/>
      <c r="HXY110" s="940"/>
      <c r="HXZ110" s="940"/>
      <c r="HYA110" s="940"/>
      <c r="HYB110" s="940"/>
      <c r="HYC110" s="940"/>
      <c r="HYD110" s="940"/>
      <c r="HYE110" s="940"/>
      <c r="HYF110" s="940"/>
      <c r="HYG110" s="940"/>
      <c r="HYH110" s="940"/>
      <c r="HYI110" s="940"/>
      <c r="HYJ110" s="940"/>
      <c r="HYK110" s="940"/>
      <c r="HYL110" s="940"/>
      <c r="HYM110" s="940"/>
      <c r="HYN110" s="940"/>
      <c r="HYO110" s="940"/>
      <c r="HYP110" s="940"/>
      <c r="HYQ110" s="940"/>
      <c r="HYR110" s="940"/>
      <c r="HYS110" s="940"/>
      <c r="HYT110" s="940"/>
      <c r="HYU110" s="940"/>
      <c r="HYV110" s="940"/>
      <c r="HYW110" s="940"/>
      <c r="HYX110" s="940"/>
      <c r="HYY110" s="940"/>
      <c r="HYZ110" s="940"/>
      <c r="HZA110" s="940"/>
      <c r="HZB110" s="940"/>
      <c r="HZC110" s="940"/>
      <c r="HZD110" s="940"/>
      <c r="HZE110" s="940"/>
      <c r="HZF110" s="940"/>
      <c r="HZG110" s="940"/>
      <c r="HZH110" s="940"/>
      <c r="HZI110" s="940"/>
      <c r="HZJ110" s="940"/>
      <c r="HZK110" s="940"/>
      <c r="HZL110" s="940"/>
      <c r="HZM110" s="940"/>
      <c r="HZN110" s="940"/>
      <c r="HZO110" s="940"/>
      <c r="HZP110" s="940"/>
      <c r="HZQ110" s="940"/>
      <c r="HZR110" s="940"/>
      <c r="HZS110" s="940"/>
      <c r="HZT110" s="940"/>
      <c r="HZU110" s="940"/>
      <c r="HZV110" s="940"/>
      <c r="HZW110" s="940"/>
      <c r="HZX110" s="940"/>
      <c r="HZY110" s="940"/>
      <c r="HZZ110" s="940"/>
      <c r="IAA110" s="940"/>
      <c r="IAB110" s="940"/>
      <c r="IAC110" s="940"/>
      <c r="IAD110" s="940"/>
      <c r="IAE110" s="940"/>
      <c r="IAF110" s="940"/>
      <c r="IAG110" s="940"/>
      <c r="IAH110" s="940"/>
      <c r="IAI110" s="940"/>
      <c r="IAJ110" s="940"/>
      <c r="IAK110" s="940"/>
      <c r="IAL110" s="940"/>
      <c r="IAM110" s="940"/>
      <c r="IAN110" s="940"/>
      <c r="IAO110" s="940"/>
      <c r="IAP110" s="940"/>
      <c r="IAQ110" s="940"/>
      <c r="IAR110" s="940"/>
      <c r="IAS110" s="940"/>
      <c r="IAT110" s="940"/>
      <c r="IAU110" s="940"/>
      <c r="IAV110" s="940"/>
      <c r="IAW110" s="940"/>
      <c r="IAX110" s="940"/>
      <c r="IAY110" s="940"/>
      <c r="IAZ110" s="940"/>
      <c r="IBA110" s="940"/>
      <c r="IBB110" s="940"/>
      <c r="IBC110" s="940"/>
      <c r="IBD110" s="940"/>
      <c r="IBE110" s="940"/>
      <c r="IBF110" s="940"/>
      <c r="IBG110" s="940"/>
      <c r="IBH110" s="940"/>
      <c r="IBI110" s="940"/>
      <c r="IBJ110" s="940"/>
      <c r="IBK110" s="940"/>
      <c r="IBL110" s="940"/>
      <c r="IBM110" s="940"/>
      <c r="IBN110" s="940"/>
      <c r="IBO110" s="940"/>
      <c r="IBP110" s="940"/>
      <c r="IBQ110" s="940"/>
      <c r="IBR110" s="940"/>
      <c r="IBS110" s="940"/>
      <c r="IBT110" s="940"/>
      <c r="IBU110" s="940"/>
      <c r="IBV110" s="940"/>
      <c r="IBW110" s="940"/>
      <c r="IBX110" s="940"/>
      <c r="IBY110" s="940"/>
      <c r="IBZ110" s="940"/>
      <c r="ICA110" s="940"/>
      <c r="ICB110" s="940"/>
      <c r="ICC110" s="940"/>
      <c r="ICD110" s="940"/>
      <c r="ICE110" s="940"/>
      <c r="ICF110" s="940"/>
      <c r="ICG110" s="940"/>
      <c r="ICH110" s="940"/>
      <c r="ICI110" s="940"/>
      <c r="ICJ110" s="940"/>
      <c r="ICK110" s="940"/>
      <c r="ICL110" s="940"/>
      <c r="ICM110" s="940"/>
      <c r="ICN110" s="940"/>
      <c r="ICO110" s="940"/>
      <c r="ICP110" s="940"/>
      <c r="ICQ110" s="940"/>
      <c r="ICR110" s="940"/>
      <c r="ICS110" s="940"/>
      <c r="ICT110" s="940"/>
      <c r="ICU110" s="940"/>
      <c r="ICV110" s="940"/>
      <c r="ICW110" s="940"/>
      <c r="ICX110" s="940"/>
      <c r="ICY110" s="940"/>
      <c r="ICZ110" s="940"/>
      <c r="IDA110" s="940"/>
      <c r="IDB110" s="940"/>
      <c r="IDC110" s="940"/>
      <c r="IDD110" s="940"/>
      <c r="IDE110" s="940"/>
      <c r="IDF110" s="940"/>
      <c r="IDG110" s="940"/>
      <c r="IDH110" s="940"/>
      <c r="IDI110" s="940"/>
      <c r="IDJ110" s="940"/>
      <c r="IDK110" s="940"/>
      <c r="IDL110" s="940"/>
      <c r="IDM110" s="940"/>
      <c r="IDN110" s="940"/>
      <c r="IDO110" s="940"/>
      <c r="IDP110" s="940"/>
      <c r="IDQ110" s="940"/>
      <c r="IDR110" s="940"/>
      <c r="IDS110" s="940"/>
      <c r="IDT110" s="940"/>
      <c r="IDU110" s="940"/>
      <c r="IDV110" s="940"/>
      <c r="IDW110" s="940"/>
      <c r="IDX110" s="940"/>
      <c r="IDY110" s="940"/>
      <c r="IDZ110" s="940"/>
      <c r="IEA110" s="940"/>
      <c r="IEB110" s="940"/>
      <c r="IEC110" s="940"/>
      <c r="IED110" s="940"/>
      <c r="IEE110" s="940"/>
      <c r="IEF110" s="940"/>
      <c r="IEG110" s="940"/>
      <c r="IEH110" s="940"/>
      <c r="IEI110" s="940"/>
      <c r="IEJ110" s="940"/>
      <c r="IEK110" s="940"/>
      <c r="IEL110" s="940"/>
      <c r="IEM110" s="940"/>
      <c r="IEN110" s="940"/>
      <c r="IEO110" s="940"/>
      <c r="IEP110" s="940"/>
      <c r="IEQ110" s="940"/>
      <c r="IER110" s="940"/>
      <c r="IES110" s="940"/>
      <c r="IET110" s="940"/>
      <c r="IEU110" s="940"/>
      <c r="IEV110" s="940"/>
      <c r="IEW110" s="940"/>
      <c r="IEX110" s="940"/>
      <c r="IEY110" s="940"/>
      <c r="IEZ110" s="940"/>
      <c r="IFA110" s="940"/>
      <c r="IFB110" s="940"/>
      <c r="IFC110" s="940"/>
      <c r="IFD110" s="940"/>
      <c r="IFE110" s="940"/>
      <c r="IFF110" s="940"/>
      <c r="IFG110" s="940"/>
      <c r="IFH110" s="940"/>
      <c r="IFI110" s="940"/>
      <c r="IFJ110" s="940"/>
      <c r="IFK110" s="940"/>
      <c r="IFL110" s="940"/>
      <c r="IFM110" s="940"/>
      <c r="IFN110" s="940"/>
      <c r="IFO110" s="940"/>
      <c r="IFP110" s="940"/>
      <c r="IFQ110" s="940"/>
      <c r="IFR110" s="940"/>
      <c r="IFS110" s="940"/>
      <c r="IFT110" s="940"/>
      <c r="IFU110" s="940"/>
      <c r="IFV110" s="940"/>
      <c r="IFW110" s="940"/>
      <c r="IFX110" s="940"/>
      <c r="IFY110" s="940"/>
      <c r="IFZ110" s="940"/>
      <c r="IGA110" s="940"/>
      <c r="IGB110" s="940"/>
      <c r="IGC110" s="940"/>
      <c r="IGD110" s="940"/>
      <c r="IGE110" s="940"/>
      <c r="IGF110" s="940"/>
      <c r="IGG110" s="940"/>
      <c r="IGH110" s="940"/>
      <c r="IGI110" s="940"/>
      <c r="IGJ110" s="940"/>
      <c r="IGK110" s="940"/>
      <c r="IGL110" s="940"/>
      <c r="IGM110" s="940"/>
      <c r="IGN110" s="940"/>
      <c r="IGO110" s="940"/>
      <c r="IGP110" s="940"/>
      <c r="IGQ110" s="940"/>
      <c r="IGR110" s="940"/>
      <c r="IGS110" s="940"/>
      <c r="IGT110" s="940"/>
      <c r="IGU110" s="940"/>
      <c r="IGV110" s="940"/>
      <c r="IGW110" s="940"/>
      <c r="IGX110" s="940"/>
      <c r="IGY110" s="940"/>
      <c r="IGZ110" s="940"/>
      <c r="IHA110" s="940"/>
      <c r="IHB110" s="940"/>
      <c r="IHC110" s="940"/>
      <c r="IHD110" s="940"/>
      <c r="IHE110" s="940"/>
      <c r="IHF110" s="940"/>
      <c r="IHG110" s="940"/>
      <c r="IHH110" s="940"/>
      <c r="IHI110" s="940"/>
      <c r="IHJ110" s="940"/>
      <c r="IHK110" s="940"/>
      <c r="IHL110" s="940"/>
      <c r="IHM110" s="940"/>
      <c r="IHN110" s="940"/>
      <c r="IHO110" s="940"/>
      <c r="IHP110" s="940"/>
      <c r="IHQ110" s="940"/>
      <c r="IHR110" s="940"/>
      <c r="IHS110" s="940"/>
      <c r="IHT110" s="940"/>
      <c r="IHU110" s="940"/>
      <c r="IHV110" s="940"/>
      <c r="IHW110" s="940"/>
      <c r="IHX110" s="940"/>
      <c r="IHY110" s="940"/>
      <c r="IHZ110" s="940"/>
      <c r="IIA110" s="940"/>
      <c r="IIB110" s="940"/>
      <c r="IIC110" s="940"/>
      <c r="IID110" s="940"/>
      <c r="IIE110" s="940"/>
      <c r="IIF110" s="940"/>
      <c r="IIG110" s="940"/>
      <c r="IIH110" s="940"/>
      <c r="III110" s="940"/>
      <c r="IIJ110" s="940"/>
      <c r="IIK110" s="940"/>
      <c r="IIL110" s="940"/>
      <c r="IIM110" s="940"/>
      <c r="IIN110" s="940"/>
      <c r="IIO110" s="940"/>
      <c r="IIP110" s="940"/>
      <c r="IIQ110" s="940"/>
      <c r="IIR110" s="940"/>
      <c r="IIS110" s="940"/>
      <c r="IIT110" s="940"/>
      <c r="IIU110" s="940"/>
      <c r="IIV110" s="940"/>
      <c r="IIW110" s="940"/>
      <c r="IIX110" s="940"/>
      <c r="IIY110" s="940"/>
      <c r="IIZ110" s="940"/>
      <c r="IJA110" s="940"/>
      <c r="IJB110" s="940"/>
      <c r="IJC110" s="940"/>
      <c r="IJD110" s="940"/>
      <c r="IJE110" s="940"/>
      <c r="IJF110" s="940"/>
      <c r="IJG110" s="940"/>
      <c r="IJH110" s="940"/>
      <c r="IJI110" s="940"/>
      <c r="IJJ110" s="940"/>
      <c r="IJK110" s="940"/>
      <c r="IJL110" s="940"/>
      <c r="IJM110" s="940"/>
      <c r="IJN110" s="940"/>
      <c r="IJO110" s="940"/>
      <c r="IJP110" s="940"/>
      <c r="IJQ110" s="940"/>
      <c r="IJR110" s="940"/>
      <c r="IJS110" s="940"/>
      <c r="IJT110" s="940"/>
      <c r="IJU110" s="940"/>
      <c r="IJV110" s="940"/>
      <c r="IJW110" s="940"/>
      <c r="IJX110" s="940"/>
      <c r="IJY110" s="940"/>
      <c r="IJZ110" s="940"/>
      <c r="IKA110" s="940"/>
      <c r="IKB110" s="940"/>
      <c r="IKC110" s="940"/>
      <c r="IKD110" s="940"/>
      <c r="IKE110" s="940"/>
      <c r="IKF110" s="940"/>
      <c r="IKG110" s="940"/>
      <c r="IKH110" s="940"/>
      <c r="IKI110" s="940"/>
      <c r="IKJ110" s="940"/>
      <c r="IKK110" s="940"/>
      <c r="IKL110" s="940"/>
      <c r="IKM110" s="940"/>
      <c r="IKN110" s="940"/>
      <c r="IKO110" s="940"/>
      <c r="IKP110" s="940"/>
      <c r="IKQ110" s="940"/>
      <c r="IKR110" s="940"/>
      <c r="IKS110" s="940"/>
      <c r="IKT110" s="940"/>
      <c r="IKU110" s="940"/>
      <c r="IKV110" s="940"/>
      <c r="IKW110" s="940"/>
      <c r="IKX110" s="940"/>
      <c r="IKY110" s="940"/>
      <c r="IKZ110" s="940"/>
      <c r="ILA110" s="940"/>
      <c r="ILB110" s="940"/>
      <c r="ILC110" s="940"/>
      <c r="ILD110" s="940"/>
      <c r="ILE110" s="940"/>
      <c r="ILF110" s="940"/>
      <c r="ILG110" s="940"/>
      <c r="ILH110" s="940"/>
      <c r="ILI110" s="940"/>
      <c r="ILJ110" s="940"/>
      <c r="ILK110" s="940"/>
      <c r="ILL110" s="940"/>
      <c r="ILM110" s="940"/>
      <c r="ILN110" s="940"/>
      <c r="ILO110" s="940"/>
      <c r="ILP110" s="940"/>
      <c r="ILQ110" s="940"/>
      <c r="ILR110" s="940"/>
      <c r="ILS110" s="940"/>
      <c r="ILT110" s="940"/>
      <c r="ILU110" s="940"/>
      <c r="ILV110" s="940"/>
      <c r="ILW110" s="940"/>
      <c r="ILX110" s="940"/>
      <c r="ILY110" s="940"/>
      <c r="ILZ110" s="940"/>
      <c r="IMA110" s="940"/>
      <c r="IMB110" s="940"/>
      <c r="IMC110" s="940"/>
      <c r="IMD110" s="940"/>
      <c r="IME110" s="940"/>
      <c r="IMF110" s="940"/>
      <c r="IMG110" s="940"/>
      <c r="IMH110" s="940"/>
      <c r="IMI110" s="940"/>
      <c r="IMJ110" s="940"/>
      <c r="IMK110" s="940"/>
      <c r="IML110" s="940"/>
      <c r="IMM110" s="940"/>
      <c r="IMN110" s="940"/>
      <c r="IMO110" s="940"/>
      <c r="IMP110" s="940"/>
      <c r="IMQ110" s="940"/>
      <c r="IMR110" s="940"/>
      <c r="IMS110" s="940"/>
      <c r="IMT110" s="940"/>
      <c r="IMU110" s="940"/>
      <c r="IMV110" s="940"/>
      <c r="IMW110" s="940"/>
      <c r="IMX110" s="940"/>
      <c r="IMY110" s="940"/>
      <c r="IMZ110" s="940"/>
      <c r="INA110" s="940"/>
      <c r="INB110" s="940"/>
      <c r="INC110" s="940"/>
      <c r="IND110" s="940"/>
      <c r="INE110" s="940"/>
      <c r="INF110" s="940"/>
      <c r="ING110" s="940"/>
      <c r="INH110" s="940"/>
      <c r="INI110" s="940"/>
      <c r="INJ110" s="940"/>
      <c r="INK110" s="940"/>
      <c r="INL110" s="940"/>
      <c r="INM110" s="940"/>
      <c r="INN110" s="940"/>
      <c r="INO110" s="940"/>
      <c r="INP110" s="940"/>
      <c r="INQ110" s="940"/>
      <c r="INR110" s="940"/>
      <c r="INS110" s="940"/>
      <c r="INT110" s="940"/>
      <c r="INU110" s="940"/>
      <c r="INV110" s="940"/>
      <c r="INW110" s="940"/>
      <c r="INX110" s="940"/>
      <c r="INY110" s="940"/>
      <c r="INZ110" s="940"/>
      <c r="IOA110" s="940"/>
      <c r="IOB110" s="940"/>
      <c r="IOC110" s="940"/>
      <c r="IOD110" s="940"/>
      <c r="IOE110" s="940"/>
      <c r="IOF110" s="940"/>
      <c r="IOG110" s="940"/>
      <c r="IOH110" s="940"/>
      <c r="IOI110" s="940"/>
      <c r="IOJ110" s="940"/>
      <c r="IOK110" s="940"/>
      <c r="IOL110" s="940"/>
      <c r="IOM110" s="940"/>
      <c r="ION110" s="940"/>
      <c r="IOO110" s="940"/>
      <c r="IOP110" s="940"/>
      <c r="IOQ110" s="940"/>
      <c r="IOR110" s="940"/>
      <c r="IOS110" s="940"/>
      <c r="IOT110" s="940"/>
      <c r="IOU110" s="940"/>
      <c r="IOV110" s="940"/>
      <c r="IOW110" s="940"/>
      <c r="IOX110" s="940"/>
      <c r="IOY110" s="940"/>
      <c r="IOZ110" s="940"/>
      <c r="IPA110" s="940"/>
      <c r="IPB110" s="940"/>
      <c r="IPC110" s="940"/>
      <c r="IPD110" s="940"/>
      <c r="IPE110" s="940"/>
      <c r="IPF110" s="940"/>
      <c r="IPG110" s="940"/>
      <c r="IPH110" s="940"/>
      <c r="IPI110" s="940"/>
      <c r="IPJ110" s="940"/>
      <c r="IPK110" s="940"/>
      <c r="IPL110" s="940"/>
      <c r="IPM110" s="940"/>
      <c r="IPN110" s="940"/>
      <c r="IPO110" s="940"/>
      <c r="IPP110" s="940"/>
      <c r="IPQ110" s="940"/>
      <c r="IPR110" s="940"/>
      <c r="IPS110" s="940"/>
      <c r="IPT110" s="940"/>
      <c r="IPU110" s="940"/>
      <c r="IPV110" s="940"/>
      <c r="IPW110" s="940"/>
      <c r="IPX110" s="940"/>
      <c r="IPY110" s="940"/>
      <c r="IPZ110" s="940"/>
      <c r="IQA110" s="940"/>
      <c r="IQB110" s="940"/>
      <c r="IQC110" s="940"/>
      <c r="IQD110" s="940"/>
      <c r="IQE110" s="940"/>
      <c r="IQF110" s="940"/>
      <c r="IQG110" s="940"/>
      <c r="IQH110" s="940"/>
      <c r="IQI110" s="940"/>
      <c r="IQJ110" s="940"/>
      <c r="IQK110" s="940"/>
      <c r="IQL110" s="940"/>
      <c r="IQM110" s="940"/>
      <c r="IQN110" s="940"/>
      <c r="IQO110" s="940"/>
      <c r="IQP110" s="940"/>
      <c r="IQQ110" s="940"/>
      <c r="IQR110" s="940"/>
      <c r="IQS110" s="940"/>
      <c r="IQT110" s="940"/>
      <c r="IQU110" s="940"/>
      <c r="IQV110" s="940"/>
      <c r="IQW110" s="940"/>
      <c r="IQX110" s="940"/>
      <c r="IQY110" s="940"/>
      <c r="IQZ110" s="940"/>
      <c r="IRA110" s="940"/>
      <c r="IRB110" s="940"/>
      <c r="IRC110" s="940"/>
      <c r="IRD110" s="940"/>
      <c r="IRE110" s="940"/>
      <c r="IRF110" s="940"/>
      <c r="IRG110" s="940"/>
      <c r="IRH110" s="940"/>
      <c r="IRI110" s="940"/>
      <c r="IRJ110" s="940"/>
      <c r="IRK110" s="940"/>
      <c r="IRL110" s="940"/>
      <c r="IRM110" s="940"/>
      <c r="IRN110" s="940"/>
      <c r="IRO110" s="940"/>
      <c r="IRP110" s="940"/>
      <c r="IRQ110" s="940"/>
      <c r="IRR110" s="940"/>
      <c r="IRS110" s="940"/>
      <c r="IRT110" s="940"/>
      <c r="IRU110" s="940"/>
      <c r="IRV110" s="940"/>
      <c r="IRW110" s="940"/>
      <c r="IRX110" s="940"/>
      <c r="IRY110" s="940"/>
      <c r="IRZ110" s="940"/>
      <c r="ISA110" s="940"/>
      <c r="ISB110" s="940"/>
      <c r="ISC110" s="940"/>
      <c r="ISD110" s="940"/>
      <c r="ISE110" s="940"/>
      <c r="ISF110" s="940"/>
      <c r="ISG110" s="940"/>
      <c r="ISH110" s="940"/>
      <c r="ISI110" s="940"/>
      <c r="ISJ110" s="940"/>
      <c r="ISK110" s="940"/>
      <c r="ISL110" s="940"/>
      <c r="ISM110" s="940"/>
      <c r="ISN110" s="940"/>
      <c r="ISO110" s="940"/>
      <c r="ISP110" s="940"/>
      <c r="ISQ110" s="940"/>
      <c r="ISR110" s="940"/>
      <c r="ISS110" s="940"/>
      <c r="IST110" s="940"/>
      <c r="ISU110" s="940"/>
      <c r="ISV110" s="940"/>
      <c r="ISW110" s="940"/>
      <c r="ISX110" s="940"/>
      <c r="ISY110" s="940"/>
      <c r="ISZ110" s="940"/>
      <c r="ITA110" s="940"/>
      <c r="ITB110" s="940"/>
      <c r="ITC110" s="940"/>
      <c r="ITD110" s="940"/>
      <c r="ITE110" s="940"/>
      <c r="ITF110" s="940"/>
      <c r="ITG110" s="940"/>
      <c r="ITH110" s="940"/>
      <c r="ITI110" s="940"/>
      <c r="ITJ110" s="940"/>
      <c r="ITK110" s="940"/>
      <c r="ITL110" s="940"/>
      <c r="ITM110" s="940"/>
      <c r="ITN110" s="940"/>
      <c r="ITO110" s="940"/>
      <c r="ITP110" s="940"/>
      <c r="ITQ110" s="940"/>
      <c r="ITR110" s="940"/>
      <c r="ITS110" s="940"/>
      <c r="ITT110" s="940"/>
      <c r="ITU110" s="940"/>
      <c r="ITV110" s="940"/>
      <c r="ITW110" s="940"/>
      <c r="ITX110" s="940"/>
      <c r="ITY110" s="940"/>
      <c r="ITZ110" s="940"/>
      <c r="IUA110" s="940"/>
      <c r="IUB110" s="940"/>
      <c r="IUC110" s="940"/>
      <c r="IUD110" s="940"/>
      <c r="IUE110" s="940"/>
      <c r="IUF110" s="940"/>
      <c r="IUG110" s="940"/>
      <c r="IUH110" s="940"/>
      <c r="IUI110" s="940"/>
      <c r="IUJ110" s="940"/>
      <c r="IUK110" s="940"/>
      <c r="IUL110" s="940"/>
      <c r="IUM110" s="940"/>
      <c r="IUN110" s="940"/>
      <c r="IUO110" s="940"/>
      <c r="IUP110" s="940"/>
      <c r="IUQ110" s="940"/>
      <c r="IUR110" s="940"/>
      <c r="IUS110" s="940"/>
      <c r="IUT110" s="940"/>
      <c r="IUU110" s="940"/>
      <c r="IUV110" s="940"/>
      <c r="IUW110" s="940"/>
      <c r="IUX110" s="940"/>
      <c r="IUY110" s="940"/>
      <c r="IUZ110" s="940"/>
      <c r="IVA110" s="940"/>
      <c r="IVB110" s="940"/>
      <c r="IVC110" s="940"/>
      <c r="IVD110" s="940"/>
      <c r="IVE110" s="940"/>
      <c r="IVF110" s="940"/>
      <c r="IVG110" s="940"/>
      <c r="IVH110" s="940"/>
      <c r="IVI110" s="940"/>
      <c r="IVJ110" s="940"/>
      <c r="IVK110" s="940"/>
      <c r="IVL110" s="940"/>
      <c r="IVM110" s="940"/>
      <c r="IVN110" s="940"/>
      <c r="IVO110" s="940"/>
      <c r="IVP110" s="940"/>
      <c r="IVQ110" s="940"/>
      <c r="IVR110" s="940"/>
      <c r="IVS110" s="940"/>
      <c r="IVT110" s="940"/>
      <c r="IVU110" s="940"/>
      <c r="IVV110" s="940"/>
      <c r="IVW110" s="940"/>
      <c r="IVX110" s="940"/>
      <c r="IVY110" s="940"/>
      <c r="IVZ110" s="940"/>
      <c r="IWA110" s="940"/>
      <c r="IWB110" s="940"/>
      <c r="IWC110" s="940"/>
      <c r="IWD110" s="940"/>
      <c r="IWE110" s="940"/>
      <c r="IWF110" s="940"/>
      <c r="IWG110" s="940"/>
      <c r="IWH110" s="940"/>
      <c r="IWI110" s="940"/>
      <c r="IWJ110" s="940"/>
      <c r="IWK110" s="940"/>
      <c r="IWL110" s="940"/>
      <c r="IWM110" s="940"/>
      <c r="IWN110" s="940"/>
      <c r="IWO110" s="940"/>
      <c r="IWP110" s="940"/>
      <c r="IWQ110" s="940"/>
      <c r="IWR110" s="940"/>
      <c r="IWS110" s="940"/>
      <c r="IWT110" s="940"/>
      <c r="IWU110" s="940"/>
      <c r="IWV110" s="940"/>
      <c r="IWW110" s="940"/>
      <c r="IWX110" s="940"/>
      <c r="IWY110" s="940"/>
      <c r="IWZ110" s="940"/>
      <c r="IXA110" s="940"/>
      <c r="IXB110" s="940"/>
      <c r="IXC110" s="940"/>
      <c r="IXD110" s="940"/>
      <c r="IXE110" s="940"/>
      <c r="IXF110" s="940"/>
      <c r="IXG110" s="940"/>
      <c r="IXH110" s="940"/>
      <c r="IXI110" s="940"/>
      <c r="IXJ110" s="940"/>
      <c r="IXK110" s="940"/>
      <c r="IXL110" s="940"/>
      <c r="IXM110" s="940"/>
      <c r="IXN110" s="940"/>
      <c r="IXO110" s="940"/>
      <c r="IXP110" s="940"/>
      <c r="IXQ110" s="940"/>
      <c r="IXR110" s="940"/>
      <c r="IXS110" s="940"/>
      <c r="IXT110" s="940"/>
      <c r="IXU110" s="940"/>
      <c r="IXV110" s="940"/>
      <c r="IXW110" s="940"/>
      <c r="IXX110" s="940"/>
      <c r="IXY110" s="940"/>
      <c r="IXZ110" s="940"/>
      <c r="IYA110" s="940"/>
      <c r="IYB110" s="940"/>
      <c r="IYC110" s="940"/>
      <c r="IYD110" s="940"/>
      <c r="IYE110" s="940"/>
      <c r="IYF110" s="940"/>
      <c r="IYG110" s="940"/>
      <c r="IYH110" s="940"/>
      <c r="IYI110" s="940"/>
      <c r="IYJ110" s="940"/>
      <c r="IYK110" s="940"/>
      <c r="IYL110" s="940"/>
      <c r="IYM110" s="940"/>
      <c r="IYN110" s="940"/>
      <c r="IYO110" s="940"/>
      <c r="IYP110" s="940"/>
      <c r="IYQ110" s="940"/>
      <c r="IYR110" s="940"/>
      <c r="IYS110" s="940"/>
      <c r="IYT110" s="940"/>
      <c r="IYU110" s="940"/>
      <c r="IYV110" s="940"/>
      <c r="IYW110" s="940"/>
      <c r="IYX110" s="940"/>
      <c r="IYY110" s="940"/>
      <c r="IYZ110" s="940"/>
      <c r="IZA110" s="940"/>
      <c r="IZB110" s="940"/>
      <c r="IZC110" s="940"/>
      <c r="IZD110" s="940"/>
      <c r="IZE110" s="940"/>
      <c r="IZF110" s="940"/>
      <c r="IZG110" s="940"/>
      <c r="IZH110" s="940"/>
      <c r="IZI110" s="940"/>
      <c r="IZJ110" s="940"/>
      <c r="IZK110" s="940"/>
      <c r="IZL110" s="940"/>
      <c r="IZM110" s="940"/>
      <c r="IZN110" s="940"/>
      <c r="IZO110" s="940"/>
      <c r="IZP110" s="940"/>
      <c r="IZQ110" s="940"/>
      <c r="IZR110" s="940"/>
      <c r="IZS110" s="940"/>
      <c r="IZT110" s="940"/>
      <c r="IZU110" s="940"/>
      <c r="IZV110" s="940"/>
      <c r="IZW110" s="940"/>
      <c r="IZX110" s="940"/>
      <c r="IZY110" s="940"/>
      <c r="IZZ110" s="940"/>
      <c r="JAA110" s="940"/>
      <c r="JAB110" s="940"/>
      <c r="JAC110" s="940"/>
      <c r="JAD110" s="940"/>
      <c r="JAE110" s="940"/>
      <c r="JAF110" s="940"/>
      <c r="JAG110" s="940"/>
      <c r="JAH110" s="940"/>
      <c r="JAI110" s="940"/>
      <c r="JAJ110" s="940"/>
      <c r="JAK110" s="940"/>
      <c r="JAL110" s="940"/>
      <c r="JAM110" s="940"/>
      <c r="JAN110" s="940"/>
      <c r="JAO110" s="940"/>
      <c r="JAP110" s="940"/>
      <c r="JAQ110" s="940"/>
      <c r="JAR110" s="940"/>
      <c r="JAS110" s="940"/>
      <c r="JAT110" s="940"/>
      <c r="JAU110" s="940"/>
      <c r="JAV110" s="940"/>
      <c r="JAW110" s="940"/>
      <c r="JAX110" s="940"/>
      <c r="JAY110" s="940"/>
      <c r="JAZ110" s="940"/>
      <c r="JBA110" s="940"/>
      <c r="JBB110" s="940"/>
      <c r="JBC110" s="940"/>
      <c r="JBD110" s="940"/>
      <c r="JBE110" s="940"/>
      <c r="JBF110" s="940"/>
      <c r="JBG110" s="940"/>
      <c r="JBH110" s="940"/>
      <c r="JBI110" s="940"/>
      <c r="JBJ110" s="940"/>
      <c r="JBK110" s="940"/>
      <c r="JBL110" s="940"/>
      <c r="JBM110" s="940"/>
      <c r="JBN110" s="940"/>
      <c r="JBO110" s="940"/>
      <c r="JBP110" s="940"/>
      <c r="JBQ110" s="940"/>
      <c r="JBR110" s="940"/>
      <c r="JBS110" s="940"/>
      <c r="JBT110" s="940"/>
      <c r="JBU110" s="940"/>
      <c r="JBV110" s="940"/>
      <c r="JBW110" s="940"/>
      <c r="JBX110" s="940"/>
      <c r="JBY110" s="940"/>
      <c r="JBZ110" s="940"/>
      <c r="JCA110" s="940"/>
      <c r="JCB110" s="940"/>
      <c r="JCC110" s="940"/>
      <c r="JCD110" s="940"/>
      <c r="JCE110" s="940"/>
      <c r="JCF110" s="940"/>
      <c r="JCG110" s="940"/>
      <c r="JCH110" s="940"/>
      <c r="JCI110" s="940"/>
      <c r="JCJ110" s="940"/>
      <c r="JCK110" s="940"/>
      <c r="JCL110" s="940"/>
      <c r="JCM110" s="940"/>
      <c r="JCN110" s="940"/>
      <c r="JCO110" s="940"/>
      <c r="JCP110" s="940"/>
      <c r="JCQ110" s="940"/>
      <c r="JCR110" s="940"/>
      <c r="JCS110" s="940"/>
      <c r="JCT110" s="940"/>
      <c r="JCU110" s="940"/>
      <c r="JCV110" s="940"/>
      <c r="JCW110" s="940"/>
      <c r="JCX110" s="940"/>
      <c r="JCY110" s="940"/>
      <c r="JCZ110" s="940"/>
      <c r="JDA110" s="940"/>
      <c r="JDB110" s="940"/>
      <c r="JDC110" s="940"/>
      <c r="JDD110" s="940"/>
      <c r="JDE110" s="940"/>
      <c r="JDF110" s="940"/>
      <c r="JDG110" s="940"/>
      <c r="JDH110" s="940"/>
      <c r="JDI110" s="940"/>
      <c r="JDJ110" s="940"/>
      <c r="JDK110" s="940"/>
      <c r="JDL110" s="940"/>
      <c r="JDM110" s="940"/>
      <c r="JDN110" s="940"/>
      <c r="JDO110" s="940"/>
      <c r="JDP110" s="940"/>
      <c r="JDQ110" s="940"/>
      <c r="JDR110" s="940"/>
      <c r="JDS110" s="940"/>
      <c r="JDT110" s="940"/>
      <c r="JDU110" s="940"/>
      <c r="JDV110" s="940"/>
      <c r="JDW110" s="940"/>
      <c r="JDX110" s="940"/>
      <c r="JDY110" s="940"/>
      <c r="JDZ110" s="940"/>
      <c r="JEA110" s="940"/>
      <c r="JEB110" s="940"/>
      <c r="JEC110" s="940"/>
      <c r="JED110" s="940"/>
      <c r="JEE110" s="940"/>
      <c r="JEF110" s="940"/>
      <c r="JEG110" s="940"/>
      <c r="JEH110" s="940"/>
      <c r="JEI110" s="940"/>
      <c r="JEJ110" s="940"/>
      <c r="JEK110" s="940"/>
      <c r="JEL110" s="940"/>
      <c r="JEM110" s="940"/>
      <c r="JEN110" s="940"/>
      <c r="JEO110" s="940"/>
      <c r="JEP110" s="940"/>
      <c r="JEQ110" s="940"/>
      <c r="JER110" s="940"/>
      <c r="JES110" s="940"/>
      <c r="JET110" s="940"/>
      <c r="JEU110" s="940"/>
      <c r="JEV110" s="940"/>
      <c r="JEW110" s="940"/>
      <c r="JEX110" s="940"/>
      <c r="JEY110" s="940"/>
      <c r="JEZ110" s="940"/>
      <c r="JFA110" s="940"/>
      <c r="JFB110" s="940"/>
      <c r="JFC110" s="940"/>
      <c r="JFD110" s="940"/>
      <c r="JFE110" s="940"/>
      <c r="JFF110" s="940"/>
      <c r="JFG110" s="940"/>
      <c r="JFH110" s="940"/>
      <c r="JFI110" s="940"/>
      <c r="JFJ110" s="940"/>
      <c r="JFK110" s="940"/>
      <c r="JFL110" s="940"/>
      <c r="JFM110" s="940"/>
      <c r="JFN110" s="940"/>
      <c r="JFO110" s="940"/>
      <c r="JFP110" s="940"/>
      <c r="JFQ110" s="940"/>
      <c r="JFR110" s="940"/>
      <c r="JFS110" s="940"/>
      <c r="JFT110" s="940"/>
      <c r="JFU110" s="940"/>
      <c r="JFV110" s="940"/>
      <c r="JFW110" s="940"/>
      <c r="JFX110" s="940"/>
      <c r="JFY110" s="940"/>
      <c r="JFZ110" s="940"/>
      <c r="JGA110" s="940"/>
      <c r="JGB110" s="940"/>
      <c r="JGC110" s="940"/>
      <c r="JGD110" s="940"/>
      <c r="JGE110" s="940"/>
      <c r="JGF110" s="940"/>
      <c r="JGG110" s="940"/>
      <c r="JGH110" s="940"/>
      <c r="JGI110" s="940"/>
      <c r="JGJ110" s="940"/>
      <c r="JGK110" s="940"/>
      <c r="JGL110" s="940"/>
      <c r="JGM110" s="940"/>
      <c r="JGN110" s="940"/>
      <c r="JGO110" s="940"/>
      <c r="JGP110" s="940"/>
      <c r="JGQ110" s="940"/>
      <c r="JGR110" s="940"/>
      <c r="JGS110" s="940"/>
      <c r="JGT110" s="940"/>
      <c r="JGU110" s="940"/>
      <c r="JGV110" s="940"/>
      <c r="JGW110" s="940"/>
      <c r="JGX110" s="940"/>
      <c r="JGY110" s="940"/>
      <c r="JGZ110" s="940"/>
      <c r="JHA110" s="940"/>
      <c r="JHB110" s="940"/>
      <c r="JHC110" s="940"/>
      <c r="JHD110" s="940"/>
      <c r="JHE110" s="940"/>
      <c r="JHF110" s="940"/>
      <c r="JHG110" s="940"/>
      <c r="JHH110" s="940"/>
      <c r="JHI110" s="940"/>
      <c r="JHJ110" s="940"/>
      <c r="JHK110" s="940"/>
      <c r="JHL110" s="940"/>
      <c r="JHM110" s="940"/>
      <c r="JHN110" s="940"/>
      <c r="JHO110" s="940"/>
      <c r="JHP110" s="940"/>
      <c r="JHQ110" s="940"/>
      <c r="JHR110" s="940"/>
      <c r="JHS110" s="940"/>
      <c r="JHT110" s="940"/>
      <c r="JHU110" s="940"/>
      <c r="JHV110" s="940"/>
      <c r="JHW110" s="940"/>
      <c r="JHX110" s="940"/>
      <c r="JHY110" s="940"/>
      <c r="JHZ110" s="940"/>
      <c r="JIA110" s="940"/>
      <c r="JIB110" s="940"/>
      <c r="JIC110" s="940"/>
      <c r="JID110" s="940"/>
      <c r="JIE110" s="940"/>
      <c r="JIF110" s="940"/>
      <c r="JIG110" s="940"/>
      <c r="JIH110" s="940"/>
      <c r="JII110" s="940"/>
      <c r="JIJ110" s="940"/>
      <c r="JIK110" s="940"/>
      <c r="JIL110" s="940"/>
      <c r="JIM110" s="940"/>
      <c r="JIN110" s="940"/>
      <c r="JIO110" s="940"/>
      <c r="JIP110" s="940"/>
      <c r="JIQ110" s="940"/>
      <c r="JIR110" s="940"/>
      <c r="JIS110" s="940"/>
      <c r="JIT110" s="940"/>
      <c r="JIU110" s="940"/>
      <c r="JIV110" s="940"/>
      <c r="JIW110" s="940"/>
      <c r="JIX110" s="940"/>
      <c r="JIY110" s="940"/>
      <c r="JIZ110" s="940"/>
      <c r="JJA110" s="940"/>
      <c r="JJB110" s="940"/>
      <c r="JJC110" s="940"/>
      <c r="JJD110" s="940"/>
      <c r="JJE110" s="940"/>
      <c r="JJF110" s="940"/>
      <c r="JJG110" s="940"/>
      <c r="JJH110" s="940"/>
      <c r="JJI110" s="940"/>
      <c r="JJJ110" s="940"/>
      <c r="JJK110" s="940"/>
      <c r="JJL110" s="940"/>
      <c r="JJM110" s="940"/>
      <c r="JJN110" s="940"/>
      <c r="JJO110" s="940"/>
      <c r="JJP110" s="940"/>
      <c r="JJQ110" s="940"/>
      <c r="JJR110" s="940"/>
      <c r="JJS110" s="940"/>
      <c r="JJT110" s="940"/>
      <c r="JJU110" s="940"/>
      <c r="JJV110" s="940"/>
      <c r="JJW110" s="940"/>
      <c r="JJX110" s="940"/>
      <c r="JJY110" s="940"/>
      <c r="JJZ110" s="940"/>
      <c r="JKA110" s="940"/>
      <c r="JKB110" s="940"/>
      <c r="JKC110" s="940"/>
      <c r="JKD110" s="940"/>
      <c r="JKE110" s="940"/>
      <c r="JKF110" s="940"/>
      <c r="JKG110" s="940"/>
      <c r="JKH110" s="940"/>
      <c r="JKI110" s="940"/>
      <c r="JKJ110" s="940"/>
      <c r="JKK110" s="940"/>
      <c r="JKL110" s="940"/>
      <c r="JKM110" s="940"/>
      <c r="JKN110" s="940"/>
      <c r="JKO110" s="940"/>
      <c r="JKP110" s="940"/>
      <c r="JKQ110" s="940"/>
      <c r="JKR110" s="940"/>
      <c r="JKS110" s="940"/>
      <c r="JKT110" s="940"/>
      <c r="JKU110" s="940"/>
      <c r="JKV110" s="940"/>
      <c r="JKW110" s="940"/>
      <c r="JKX110" s="940"/>
      <c r="JKY110" s="940"/>
      <c r="JKZ110" s="940"/>
      <c r="JLA110" s="940"/>
      <c r="JLB110" s="940"/>
      <c r="JLC110" s="940"/>
      <c r="JLD110" s="940"/>
      <c r="JLE110" s="940"/>
      <c r="JLF110" s="940"/>
      <c r="JLG110" s="940"/>
      <c r="JLH110" s="940"/>
      <c r="JLI110" s="940"/>
      <c r="JLJ110" s="940"/>
      <c r="JLK110" s="940"/>
      <c r="JLL110" s="940"/>
      <c r="JLM110" s="940"/>
      <c r="JLN110" s="940"/>
      <c r="JLO110" s="940"/>
      <c r="JLP110" s="940"/>
      <c r="JLQ110" s="940"/>
      <c r="JLR110" s="940"/>
      <c r="JLS110" s="940"/>
      <c r="JLT110" s="940"/>
      <c r="JLU110" s="940"/>
      <c r="JLV110" s="940"/>
      <c r="JLW110" s="940"/>
      <c r="JLX110" s="940"/>
      <c r="JLY110" s="940"/>
      <c r="JLZ110" s="940"/>
      <c r="JMA110" s="940"/>
      <c r="JMB110" s="940"/>
      <c r="JMC110" s="940"/>
      <c r="JMD110" s="940"/>
      <c r="JME110" s="940"/>
      <c r="JMF110" s="940"/>
      <c r="JMG110" s="940"/>
      <c r="JMH110" s="940"/>
      <c r="JMI110" s="940"/>
      <c r="JMJ110" s="940"/>
      <c r="JMK110" s="940"/>
      <c r="JML110" s="940"/>
      <c r="JMM110" s="940"/>
      <c r="JMN110" s="940"/>
      <c r="JMO110" s="940"/>
      <c r="JMP110" s="940"/>
      <c r="JMQ110" s="940"/>
      <c r="JMR110" s="940"/>
      <c r="JMS110" s="940"/>
      <c r="JMT110" s="940"/>
      <c r="JMU110" s="940"/>
      <c r="JMV110" s="940"/>
      <c r="JMW110" s="940"/>
      <c r="JMX110" s="940"/>
      <c r="JMY110" s="940"/>
      <c r="JMZ110" s="940"/>
      <c r="JNA110" s="940"/>
      <c r="JNB110" s="940"/>
      <c r="JNC110" s="940"/>
      <c r="JND110" s="940"/>
      <c r="JNE110" s="940"/>
      <c r="JNF110" s="940"/>
      <c r="JNG110" s="940"/>
      <c r="JNH110" s="940"/>
      <c r="JNI110" s="940"/>
      <c r="JNJ110" s="940"/>
      <c r="JNK110" s="940"/>
      <c r="JNL110" s="940"/>
      <c r="JNM110" s="940"/>
      <c r="JNN110" s="940"/>
      <c r="JNO110" s="940"/>
      <c r="JNP110" s="940"/>
      <c r="JNQ110" s="940"/>
      <c r="JNR110" s="940"/>
      <c r="JNS110" s="940"/>
      <c r="JNT110" s="940"/>
      <c r="JNU110" s="940"/>
      <c r="JNV110" s="940"/>
      <c r="JNW110" s="940"/>
      <c r="JNX110" s="940"/>
      <c r="JNY110" s="940"/>
      <c r="JNZ110" s="940"/>
      <c r="JOA110" s="940"/>
      <c r="JOB110" s="940"/>
      <c r="JOC110" s="940"/>
      <c r="JOD110" s="940"/>
      <c r="JOE110" s="940"/>
      <c r="JOF110" s="940"/>
      <c r="JOG110" s="940"/>
      <c r="JOH110" s="940"/>
      <c r="JOI110" s="940"/>
      <c r="JOJ110" s="940"/>
      <c r="JOK110" s="940"/>
      <c r="JOL110" s="940"/>
      <c r="JOM110" s="940"/>
      <c r="JON110" s="940"/>
      <c r="JOO110" s="940"/>
      <c r="JOP110" s="940"/>
      <c r="JOQ110" s="940"/>
      <c r="JOR110" s="940"/>
      <c r="JOS110" s="940"/>
      <c r="JOT110" s="940"/>
      <c r="JOU110" s="940"/>
      <c r="JOV110" s="940"/>
      <c r="JOW110" s="940"/>
      <c r="JOX110" s="940"/>
      <c r="JOY110" s="940"/>
      <c r="JOZ110" s="940"/>
      <c r="JPA110" s="940"/>
      <c r="JPB110" s="940"/>
      <c r="JPC110" s="940"/>
      <c r="JPD110" s="940"/>
      <c r="JPE110" s="940"/>
      <c r="JPF110" s="940"/>
      <c r="JPG110" s="940"/>
      <c r="JPH110" s="940"/>
      <c r="JPI110" s="940"/>
      <c r="JPJ110" s="940"/>
      <c r="JPK110" s="940"/>
      <c r="JPL110" s="940"/>
      <c r="JPM110" s="940"/>
      <c r="JPN110" s="940"/>
      <c r="JPO110" s="940"/>
      <c r="JPP110" s="940"/>
      <c r="JPQ110" s="940"/>
      <c r="JPR110" s="940"/>
      <c r="JPS110" s="940"/>
      <c r="JPT110" s="940"/>
      <c r="JPU110" s="940"/>
      <c r="JPV110" s="940"/>
      <c r="JPW110" s="940"/>
      <c r="JPX110" s="940"/>
      <c r="JPY110" s="940"/>
      <c r="JPZ110" s="940"/>
      <c r="JQA110" s="940"/>
      <c r="JQB110" s="940"/>
      <c r="JQC110" s="940"/>
      <c r="JQD110" s="940"/>
      <c r="JQE110" s="940"/>
      <c r="JQF110" s="940"/>
      <c r="JQG110" s="940"/>
      <c r="JQH110" s="940"/>
      <c r="JQI110" s="940"/>
      <c r="JQJ110" s="940"/>
      <c r="JQK110" s="940"/>
      <c r="JQL110" s="940"/>
      <c r="JQM110" s="940"/>
      <c r="JQN110" s="940"/>
      <c r="JQO110" s="940"/>
      <c r="JQP110" s="940"/>
      <c r="JQQ110" s="940"/>
      <c r="JQR110" s="940"/>
      <c r="JQS110" s="940"/>
      <c r="JQT110" s="940"/>
      <c r="JQU110" s="940"/>
      <c r="JQV110" s="940"/>
      <c r="JQW110" s="940"/>
      <c r="JQX110" s="940"/>
      <c r="JQY110" s="940"/>
      <c r="JQZ110" s="940"/>
      <c r="JRA110" s="940"/>
      <c r="JRB110" s="940"/>
      <c r="JRC110" s="940"/>
      <c r="JRD110" s="940"/>
      <c r="JRE110" s="940"/>
      <c r="JRF110" s="940"/>
      <c r="JRG110" s="940"/>
      <c r="JRH110" s="940"/>
      <c r="JRI110" s="940"/>
      <c r="JRJ110" s="940"/>
      <c r="JRK110" s="940"/>
      <c r="JRL110" s="940"/>
      <c r="JRM110" s="940"/>
      <c r="JRN110" s="940"/>
      <c r="JRO110" s="940"/>
      <c r="JRP110" s="940"/>
      <c r="JRQ110" s="940"/>
      <c r="JRR110" s="940"/>
      <c r="JRS110" s="940"/>
      <c r="JRT110" s="940"/>
      <c r="JRU110" s="940"/>
      <c r="JRV110" s="940"/>
      <c r="JRW110" s="940"/>
      <c r="JRX110" s="940"/>
      <c r="JRY110" s="940"/>
      <c r="JRZ110" s="940"/>
      <c r="JSA110" s="940"/>
      <c r="JSB110" s="940"/>
      <c r="JSC110" s="940"/>
      <c r="JSD110" s="940"/>
      <c r="JSE110" s="940"/>
      <c r="JSF110" s="940"/>
      <c r="JSG110" s="940"/>
      <c r="JSH110" s="940"/>
      <c r="JSI110" s="940"/>
      <c r="JSJ110" s="940"/>
      <c r="JSK110" s="940"/>
      <c r="JSL110" s="940"/>
      <c r="JSM110" s="940"/>
      <c r="JSN110" s="940"/>
      <c r="JSO110" s="940"/>
      <c r="JSP110" s="940"/>
      <c r="JSQ110" s="940"/>
      <c r="JSR110" s="940"/>
      <c r="JSS110" s="940"/>
      <c r="JST110" s="940"/>
      <c r="JSU110" s="940"/>
      <c r="JSV110" s="940"/>
      <c r="JSW110" s="940"/>
      <c r="JSX110" s="940"/>
      <c r="JSY110" s="940"/>
      <c r="JSZ110" s="940"/>
      <c r="JTA110" s="940"/>
      <c r="JTB110" s="940"/>
      <c r="JTC110" s="940"/>
      <c r="JTD110" s="940"/>
      <c r="JTE110" s="940"/>
      <c r="JTF110" s="940"/>
      <c r="JTG110" s="940"/>
      <c r="JTH110" s="940"/>
      <c r="JTI110" s="940"/>
      <c r="JTJ110" s="940"/>
      <c r="JTK110" s="940"/>
      <c r="JTL110" s="940"/>
      <c r="JTM110" s="940"/>
      <c r="JTN110" s="940"/>
      <c r="JTO110" s="940"/>
      <c r="JTP110" s="940"/>
      <c r="JTQ110" s="940"/>
      <c r="JTR110" s="940"/>
      <c r="JTS110" s="940"/>
      <c r="JTT110" s="940"/>
      <c r="JTU110" s="940"/>
      <c r="JTV110" s="940"/>
      <c r="JTW110" s="940"/>
      <c r="JTX110" s="940"/>
      <c r="JTY110" s="940"/>
      <c r="JTZ110" s="940"/>
      <c r="JUA110" s="940"/>
      <c r="JUB110" s="940"/>
      <c r="JUC110" s="940"/>
      <c r="JUD110" s="940"/>
      <c r="JUE110" s="940"/>
      <c r="JUF110" s="940"/>
      <c r="JUG110" s="940"/>
      <c r="JUH110" s="940"/>
      <c r="JUI110" s="940"/>
      <c r="JUJ110" s="940"/>
      <c r="JUK110" s="940"/>
      <c r="JUL110" s="940"/>
      <c r="JUM110" s="940"/>
      <c r="JUN110" s="940"/>
      <c r="JUO110" s="940"/>
      <c r="JUP110" s="940"/>
      <c r="JUQ110" s="940"/>
      <c r="JUR110" s="940"/>
      <c r="JUS110" s="940"/>
      <c r="JUT110" s="940"/>
      <c r="JUU110" s="940"/>
      <c r="JUV110" s="940"/>
      <c r="JUW110" s="940"/>
      <c r="JUX110" s="940"/>
      <c r="JUY110" s="940"/>
      <c r="JUZ110" s="940"/>
      <c r="JVA110" s="940"/>
      <c r="JVB110" s="940"/>
      <c r="JVC110" s="940"/>
      <c r="JVD110" s="940"/>
      <c r="JVE110" s="940"/>
      <c r="JVF110" s="940"/>
      <c r="JVG110" s="940"/>
      <c r="JVH110" s="940"/>
      <c r="JVI110" s="940"/>
      <c r="JVJ110" s="940"/>
      <c r="JVK110" s="940"/>
      <c r="JVL110" s="940"/>
      <c r="JVM110" s="940"/>
      <c r="JVN110" s="940"/>
      <c r="JVO110" s="940"/>
      <c r="JVP110" s="940"/>
      <c r="JVQ110" s="940"/>
      <c r="JVR110" s="940"/>
      <c r="JVS110" s="940"/>
      <c r="JVT110" s="940"/>
      <c r="JVU110" s="940"/>
      <c r="JVV110" s="940"/>
      <c r="JVW110" s="940"/>
      <c r="JVX110" s="940"/>
      <c r="JVY110" s="940"/>
      <c r="JVZ110" s="940"/>
      <c r="JWA110" s="940"/>
      <c r="JWB110" s="940"/>
      <c r="JWC110" s="940"/>
      <c r="JWD110" s="940"/>
      <c r="JWE110" s="940"/>
      <c r="JWF110" s="940"/>
      <c r="JWG110" s="940"/>
      <c r="JWH110" s="940"/>
      <c r="JWI110" s="940"/>
      <c r="JWJ110" s="940"/>
      <c r="JWK110" s="940"/>
      <c r="JWL110" s="940"/>
      <c r="JWM110" s="940"/>
      <c r="JWN110" s="940"/>
      <c r="JWO110" s="940"/>
      <c r="JWP110" s="940"/>
      <c r="JWQ110" s="940"/>
      <c r="JWR110" s="940"/>
      <c r="JWS110" s="940"/>
      <c r="JWT110" s="940"/>
      <c r="JWU110" s="940"/>
      <c r="JWV110" s="940"/>
      <c r="JWW110" s="940"/>
      <c r="JWX110" s="940"/>
      <c r="JWY110" s="940"/>
      <c r="JWZ110" s="940"/>
      <c r="JXA110" s="940"/>
      <c r="JXB110" s="940"/>
      <c r="JXC110" s="940"/>
      <c r="JXD110" s="940"/>
      <c r="JXE110" s="940"/>
      <c r="JXF110" s="940"/>
      <c r="JXG110" s="940"/>
      <c r="JXH110" s="940"/>
      <c r="JXI110" s="940"/>
      <c r="JXJ110" s="940"/>
      <c r="JXK110" s="940"/>
      <c r="JXL110" s="940"/>
      <c r="JXM110" s="940"/>
      <c r="JXN110" s="940"/>
      <c r="JXO110" s="940"/>
      <c r="JXP110" s="940"/>
      <c r="JXQ110" s="940"/>
      <c r="JXR110" s="940"/>
      <c r="JXS110" s="940"/>
      <c r="JXT110" s="940"/>
      <c r="JXU110" s="940"/>
      <c r="JXV110" s="940"/>
      <c r="JXW110" s="940"/>
      <c r="JXX110" s="940"/>
      <c r="JXY110" s="940"/>
      <c r="JXZ110" s="940"/>
      <c r="JYA110" s="940"/>
      <c r="JYB110" s="940"/>
      <c r="JYC110" s="940"/>
      <c r="JYD110" s="940"/>
      <c r="JYE110" s="940"/>
      <c r="JYF110" s="940"/>
      <c r="JYG110" s="940"/>
      <c r="JYH110" s="940"/>
      <c r="JYI110" s="940"/>
      <c r="JYJ110" s="940"/>
      <c r="JYK110" s="940"/>
      <c r="JYL110" s="940"/>
      <c r="JYM110" s="940"/>
      <c r="JYN110" s="940"/>
      <c r="JYO110" s="940"/>
      <c r="JYP110" s="940"/>
      <c r="JYQ110" s="940"/>
      <c r="JYR110" s="940"/>
      <c r="JYS110" s="940"/>
      <c r="JYT110" s="940"/>
      <c r="JYU110" s="940"/>
      <c r="JYV110" s="940"/>
      <c r="JYW110" s="940"/>
      <c r="JYX110" s="940"/>
      <c r="JYY110" s="940"/>
      <c r="JYZ110" s="940"/>
      <c r="JZA110" s="940"/>
      <c r="JZB110" s="940"/>
      <c r="JZC110" s="940"/>
      <c r="JZD110" s="940"/>
      <c r="JZE110" s="940"/>
      <c r="JZF110" s="940"/>
      <c r="JZG110" s="940"/>
      <c r="JZH110" s="940"/>
      <c r="JZI110" s="940"/>
      <c r="JZJ110" s="940"/>
      <c r="JZK110" s="940"/>
      <c r="JZL110" s="940"/>
      <c r="JZM110" s="940"/>
      <c r="JZN110" s="940"/>
      <c r="JZO110" s="940"/>
      <c r="JZP110" s="940"/>
      <c r="JZQ110" s="940"/>
      <c r="JZR110" s="940"/>
      <c r="JZS110" s="940"/>
      <c r="JZT110" s="940"/>
      <c r="JZU110" s="940"/>
      <c r="JZV110" s="940"/>
      <c r="JZW110" s="940"/>
      <c r="JZX110" s="940"/>
      <c r="JZY110" s="940"/>
      <c r="JZZ110" s="940"/>
      <c r="KAA110" s="940"/>
      <c r="KAB110" s="940"/>
      <c r="KAC110" s="940"/>
      <c r="KAD110" s="940"/>
      <c r="KAE110" s="940"/>
      <c r="KAF110" s="940"/>
      <c r="KAG110" s="940"/>
      <c r="KAH110" s="940"/>
      <c r="KAI110" s="940"/>
      <c r="KAJ110" s="940"/>
      <c r="KAK110" s="940"/>
      <c r="KAL110" s="940"/>
      <c r="KAM110" s="940"/>
      <c r="KAN110" s="940"/>
      <c r="KAO110" s="940"/>
      <c r="KAP110" s="940"/>
      <c r="KAQ110" s="940"/>
      <c r="KAR110" s="940"/>
      <c r="KAS110" s="940"/>
      <c r="KAT110" s="940"/>
      <c r="KAU110" s="940"/>
      <c r="KAV110" s="940"/>
      <c r="KAW110" s="940"/>
      <c r="KAX110" s="940"/>
      <c r="KAY110" s="940"/>
      <c r="KAZ110" s="940"/>
      <c r="KBA110" s="940"/>
      <c r="KBB110" s="940"/>
      <c r="KBC110" s="940"/>
      <c r="KBD110" s="940"/>
      <c r="KBE110" s="940"/>
      <c r="KBF110" s="940"/>
      <c r="KBG110" s="940"/>
      <c r="KBH110" s="940"/>
      <c r="KBI110" s="940"/>
      <c r="KBJ110" s="940"/>
      <c r="KBK110" s="940"/>
      <c r="KBL110" s="940"/>
      <c r="KBM110" s="940"/>
      <c r="KBN110" s="940"/>
      <c r="KBO110" s="940"/>
      <c r="KBP110" s="940"/>
      <c r="KBQ110" s="940"/>
      <c r="KBR110" s="940"/>
      <c r="KBS110" s="940"/>
      <c r="KBT110" s="940"/>
      <c r="KBU110" s="940"/>
      <c r="KBV110" s="940"/>
      <c r="KBW110" s="940"/>
      <c r="KBX110" s="940"/>
      <c r="KBY110" s="940"/>
      <c r="KBZ110" s="940"/>
      <c r="KCA110" s="940"/>
      <c r="KCB110" s="940"/>
      <c r="KCC110" s="940"/>
      <c r="KCD110" s="940"/>
      <c r="KCE110" s="940"/>
      <c r="KCF110" s="940"/>
      <c r="KCG110" s="940"/>
      <c r="KCH110" s="940"/>
      <c r="KCI110" s="940"/>
      <c r="KCJ110" s="940"/>
      <c r="KCK110" s="940"/>
      <c r="KCL110" s="940"/>
      <c r="KCM110" s="940"/>
      <c r="KCN110" s="940"/>
      <c r="KCO110" s="940"/>
      <c r="KCP110" s="940"/>
      <c r="KCQ110" s="940"/>
      <c r="KCR110" s="940"/>
      <c r="KCS110" s="940"/>
      <c r="KCT110" s="940"/>
      <c r="KCU110" s="940"/>
      <c r="KCV110" s="940"/>
      <c r="KCW110" s="940"/>
      <c r="KCX110" s="940"/>
      <c r="KCY110" s="940"/>
      <c r="KCZ110" s="940"/>
      <c r="KDA110" s="940"/>
      <c r="KDB110" s="940"/>
      <c r="KDC110" s="940"/>
      <c r="KDD110" s="940"/>
      <c r="KDE110" s="940"/>
      <c r="KDF110" s="940"/>
      <c r="KDG110" s="940"/>
      <c r="KDH110" s="940"/>
      <c r="KDI110" s="940"/>
      <c r="KDJ110" s="940"/>
      <c r="KDK110" s="940"/>
      <c r="KDL110" s="940"/>
      <c r="KDM110" s="940"/>
      <c r="KDN110" s="940"/>
      <c r="KDO110" s="940"/>
      <c r="KDP110" s="940"/>
      <c r="KDQ110" s="940"/>
      <c r="KDR110" s="940"/>
      <c r="KDS110" s="940"/>
      <c r="KDT110" s="940"/>
      <c r="KDU110" s="940"/>
      <c r="KDV110" s="940"/>
      <c r="KDW110" s="940"/>
      <c r="KDX110" s="940"/>
      <c r="KDY110" s="940"/>
      <c r="KDZ110" s="940"/>
      <c r="KEA110" s="940"/>
      <c r="KEB110" s="940"/>
      <c r="KEC110" s="940"/>
      <c r="KED110" s="940"/>
      <c r="KEE110" s="940"/>
      <c r="KEF110" s="940"/>
      <c r="KEG110" s="940"/>
      <c r="KEH110" s="940"/>
      <c r="KEI110" s="940"/>
      <c r="KEJ110" s="940"/>
      <c r="KEK110" s="940"/>
      <c r="KEL110" s="940"/>
      <c r="KEM110" s="940"/>
      <c r="KEN110" s="940"/>
      <c r="KEO110" s="940"/>
      <c r="KEP110" s="940"/>
      <c r="KEQ110" s="940"/>
      <c r="KER110" s="940"/>
      <c r="KES110" s="940"/>
      <c r="KET110" s="940"/>
      <c r="KEU110" s="940"/>
      <c r="KEV110" s="940"/>
      <c r="KEW110" s="940"/>
      <c r="KEX110" s="940"/>
      <c r="KEY110" s="940"/>
      <c r="KEZ110" s="940"/>
      <c r="KFA110" s="940"/>
      <c r="KFB110" s="940"/>
      <c r="KFC110" s="940"/>
      <c r="KFD110" s="940"/>
      <c r="KFE110" s="940"/>
      <c r="KFF110" s="940"/>
      <c r="KFG110" s="940"/>
      <c r="KFH110" s="940"/>
      <c r="KFI110" s="940"/>
      <c r="KFJ110" s="940"/>
      <c r="KFK110" s="940"/>
      <c r="KFL110" s="940"/>
      <c r="KFM110" s="940"/>
      <c r="KFN110" s="940"/>
      <c r="KFO110" s="940"/>
      <c r="KFP110" s="940"/>
      <c r="KFQ110" s="940"/>
      <c r="KFR110" s="940"/>
      <c r="KFS110" s="940"/>
      <c r="KFT110" s="940"/>
      <c r="KFU110" s="940"/>
      <c r="KFV110" s="940"/>
      <c r="KFW110" s="940"/>
      <c r="KFX110" s="940"/>
      <c r="KFY110" s="940"/>
      <c r="KFZ110" s="940"/>
      <c r="KGA110" s="940"/>
      <c r="KGB110" s="940"/>
      <c r="KGC110" s="940"/>
      <c r="KGD110" s="940"/>
      <c r="KGE110" s="940"/>
      <c r="KGF110" s="940"/>
      <c r="KGG110" s="940"/>
      <c r="KGH110" s="940"/>
      <c r="KGI110" s="940"/>
      <c r="KGJ110" s="940"/>
      <c r="KGK110" s="940"/>
      <c r="KGL110" s="940"/>
      <c r="KGM110" s="940"/>
      <c r="KGN110" s="940"/>
      <c r="KGO110" s="940"/>
      <c r="KGP110" s="940"/>
      <c r="KGQ110" s="940"/>
      <c r="KGR110" s="940"/>
      <c r="KGS110" s="940"/>
      <c r="KGT110" s="940"/>
      <c r="KGU110" s="940"/>
      <c r="KGV110" s="940"/>
      <c r="KGW110" s="940"/>
      <c r="KGX110" s="940"/>
      <c r="KGY110" s="940"/>
      <c r="KGZ110" s="940"/>
      <c r="KHA110" s="940"/>
      <c r="KHB110" s="940"/>
      <c r="KHC110" s="940"/>
      <c r="KHD110" s="940"/>
      <c r="KHE110" s="940"/>
      <c r="KHF110" s="940"/>
      <c r="KHG110" s="940"/>
      <c r="KHH110" s="940"/>
      <c r="KHI110" s="940"/>
      <c r="KHJ110" s="940"/>
      <c r="KHK110" s="940"/>
      <c r="KHL110" s="940"/>
      <c r="KHM110" s="940"/>
      <c r="KHN110" s="940"/>
      <c r="KHO110" s="940"/>
      <c r="KHP110" s="940"/>
      <c r="KHQ110" s="940"/>
      <c r="KHR110" s="940"/>
      <c r="KHS110" s="940"/>
      <c r="KHT110" s="940"/>
      <c r="KHU110" s="940"/>
      <c r="KHV110" s="940"/>
      <c r="KHW110" s="940"/>
      <c r="KHX110" s="940"/>
      <c r="KHY110" s="940"/>
      <c r="KHZ110" s="940"/>
      <c r="KIA110" s="940"/>
      <c r="KIB110" s="940"/>
      <c r="KIC110" s="940"/>
      <c r="KID110" s="940"/>
      <c r="KIE110" s="940"/>
      <c r="KIF110" s="940"/>
      <c r="KIG110" s="940"/>
      <c r="KIH110" s="940"/>
      <c r="KII110" s="940"/>
      <c r="KIJ110" s="940"/>
      <c r="KIK110" s="940"/>
      <c r="KIL110" s="940"/>
      <c r="KIM110" s="940"/>
      <c r="KIN110" s="940"/>
      <c r="KIO110" s="940"/>
      <c r="KIP110" s="940"/>
      <c r="KIQ110" s="940"/>
      <c r="KIR110" s="940"/>
      <c r="KIS110" s="940"/>
      <c r="KIT110" s="940"/>
      <c r="KIU110" s="940"/>
      <c r="KIV110" s="940"/>
      <c r="KIW110" s="940"/>
      <c r="KIX110" s="940"/>
      <c r="KIY110" s="940"/>
      <c r="KIZ110" s="940"/>
      <c r="KJA110" s="940"/>
      <c r="KJB110" s="940"/>
      <c r="KJC110" s="940"/>
      <c r="KJD110" s="940"/>
      <c r="KJE110" s="940"/>
      <c r="KJF110" s="940"/>
      <c r="KJG110" s="940"/>
      <c r="KJH110" s="940"/>
      <c r="KJI110" s="940"/>
      <c r="KJJ110" s="940"/>
      <c r="KJK110" s="940"/>
      <c r="KJL110" s="940"/>
      <c r="KJM110" s="940"/>
      <c r="KJN110" s="940"/>
      <c r="KJO110" s="940"/>
      <c r="KJP110" s="940"/>
      <c r="KJQ110" s="940"/>
      <c r="KJR110" s="940"/>
      <c r="KJS110" s="940"/>
      <c r="KJT110" s="940"/>
      <c r="KJU110" s="940"/>
      <c r="KJV110" s="940"/>
      <c r="KJW110" s="940"/>
      <c r="KJX110" s="940"/>
      <c r="KJY110" s="940"/>
      <c r="KJZ110" s="940"/>
      <c r="KKA110" s="940"/>
      <c r="KKB110" s="940"/>
      <c r="KKC110" s="940"/>
      <c r="KKD110" s="940"/>
      <c r="KKE110" s="940"/>
      <c r="KKF110" s="940"/>
      <c r="KKG110" s="940"/>
      <c r="KKH110" s="940"/>
      <c r="KKI110" s="940"/>
      <c r="KKJ110" s="940"/>
      <c r="KKK110" s="940"/>
      <c r="KKL110" s="940"/>
      <c r="KKM110" s="940"/>
      <c r="KKN110" s="940"/>
      <c r="KKO110" s="940"/>
      <c r="KKP110" s="940"/>
      <c r="KKQ110" s="940"/>
      <c r="KKR110" s="940"/>
      <c r="KKS110" s="940"/>
      <c r="KKT110" s="940"/>
      <c r="KKU110" s="940"/>
      <c r="KKV110" s="940"/>
      <c r="KKW110" s="940"/>
      <c r="KKX110" s="940"/>
      <c r="KKY110" s="940"/>
      <c r="KKZ110" s="940"/>
      <c r="KLA110" s="940"/>
      <c r="KLB110" s="940"/>
      <c r="KLC110" s="940"/>
      <c r="KLD110" s="940"/>
      <c r="KLE110" s="940"/>
      <c r="KLF110" s="940"/>
      <c r="KLG110" s="940"/>
      <c r="KLH110" s="940"/>
      <c r="KLI110" s="940"/>
      <c r="KLJ110" s="940"/>
      <c r="KLK110" s="940"/>
      <c r="KLL110" s="940"/>
      <c r="KLM110" s="940"/>
      <c r="KLN110" s="940"/>
      <c r="KLO110" s="940"/>
      <c r="KLP110" s="940"/>
      <c r="KLQ110" s="940"/>
      <c r="KLR110" s="940"/>
      <c r="KLS110" s="940"/>
      <c r="KLT110" s="940"/>
      <c r="KLU110" s="940"/>
      <c r="KLV110" s="940"/>
      <c r="KLW110" s="940"/>
      <c r="KLX110" s="940"/>
      <c r="KLY110" s="940"/>
      <c r="KLZ110" s="940"/>
      <c r="KMA110" s="940"/>
      <c r="KMB110" s="940"/>
      <c r="KMC110" s="940"/>
      <c r="KMD110" s="940"/>
      <c r="KME110" s="940"/>
      <c r="KMF110" s="940"/>
      <c r="KMG110" s="940"/>
      <c r="KMH110" s="940"/>
      <c r="KMI110" s="940"/>
      <c r="KMJ110" s="940"/>
      <c r="KMK110" s="940"/>
      <c r="KML110" s="940"/>
      <c r="KMM110" s="940"/>
      <c r="KMN110" s="940"/>
      <c r="KMO110" s="940"/>
      <c r="KMP110" s="940"/>
      <c r="KMQ110" s="940"/>
      <c r="KMR110" s="940"/>
      <c r="KMS110" s="940"/>
      <c r="KMT110" s="940"/>
      <c r="KMU110" s="940"/>
      <c r="KMV110" s="940"/>
      <c r="KMW110" s="940"/>
      <c r="KMX110" s="940"/>
      <c r="KMY110" s="940"/>
      <c r="KMZ110" s="940"/>
      <c r="KNA110" s="940"/>
      <c r="KNB110" s="940"/>
      <c r="KNC110" s="940"/>
      <c r="KND110" s="940"/>
      <c r="KNE110" s="940"/>
      <c r="KNF110" s="940"/>
      <c r="KNG110" s="940"/>
      <c r="KNH110" s="940"/>
      <c r="KNI110" s="940"/>
      <c r="KNJ110" s="940"/>
      <c r="KNK110" s="940"/>
      <c r="KNL110" s="940"/>
      <c r="KNM110" s="940"/>
      <c r="KNN110" s="940"/>
      <c r="KNO110" s="940"/>
      <c r="KNP110" s="940"/>
      <c r="KNQ110" s="940"/>
      <c r="KNR110" s="940"/>
      <c r="KNS110" s="940"/>
      <c r="KNT110" s="940"/>
      <c r="KNU110" s="940"/>
      <c r="KNV110" s="940"/>
      <c r="KNW110" s="940"/>
      <c r="KNX110" s="940"/>
      <c r="KNY110" s="940"/>
      <c r="KNZ110" s="940"/>
      <c r="KOA110" s="940"/>
      <c r="KOB110" s="940"/>
      <c r="KOC110" s="940"/>
      <c r="KOD110" s="940"/>
      <c r="KOE110" s="940"/>
      <c r="KOF110" s="940"/>
      <c r="KOG110" s="940"/>
      <c r="KOH110" s="940"/>
      <c r="KOI110" s="940"/>
      <c r="KOJ110" s="940"/>
      <c r="KOK110" s="940"/>
      <c r="KOL110" s="940"/>
      <c r="KOM110" s="940"/>
      <c r="KON110" s="940"/>
      <c r="KOO110" s="940"/>
      <c r="KOP110" s="940"/>
      <c r="KOQ110" s="940"/>
      <c r="KOR110" s="940"/>
      <c r="KOS110" s="940"/>
      <c r="KOT110" s="940"/>
      <c r="KOU110" s="940"/>
      <c r="KOV110" s="940"/>
      <c r="KOW110" s="940"/>
      <c r="KOX110" s="940"/>
      <c r="KOY110" s="940"/>
      <c r="KOZ110" s="940"/>
      <c r="KPA110" s="940"/>
      <c r="KPB110" s="940"/>
      <c r="KPC110" s="940"/>
      <c r="KPD110" s="940"/>
      <c r="KPE110" s="940"/>
      <c r="KPF110" s="940"/>
      <c r="KPG110" s="940"/>
      <c r="KPH110" s="940"/>
      <c r="KPI110" s="940"/>
      <c r="KPJ110" s="940"/>
      <c r="KPK110" s="940"/>
      <c r="KPL110" s="940"/>
      <c r="KPM110" s="940"/>
      <c r="KPN110" s="940"/>
      <c r="KPO110" s="940"/>
      <c r="KPP110" s="940"/>
      <c r="KPQ110" s="940"/>
      <c r="KPR110" s="940"/>
      <c r="KPS110" s="940"/>
      <c r="KPT110" s="940"/>
      <c r="KPU110" s="940"/>
      <c r="KPV110" s="940"/>
      <c r="KPW110" s="940"/>
      <c r="KPX110" s="940"/>
      <c r="KPY110" s="940"/>
      <c r="KPZ110" s="940"/>
      <c r="KQA110" s="940"/>
      <c r="KQB110" s="940"/>
      <c r="KQC110" s="940"/>
      <c r="KQD110" s="940"/>
      <c r="KQE110" s="940"/>
      <c r="KQF110" s="940"/>
      <c r="KQG110" s="940"/>
      <c r="KQH110" s="940"/>
      <c r="KQI110" s="940"/>
      <c r="KQJ110" s="940"/>
      <c r="KQK110" s="940"/>
      <c r="KQL110" s="940"/>
      <c r="KQM110" s="940"/>
      <c r="KQN110" s="940"/>
      <c r="KQO110" s="940"/>
      <c r="KQP110" s="940"/>
      <c r="KQQ110" s="940"/>
      <c r="KQR110" s="940"/>
      <c r="KQS110" s="940"/>
      <c r="KQT110" s="940"/>
      <c r="KQU110" s="940"/>
      <c r="KQV110" s="940"/>
      <c r="KQW110" s="940"/>
      <c r="KQX110" s="940"/>
      <c r="KQY110" s="940"/>
      <c r="KQZ110" s="940"/>
      <c r="KRA110" s="940"/>
      <c r="KRB110" s="940"/>
      <c r="KRC110" s="940"/>
      <c r="KRD110" s="940"/>
      <c r="KRE110" s="940"/>
      <c r="KRF110" s="940"/>
      <c r="KRG110" s="940"/>
      <c r="KRH110" s="940"/>
      <c r="KRI110" s="940"/>
      <c r="KRJ110" s="940"/>
      <c r="KRK110" s="940"/>
      <c r="KRL110" s="940"/>
      <c r="KRM110" s="940"/>
      <c r="KRN110" s="940"/>
      <c r="KRO110" s="940"/>
      <c r="KRP110" s="940"/>
      <c r="KRQ110" s="940"/>
      <c r="KRR110" s="940"/>
      <c r="KRS110" s="940"/>
      <c r="KRT110" s="940"/>
      <c r="KRU110" s="940"/>
      <c r="KRV110" s="940"/>
      <c r="KRW110" s="940"/>
      <c r="KRX110" s="940"/>
      <c r="KRY110" s="940"/>
      <c r="KRZ110" s="940"/>
      <c r="KSA110" s="940"/>
      <c r="KSB110" s="940"/>
      <c r="KSC110" s="940"/>
      <c r="KSD110" s="940"/>
      <c r="KSE110" s="940"/>
      <c r="KSF110" s="940"/>
      <c r="KSG110" s="940"/>
      <c r="KSH110" s="940"/>
      <c r="KSI110" s="940"/>
      <c r="KSJ110" s="940"/>
      <c r="KSK110" s="940"/>
      <c r="KSL110" s="940"/>
      <c r="KSM110" s="940"/>
      <c r="KSN110" s="940"/>
      <c r="KSO110" s="940"/>
      <c r="KSP110" s="940"/>
      <c r="KSQ110" s="940"/>
      <c r="KSR110" s="940"/>
      <c r="KSS110" s="940"/>
      <c r="KST110" s="940"/>
      <c r="KSU110" s="940"/>
      <c r="KSV110" s="940"/>
      <c r="KSW110" s="940"/>
      <c r="KSX110" s="940"/>
      <c r="KSY110" s="940"/>
      <c r="KSZ110" s="940"/>
      <c r="KTA110" s="940"/>
      <c r="KTB110" s="940"/>
      <c r="KTC110" s="940"/>
      <c r="KTD110" s="940"/>
      <c r="KTE110" s="940"/>
      <c r="KTF110" s="940"/>
      <c r="KTG110" s="940"/>
      <c r="KTH110" s="940"/>
      <c r="KTI110" s="940"/>
      <c r="KTJ110" s="940"/>
      <c r="KTK110" s="940"/>
      <c r="KTL110" s="940"/>
      <c r="KTM110" s="940"/>
      <c r="KTN110" s="940"/>
      <c r="KTO110" s="940"/>
      <c r="KTP110" s="940"/>
      <c r="KTQ110" s="940"/>
      <c r="KTR110" s="940"/>
      <c r="KTS110" s="940"/>
      <c r="KTT110" s="940"/>
      <c r="KTU110" s="940"/>
      <c r="KTV110" s="940"/>
      <c r="KTW110" s="940"/>
      <c r="KTX110" s="940"/>
      <c r="KTY110" s="940"/>
      <c r="KTZ110" s="940"/>
      <c r="KUA110" s="940"/>
      <c r="KUB110" s="940"/>
      <c r="KUC110" s="940"/>
      <c r="KUD110" s="940"/>
      <c r="KUE110" s="940"/>
      <c r="KUF110" s="940"/>
      <c r="KUG110" s="940"/>
      <c r="KUH110" s="940"/>
      <c r="KUI110" s="940"/>
      <c r="KUJ110" s="940"/>
      <c r="KUK110" s="940"/>
      <c r="KUL110" s="940"/>
      <c r="KUM110" s="940"/>
      <c r="KUN110" s="940"/>
      <c r="KUO110" s="940"/>
      <c r="KUP110" s="940"/>
      <c r="KUQ110" s="940"/>
      <c r="KUR110" s="940"/>
      <c r="KUS110" s="940"/>
      <c r="KUT110" s="940"/>
      <c r="KUU110" s="940"/>
      <c r="KUV110" s="940"/>
      <c r="KUW110" s="940"/>
      <c r="KUX110" s="940"/>
      <c r="KUY110" s="940"/>
      <c r="KUZ110" s="940"/>
      <c r="KVA110" s="940"/>
      <c r="KVB110" s="940"/>
      <c r="KVC110" s="940"/>
      <c r="KVD110" s="940"/>
      <c r="KVE110" s="940"/>
      <c r="KVF110" s="940"/>
      <c r="KVG110" s="940"/>
      <c r="KVH110" s="940"/>
      <c r="KVI110" s="940"/>
      <c r="KVJ110" s="940"/>
      <c r="KVK110" s="940"/>
      <c r="KVL110" s="940"/>
      <c r="KVM110" s="940"/>
      <c r="KVN110" s="940"/>
      <c r="KVO110" s="940"/>
      <c r="KVP110" s="940"/>
      <c r="KVQ110" s="940"/>
      <c r="KVR110" s="940"/>
      <c r="KVS110" s="940"/>
      <c r="KVT110" s="940"/>
      <c r="KVU110" s="940"/>
      <c r="KVV110" s="940"/>
      <c r="KVW110" s="940"/>
      <c r="KVX110" s="940"/>
      <c r="KVY110" s="940"/>
      <c r="KVZ110" s="940"/>
      <c r="KWA110" s="940"/>
      <c r="KWB110" s="940"/>
      <c r="KWC110" s="940"/>
      <c r="KWD110" s="940"/>
      <c r="KWE110" s="940"/>
      <c r="KWF110" s="940"/>
      <c r="KWG110" s="940"/>
      <c r="KWH110" s="940"/>
      <c r="KWI110" s="940"/>
      <c r="KWJ110" s="940"/>
      <c r="KWK110" s="940"/>
      <c r="KWL110" s="940"/>
      <c r="KWM110" s="940"/>
      <c r="KWN110" s="940"/>
      <c r="KWO110" s="940"/>
      <c r="KWP110" s="940"/>
      <c r="KWQ110" s="940"/>
      <c r="KWR110" s="940"/>
      <c r="KWS110" s="940"/>
      <c r="KWT110" s="940"/>
      <c r="KWU110" s="940"/>
      <c r="KWV110" s="940"/>
      <c r="KWW110" s="940"/>
      <c r="KWX110" s="940"/>
      <c r="KWY110" s="940"/>
      <c r="KWZ110" s="940"/>
      <c r="KXA110" s="940"/>
      <c r="KXB110" s="940"/>
      <c r="KXC110" s="940"/>
      <c r="KXD110" s="940"/>
      <c r="KXE110" s="940"/>
      <c r="KXF110" s="940"/>
      <c r="KXG110" s="940"/>
      <c r="KXH110" s="940"/>
      <c r="KXI110" s="940"/>
      <c r="KXJ110" s="940"/>
      <c r="KXK110" s="940"/>
      <c r="KXL110" s="940"/>
      <c r="KXM110" s="940"/>
      <c r="KXN110" s="940"/>
      <c r="KXO110" s="940"/>
      <c r="KXP110" s="940"/>
      <c r="KXQ110" s="940"/>
      <c r="KXR110" s="940"/>
      <c r="KXS110" s="940"/>
      <c r="KXT110" s="940"/>
      <c r="KXU110" s="940"/>
      <c r="KXV110" s="940"/>
      <c r="KXW110" s="940"/>
      <c r="KXX110" s="940"/>
      <c r="KXY110" s="940"/>
      <c r="KXZ110" s="940"/>
      <c r="KYA110" s="940"/>
      <c r="KYB110" s="940"/>
      <c r="KYC110" s="940"/>
      <c r="KYD110" s="940"/>
      <c r="KYE110" s="940"/>
      <c r="KYF110" s="940"/>
      <c r="KYG110" s="940"/>
      <c r="KYH110" s="940"/>
      <c r="KYI110" s="940"/>
      <c r="KYJ110" s="940"/>
      <c r="KYK110" s="940"/>
      <c r="KYL110" s="940"/>
      <c r="KYM110" s="940"/>
      <c r="KYN110" s="940"/>
      <c r="KYO110" s="940"/>
      <c r="KYP110" s="940"/>
      <c r="KYQ110" s="940"/>
      <c r="KYR110" s="940"/>
      <c r="KYS110" s="940"/>
      <c r="KYT110" s="940"/>
      <c r="KYU110" s="940"/>
      <c r="KYV110" s="940"/>
      <c r="KYW110" s="940"/>
      <c r="KYX110" s="940"/>
      <c r="KYY110" s="940"/>
      <c r="KYZ110" s="940"/>
      <c r="KZA110" s="940"/>
      <c r="KZB110" s="940"/>
      <c r="KZC110" s="940"/>
      <c r="KZD110" s="940"/>
      <c r="KZE110" s="940"/>
      <c r="KZF110" s="940"/>
      <c r="KZG110" s="940"/>
      <c r="KZH110" s="940"/>
      <c r="KZI110" s="940"/>
      <c r="KZJ110" s="940"/>
      <c r="KZK110" s="940"/>
      <c r="KZL110" s="940"/>
      <c r="KZM110" s="940"/>
      <c r="KZN110" s="940"/>
      <c r="KZO110" s="940"/>
      <c r="KZP110" s="940"/>
      <c r="KZQ110" s="940"/>
      <c r="KZR110" s="940"/>
      <c r="KZS110" s="940"/>
      <c r="KZT110" s="940"/>
      <c r="KZU110" s="940"/>
      <c r="KZV110" s="940"/>
      <c r="KZW110" s="940"/>
      <c r="KZX110" s="940"/>
      <c r="KZY110" s="940"/>
      <c r="KZZ110" s="940"/>
      <c r="LAA110" s="940"/>
      <c r="LAB110" s="940"/>
      <c r="LAC110" s="940"/>
      <c r="LAD110" s="940"/>
      <c r="LAE110" s="940"/>
      <c r="LAF110" s="940"/>
      <c r="LAG110" s="940"/>
      <c r="LAH110" s="940"/>
      <c r="LAI110" s="940"/>
      <c r="LAJ110" s="940"/>
      <c r="LAK110" s="940"/>
      <c r="LAL110" s="940"/>
      <c r="LAM110" s="940"/>
      <c r="LAN110" s="940"/>
      <c r="LAO110" s="940"/>
      <c r="LAP110" s="940"/>
      <c r="LAQ110" s="940"/>
      <c r="LAR110" s="940"/>
      <c r="LAS110" s="940"/>
      <c r="LAT110" s="940"/>
      <c r="LAU110" s="940"/>
      <c r="LAV110" s="940"/>
      <c r="LAW110" s="940"/>
      <c r="LAX110" s="940"/>
      <c r="LAY110" s="940"/>
      <c r="LAZ110" s="940"/>
      <c r="LBA110" s="940"/>
      <c r="LBB110" s="940"/>
      <c r="LBC110" s="940"/>
      <c r="LBD110" s="940"/>
      <c r="LBE110" s="940"/>
      <c r="LBF110" s="940"/>
      <c r="LBG110" s="940"/>
      <c r="LBH110" s="940"/>
      <c r="LBI110" s="940"/>
      <c r="LBJ110" s="940"/>
      <c r="LBK110" s="940"/>
      <c r="LBL110" s="940"/>
      <c r="LBM110" s="940"/>
      <c r="LBN110" s="940"/>
      <c r="LBO110" s="940"/>
      <c r="LBP110" s="940"/>
      <c r="LBQ110" s="940"/>
      <c r="LBR110" s="940"/>
      <c r="LBS110" s="940"/>
      <c r="LBT110" s="940"/>
      <c r="LBU110" s="940"/>
      <c r="LBV110" s="940"/>
      <c r="LBW110" s="940"/>
      <c r="LBX110" s="940"/>
      <c r="LBY110" s="940"/>
      <c r="LBZ110" s="940"/>
      <c r="LCA110" s="940"/>
      <c r="LCB110" s="940"/>
      <c r="LCC110" s="940"/>
      <c r="LCD110" s="940"/>
      <c r="LCE110" s="940"/>
      <c r="LCF110" s="940"/>
      <c r="LCG110" s="940"/>
      <c r="LCH110" s="940"/>
      <c r="LCI110" s="940"/>
      <c r="LCJ110" s="940"/>
      <c r="LCK110" s="940"/>
      <c r="LCL110" s="940"/>
      <c r="LCM110" s="940"/>
      <c r="LCN110" s="940"/>
      <c r="LCO110" s="940"/>
      <c r="LCP110" s="940"/>
      <c r="LCQ110" s="940"/>
      <c r="LCR110" s="940"/>
      <c r="LCS110" s="940"/>
      <c r="LCT110" s="940"/>
      <c r="LCU110" s="940"/>
      <c r="LCV110" s="940"/>
      <c r="LCW110" s="940"/>
      <c r="LCX110" s="940"/>
      <c r="LCY110" s="940"/>
      <c r="LCZ110" s="940"/>
      <c r="LDA110" s="940"/>
      <c r="LDB110" s="940"/>
      <c r="LDC110" s="940"/>
      <c r="LDD110" s="940"/>
      <c r="LDE110" s="940"/>
      <c r="LDF110" s="940"/>
      <c r="LDG110" s="940"/>
      <c r="LDH110" s="940"/>
      <c r="LDI110" s="940"/>
      <c r="LDJ110" s="940"/>
      <c r="LDK110" s="940"/>
      <c r="LDL110" s="940"/>
      <c r="LDM110" s="940"/>
      <c r="LDN110" s="940"/>
      <c r="LDO110" s="940"/>
      <c r="LDP110" s="940"/>
      <c r="LDQ110" s="940"/>
      <c r="LDR110" s="940"/>
      <c r="LDS110" s="940"/>
      <c r="LDT110" s="940"/>
      <c r="LDU110" s="940"/>
      <c r="LDV110" s="940"/>
      <c r="LDW110" s="940"/>
      <c r="LDX110" s="940"/>
      <c r="LDY110" s="940"/>
      <c r="LDZ110" s="940"/>
      <c r="LEA110" s="940"/>
      <c r="LEB110" s="940"/>
      <c r="LEC110" s="940"/>
      <c r="LED110" s="940"/>
      <c r="LEE110" s="940"/>
      <c r="LEF110" s="940"/>
      <c r="LEG110" s="940"/>
      <c r="LEH110" s="940"/>
      <c r="LEI110" s="940"/>
      <c r="LEJ110" s="940"/>
      <c r="LEK110" s="940"/>
      <c r="LEL110" s="940"/>
      <c r="LEM110" s="940"/>
      <c r="LEN110" s="940"/>
      <c r="LEO110" s="940"/>
      <c r="LEP110" s="940"/>
      <c r="LEQ110" s="940"/>
      <c r="LER110" s="940"/>
      <c r="LES110" s="940"/>
      <c r="LET110" s="940"/>
      <c r="LEU110" s="940"/>
      <c r="LEV110" s="940"/>
      <c r="LEW110" s="940"/>
      <c r="LEX110" s="940"/>
      <c r="LEY110" s="940"/>
      <c r="LEZ110" s="940"/>
      <c r="LFA110" s="940"/>
      <c r="LFB110" s="940"/>
      <c r="LFC110" s="940"/>
      <c r="LFD110" s="940"/>
      <c r="LFE110" s="940"/>
      <c r="LFF110" s="940"/>
      <c r="LFG110" s="940"/>
      <c r="LFH110" s="940"/>
      <c r="LFI110" s="940"/>
      <c r="LFJ110" s="940"/>
      <c r="LFK110" s="940"/>
      <c r="LFL110" s="940"/>
      <c r="LFM110" s="940"/>
      <c r="LFN110" s="940"/>
      <c r="LFO110" s="940"/>
      <c r="LFP110" s="940"/>
      <c r="LFQ110" s="940"/>
      <c r="LFR110" s="940"/>
      <c r="LFS110" s="940"/>
      <c r="LFT110" s="940"/>
      <c r="LFU110" s="940"/>
      <c r="LFV110" s="940"/>
      <c r="LFW110" s="940"/>
      <c r="LFX110" s="940"/>
      <c r="LFY110" s="940"/>
      <c r="LFZ110" s="940"/>
      <c r="LGA110" s="940"/>
      <c r="LGB110" s="940"/>
      <c r="LGC110" s="940"/>
      <c r="LGD110" s="940"/>
      <c r="LGE110" s="940"/>
      <c r="LGF110" s="940"/>
      <c r="LGG110" s="940"/>
      <c r="LGH110" s="940"/>
      <c r="LGI110" s="940"/>
      <c r="LGJ110" s="940"/>
      <c r="LGK110" s="940"/>
      <c r="LGL110" s="940"/>
      <c r="LGM110" s="940"/>
      <c r="LGN110" s="940"/>
      <c r="LGO110" s="940"/>
      <c r="LGP110" s="940"/>
      <c r="LGQ110" s="940"/>
      <c r="LGR110" s="940"/>
      <c r="LGS110" s="940"/>
      <c r="LGT110" s="940"/>
      <c r="LGU110" s="940"/>
      <c r="LGV110" s="940"/>
      <c r="LGW110" s="940"/>
      <c r="LGX110" s="940"/>
      <c r="LGY110" s="940"/>
      <c r="LGZ110" s="940"/>
      <c r="LHA110" s="940"/>
      <c r="LHB110" s="940"/>
      <c r="LHC110" s="940"/>
      <c r="LHD110" s="940"/>
      <c r="LHE110" s="940"/>
      <c r="LHF110" s="940"/>
      <c r="LHG110" s="940"/>
      <c r="LHH110" s="940"/>
      <c r="LHI110" s="940"/>
      <c r="LHJ110" s="940"/>
      <c r="LHK110" s="940"/>
      <c r="LHL110" s="940"/>
      <c r="LHM110" s="940"/>
      <c r="LHN110" s="940"/>
      <c r="LHO110" s="940"/>
      <c r="LHP110" s="940"/>
      <c r="LHQ110" s="940"/>
      <c r="LHR110" s="940"/>
      <c r="LHS110" s="940"/>
      <c r="LHT110" s="940"/>
      <c r="LHU110" s="940"/>
      <c r="LHV110" s="940"/>
      <c r="LHW110" s="940"/>
      <c r="LHX110" s="940"/>
      <c r="LHY110" s="940"/>
      <c r="LHZ110" s="940"/>
      <c r="LIA110" s="940"/>
      <c r="LIB110" s="940"/>
      <c r="LIC110" s="940"/>
      <c r="LID110" s="940"/>
      <c r="LIE110" s="940"/>
      <c r="LIF110" s="940"/>
      <c r="LIG110" s="940"/>
      <c r="LIH110" s="940"/>
      <c r="LII110" s="940"/>
      <c r="LIJ110" s="940"/>
      <c r="LIK110" s="940"/>
      <c r="LIL110" s="940"/>
      <c r="LIM110" s="940"/>
      <c r="LIN110" s="940"/>
      <c r="LIO110" s="940"/>
      <c r="LIP110" s="940"/>
      <c r="LIQ110" s="940"/>
      <c r="LIR110" s="940"/>
      <c r="LIS110" s="940"/>
      <c r="LIT110" s="940"/>
      <c r="LIU110" s="940"/>
      <c r="LIV110" s="940"/>
      <c r="LIW110" s="940"/>
      <c r="LIX110" s="940"/>
      <c r="LIY110" s="940"/>
      <c r="LIZ110" s="940"/>
      <c r="LJA110" s="940"/>
      <c r="LJB110" s="940"/>
      <c r="LJC110" s="940"/>
      <c r="LJD110" s="940"/>
      <c r="LJE110" s="940"/>
      <c r="LJF110" s="940"/>
      <c r="LJG110" s="940"/>
      <c r="LJH110" s="940"/>
      <c r="LJI110" s="940"/>
      <c r="LJJ110" s="940"/>
      <c r="LJK110" s="940"/>
      <c r="LJL110" s="940"/>
      <c r="LJM110" s="940"/>
      <c r="LJN110" s="940"/>
      <c r="LJO110" s="940"/>
      <c r="LJP110" s="940"/>
      <c r="LJQ110" s="940"/>
      <c r="LJR110" s="940"/>
      <c r="LJS110" s="940"/>
      <c r="LJT110" s="940"/>
      <c r="LJU110" s="940"/>
      <c r="LJV110" s="940"/>
      <c r="LJW110" s="940"/>
      <c r="LJX110" s="940"/>
      <c r="LJY110" s="940"/>
      <c r="LJZ110" s="940"/>
      <c r="LKA110" s="940"/>
      <c r="LKB110" s="940"/>
      <c r="LKC110" s="940"/>
      <c r="LKD110" s="940"/>
      <c r="LKE110" s="940"/>
      <c r="LKF110" s="940"/>
      <c r="LKG110" s="940"/>
      <c r="LKH110" s="940"/>
      <c r="LKI110" s="940"/>
      <c r="LKJ110" s="940"/>
      <c r="LKK110" s="940"/>
      <c r="LKL110" s="940"/>
      <c r="LKM110" s="940"/>
      <c r="LKN110" s="940"/>
      <c r="LKO110" s="940"/>
      <c r="LKP110" s="940"/>
      <c r="LKQ110" s="940"/>
      <c r="LKR110" s="940"/>
      <c r="LKS110" s="940"/>
      <c r="LKT110" s="940"/>
      <c r="LKU110" s="940"/>
      <c r="LKV110" s="940"/>
      <c r="LKW110" s="940"/>
      <c r="LKX110" s="940"/>
      <c r="LKY110" s="940"/>
      <c r="LKZ110" s="940"/>
      <c r="LLA110" s="940"/>
      <c r="LLB110" s="940"/>
      <c r="LLC110" s="940"/>
      <c r="LLD110" s="940"/>
      <c r="LLE110" s="940"/>
      <c r="LLF110" s="940"/>
      <c r="LLG110" s="940"/>
      <c r="LLH110" s="940"/>
      <c r="LLI110" s="940"/>
      <c r="LLJ110" s="940"/>
      <c r="LLK110" s="940"/>
      <c r="LLL110" s="940"/>
      <c r="LLM110" s="940"/>
      <c r="LLN110" s="940"/>
      <c r="LLO110" s="940"/>
      <c r="LLP110" s="940"/>
      <c r="LLQ110" s="940"/>
      <c r="LLR110" s="940"/>
      <c r="LLS110" s="940"/>
      <c r="LLT110" s="940"/>
      <c r="LLU110" s="940"/>
      <c r="LLV110" s="940"/>
      <c r="LLW110" s="940"/>
      <c r="LLX110" s="940"/>
      <c r="LLY110" s="940"/>
      <c r="LLZ110" s="940"/>
      <c r="LMA110" s="940"/>
      <c r="LMB110" s="940"/>
      <c r="LMC110" s="940"/>
      <c r="LMD110" s="940"/>
      <c r="LME110" s="940"/>
      <c r="LMF110" s="940"/>
      <c r="LMG110" s="940"/>
      <c r="LMH110" s="940"/>
      <c r="LMI110" s="940"/>
      <c r="LMJ110" s="940"/>
      <c r="LMK110" s="940"/>
      <c r="LML110" s="940"/>
      <c r="LMM110" s="940"/>
      <c r="LMN110" s="940"/>
      <c r="LMO110" s="940"/>
      <c r="LMP110" s="940"/>
      <c r="LMQ110" s="940"/>
      <c r="LMR110" s="940"/>
      <c r="LMS110" s="940"/>
      <c r="LMT110" s="940"/>
      <c r="LMU110" s="940"/>
      <c r="LMV110" s="940"/>
      <c r="LMW110" s="940"/>
      <c r="LMX110" s="940"/>
      <c r="LMY110" s="940"/>
      <c r="LMZ110" s="940"/>
      <c r="LNA110" s="940"/>
      <c r="LNB110" s="940"/>
      <c r="LNC110" s="940"/>
      <c r="LND110" s="940"/>
      <c r="LNE110" s="940"/>
      <c r="LNF110" s="940"/>
      <c r="LNG110" s="940"/>
      <c r="LNH110" s="940"/>
      <c r="LNI110" s="940"/>
      <c r="LNJ110" s="940"/>
      <c r="LNK110" s="940"/>
      <c r="LNL110" s="940"/>
      <c r="LNM110" s="940"/>
      <c r="LNN110" s="940"/>
      <c r="LNO110" s="940"/>
      <c r="LNP110" s="940"/>
      <c r="LNQ110" s="940"/>
      <c r="LNR110" s="940"/>
      <c r="LNS110" s="940"/>
      <c r="LNT110" s="940"/>
      <c r="LNU110" s="940"/>
      <c r="LNV110" s="940"/>
      <c r="LNW110" s="940"/>
      <c r="LNX110" s="940"/>
      <c r="LNY110" s="940"/>
      <c r="LNZ110" s="940"/>
      <c r="LOA110" s="940"/>
      <c r="LOB110" s="940"/>
      <c r="LOC110" s="940"/>
      <c r="LOD110" s="940"/>
      <c r="LOE110" s="940"/>
      <c r="LOF110" s="940"/>
      <c r="LOG110" s="940"/>
      <c r="LOH110" s="940"/>
      <c r="LOI110" s="940"/>
      <c r="LOJ110" s="940"/>
      <c r="LOK110" s="940"/>
      <c r="LOL110" s="940"/>
      <c r="LOM110" s="940"/>
      <c r="LON110" s="940"/>
      <c r="LOO110" s="940"/>
      <c r="LOP110" s="940"/>
      <c r="LOQ110" s="940"/>
      <c r="LOR110" s="940"/>
      <c r="LOS110" s="940"/>
      <c r="LOT110" s="940"/>
      <c r="LOU110" s="940"/>
      <c r="LOV110" s="940"/>
      <c r="LOW110" s="940"/>
      <c r="LOX110" s="940"/>
      <c r="LOY110" s="940"/>
      <c r="LOZ110" s="940"/>
      <c r="LPA110" s="940"/>
      <c r="LPB110" s="940"/>
      <c r="LPC110" s="940"/>
      <c r="LPD110" s="940"/>
      <c r="LPE110" s="940"/>
      <c r="LPF110" s="940"/>
      <c r="LPG110" s="940"/>
      <c r="LPH110" s="940"/>
      <c r="LPI110" s="940"/>
      <c r="LPJ110" s="940"/>
      <c r="LPK110" s="940"/>
      <c r="LPL110" s="940"/>
      <c r="LPM110" s="940"/>
      <c r="LPN110" s="940"/>
      <c r="LPO110" s="940"/>
      <c r="LPP110" s="940"/>
      <c r="LPQ110" s="940"/>
      <c r="LPR110" s="940"/>
      <c r="LPS110" s="940"/>
      <c r="LPT110" s="940"/>
      <c r="LPU110" s="940"/>
      <c r="LPV110" s="940"/>
      <c r="LPW110" s="940"/>
      <c r="LPX110" s="940"/>
      <c r="LPY110" s="940"/>
      <c r="LPZ110" s="940"/>
      <c r="LQA110" s="940"/>
      <c r="LQB110" s="940"/>
      <c r="LQC110" s="940"/>
      <c r="LQD110" s="940"/>
      <c r="LQE110" s="940"/>
      <c r="LQF110" s="940"/>
      <c r="LQG110" s="940"/>
      <c r="LQH110" s="940"/>
      <c r="LQI110" s="940"/>
      <c r="LQJ110" s="940"/>
      <c r="LQK110" s="940"/>
      <c r="LQL110" s="940"/>
      <c r="LQM110" s="940"/>
      <c r="LQN110" s="940"/>
      <c r="LQO110" s="940"/>
      <c r="LQP110" s="940"/>
      <c r="LQQ110" s="940"/>
      <c r="LQR110" s="940"/>
      <c r="LQS110" s="940"/>
      <c r="LQT110" s="940"/>
      <c r="LQU110" s="940"/>
      <c r="LQV110" s="940"/>
      <c r="LQW110" s="940"/>
      <c r="LQX110" s="940"/>
      <c r="LQY110" s="940"/>
      <c r="LQZ110" s="940"/>
      <c r="LRA110" s="940"/>
      <c r="LRB110" s="940"/>
      <c r="LRC110" s="940"/>
      <c r="LRD110" s="940"/>
      <c r="LRE110" s="940"/>
      <c r="LRF110" s="940"/>
      <c r="LRG110" s="940"/>
      <c r="LRH110" s="940"/>
      <c r="LRI110" s="940"/>
      <c r="LRJ110" s="940"/>
      <c r="LRK110" s="940"/>
      <c r="LRL110" s="940"/>
      <c r="LRM110" s="940"/>
      <c r="LRN110" s="940"/>
      <c r="LRO110" s="940"/>
      <c r="LRP110" s="940"/>
      <c r="LRQ110" s="940"/>
      <c r="LRR110" s="940"/>
      <c r="LRS110" s="940"/>
      <c r="LRT110" s="940"/>
      <c r="LRU110" s="940"/>
      <c r="LRV110" s="940"/>
      <c r="LRW110" s="940"/>
      <c r="LRX110" s="940"/>
      <c r="LRY110" s="940"/>
      <c r="LRZ110" s="940"/>
      <c r="LSA110" s="940"/>
      <c r="LSB110" s="940"/>
      <c r="LSC110" s="940"/>
      <c r="LSD110" s="940"/>
      <c r="LSE110" s="940"/>
      <c r="LSF110" s="940"/>
      <c r="LSG110" s="940"/>
      <c r="LSH110" s="940"/>
      <c r="LSI110" s="940"/>
      <c r="LSJ110" s="940"/>
      <c r="LSK110" s="940"/>
      <c r="LSL110" s="940"/>
      <c r="LSM110" s="940"/>
      <c r="LSN110" s="940"/>
      <c r="LSO110" s="940"/>
      <c r="LSP110" s="940"/>
      <c r="LSQ110" s="940"/>
      <c r="LSR110" s="940"/>
      <c r="LSS110" s="940"/>
      <c r="LST110" s="940"/>
      <c r="LSU110" s="940"/>
      <c r="LSV110" s="940"/>
      <c r="LSW110" s="940"/>
      <c r="LSX110" s="940"/>
      <c r="LSY110" s="940"/>
      <c r="LSZ110" s="940"/>
      <c r="LTA110" s="940"/>
      <c r="LTB110" s="940"/>
      <c r="LTC110" s="940"/>
      <c r="LTD110" s="940"/>
      <c r="LTE110" s="940"/>
      <c r="LTF110" s="940"/>
      <c r="LTG110" s="940"/>
      <c r="LTH110" s="940"/>
      <c r="LTI110" s="940"/>
      <c r="LTJ110" s="940"/>
      <c r="LTK110" s="940"/>
      <c r="LTL110" s="940"/>
      <c r="LTM110" s="940"/>
      <c r="LTN110" s="940"/>
      <c r="LTO110" s="940"/>
      <c r="LTP110" s="940"/>
      <c r="LTQ110" s="940"/>
      <c r="LTR110" s="940"/>
      <c r="LTS110" s="940"/>
      <c r="LTT110" s="940"/>
      <c r="LTU110" s="940"/>
      <c r="LTV110" s="940"/>
      <c r="LTW110" s="940"/>
      <c r="LTX110" s="940"/>
      <c r="LTY110" s="940"/>
      <c r="LTZ110" s="940"/>
      <c r="LUA110" s="940"/>
      <c r="LUB110" s="940"/>
      <c r="LUC110" s="940"/>
      <c r="LUD110" s="940"/>
      <c r="LUE110" s="940"/>
      <c r="LUF110" s="940"/>
      <c r="LUG110" s="940"/>
      <c r="LUH110" s="940"/>
      <c r="LUI110" s="940"/>
      <c r="LUJ110" s="940"/>
      <c r="LUK110" s="940"/>
      <c r="LUL110" s="940"/>
      <c r="LUM110" s="940"/>
      <c r="LUN110" s="940"/>
      <c r="LUO110" s="940"/>
      <c r="LUP110" s="940"/>
      <c r="LUQ110" s="940"/>
      <c r="LUR110" s="940"/>
      <c r="LUS110" s="940"/>
      <c r="LUT110" s="940"/>
      <c r="LUU110" s="940"/>
      <c r="LUV110" s="940"/>
      <c r="LUW110" s="940"/>
      <c r="LUX110" s="940"/>
      <c r="LUY110" s="940"/>
      <c r="LUZ110" s="940"/>
      <c r="LVA110" s="940"/>
      <c r="LVB110" s="940"/>
      <c r="LVC110" s="940"/>
      <c r="LVD110" s="940"/>
      <c r="LVE110" s="940"/>
      <c r="LVF110" s="940"/>
      <c r="LVG110" s="940"/>
      <c r="LVH110" s="940"/>
      <c r="LVI110" s="940"/>
      <c r="LVJ110" s="940"/>
      <c r="LVK110" s="940"/>
      <c r="LVL110" s="940"/>
      <c r="LVM110" s="940"/>
      <c r="LVN110" s="940"/>
      <c r="LVO110" s="940"/>
      <c r="LVP110" s="940"/>
      <c r="LVQ110" s="940"/>
      <c r="LVR110" s="940"/>
      <c r="LVS110" s="940"/>
      <c r="LVT110" s="940"/>
      <c r="LVU110" s="940"/>
      <c r="LVV110" s="940"/>
      <c r="LVW110" s="940"/>
      <c r="LVX110" s="940"/>
      <c r="LVY110" s="940"/>
      <c r="LVZ110" s="940"/>
      <c r="LWA110" s="940"/>
      <c r="LWB110" s="940"/>
      <c r="LWC110" s="940"/>
      <c r="LWD110" s="940"/>
      <c r="LWE110" s="940"/>
      <c r="LWF110" s="940"/>
      <c r="LWG110" s="940"/>
      <c r="LWH110" s="940"/>
      <c r="LWI110" s="940"/>
      <c r="LWJ110" s="940"/>
      <c r="LWK110" s="940"/>
      <c r="LWL110" s="940"/>
      <c r="LWM110" s="940"/>
      <c r="LWN110" s="940"/>
      <c r="LWO110" s="940"/>
      <c r="LWP110" s="940"/>
      <c r="LWQ110" s="940"/>
      <c r="LWR110" s="940"/>
      <c r="LWS110" s="940"/>
      <c r="LWT110" s="940"/>
      <c r="LWU110" s="940"/>
      <c r="LWV110" s="940"/>
      <c r="LWW110" s="940"/>
      <c r="LWX110" s="940"/>
      <c r="LWY110" s="940"/>
      <c r="LWZ110" s="940"/>
      <c r="LXA110" s="940"/>
      <c r="LXB110" s="940"/>
      <c r="LXC110" s="940"/>
      <c r="LXD110" s="940"/>
      <c r="LXE110" s="940"/>
      <c r="LXF110" s="940"/>
      <c r="LXG110" s="940"/>
      <c r="LXH110" s="940"/>
      <c r="LXI110" s="940"/>
      <c r="LXJ110" s="940"/>
      <c r="LXK110" s="940"/>
      <c r="LXL110" s="940"/>
      <c r="LXM110" s="940"/>
      <c r="LXN110" s="940"/>
      <c r="LXO110" s="940"/>
      <c r="LXP110" s="940"/>
      <c r="LXQ110" s="940"/>
      <c r="LXR110" s="940"/>
      <c r="LXS110" s="940"/>
      <c r="LXT110" s="940"/>
      <c r="LXU110" s="940"/>
      <c r="LXV110" s="940"/>
      <c r="LXW110" s="940"/>
      <c r="LXX110" s="940"/>
      <c r="LXY110" s="940"/>
      <c r="LXZ110" s="940"/>
      <c r="LYA110" s="940"/>
      <c r="LYB110" s="940"/>
      <c r="LYC110" s="940"/>
      <c r="LYD110" s="940"/>
      <c r="LYE110" s="940"/>
      <c r="LYF110" s="940"/>
      <c r="LYG110" s="940"/>
      <c r="LYH110" s="940"/>
      <c r="LYI110" s="940"/>
      <c r="LYJ110" s="940"/>
      <c r="LYK110" s="940"/>
      <c r="LYL110" s="940"/>
      <c r="LYM110" s="940"/>
      <c r="LYN110" s="940"/>
      <c r="LYO110" s="940"/>
      <c r="LYP110" s="940"/>
      <c r="LYQ110" s="940"/>
      <c r="LYR110" s="940"/>
      <c r="LYS110" s="940"/>
      <c r="LYT110" s="940"/>
      <c r="LYU110" s="940"/>
      <c r="LYV110" s="940"/>
      <c r="LYW110" s="940"/>
      <c r="LYX110" s="940"/>
      <c r="LYY110" s="940"/>
      <c r="LYZ110" s="940"/>
      <c r="LZA110" s="940"/>
      <c r="LZB110" s="940"/>
      <c r="LZC110" s="940"/>
      <c r="LZD110" s="940"/>
      <c r="LZE110" s="940"/>
      <c r="LZF110" s="940"/>
      <c r="LZG110" s="940"/>
      <c r="LZH110" s="940"/>
      <c r="LZI110" s="940"/>
      <c r="LZJ110" s="940"/>
      <c r="LZK110" s="940"/>
      <c r="LZL110" s="940"/>
      <c r="LZM110" s="940"/>
      <c r="LZN110" s="940"/>
      <c r="LZO110" s="940"/>
      <c r="LZP110" s="940"/>
      <c r="LZQ110" s="940"/>
      <c r="LZR110" s="940"/>
      <c r="LZS110" s="940"/>
      <c r="LZT110" s="940"/>
      <c r="LZU110" s="940"/>
      <c r="LZV110" s="940"/>
      <c r="LZW110" s="940"/>
      <c r="LZX110" s="940"/>
      <c r="LZY110" s="940"/>
      <c r="LZZ110" s="940"/>
      <c r="MAA110" s="940"/>
      <c r="MAB110" s="940"/>
      <c r="MAC110" s="940"/>
      <c r="MAD110" s="940"/>
      <c r="MAE110" s="940"/>
      <c r="MAF110" s="940"/>
      <c r="MAG110" s="940"/>
      <c r="MAH110" s="940"/>
      <c r="MAI110" s="940"/>
      <c r="MAJ110" s="940"/>
      <c r="MAK110" s="940"/>
      <c r="MAL110" s="940"/>
      <c r="MAM110" s="940"/>
      <c r="MAN110" s="940"/>
      <c r="MAO110" s="940"/>
      <c r="MAP110" s="940"/>
      <c r="MAQ110" s="940"/>
      <c r="MAR110" s="940"/>
      <c r="MAS110" s="940"/>
      <c r="MAT110" s="940"/>
      <c r="MAU110" s="940"/>
      <c r="MAV110" s="940"/>
      <c r="MAW110" s="940"/>
      <c r="MAX110" s="940"/>
      <c r="MAY110" s="940"/>
      <c r="MAZ110" s="940"/>
      <c r="MBA110" s="940"/>
      <c r="MBB110" s="940"/>
      <c r="MBC110" s="940"/>
      <c r="MBD110" s="940"/>
      <c r="MBE110" s="940"/>
      <c r="MBF110" s="940"/>
      <c r="MBG110" s="940"/>
      <c r="MBH110" s="940"/>
      <c r="MBI110" s="940"/>
      <c r="MBJ110" s="940"/>
      <c r="MBK110" s="940"/>
      <c r="MBL110" s="940"/>
      <c r="MBM110" s="940"/>
      <c r="MBN110" s="940"/>
      <c r="MBO110" s="940"/>
      <c r="MBP110" s="940"/>
      <c r="MBQ110" s="940"/>
      <c r="MBR110" s="940"/>
      <c r="MBS110" s="940"/>
      <c r="MBT110" s="940"/>
      <c r="MBU110" s="940"/>
      <c r="MBV110" s="940"/>
      <c r="MBW110" s="940"/>
      <c r="MBX110" s="940"/>
      <c r="MBY110" s="940"/>
      <c r="MBZ110" s="940"/>
      <c r="MCA110" s="940"/>
      <c r="MCB110" s="940"/>
      <c r="MCC110" s="940"/>
      <c r="MCD110" s="940"/>
      <c r="MCE110" s="940"/>
      <c r="MCF110" s="940"/>
      <c r="MCG110" s="940"/>
      <c r="MCH110" s="940"/>
      <c r="MCI110" s="940"/>
      <c r="MCJ110" s="940"/>
      <c r="MCK110" s="940"/>
      <c r="MCL110" s="940"/>
      <c r="MCM110" s="940"/>
      <c r="MCN110" s="940"/>
      <c r="MCO110" s="940"/>
      <c r="MCP110" s="940"/>
      <c r="MCQ110" s="940"/>
      <c r="MCR110" s="940"/>
      <c r="MCS110" s="940"/>
      <c r="MCT110" s="940"/>
      <c r="MCU110" s="940"/>
      <c r="MCV110" s="940"/>
      <c r="MCW110" s="940"/>
      <c r="MCX110" s="940"/>
      <c r="MCY110" s="940"/>
      <c r="MCZ110" s="940"/>
      <c r="MDA110" s="940"/>
      <c r="MDB110" s="940"/>
      <c r="MDC110" s="940"/>
      <c r="MDD110" s="940"/>
      <c r="MDE110" s="940"/>
      <c r="MDF110" s="940"/>
      <c r="MDG110" s="940"/>
      <c r="MDH110" s="940"/>
      <c r="MDI110" s="940"/>
      <c r="MDJ110" s="940"/>
      <c r="MDK110" s="940"/>
      <c r="MDL110" s="940"/>
      <c r="MDM110" s="940"/>
      <c r="MDN110" s="940"/>
      <c r="MDO110" s="940"/>
      <c r="MDP110" s="940"/>
      <c r="MDQ110" s="940"/>
      <c r="MDR110" s="940"/>
      <c r="MDS110" s="940"/>
      <c r="MDT110" s="940"/>
      <c r="MDU110" s="940"/>
      <c r="MDV110" s="940"/>
      <c r="MDW110" s="940"/>
      <c r="MDX110" s="940"/>
      <c r="MDY110" s="940"/>
      <c r="MDZ110" s="940"/>
      <c r="MEA110" s="940"/>
      <c r="MEB110" s="940"/>
      <c r="MEC110" s="940"/>
      <c r="MED110" s="940"/>
      <c r="MEE110" s="940"/>
      <c r="MEF110" s="940"/>
      <c r="MEG110" s="940"/>
      <c r="MEH110" s="940"/>
      <c r="MEI110" s="940"/>
      <c r="MEJ110" s="940"/>
      <c r="MEK110" s="940"/>
      <c r="MEL110" s="940"/>
      <c r="MEM110" s="940"/>
      <c r="MEN110" s="940"/>
      <c r="MEO110" s="940"/>
      <c r="MEP110" s="940"/>
      <c r="MEQ110" s="940"/>
      <c r="MER110" s="940"/>
      <c r="MES110" s="940"/>
      <c r="MET110" s="940"/>
      <c r="MEU110" s="940"/>
      <c r="MEV110" s="940"/>
      <c r="MEW110" s="940"/>
      <c r="MEX110" s="940"/>
      <c r="MEY110" s="940"/>
      <c r="MEZ110" s="940"/>
      <c r="MFA110" s="940"/>
      <c r="MFB110" s="940"/>
      <c r="MFC110" s="940"/>
      <c r="MFD110" s="940"/>
      <c r="MFE110" s="940"/>
      <c r="MFF110" s="940"/>
      <c r="MFG110" s="940"/>
      <c r="MFH110" s="940"/>
      <c r="MFI110" s="940"/>
      <c r="MFJ110" s="940"/>
      <c r="MFK110" s="940"/>
      <c r="MFL110" s="940"/>
      <c r="MFM110" s="940"/>
      <c r="MFN110" s="940"/>
      <c r="MFO110" s="940"/>
      <c r="MFP110" s="940"/>
      <c r="MFQ110" s="940"/>
      <c r="MFR110" s="940"/>
      <c r="MFS110" s="940"/>
      <c r="MFT110" s="940"/>
      <c r="MFU110" s="940"/>
      <c r="MFV110" s="940"/>
      <c r="MFW110" s="940"/>
      <c r="MFX110" s="940"/>
      <c r="MFY110" s="940"/>
      <c r="MFZ110" s="940"/>
      <c r="MGA110" s="940"/>
      <c r="MGB110" s="940"/>
      <c r="MGC110" s="940"/>
      <c r="MGD110" s="940"/>
      <c r="MGE110" s="940"/>
      <c r="MGF110" s="940"/>
      <c r="MGG110" s="940"/>
      <c r="MGH110" s="940"/>
      <c r="MGI110" s="940"/>
      <c r="MGJ110" s="940"/>
      <c r="MGK110" s="940"/>
      <c r="MGL110" s="940"/>
      <c r="MGM110" s="940"/>
      <c r="MGN110" s="940"/>
      <c r="MGO110" s="940"/>
      <c r="MGP110" s="940"/>
      <c r="MGQ110" s="940"/>
      <c r="MGR110" s="940"/>
      <c r="MGS110" s="940"/>
      <c r="MGT110" s="940"/>
      <c r="MGU110" s="940"/>
      <c r="MGV110" s="940"/>
      <c r="MGW110" s="940"/>
      <c r="MGX110" s="940"/>
      <c r="MGY110" s="940"/>
      <c r="MGZ110" s="940"/>
      <c r="MHA110" s="940"/>
      <c r="MHB110" s="940"/>
      <c r="MHC110" s="940"/>
      <c r="MHD110" s="940"/>
      <c r="MHE110" s="940"/>
      <c r="MHF110" s="940"/>
      <c r="MHG110" s="940"/>
      <c r="MHH110" s="940"/>
      <c r="MHI110" s="940"/>
      <c r="MHJ110" s="940"/>
      <c r="MHK110" s="940"/>
      <c r="MHL110" s="940"/>
      <c r="MHM110" s="940"/>
      <c r="MHN110" s="940"/>
      <c r="MHO110" s="940"/>
      <c r="MHP110" s="940"/>
      <c r="MHQ110" s="940"/>
      <c r="MHR110" s="940"/>
      <c r="MHS110" s="940"/>
      <c r="MHT110" s="940"/>
      <c r="MHU110" s="940"/>
      <c r="MHV110" s="940"/>
      <c r="MHW110" s="940"/>
      <c r="MHX110" s="940"/>
      <c r="MHY110" s="940"/>
      <c r="MHZ110" s="940"/>
      <c r="MIA110" s="940"/>
      <c r="MIB110" s="940"/>
      <c r="MIC110" s="940"/>
      <c r="MID110" s="940"/>
      <c r="MIE110" s="940"/>
      <c r="MIF110" s="940"/>
      <c r="MIG110" s="940"/>
      <c r="MIH110" s="940"/>
      <c r="MII110" s="940"/>
      <c r="MIJ110" s="940"/>
      <c r="MIK110" s="940"/>
      <c r="MIL110" s="940"/>
      <c r="MIM110" s="940"/>
      <c r="MIN110" s="940"/>
      <c r="MIO110" s="940"/>
      <c r="MIP110" s="940"/>
      <c r="MIQ110" s="940"/>
      <c r="MIR110" s="940"/>
      <c r="MIS110" s="940"/>
      <c r="MIT110" s="940"/>
      <c r="MIU110" s="940"/>
      <c r="MIV110" s="940"/>
      <c r="MIW110" s="940"/>
      <c r="MIX110" s="940"/>
      <c r="MIY110" s="940"/>
      <c r="MIZ110" s="940"/>
      <c r="MJA110" s="940"/>
      <c r="MJB110" s="940"/>
      <c r="MJC110" s="940"/>
      <c r="MJD110" s="940"/>
      <c r="MJE110" s="940"/>
      <c r="MJF110" s="940"/>
      <c r="MJG110" s="940"/>
      <c r="MJH110" s="940"/>
      <c r="MJI110" s="940"/>
      <c r="MJJ110" s="940"/>
      <c r="MJK110" s="940"/>
      <c r="MJL110" s="940"/>
      <c r="MJM110" s="940"/>
      <c r="MJN110" s="940"/>
      <c r="MJO110" s="940"/>
      <c r="MJP110" s="940"/>
      <c r="MJQ110" s="940"/>
      <c r="MJR110" s="940"/>
      <c r="MJS110" s="940"/>
      <c r="MJT110" s="940"/>
      <c r="MJU110" s="940"/>
      <c r="MJV110" s="940"/>
      <c r="MJW110" s="940"/>
      <c r="MJX110" s="940"/>
      <c r="MJY110" s="940"/>
      <c r="MJZ110" s="940"/>
      <c r="MKA110" s="940"/>
      <c r="MKB110" s="940"/>
      <c r="MKC110" s="940"/>
      <c r="MKD110" s="940"/>
      <c r="MKE110" s="940"/>
      <c r="MKF110" s="940"/>
      <c r="MKG110" s="940"/>
      <c r="MKH110" s="940"/>
      <c r="MKI110" s="940"/>
      <c r="MKJ110" s="940"/>
      <c r="MKK110" s="940"/>
      <c r="MKL110" s="940"/>
      <c r="MKM110" s="940"/>
      <c r="MKN110" s="940"/>
      <c r="MKO110" s="940"/>
      <c r="MKP110" s="940"/>
      <c r="MKQ110" s="940"/>
      <c r="MKR110" s="940"/>
      <c r="MKS110" s="940"/>
      <c r="MKT110" s="940"/>
      <c r="MKU110" s="940"/>
      <c r="MKV110" s="940"/>
      <c r="MKW110" s="940"/>
      <c r="MKX110" s="940"/>
      <c r="MKY110" s="940"/>
      <c r="MKZ110" s="940"/>
      <c r="MLA110" s="940"/>
      <c r="MLB110" s="940"/>
      <c r="MLC110" s="940"/>
      <c r="MLD110" s="940"/>
      <c r="MLE110" s="940"/>
      <c r="MLF110" s="940"/>
      <c r="MLG110" s="940"/>
      <c r="MLH110" s="940"/>
      <c r="MLI110" s="940"/>
      <c r="MLJ110" s="940"/>
      <c r="MLK110" s="940"/>
      <c r="MLL110" s="940"/>
      <c r="MLM110" s="940"/>
      <c r="MLN110" s="940"/>
      <c r="MLO110" s="940"/>
      <c r="MLP110" s="940"/>
      <c r="MLQ110" s="940"/>
      <c r="MLR110" s="940"/>
      <c r="MLS110" s="940"/>
      <c r="MLT110" s="940"/>
      <c r="MLU110" s="940"/>
      <c r="MLV110" s="940"/>
      <c r="MLW110" s="940"/>
      <c r="MLX110" s="940"/>
      <c r="MLY110" s="940"/>
      <c r="MLZ110" s="940"/>
      <c r="MMA110" s="940"/>
      <c r="MMB110" s="940"/>
      <c r="MMC110" s="940"/>
      <c r="MMD110" s="940"/>
      <c r="MME110" s="940"/>
      <c r="MMF110" s="940"/>
      <c r="MMG110" s="940"/>
      <c r="MMH110" s="940"/>
      <c r="MMI110" s="940"/>
      <c r="MMJ110" s="940"/>
      <c r="MMK110" s="940"/>
      <c r="MML110" s="940"/>
      <c r="MMM110" s="940"/>
      <c r="MMN110" s="940"/>
      <c r="MMO110" s="940"/>
      <c r="MMP110" s="940"/>
      <c r="MMQ110" s="940"/>
      <c r="MMR110" s="940"/>
      <c r="MMS110" s="940"/>
      <c r="MMT110" s="940"/>
      <c r="MMU110" s="940"/>
      <c r="MMV110" s="940"/>
      <c r="MMW110" s="940"/>
      <c r="MMX110" s="940"/>
      <c r="MMY110" s="940"/>
      <c r="MMZ110" s="940"/>
      <c r="MNA110" s="940"/>
      <c r="MNB110" s="940"/>
      <c r="MNC110" s="940"/>
      <c r="MND110" s="940"/>
      <c r="MNE110" s="940"/>
      <c r="MNF110" s="940"/>
      <c r="MNG110" s="940"/>
      <c r="MNH110" s="940"/>
      <c r="MNI110" s="940"/>
      <c r="MNJ110" s="940"/>
      <c r="MNK110" s="940"/>
      <c r="MNL110" s="940"/>
      <c r="MNM110" s="940"/>
      <c r="MNN110" s="940"/>
      <c r="MNO110" s="940"/>
      <c r="MNP110" s="940"/>
      <c r="MNQ110" s="940"/>
      <c r="MNR110" s="940"/>
      <c r="MNS110" s="940"/>
      <c r="MNT110" s="940"/>
      <c r="MNU110" s="940"/>
      <c r="MNV110" s="940"/>
      <c r="MNW110" s="940"/>
      <c r="MNX110" s="940"/>
      <c r="MNY110" s="940"/>
      <c r="MNZ110" s="940"/>
      <c r="MOA110" s="940"/>
      <c r="MOB110" s="940"/>
      <c r="MOC110" s="940"/>
      <c r="MOD110" s="940"/>
      <c r="MOE110" s="940"/>
      <c r="MOF110" s="940"/>
      <c r="MOG110" s="940"/>
      <c r="MOH110" s="940"/>
      <c r="MOI110" s="940"/>
      <c r="MOJ110" s="940"/>
      <c r="MOK110" s="940"/>
      <c r="MOL110" s="940"/>
      <c r="MOM110" s="940"/>
      <c r="MON110" s="940"/>
      <c r="MOO110" s="940"/>
      <c r="MOP110" s="940"/>
      <c r="MOQ110" s="940"/>
      <c r="MOR110" s="940"/>
      <c r="MOS110" s="940"/>
      <c r="MOT110" s="940"/>
      <c r="MOU110" s="940"/>
      <c r="MOV110" s="940"/>
      <c r="MOW110" s="940"/>
      <c r="MOX110" s="940"/>
      <c r="MOY110" s="940"/>
      <c r="MOZ110" s="940"/>
      <c r="MPA110" s="940"/>
      <c r="MPB110" s="940"/>
      <c r="MPC110" s="940"/>
      <c r="MPD110" s="940"/>
      <c r="MPE110" s="940"/>
      <c r="MPF110" s="940"/>
      <c r="MPG110" s="940"/>
      <c r="MPH110" s="940"/>
      <c r="MPI110" s="940"/>
      <c r="MPJ110" s="940"/>
      <c r="MPK110" s="940"/>
      <c r="MPL110" s="940"/>
      <c r="MPM110" s="940"/>
      <c r="MPN110" s="940"/>
      <c r="MPO110" s="940"/>
      <c r="MPP110" s="940"/>
      <c r="MPQ110" s="940"/>
      <c r="MPR110" s="940"/>
      <c r="MPS110" s="940"/>
      <c r="MPT110" s="940"/>
      <c r="MPU110" s="940"/>
      <c r="MPV110" s="940"/>
      <c r="MPW110" s="940"/>
      <c r="MPX110" s="940"/>
      <c r="MPY110" s="940"/>
      <c r="MPZ110" s="940"/>
      <c r="MQA110" s="940"/>
      <c r="MQB110" s="940"/>
      <c r="MQC110" s="940"/>
      <c r="MQD110" s="940"/>
      <c r="MQE110" s="940"/>
      <c r="MQF110" s="940"/>
      <c r="MQG110" s="940"/>
      <c r="MQH110" s="940"/>
      <c r="MQI110" s="940"/>
      <c r="MQJ110" s="940"/>
      <c r="MQK110" s="940"/>
      <c r="MQL110" s="940"/>
      <c r="MQM110" s="940"/>
      <c r="MQN110" s="940"/>
      <c r="MQO110" s="940"/>
      <c r="MQP110" s="940"/>
      <c r="MQQ110" s="940"/>
      <c r="MQR110" s="940"/>
      <c r="MQS110" s="940"/>
      <c r="MQT110" s="940"/>
      <c r="MQU110" s="940"/>
      <c r="MQV110" s="940"/>
      <c r="MQW110" s="940"/>
      <c r="MQX110" s="940"/>
      <c r="MQY110" s="940"/>
      <c r="MQZ110" s="940"/>
      <c r="MRA110" s="940"/>
      <c r="MRB110" s="940"/>
      <c r="MRC110" s="940"/>
      <c r="MRD110" s="940"/>
      <c r="MRE110" s="940"/>
      <c r="MRF110" s="940"/>
      <c r="MRG110" s="940"/>
      <c r="MRH110" s="940"/>
      <c r="MRI110" s="940"/>
      <c r="MRJ110" s="940"/>
      <c r="MRK110" s="940"/>
      <c r="MRL110" s="940"/>
      <c r="MRM110" s="940"/>
      <c r="MRN110" s="940"/>
      <c r="MRO110" s="940"/>
      <c r="MRP110" s="940"/>
      <c r="MRQ110" s="940"/>
      <c r="MRR110" s="940"/>
      <c r="MRS110" s="940"/>
      <c r="MRT110" s="940"/>
      <c r="MRU110" s="940"/>
      <c r="MRV110" s="940"/>
      <c r="MRW110" s="940"/>
      <c r="MRX110" s="940"/>
      <c r="MRY110" s="940"/>
      <c r="MRZ110" s="940"/>
      <c r="MSA110" s="940"/>
      <c r="MSB110" s="940"/>
      <c r="MSC110" s="940"/>
      <c r="MSD110" s="940"/>
      <c r="MSE110" s="940"/>
      <c r="MSF110" s="940"/>
      <c r="MSG110" s="940"/>
      <c r="MSH110" s="940"/>
      <c r="MSI110" s="940"/>
      <c r="MSJ110" s="940"/>
      <c r="MSK110" s="940"/>
      <c r="MSL110" s="940"/>
      <c r="MSM110" s="940"/>
      <c r="MSN110" s="940"/>
      <c r="MSO110" s="940"/>
      <c r="MSP110" s="940"/>
      <c r="MSQ110" s="940"/>
      <c r="MSR110" s="940"/>
      <c r="MSS110" s="940"/>
      <c r="MST110" s="940"/>
      <c r="MSU110" s="940"/>
      <c r="MSV110" s="940"/>
      <c r="MSW110" s="940"/>
      <c r="MSX110" s="940"/>
      <c r="MSY110" s="940"/>
      <c r="MSZ110" s="940"/>
      <c r="MTA110" s="940"/>
      <c r="MTB110" s="940"/>
      <c r="MTC110" s="940"/>
      <c r="MTD110" s="940"/>
      <c r="MTE110" s="940"/>
      <c r="MTF110" s="940"/>
      <c r="MTG110" s="940"/>
      <c r="MTH110" s="940"/>
      <c r="MTI110" s="940"/>
      <c r="MTJ110" s="940"/>
      <c r="MTK110" s="940"/>
      <c r="MTL110" s="940"/>
      <c r="MTM110" s="940"/>
      <c r="MTN110" s="940"/>
      <c r="MTO110" s="940"/>
      <c r="MTP110" s="940"/>
      <c r="MTQ110" s="940"/>
      <c r="MTR110" s="940"/>
      <c r="MTS110" s="940"/>
      <c r="MTT110" s="940"/>
      <c r="MTU110" s="940"/>
      <c r="MTV110" s="940"/>
      <c r="MTW110" s="940"/>
      <c r="MTX110" s="940"/>
      <c r="MTY110" s="940"/>
      <c r="MTZ110" s="940"/>
      <c r="MUA110" s="940"/>
      <c r="MUB110" s="940"/>
      <c r="MUC110" s="940"/>
      <c r="MUD110" s="940"/>
      <c r="MUE110" s="940"/>
      <c r="MUF110" s="940"/>
      <c r="MUG110" s="940"/>
      <c r="MUH110" s="940"/>
      <c r="MUI110" s="940"/>
      <c r="MUJ110" s="940"/>
      <c r="MUK110" s="940"/>
      <c r="MUL110" s="940"/>
      <c r="MUM110" s="940"/>
      <c r="MUN110" s="940"/>
      <c r="MUO110" s="940"/>
      <c r="MUP110" s="940"/>
      <c r="MUQ110" s="940"/>
      <c r="MUR110" s="940"/>
      <c r="MUS110" s="940"/>
      <c r="MUT110" s="940"/>
      <c r="MUU110" s="940"/>
      <c r="MUV110" s="940"/>
      <c r="MUW110" s="940"/>
      <c r="MUX110" s="940"/>
      <c r="MUY110" s="940"/>
      <c r="MUZ110" s="940"/>
      <c r="MVA110" s="940"/>
      <c r="MVB110" s="940"/>
      <c r="MVC110" s="940"/>
      <c r="MVD110" s="940"/>
      <c r="MVE110" s="940"/>
      <c r="MVF110" s="940"/>
      <c r="MVG110" s="940"/>
      <c r="MVH110" s="940"/>
      <c r="MVI110" s="940"/>
      <c r="MVJ110" s="940"/>
      <c r="MVK110" s="940"/>
      <c r="MVL110" s="940"/>
      <c r="MVM110" s="940"/>
      <c r="MVN110" s="940"/>
      <c r="MVO110" s="940"/>
      <c r="MVP110" s="940"/>
      <c r="MVQ110" s="940"/>
      <c r="MVR110" s="940"/>
      <c r="MVS110" s="940"/>
      <c r="MVT110" s="940"/>
      <c r="MVU110" s="940"/>
      <c r="MVV110" s="940"/>
      <c r="MVW110" s="940"/>
      <c r="MVX110" s="940"/>
      <c r="MVY110" s="940"/>
      <c r="MVZ110" s="940"/>
      <c r="MWA110" s="940"/>
      <c r="MWB110" s="940"/>
      <c r="MWC110" s="940"/>
      <c r="MWD110" s="940"/>
      <c r="MWE110" s="940"/>
      <c r="MWF110" s="940"/>
      <c r="MWG110" s="940"/>
      <c r="MWH110" s="940"/>
      <c r="MWI110" s="940"/>
      <c r="MWJ110" s="940"/>
      <c r="MWK110" s="940"/>
      <c r="MWL110" s="940"/>
      <c r="MWM110" s="940"/>
      <c r="MWN110" s="940"/>
      <c r="MWO110" s="940"/>
      <c r="MWP110" s="940"/>
      <c r="MWQ110" s="940"/>
      <c r="MWR110" s="940"/>
      <c r="MWS110" s="940"/>
      <c r="MWT110" s="940"/>
      <c r="MWU110" s="940"/>
      <c r="MWV110" s="940"/>
      <c r="MWW110" s="940"/>
      <c r="MWX110" s="940"/>
      <c r="MWY110" s="940"/>
      <c r="MWZ110" s="940"/>
      <c r="MXA110" s="940"/>
      <c r="MXB110" s="940"/>
      <c r="MXC110" s="940"/>
      <c r="MXD110" s="940"/>
      <c r="MXE110" s="940"/>
      <c r="MXF110" s="940"/>
      <c r="MXG110" s="940"/>
      <c r="MXH110" s="940"/>
      <c r="MXI110" s="940"/>
      <c r="MXJ110" s="940"/>
      <c r="MXK110" s="940"/>
      <c r="MXL110" s="940"/>
      <c r="MXM110" s="940"/>
      <c r="MXN110" s="940"/>
      <c r="MXO110" s="940"/>
      <c r="MXP110" s="940"/>
      <c r="MXQ110" s="940"/>
      <c r="MXR110" s="940"/>
      <c r="MXS110" s="940"/>
      <c r="MXT110" s="940"/>
      <c r="MXU110" s="940"/>
      <c r="MXV110" s="940"/>
      <c r="MXW110" s="940"/>
      <c r="MXX110" s="940"/>
      <c r="MXY110" s="940"/>
      <c r="MXZ110" s="940"/>
      <c r="MYA110" s="940"/>
      <c r="MYB110" s="940"/>
      <c r="MYC110" s="940"/>
      <c r="MYD110" s="940"/>
      <c r="MYE110" s="940"/>
      <c r="MYF110" s="940"/>
      <c r="MYG110" s="940"/>
      <c r="MYH110" s="940"/>
      <c r="MYI110" s="940"/>
      <c r="MYJ110" s="940"/>
      <c r="MYK110" s="940"/>
      <c r="MYL110" s="940"/>
      <c r="MYM110" s="940"/>
      <c r="MYN110" s="940"/>
      <c r="MYO110" s="940"/>
      <c r="MYP110" s="940"/>
      <c r="MYQ110" s="940"/>
      <c r="MYR110" s="940"/>
      <c r="MYS110" s="940"/>
      <c r="MYT110" s="940"/>
      <c r="MYU110" s="940"/>
      <c r="MYV110" s="940"/>
      <c r="MYW110" s="940"/>
      <c r="MYX110" s="940"/>
      <c r="MYY110" s="940"/>
      <c r="MYZ110" s="940"/>
      <c r="MZA110" s="940"/>
      <c r="MZB110" s="940"/>
      <c r="MZC110" s="940"/>
      <c r="MZD110" s="940"/>
      <c r="MZE110" s="940"/>
      <c r="MZF110" s="940"/>
      <c r="MZG110" s="940"/>
      <c r="MZH110" s="940"/>
      <c r="MZI110" s="940"/>
      <c r="MZJ110" s="940"/>
      <c r="MZK110" s="940"/>
      <c r="MZL110" s="940"/>
      <c r="MZM110" s="940"/>
      <c r="MZN110" s="940"/>
      <c r="MZO110" s="940"/>
      <c r="MZP110" s="940"/>
      <c r="MZQ110" s="940"/>
      <c r="MZR110" s="940"/>
      <c r="MZS110" s="940"/>
      <c r="MZT110" s="940"/>
      <c r="MZU110" s="940"/>
      <c r="MZV110" s="940"/>
      <c r="MZW110" s="940"/>
      <c r="MZX110" s="940"/>
      <c r="MZY110" s="940"/>
      <c r="MZZ110" s="940"/>
      <c r="NAA110" s="940"/>
      <c r="NAB110" s="940"/>
      <c r="NAC110" s="940"/>
      <c r="NAD110" s="940"/>
      <c r="NAE110" s="940"/>
      <c r="NAF110" s="940"/>
      <c r="NAG110" s="940"/>
      <c r="NAH110" s="940"/>
      <c r="NAI110" s="940"/>
      <c r="NAJ110" s="940"/>
      <c r="NAK110" s="940"/>
      <c r="NAL110" s="940"/>
      <c r="NAM110" s="940"/>
      <c r="NAN110" s="940"/>
      <c r="NAO110" s="940"/>
      <c r="NAP110" s="940"/>
      <c r="NAQ110" s="940"/>
      <c r="NAR110" s="940"/>
      <c r="NAS110" s="940"/>
      <c r="NAT110" s="940"/>
      <c r="NAU110" s="940"/>
      <c r="NAV110" s="940"/>
      <c r="NAW110" s="940"/>
      <c r="NAX110" s="940"/>
      <c r="NAY110" s="940"/>
      <c r="NAZ110" s="940"/>
      <c r="NBA110" s="940"/>
      <c r="NBB110" s="940"/>
      <c r="NBC110" s="940"/>
      <c r="NBD110" s="940"/>
      <c r="NBE110" s="940"/>
      <c r="NBF110" s="940"/>
      <c r="NBG110" s="940"/>
      <c r="NBH110" s="940"/>
      <c r="NBI110" s="940"/>
      <c r="NBJ110" s="940"/>
      <c r="NBK110" s="940"/>
      <c r="NBL110" s="940"/>
      <c r="NBM110" s="940"/>
      <c r="NBN110" s="940"/>
      <c r="NBO110" s="940"/>
      <c r="NBP110" s="940"/>
      <c r="NBQ110" s="940"/>
      <c r="NBR110" s="940"/>
      <c r="NBS110" s="940"/>
      <c r="NBT110" s="940"/>
      <c r="NBU110" s="940"/>
      <c r="NBV110" s="940"/>
      <c r="NBW110" s="940"/>
      <c r="NBX110" s="940"/>
      <c r="NBY110" s="940"/>
      <c r="NBZ110" s="940"/>
      <c r="NCA110" s="940"/>
      <c r="NCB110" s="940"/>
      <c r="NCC110" s="940"/>
      <c r="NCD110" s="940"/>
      <c r="NCE110" s="940"/>
      <c r="NCF110" s="940"/>
      <c r="NCG110" s="940"/>
      <c r="NCH110" s="940"/>
      <c r="NCI110" s="940"/>
      <c r="NCJ110" s="940"/>
      <c r="NCK110" s="940"/>
      <c r="NCL110" s="940"/>
      <c r="NCM110" s="940"/>
      <c r="NCN110" s="940"/>
      <c r="NCO110" s="940"/>
      <c r="NCP110" s="940"/>
      <c r="NCQ110" s="940"/>
      <c r="NCR110" s="940"/>
      <c r="NCS110" s="940"/>
      <c r="NCT110" s="940"/>
      <c r="NCU110" s="940"/>
      <c r="NCV110" s="940"/>
      <c r="NCW110" s="940"/>
      <c r="NCX110" s="940"/>
      <c r="NCY110" s="940"/>
      <c r="NCZ110" s="940"/>
      <c r="NDA110" s="940"/>
      <c r="NDB110" s="940"/>
      <c r="NDC110" s="940"/>
      <c r="NDD110" s="940"/>
      <c r="NDE110" s="940"/>
      <c r="NDF110" s="940"/>
      <c r="NDG110" s="940"/>
      <c r="NDH110" s="940"/>
      <c r="NDI110" s="940"/>
      <c r="NDJ110" s="940"/>
      <c r="NDK110" s="940"/>
      <c r="NDL110" s="940"/>
      <c r="NDM110" s="940"/>
      <c r="NDN110" s="940"/>
      <c r="NDO110" s="940"/>
      <c r="NDP110" s="940"/>
      <c r="NDQ110" s="940"/>
      <c r="NDR110" s="940"/>
      <c r="NDS110" s="940"/>
      <c r="NDT110" s="940"/>
      <c r="NDU110" s="940"/>
      <c r="NDV110" s="940"/>
      <c r="NDW110" s="940"/>
      <c r="NDX110" s="940"/>
      <c r="NDY110" s="940"/>
      <c r="NDZ110" s="940"/>
      <c r="NEA110" s="940"/>
      <c r="NEB110" s="940"/>
      <c r="NEC110" s="940"/>
      <c r="NED110" s="940"/>
      <c r="NEE110" s="940"/>
      <c r="NEF110" s="940"/>
      <c r="NEG110" s="940"/>
      <c r="NEH110" s="940"/>
      <c r="NEI110" s="940"/>
      <c r="NEJ110" s="940"/>
      <c r="NEK110" s="940"/>
      <c r="NEL110" s="940"/>
      <c r="NEM110" s="940"/>
      <c r="NEN110" s="940"/>
      <c r="NEO110" s="940"/>
      <c r="NEP110" s="940"/>
      <c r="NEQ110" s="940"/>
      <c r="NER110" s="940"/>
      <c r="NES110" s="940"/>
      <c r="NET110" s="940"/>
      <c r="NEU110" s="940"/>
      <c r="NEV110" s="940"/>
      <c r="NEW110" s="940"/>
      <c r="NEX110" s="940"/>
      <c r="NEY110" s="940"/>
      <c r="NEZ110" s="940"/>
      <c r="NFA110" s="940"/>
      <c r="NFB110" s="940"/>
      <c r="NFC110" s="940"/>
      <c r="NFD110" s="940"/>
      <c r="NFE110" s="940"/>
      <c r="NFF110" s="940"/>
      <c r="NFG110" s="940"/>
      <c r="NFH110" s="940"/>
      <c r="NFI110" s="940"/>
      <c r="NFJ110" s="940"/>
      <c r="NFK110" s="940"/>
      <c r="NFL110" s="940"/>
      <c r="NFM110" s="940"/>
      <c r="NFN110" s="940"/>
      <c r="NFO110" s="940"/>
      <c r="NFP110" s="940"/>
      <c r="NFQ110" s="940"/>
      <c r="NFR110" s="940"/>
      <c r="NFS110" s="940"/>
      <c r="NFT110" s="940"/>
      <c r="NFU110" s="940"/>
      <c r="NFV110" s="940"/>
      <c r="NFW110" s="940"/>
      <c r="NFX110" s="940"/>
      <c r="NFY110" s="940"/>
      <c r="NFZ110" s="940"/>
      <c r="NGA110" s="940"/>
      <c r="NGB110" s="940"/>
      <c r="NGC110" s="940"/>
      <c r="NGD110" s="940"/>
      <c r="NGE110" s="940"/>
      <c r="NGF110" s="940"/>
      <c r="NGG110" s="940"/>
      <c r="NGH110" s="940"/>
      <c r="NGI110" s="940"/>
      <c r="NGJ110" s="940"/>
      <c r="NGK110" s="940"/>
      <c r="NGL110" s="940"/>
      <c r="NGM110" s="940"/>
      <c r="NGN110" s="940"/>
      <c r="NGO110" s="940"/>
      <c r="NGP110" s="940"/>
      <c r="NGQ110" s="940"/>
      <c r="NGR110" s="940"/>
      <c r="NGS110" s="940"/>
      <c r="NGT110" s="940"/>
      <c r="NGU110" s="940"/>
      <c r="NGV110" s="940"/>
      <c r="NGW110" s="940"/>
      <c r="NGX110" s="940"/>
      <c r="NGY110" s="940"/>
      <c r="NGZ110" s="940"/>
      <c r="NHA110" s="940"/>
      <c r="NHB110" s="940"/>
      <c r="NHC110" s="940"/>
      <c r="NHD110" s="940"/>
      <c r="NHE110" s="940"/>
      <c r="NHF110" s="940"/>
      <c r="NHG110" s="940"/>
      <c r="NHH110" s="940"/>
      <c r="NHI110" s="940"/>
      <c r="NHJ110" s="940"/>
      <c r="NHK110" s="940"/>
      <c r="NHL110" s="940"/>
      <c r="NHM110" s="940"/>
      <c r="NHN110" s="940"/>
      <c r="NHO110" s="940"/>
      <c r="NHP110" s="940"/>
      <c r="NHQ110" s="940"/>
      <c r="NHR110" s="940"/>
      <c r="NHS110" s="940"/>
      <c r="NHT110" s="940"/>
      <c r="NHU110" s="940"/>
      <c r="NHV110" s="940"/>
      <c r="NHW110" s="940"/>
      <c r="NHX110" s="940"/>
      <c r="NHY110" s="940"/>
      <c r="NHZ110" s="940"/>
      <c r="NIA110" s="940"/>
      <c r="NIB110" s="940"/>
      <c r="NIC110" s="940"/>
      <c r="NID110" s="940"/>
      <c r="NIE110" s="940"/>
      <c r="NIF110" s="940"/>
      <c r="NIG110" s="940"/>
      <c r="NIH110" s="940"/>
      <c r="NII110" s="940"/>
      <c r="NIJ110" s="940"/>
      <c r="NIK110" s="940"/>
      <c r="NIL110" s="940"/>
      <c r="NIM110" s="940"/>
      <c r="NIN110" s="940"/>
      <c r="NIO110" s="940"/>
      <c r="NIP110" s="940"/>
      <c r="NIQ110" s="940"/>
      <c r="NIR110" s="940"/>
      <c r="NIS110" s="940"/>
      <c r="NIT110" s="940"/>
      <c r="NIU110" s="940"/>
      <c r="NIV110" s="940"/>
      <c r="NIW110" s="940"/>
      <c r="NIX110" s="940"/>
      <c r="NIY110" s="940"/>
      <c r="NIZ110" s="940"/>
      <c r="NJA110" s="940"/>
      <c r="NJB110" s="940"/>
      <c r="NJC110" s="940"/>
      <c r="NJD110" s="940"/>
      <c r="NJE110" s="940"/>
      <c r="NJF110" s="940"/>
      <c r="NJG110" s="940"/>
      <c r="NJH110" s="940"/>
      <c r="NJI110" s="940"/>
      <c r="NJJ110" s="940"/>
      <c r="NJK110" s="940"/>
      <c r="NJL110" s="940"/>
      <c r="NJM110" s="940"/>
      <c r="NJN110" s="940"/>
      <c r="NJO110" s="940"/>
      <c r="NJP110" s="940"/>
      <c r="NJQ110" s="940"/>
      <c r="NJR110" s="940"/>
      <c r="NJS110" s="940"/>
      <c r="NJT110" s="940"/>
      <c r="NJU110" s="940"/>
      <c r="NJV110" s="940"/>
      <c r="NJW110" s="940"/>
      <c r="NJX110" s="940"/>
      <c r="NJY110" s="940"/>
      <c r="NJZ110" s="940"/>
      <c r="NKA110" s="940"/>
      <c r="NKB110" s="940"/>
      <c r="NKC110" s="940"/>
      <c r="NKD110" s="940"/>
      <c r="NKE110" s="940"/>
      <c r="NKF110" s="940"/>
      <c r="NKG110" s="940"/>
      <c r="NKH110" s="940"/>
      <c r="NKI110" s="940"/>
      <c r="NKJ110" s="940"/>
      <c r="NKK110" s="940"/>
      <c r="NKL110" s="940"/>
      <c r="NKM110" s="940"/>
      <c r="NKN110" s="940"/>
      <c r="NKO110" s="940"/>
      <c r="NKP110" s="940"/>
      <c r="NKQ110" s="940"/>
      <c r="NKR110" s="940"/>
      <c r="NKS110" s="940"/>
      <c r="NKT110" s="940"/>
      <c r="NKU110" s="940"/>
      <c r="NKV110" s="940"/>
      <c r="NKW110" s="940"/>
      <c r="NKX110" s="940"/>
      <c r="NKY110" s="940"/>
      <c r="NKZ110" s="940"/>
      <c r="NLA110" s="940"/>
      <c r="NLB110" s="940"/>
      <c r="NLC110" s="940"/>
      <c r="NLD110" s="940"/>
      <c r="NLE110" s="940"/>
      <c r="NLF110" s="940"/>
      <c r="NLG110" s="940"/>
      <c r="NLH110" s="940"/>
      <c r="NLI110" s="940"/>
      <c r="NLJ110" s="940"/>
      <c r="NLK110" s="940"/>
      <c r="NLL110" s="940"/>
      <c r="NLM110" s="940"/>
      <c r="NLN110" s="940"/>
      <c r="NLO110" s="940"/>
      <c r="NLP110" s="940"/>
      <c r="NLQ110" s="940"/>
      <c r="NLR110" s="940"/>
      <c r="NLS110" s="940"/>
      <c r="NLT110" s="940"/>
      <c r="NLU110" s="940"/>
      <c r="NLV110" s="940"/>
      <c r="NLW110" s="940"/>
      <c r="NLX110" s="940"/>
      <c r="NLY110" s="940"/>
      <c r="NLZ110" s="940"/>
      <c r="NMA110" s="940"/>
      <c r="NMB110" s="940"/>
      <c r="NMC110" s="940"/>
      <c r="NMD110" s="940"/>
      <c r="NME110" s="940"/>
      <c r="NMF110" s="940"/>
      <c r="NMG110" s="940"/>
      <c r="NMH110" s="940"/>
      <c r="NMI110" s="940"/>
      <c r="NMJ110" s="940"/>
      <c r="NMK110" s="940"/>
      <c r="NML110" s="940"/>
      <c r="NMM110" s="940"/>
      <c r="NMN110" s="940"/>
      <c r="NMO110" s="940"/>
      <c r="NMP110" s="940"/>
      <c r="NMQ110" s="940"/>
      <c r="NMR110" s="940"/>
      <c r="NMS110" s="940"/>
      <c r="NMT110" s="940"/>
      <c r="NMU110" s="940"/>
      <c r="NMV110" s="940"/>
      <c r="NMW110" s="940"/>
      <c r="NMX110" s="940"/>
      <c r="NMY110" s="940"/>
      <c r="NMZ110" s="940"/>
      <c r="NNA110" s="940"/>
      <c r="NNB110" s="940"/>
      <c r="NNC110" s="940"/>
      <c r="NND110" s="940"/>
      <c r="NNE110" s="940"/>
      <c r="NNF110" s="940"/>
      <c r="NNG110" s="940"/>
      <c r="NNH110" s="940"/>
      <c r="NNI110" s="940"/>
      <c r="NNJ110" s="940"/>
      <c r="NNK110" s="940"/>
      <c r="NNL110" s="940"/>
      <c r="NNM110" s="940"/>
      <c r="NNN110" s="940"/>
      <c r="NNO110" s="940"/>
      <c r="NNP110" s="940"/>
      <c r="NNQ110" s="940"/>
      <c r="NNR110" s="940"/>
      <c r="NNS110" s="940"/>
      <c r="NNT110" s="940"/>
      <c r="NNU110" s="940"/>
      <c r="NNV110" s="940"/>
      <c r="NNW110" s="940"/>
      <c r="NNX110" s="940"/>
      <c r="NNY110" s="940"/>
      <c r="NNZ110" s="940"/>
      <c r="NOA110" s="940"/>
      <c r="NOB110" s="940"/>
      <c r="NOC110" s="940"/>
      <c r="NOD110" s="940"/>
      <c r="NOE110" s="940"/>
      <c r="NOF110" s="940"/>
      <c r="NOG110" s="940"/>
      <c r="NOH110" s="940"/>
      <c r="NOI110" s="940"/>
      <c r="NOJ110" s="940"/>
      <c r="NOK110" s="940"/>
      <c r="NOL110" s="940"/>
      <c r="NOM110" s="940"/>
      <c r="NON110" s="940"/>
      <c r="NOO110" s="940"/>
      <c r="NOP110" s="940"/>
      <c r="NOQ110" s="940"/>
      <c r="NOR110" s="940"/>
      <c r="NOS110" s="940"/>
      <c r="NOT110" s="940"/>
      <c r="NOU110" s="940"/>
      <c r="NOV110" s="940"/>
      <c r="NOW110" s="940"/>
      <c r="NOX110" s="940"/>
      <c r="NOY110" s="940"/>
      <c r="NOZ110" s="940"/>
      <c r="NPA110" s="940"/>
      <c r="NPB110" s="940"/>
      <c r="NPC110" s="940"/>
      <c r="NPD110" s="940"/>
      <c r="NPE110" s="940"/>
      <c r="NPF110" s="940"/>
      <c r="NPG110" s="940"/>
      <c r="NPH110" s="940"/>
      <c r="NPI110" s="940"/>
      <c r="NPJ110" s="940"/>
      <c r="NPK110" s="940"/>
      <c r="NPL110" s="940"/>
      <c r="NPM110" s="940"/>
      <c r="NPN110" s="940"/>
      <c r="NPO110" s="940"/>
      <c r="NPP110" s="940"/>
      <c r="NPQ110" s="940"/>
      <c r="NPR110" s="940"/>
      <c r="NPS110" s="940"/>
      <c r="NPT110" s="940"/>
      <c r="NPU110" s="940"/>
      <c r="NPV110" s="940"/>
      <c r="NPW110" s="940"/>
      <c r="NPX110" s="940"/>
      <c r="NPY110" s="940"/>
      <c r="NPZ110" s="940"/>
      <c r="NQA110" s="940"/>
      <c r="NQB110" s="940"/>
      <c r="NQC110" s="940"/>
      <c r="NQD110" s="940"/>
      <c r="NQE110" s="940"/>
      <c r="NQF110" s="940"/>
      <c r="NQG110" s="940"/>
      <c r="NQH110" s="940"/>
      <c r="NQI110" s="940"/>
      <c r="NQJ110" s="940"/>
      <c r="NQK110" s="940"/>
      <c r="NQL110" s="940"/>
      <c r="NQM110" s="940"/>
      <c r="NQN110" s="940"/>
      <c r="NQO110" s="940"/>
      <c r="NQP110" s="940"/>
      <c r="NQQ110" s="940"/>
      <c r="NQR110" s="940"/>
      <c r="NQS110" s="940"/>
      <c r="NQT110" s="940"/>
      <c r="NQU110" s="940"/>
      <c r="NQV110" s="940"/>
      <c r="NQW110" s="940"/>
      <c r="NQX110" s="940"/>
      <c r="NQY110" s="940"/>
      <c r="NQZ110" s="940"/>
      <c r="NRA110" s="940"/>
      <c r="NRB110" s="940"/>
      <c r="NRC110" s="940"/>
      <c r="NRD110" s="940"/>
      <c r="NRE110" s="940"/>
      <c r="NRF110" s="940"/>
      <c r="NRG110" s="940"/>
      <c r="NRH110" s="940"/>
      <c r="NRI110" s="940"/>
      <c r="NRJ110" s="940"/>
      <c r="NRK110" s="940"/>
      <c r="NRL110" s="940"/>
      <c r="NRM110" s="940"/>
      <c r="NRN110" s="940"/>
      <c r="NRO110" s="940"/>
      <c r="NRP110" s="940"/>
      <c r="NRQ110" s="940"/>
      <c r="NRR110" s="940"/>
      <c r="NRS110" s="940"/>
      <c r="NRT110" s="940"/>
      <c r="NRU110" s="940"/>
      <c r="NRV110" s="940"/>
      <c r="NRW110" s="940"/>
      <c r="NRX110" s="940"/>
      <c r="NRY110" s="940"/>
      <c r="NRZ110" s="940"/>
      <c r="NSA110" s="940"/>
      <c r="NSB110" s="940"/>
      <c r="NSC110" s="940"/>
      <c r="NSD110" s="940"/>
      <c r="NSE110" s="940"/>
      <c r="NSF110" s="940"/>
      <c r="NSG110" s="940"/>
      <c r="NSH110" s="940"/>
      <c r="NSI110" s="940"/>
      <c r="NSJ110" s="940"/>
      <c r="NSK110" s="940"/>
      <c r="NSL110" s="940"/>
      <c r="NSM110" s="940"/>
      <c r="NSN110" s="940"/>
      <c r="NSO110" s="940"/>
      <c r="NSP110" s="940"/>
      <c r="NSQ110" s="940"/>
      <c r="NSR110" s="940"/>
      <c r="NSS110" s="940"/>
      <c r="NST110" s="940"/>
      <c r="NSU110" s="940"/>
      <c r="NSV110" s="940"/>
      <c r="NSW110" s="940"/>
      <c r="NSX110" s="940"/>
      <c r="NSY110" s="940"/>
      <c r="NSZ110" s="940"/>
      <c r="NTA110" s="940"/>
      <c r="NTB110" s="940"/>
      <c r="NTC110" s="940"/>
      <c r="NTD110" s="940"/>
      <c r="NTE110" s="940"/>
      <c r="NTF110" s="940"/>
      <c r="NTG110" s="940"/>
      <c r="NTH110" s="940"/>
      <c r="NTI110" s="940"/>
      <c r="NTJ110" s="940"/>
      <c r="NTK110" s="940"/>
      <c r="NTL110" s="940"/>
      <c r="NTM110" s="940"/>
      <c r="NTN110" s="940"/>
      <c r="NTO110" s="940"/>
      <c r="NTP110" s="940"/>
      <c r="NTQ110" s="940"/>
      <c r="NTR110" s="940"/>
      <c r="NTS110" s="940"/>
      <c r="NTT110" s="940"/>
      <c r="NTU110" s="940"/>
      <c r="NTV110" s="940"/>
      <c r="NTW110" s="940"/>
      <c r="NTX110" s="940"/>
      <c r="NTY110" s="940"/>
      <c r="NTZ110" s="940"/>
      <c r="NUA110" s="940"/>
      <c r="NUB110" s="940"/>
      <c r="NUC110" s="940"/>
      <c r="NUD110" s="940"/>
      <c r="NUE110" s="940"/>
      <c r="NUF110" s="940"/>
      <c r="NUG110" s="940"/>
      <c r="NUH110" s="940"/>
      <c r="NUI110" s="940"/>
      <c r="NUJ110" s="940"/>
      <c r="NUK110" s="940"/>
      <c r="NUL110" s="940"/>
      <c r="NUM110" s="940"/>
      <c r="NUN110" s="940"/>
      <c r="NUO110" s="940"/>
      <c r="NUP110" s="940"/>
      <c r="NUQ110" s="940"/>
      <c r="NUR110" s="940"/>
      <c r="NUS110" s="940"/>
      <c r="NUT110" s="940"/>
      <c r="NUU110" s="940"/>
      <c r="NUV110" s="940"/>
      <c r="NUW110" s="940"/>
      <c r="NUX110" s="940"/>
      <c r="NUY110" s="940"/>
      <c r="NUZ110" s="940"/>
      <c r="NVA110" s="940"/>
      <c r="NVB110" s="940"/>
      <c r="NVC110" s="940"/>
      <c r="NVD110" s="940"/>
      <c r="NVE110" s="940"/>
      <c r="NVF110" s="940"/>
      <c r="NVG110" s="940"/>
      <c r="NVH110" s="940"/>
      <c r="NVI110" s="940"/>
      <c r="NVJ110" s="940"/>
      <c r="NVK110" s="940"/>
      <c r="NVL110" s="940"/>
      <c r="NVM110" s="940"/>
      <c r="NVN110" s="940"/>
      <c r="NVO110" s="940"/>
      <c r="NVP110" s="940"/>
      <c r="NVQ110" s="940"/>
      <c r="NVR110" s="940"/>
      <c r="NVS110" s="940"/>
      <c r="NVT110" s="940"/>
      <c r="NVU110" s="940"/>
      <c r="NVV110" s="940"/>
      <c r="NVW110" s="940"/>
      <c r="NVX110" s="940"/>
      <c r="NVY110" s="940"/>
      <c r="NVZ110" s="940"/>
      <c r="NWA110" s="940"/>
      <c r="NWB110" s="940"/>
      <c r="NWC110" s="940"/>
      <c r="NWD110" s="940"/>
      <c r="NWE110" s="940"/>
      <c r="NWF110" s="940"/>
      <c r="NWG110" s="940"/>
      <c r="NWH110" s="940"/>
      <c r="NWI110" s="940"/>
      <c r="NWJ110" s="940"/>
      <c r="NWK110" s="940"/>
      <c r="NWL110" s="940"/>
      <c r="NWM110" s="940"/>
      <c r="NWN110" s="940"/>
      <c r="NWO110" s="940"/>
      <c r="NWP110" s="940"/>
      <c r="NWQ110" s="940"/>
      <c r="NWR110" s="940"/>
      <c r="NWS110" s="940"/>
      <c r="NWT110" s="940"/>
      <c r="NWU110" s="940"/>
      <c r="NWV110" s="940"/>
      <c r="NWW110" s="940"/>
      <c r="NWX110" s="940"/>
      <c r="NWY110" s="940"/>
      <c r="NWZ110" s="940"/>
      <c r="NXA110" s="940"/>
      <c r="NXB110" s="940"/>
      <c r="NXC110" s="940"/>
      <c r="NXD110" s="940"/>
      <c r="NXE110" s="940"/>
      <c r="NXF110" s="940"/>
      <c r="NXG110" s="940"/>
      <c r="NXH110" s="940"/>
      <c r="NXI110" s="940"/>
      <c r="NXJ110" s="940"/>
      <c r="NXK110" s="940"/>
      <c r="NXL110" s="940"/>
      <c r="NXM110" s="940"/>
      <c r="NXN110" s="940"/>
      <c r="NXO110" s="940"/>
      <c r="NXP110" s="940"/>
      <c r="NXQ110" s="940"/>
      <c r="NXR110" s="940"/>
      <c r="NXS110" s="940"/>
      <c r="NXT110" s="940"/>
      <c r="NXU110" s="940"/>
      <c r="NXV110" s="940"/>
      <c r="NXW110" s="940"/>
      <c r="NXX110" s="940"/>
      <c r="NXY110" s="940"/>
      <c r="NXZ110" s="940"/>
      <c r="NYA110" s="940"/>
      <c r="NYB110" s="940"/>
      <c r="NYC110" s="940"/>
      <c r="NYD110" s="940"/>
      <c r="NYE110" s="940"/>
      <c r="NYF110" s="940"/>
      <c r="NYG110" s="940"/>
      <c r="NYH110" s="940"/>
      <c r="NYI110" s="940"/>
      <c r="NYJ110" s="940"/>
      <c r="NYK110" s="940"/>
      <c r="NYL110" s="940"/>
      <c r="NYM110" s="940"/>
      <c r="NYN110" s="940"/>
      <c r="NYO110" s="940"/>
      <c r="NYP110" s="940"/>
      <c r="NYQ110" s="940"/>
      <c r="NYR110" s="940"/>
      <c r="NYS110" s="940"/>
      <c r="NYT110" s="940"/>
      <c r="NYU110" s="940"/>
      <c r="NYV110" s="940"/>
      <c r="NYW110" s="940"/>
      <c r="NYX110" s="940"/>
      <c r="NYY110" s="940"/>
      <c r="NYZ110" s="940"/>
      <c r="NZA110" s="940"/>
      <c r="NZB110" s="940"/>
      <c r="NZC110" s="940"/>
      <c r="NZD110" s="940"/>
      <c r="NZE110" s="940"/>
      <c r="NZF110" s="940"/>
      <c r="NZG110" s="940"/>
      <c r="NZH110" s="940"/>
      <c r="NZI110" s="940"/>
      <c r="NZJ110" s="940"/>
      <c r="NZK110" s="940"/>
      <c r="NZL110" s="940"/>
      <c r="NZM110" s="940"/>
      <c r="NZN110" s="940"/>
      <c r="NZO110" s="940"/>
      <c r="NZP110" s="940"/>
      <c r="NZQ110" s="940"/>
      <c r="NZR110" s="940"/>
      <c r="NZS110" s="940"/>
      <c r="NZT110" s="940"/>
      <c r="NZU110" s="940"/>
      <c r="NZV110" s="940"/>
      <c r="NZW110" s="940"/>
      <c r="NZX110" s="940"/>
      <c r="NZY110" s="940"/>
      <c r="NZZ110" s="940"/>
      <c r="OAA110" s="940"/>
      <c r="OAB110" s="940"/>
      <c r="OAC110" s="940"/>
      <c r="OAD110" s="940"/>
      <c r="OAE110" s="940"/>
      <c r="OAF110" s="940"/>
      <c r="OAG110" s="940"/>
      <c r="OAH110" s="940"/>
      <c r="OAI110" s="940"/>
      <c r="OAJ110" s="940"/>
      <c r="OAK110" s="940"/>
      <c r="OAL110" s="940"/>
      <c r="OAM110" s="940"/>
      <c r="OAN110" s="940"/>
      <c r="OAO110" s="940"/>
      <c r="OAP110" s="940"/>
      <c r="OAQ110" s="940"/>
      <c r="OAR110" s="940"/>
      <c r="OAS110" s="940"/>
      <c r="OAT110" s="940"/>
      <c r="OAU110" s="940"/>
      <c r="OAV110" s="940"/>
      <c r="OAW110" s="940"/>
      <c r="OAX110" s="940"/>
      <c r="OAY110" s="940"/>
      <c r="OAZ110" s="940"/>
      <c r="OBA110" s="940"/>
      <c r="OBB110" s="940"/>
      <c r="OBC110" s="940"/>
      <c r="OBD110" s="940"/>
      <c r="OBE110" s="940"/>
      <c r="OBF110" s="940"/>
      <c r="OBG110" s="940"/>
      <c r="OBH110" s="940"/>
      <c r="OBI110" s="940"/>
      <c r="OBJ110" s="940"/>
      <c r="OBK110" s="940"/>
      <c r="OBL110" s="940"/>
      <c r="OBM110" s="940"/>
      <c r="OBN110" s="940"/>
      <c r="OBO110" s="940"/>
      <c r="OBP110" s="940"/>
      <c r="OBQ110" s="940"/>
      <c r="OBR110" s="940"/>
      <c r="OBS110" s="940"/>
      <c r="OBT110" s="940"/>
      <c r="OBU110" s="940"/>
      <c r="OBV110" s="940"/>
      <c r="OBW110" s="940"/>
      <c r="OBX110" s="940"/>
      <c r="OBY110" s="940"/>
      <c r="OBZ110" s="940"/>
      <c r="OCA110" s="940"/>
      <c r="OCB110" s="940"/>
      <c r="OCC110" s="940"/>
      <c r="OCD110" s="940"/>
      <c r="OCE110" s="940"/>
      <c r="OCF110" s="940"/>
      <c r="OCG110" s="940"/>
      <c r="OCH110" s="940"/>
      <c r="OCI110" s="940"/>
      <c r="OCJ110" s="940"/>
      <c r="OCK110" s="940"/>
      <c r="OCL110" s="940"/>
      <c r="OCM110" s="940"/>
      <c r="OCN110" s="940"/>
      <c r="OCO110" s="940"/>
      <c r="OCP110" s="940"/>
      <c r="OCQ110" s="940"/>
      <c r="OCR110" s="940"/>
      <c r="OCS110" s="940"/>
      <c r="OCT110" s="940"/>
      <c r="OCU110" s="940"/>
      <c r="OCV110" s="940"/>
      <c r="OCW110" s="940"/>
      <c r="OCX110" s="940"/>
      <c r="OCY110" s="940"/>
      <c r="OCZ110" s="940"/>
      <c r="ODA110" s="940"/>
      <c r="ODB110" s="940"/>
      <c r="ODC110" s="940"/>
      <c r="ODD110" s="940"/>
      <c r="ODE110" s="940"/>
      <c r="ODF110" s="940"/>
      <c r="ODG110" s="940"/>
      <c r="ODH110" s="940"/>
      <c r="ODI110" s="940"/>
      <c r="ODJ110" s="940"/>
      <c r="ODK110" s="940"/>
      <c r="ODL110" s="940"/>
      <c r="ODM110" s="940"/>
      <c r="ODN110" s="940"/>
      <c r="ODO110" s="940"/>
      <c r="ODP110" s="940"/>
      <c r="ODQ110" s="940"/>
      <c r="ODR110" s="940"/>
      <c r="ODS110" s="940"/>
      <c r="ODT110" s="940"/>
      <c r="ODU110" s="940"/>
      <c r="ODV110" s="940"/>
      <c r="ODW110" s="940"/>
      <c r="ODX110" s="940"/>
      <c r="ODY110" s="940"/>
      <c r="ODZ110" s="940"/>
      <c r="OEA110" s="940"/>
      <c r="OEB110" s="940"/>
      <c r="OEC110" s="940"/>
      <c r="OED110" s="940"/>
      <c r="OEE110" s="940"/>
      <c r="OEF110" s="940"/>
      <c r="OEG110" s="940"/>
      <c r="OEH110" s="940"/>
      <c r="OEI110" s="940"/>
      <c r="OEJ110" s="940"/>
      <c r="OEK110" s="940"/>
      <c r="OEL110" s="940"/>
      <c r="OEM110" s="940"/>
      <c r="OEN110" s="940"/>
      <c r="OEO110" s="940"/>
      <c r="OEP110" s="940"/>
      <c r="OEQ110" s="940"/>
      <c r="OER110" s="940"/>
      <c r="OES110" s="940"/>
      <c r="OET110" s="940"/>
      <c r="OEU110" s="940"/>
      <c r="OEV110" s="940"/>
      <c r="OEW110" s="940"/>
      <c r="OEX110" s="940"/>
      <c r="OEY110" s="940"/>
      <c r="OEZ110" s="940"/>
      <c r="OFA110" s="940"/>
      <c r="OFB110" s="940"/>
      <c r="OFC110" s="940"/>
      <c r="OFD110" s="940"/>
      <c r="OFE110" s="940"/>
      <c r="OFF110" s="940"/>
      <c r="OFG110" s="940"/>
      <c r="OFH110" s="940"/>
      <c r="OFI110" s="940"/>
      <c r="OFJ110" s="940"/>
      <c r="OFK110" s="940"/>
      <c r="OFL110" s="940"/>
      <c r="OFM110" s="940"/>
      <c r="OFN110" s="940"/>
      <c r="OFO110" s="940"/>
      <c r="OFP110" s="940"/>
      <c r="OFQ110" s="940"/>
      <c r="OFR110" s="940"/>
      <c r="OFS110" s="940"/>
      <c r="OFT110" s="940"/>
      <c r="OFU110" s="940"/>
      <c r="OFV110" s="940"/>
      <c r="OFW110" s="940"/>
      <c r="OFX110" s="940"/>
      <c r="OFY110" s="940"/>
      <c r="OFZ110" s="940"/>
      <c r="OGA110" s="940"/>
      <c r="OGB110" s="940"/>
      <c r="OGC110" s="940"/>
      <c r="OGD110" s="940"/>
      <c r="OGE110" s="940"/>
      <c r="OGF110" s="940"/>
      <c r="OGG110" s="940"/>
      <c r="OGH110" s="940"/>
      <c r="OGI110" s="940"/>
      <c r="OGJ110" s="940"/>
      <c r="OGK110" s="940"/>
      <c r="OGL110" s="940"/>
      <c r="OGM110" s="940"/>
      <c r="OGN110" s="940"/>
      <c r="OGO110" s="940"/>
      <c r="OGP110" s="940"/>
      <c r="OGQ110" s="940"/>
      <c r="OGR110" s="940"/>
      <c r="OGS110" s="940"/>
      <c r="OGT110" s="940"/>
      <c r="OGU110" s="940"/>
      <c r="OGV110" s="940"/>
      <c r="OGW110" s="940"/>
      <c r="OGX110" s="940"/>
      <c r="OGY110" s="940"/>
      <c r="OGZ110" s="940"/>
      <c r="OHA110" s="940"/>
      <c r="OHB110" s="940"/>
      <c r="OHC110" s="940"/>
      <c r="OHD110" s="940"/>
      <c r="OHE110" s="940"/>
      <c r="OHF110" s="940"/>
      <c r="OHG110" s="940"/>
      <c r="OHH110" s="940"/>
      <c r="OHI110" s="940"/>
      <c r="OHJ110" s="940"/>
      <c r="OHK110" s="940"/>
      <c r="OHL110" s="940"/>
      <c r="OHM110" s="940"/>
      <c r="OHN110" s="940"/>
      <c r="OHO110" s="940"/>
      <c r="OHP110" s="940"/>
      <c r="OHQ110" s="940"/>
      <c r="OHR110" s="940"/>
      <c r="OHS110" s="940"/>
      <c r="OHT110" s="940"/>
      <c r="OHU110" s="940"/>
      <c r="OHV110" s="940"/>
      <c r="OHW110" s="940"/>
      <c r="OHX110" s="940"/>
      <c r="OHY110" s="940"/>
      <c r="OHZ110" s="940"/>
      <c r="OIA110" s="940"/>
      <c r="OIB110" s="940"/>
      <c r="OIC110" s="940"/>
      <c r="OID110" s="940"/>
      <c r="OIE110" s="940"/>
      <c r="OIF110" s="940"/>
      <c r="OIG110" s="940"/>
      <c r="OIH110" s="940"/>
      <c r="OII110" s="940"/>
      <c r="OIJ110" s="940"/>
      <c r="OIK110" s="940"/>
      <c r="OIL110" s="940"/>
      <c r="OIM110" s="940"/>
      <c r="OIN110" s="940"/>
      <c r="OIO110" s="940"/>
      <c r="OIP110" s="940"/>
      <c r="OIQ110" s="940"/>
      <c r="OIR110" s="940"/>
      <c r="OIS110" s="940"/>
      <c r="OIT110" s="940"/>
      <c r="OIU110" s="940"/>
      <c r="OIV110" s="940"/>
      <c r="OIW110" s="940"/>
      <c r="OIX110" s="940"/>
      <c r="OIY110" s="940"/>
      <c r="OIZ110" s="940"/>
      <c r="OJA110" s="940"/>
      <c r="OJB110" s="940"/>
      <c r="OJC110" s="940"/>
      <c r="OJD110" s="940"/>
      <c r="OJE110" s="940"/>
      <c r="OJF110" s="940"/>
      <c r="OJG110" s="940"/>
      <c r="OJH110" s="940"/>
      <c r="OJI110" s="940"/>
      <c r="OJJ110" s="940"/>
      <c r="OJK110" s="940"/>
      <c r="OJL110" s="940"/>
      <c r="OJM110" s="940"/>
      <c r="OJN110" s="940"/>
      <c r="OJO110" s="940"/>
      <c r="OJP110" s="940"/>
      <c r="OJQ110" s="940"/>
      <c r="OJR110" s="940"/>
      <c r="OJS110" s="940"/>
      <c r="OJT110" s="940"/>
      <c r="OJU110" s="940"/>
      <c r="OJV110" s="940"/>
      <c r="OJW110" s="940"/>
      <c r="OJX110" s="940"/>
      <c r="OJY110" s="940"/>
      <c r="OJZ110" s="940"/>
      <c r="OKA110" s="940"/>
      <c r="OKB110" s="940"/>
      <c r="OKC110" s="940"/>
      <c r="OKD110" s="940"/>
      <c r="OKE110" s="940"/>
      <c r="OKF110" s="940"/>
      <c r="OKG110" s="940"/>
      <c r="OKH110" s="940"/>
      <c r="OKI110" s="940"/>
      <c r="OKJ110" s="940"/>
      <c r="OKK110" s="940"/>
      <c r="OKL110" s="940"/>
      <c r="OKM110" s="940"/>
      <c r="OKN110" s="940"/>
      <c r="OKO110" s="940"/>
      <c r="OKP110" s="940"/>
      <c r="OKQ110" s="940"/>
      <c r="OKR110" s="940"/>
      <c r="OKS110" s="940"/>
      <c r="OKT110" s="940"/>
      <c r="OKU110" s="940"/>
      <c r="OKV110" s="940"/>
      <c r="OKW110" s="940"/>
      <c r="OKX110" s="940"/>
      <c r="OKY110" s="940"/>
      <c r="OKZ110" s="940"/>
      <c r="OLA110" s="940"/>
      <c r="OLB110" s="940"/>
      <c r="OLC110" s="940"/>
      <c r="OLD110" s="940"/>
      <c r="OLE110" s="940"/>
      <c r="OLF110" s="940"/>
      <c r="OLG110" s="940"/>
      <c r="OLH110" s="940"/>
      <c r="OLI110" s="940"/>
      <c r="OLJ110" s="940"/>
      <c r="OLK110" s="940"/>
      <c r="OLL110" s="940"/>
      <c r="OLM110" s="940"/>
      <c r="OLN110" s="940"/>
      <c r="OLO110" s="940"/>
      <c r="OLP110" s="940"/>
      <c r="OLQ110" s="940"/>
      <c r="OLR110" s="940"/>
      <c r="OLS110" s="940"/>
      <c r="OLT110" s="940"/>
      <c r="OLU110" s="940"/>
      <c r="OLV110" s="940"/>
      <c r="OLW110" s="940"/>
      <c r="OLX110" s="940"/>
      <c r="OLY110" s="940"/>
      <c r="OLZ110" s="940"/>
      <c r="OMA110" s="940"/>
      <c r="OMB110" s="940"/>
      <c r="OMC110" s="940"/>
      <c r="OMD110" s="940"/>
      <c r="OME110" s="940"/>
      <c r="OMF110" s="940"/>
      <c r="OMG110" s="940"/>
      <c r="OMH110" s="940"/>
      <c r="OMI110" s="940"/>
      <c r="OMJ110" s="940"/>
      <c r="OMK110" s="940"/>
      <c r="OML110" s="940"/>
      <c r="OMM110" s="940"/>
      <c r="OMN110" s="940"/>
      <c r="OMO110" s="940"/>
      <c r="OMP110" s="940"/>
      <c r="OMQ110" s="940"/>
      <c r="OMR110" s="940"/>
      <c r="OMS110" s="940"/>
      <c r="OMT110" s="940"/>
      <c r="OMU110" s="940"/>
      <c r="OMV110" s="940"/>
      <c r="OMW110" s="940"/>
      <c r="OMX110" s="940"/>
      <c r="OMY110" s="940"/>
      <c r="OMZ110" s="940"/>
      <c r="ONA110" s="940"/>
      <c r="ONB110" s="940"/>
      <c r="ONC110" s="940"/>
      <c r="OND110" s="940"/>
      <c r="ONE110" s="940"/>
      <c r="ONF110" s="940"/>
      <c r="ONG110" s="940"/>
      <c r="ONH110" s="940"/>
      <c r="ONI110" s="940"/>
      <c r="ONJ110" s="940"/>
      <c r="ONK110" s="940"/>
      <c r="ONL110" s="940"/>
      <c r="ONM110" s="940"/>
      <c r="ONN110" s="940"/>
      <c r="ONO110" s="940"/>
      <c r="ONP110" s="940"/>
      <c r="ONQ110" s="940"/>
      <c r="ONR110" s="940"/>
      <c r="ONS110" s="940"/>
      <c r="ONT110" s="940"/>
      <c r="ONU110" s="940"/>
      <c r="ONV110" s="940"/>
      <c r="ONW110" s="940"/>
      <c r="ONX110" s="940"/>
      <c r="ONY110" s="940"/>
      <c r="ONZ110" s="940"/>
      <c r="OOA110" s="940"/>
      <c r="OOB110" s="940"/>
      <c r="OOC110" s="940"/>
      <c r="OOD110" s="940"/>
      <c r="OOE110" s="940"/>
      <c r="OOF110" s="940"/>
      <c r="OOG110" s="940"/>
      <c r="OOH110" s="940"/>
      <c r="OOI110" s="940"/>
      <c r="OOJ110" s="940"/>
      <c r="OOK110" s="940"/>
      <c r="OOL110" s="940"/>
      <c r="OOM110" s="940"/>
      <c r="OON110" s="940"/>
      <c r="OOO110" s="940"/>
      <c r="OOP110" s="940"/>
      <c r="OOQ110" s="940"/>
      <c r="OOR110" s="940"/>
      <c r="OOS110" s="940"/>
      <c r="OOT110" s="940"/>
      <c r="OOU110" s="940"/>
      <c r="OOV110" s="940"/>
      <c r="OOW110" s="940"/>
      <c r="OOX110" s="940"/>
      <c r="OOY110" s="940"/>
      <c r="OOZ110" s="940"/>
      <c r="OPA110" s="940"/>
      <c r="OPB110" s="940"/>
      <c r="OPC110" s="940"/>
      <c r="OPD110" s="940"/>
      <c r="OPE110" s="940"/>
      <c r="OPF110" s="940"/>
      <c r="OPG110" s="940"/>
      <c r="OPH110" s="940"/>
      <c r="OPI110" s="940"/>
      <c r="OPJ110" s="940"/>
      <c r="OPK110" s="940"/>
      <c r="OPL110" s="940"/>
      <c r="OPM110" s="940"/>
      <c r="OPN110" s="940"/>
      <c r="OPO110" s="940"/>
      <c r="OPP110" s="940"/>
      <c r="OPQ110" s="940"/>
      <c r="OPR110" s="940"/>
      <c r="OPS110" s="940"/>
      <c r="OPT110" s="940"/>
      <c r="OPU110" s="940"/>
      <c r="OPV110" s="940"/>
      <c r="OPW110" s="940"/>
      <c r="OPX110" s="940"/>
      <c r="OPY110" s="940"/>
      <c r="OPZ110" s="940"/>
      <c r="OQA110" s="940"/>
      <c r="OQB110" s="940"/>
      <c r="OQC110" s="940"/>
      <c r="OQD110" s="940"/>
      <c r="OQE110" s="940"/>
      <c r="OQF110" s="940"/>
      <c r="OQG110" s="940"/>
      <c r="OQH110" s="940"/>
      <c r="OQI110" s="940"/>
      <c r="OQJ110" s="940"/>
      <c r="OQK110" s="940"/>
      <c r="OQL110" s="940"/>
      <c r="OQM110" s="940"/>
      <c r="OQN110" s="940"/>
      <c r="OQO110" s="940"/>
      <c r="OQP110" s="940"/>
      <c r="OQQ110" s="940"/>
      <c r="OQR110" s="940"/>
      <c r="OQS110" s="940"/>
      <c r="OQT110" s="940"/>
      <c r="OQU110" s="940"/>
      <c r="OQV110" s="940"/>
      <c r="OQW110" s="940"/>
      <c r="OQX110" s="940"/>
      <c r="OQY110" s="940"/>
      <c r="OQZ110" s="940"/>
      <c r="ORA110" s="940"/>
      <c r="ORB110" s="940"/>
      <c r="ORC110" s="940"/>
      <c r="ORD110" s="940"/>
      <c r="ORE110" s="940"/>
      <c r="ORF110" s="940"/>
      <c r="ORG110" s="940"/>
      <c r="ORH110" s="940"/>
      <c r="ORI110" s="940"/>
      <c r="ORJ110" s="940"/>
      <c r="ORK110" s="940"/>
      <c r="ORL110" s="940"/>
      <c r="ORM110" s="940"/>
      <c r="ORN110" s="940"/>
      <c r="ORO110" s="940"/>
      <c r="ORP110" s="940"/>
      <c r="ORQ110" s="940"/>
      <c r="ORR110" s="940"/>
      <c r="ORS110" s="940"/>
      <c r="ORT110" s="940"/>
      <c r="ORU110" s="940"/>
      <c r="ORV110" s="940"/>
      <c r="ORW110" s="940"/>
      <c r="ORX110" s="940"/>
      <c r="ORY110" s="940"/>
      <c r="ORZ110" s="940"/>
      <c r="OSA110" s="940"/>
      <c r="OSB110" s="940"/>
      <c r="OSC110" s="940"/>
      <c r="OSD110" s="940"/>
      <c r="OSE110" s="940"/>
      <c r="OSF110" s="940"/>
      <c r="OSG110" s="940"/>
      <c r="OSH110" s="940"/>
      <c r="OSI110" s="940"/>
      <c r="OSJ110" s="940"/>
      <c r="OSK110" s="940"/>
      <c r="OSL110" s="940"/>
      <c r="OSM110" s="940"/>
      <c r="OSN110" s="940"/>
      <c r="OSO110" s="940"/>
      <c r="OSP110" s="940"/>
      <c r="OSQ110" s="940"/>
      <c r="OSR110" s="940"/>
      <c r="OSS110" s="940"/>
      <c r="OST110" s="940"/>
      <c r="OSU110" s="940"/>
      <c r="OSV110" s="940"/>
      <c r="OSW110" s="940"/>
      <c r="OSX110" s="940"/>
      <c r="OSY110" s="940"/>
      <c r="OSZ110" s="940"/>
      <c r="OTA110" s="940"/>
      <c r="OTB110" s="940"/>
      <c r="OTC110" s="940"/>
      <c r="OTD110" s="940"/>
      <c r="OTE110" s="940"/>
      <c r="OTF110" s="940"/>
      <c r="OTG110" s="940"/>
      <c r="OTH110" s="940"/>
      <c r="OTI110" s="940"/>
      <c r="OTJ110" s="940"/>
      <c r="OTK110" s="940"/>
      <c r="OTL110" s="940"/>
      <c r="OTM110" s="940"/>
      <c r="OTN110" s="940"/>
      <c r="OTO110" s="940"/>
      <c r="OTP110" s="940"/>
      <c r="OTQ110" s="940"/>
      <c r="OTR110" s="940"/>
      <c r="OTS110" s="940"/>
      <c r="OTT110" s="940"/>
      <c r="OTU110" s="940"/>
      <c r="OTV110" s="940"/>
      <c r="OTW110" s="940"/>
      <c r="OTX110" s="940"/>
      <c r="OTY110" s="940"/>
      <c r="OTZ110" s="940"/>
      <c r="OUA110" s="940"/>
      <c r="OUB110" s="940"/>
      <c r="OUC110" s="940"/>
      <c r="OUD110" s="940"/>
      <c r="OUE110" s="940"/>
      <c r="OUF110" s="940"/>
      <c r="OUG110" s="940"/>
      <c r="OUH110" s="940"/>
      <c r="OUI110" s="940"/>
      <c r="OUJ110" s="940"/>
      <c r="OUK110" s="940"/>
      <c r="OUL110" s="940"/>
      <c r="OUM110" s="940"/>
      <c r="OUN110" s="940"/>
      <c r="OUO110" s="940"/>
      <c r="OUP110" s="940"/>
      <c r="OUQ110" s="940"/>
      <c r="OUR110" s="940"/>
      <c r="OUS110" s="940"/>
      <c r="OUT110" s="940"/>
      <c r="OUU110" s="940"/>
      <c r="OUV110" s="940"/>
      <c r="OUW110" s="940"/>
      <c r="OUX110" s="940"/>
      <c r="OUY110" s="940"/>
      <c r="OUZ110" s="940"/>
      <c r="OVA110" s="940"/>
      <c r="OVB110" s="940"/>
      <c r="OVC110" s="940"/>
      <c r="OVD110" s="940"/>
      <c r="OVE110" s="940"/>
      <c r="OVF110" s="940"/>
      <c r="OVG110" s="940"/>
      <c r="OVH110" s="940"/>
      <c r="OVI110" s="940"/>
      <c r="OVJ110" s="940"/>
      <c r="OVK110" s="940"/>
      <c r="OVL110" s="940"/>
      <c r="OVM110" s="940"/>
      <c r="OVN110" s="940"/>
      <c r="OVO110" s="940"/>
      <c r="OVP110" s="940"/>
      <c r="OVQ110" s="940"/>
      <c r="OVR110" s="940"/>
      <c r="OVS110" s="940"/>
      <c r="OVT110" s="940"/>
      <c r="OVU110" s="940"/>
      <c r="OVV110" s="940"/>
      <c r="OVW110" s="940"/>
      <c r="OVX110" s="940"/>
      <c r="OVY110" s="940"/>
      <c r="OVZ110" s="940"/>
      <c r="OWA110" s="940"/>
      <c r="OWB110" s="940"/>
      <c r="OWC110" s="940"/>
      <c r="OWD110" s="940"/>
      <c r="OWE110" s="940"/>
      <c r="OWF110" s="940"/>
      <c r="OWG110" s="940"/>
      <c r="OWH110" s="940"/>
      <c r="OWI110" s="940"/>
      <c r="OWJ110" s="940"/>
      <c r="OWK110" s="940"/>
      <c r="OWL110" s="940"/>
      <c r="OWM110" s="940"/>
      <c r="OWN110" s="940"/>
      <c r="OWO110" s="940"/>
      <c r="OWP110" s="940"/>
      <c r="OWQ110" s="940"/>
      <c r="OWR110" s="940"/>
      <c r="OWS110" s="940"/>
      <c r="OWT110" s="940"/>
      <c r="OWU110" s="940"/>
      <c r="OWV110" s="940"/>
      <c r="OWW110" s="940"/>
      <c r="OWX110" s="940"/>
      <c r="OWY110" s="940"/>
      <c r="OWZ110" s="940"/>
      <c r="OXA110" s="940"/>
      <c r="OXB110" s="940"/>
      <c r="OXC110" s="940"/>
      <c r="OXD110" s="940"/>
      <c r="OXE110" s="940"/>
      <c r="OXF110" s="940"/>
      <c r="OXG110" s="940"/>
      <c r="OXH110" s="940"/>
      <c r="OXI110" s="940"/>
      <c r="OXJ110" s="940"/>
      <c r="OXK110" s="940"/>
      <c r="OXL110" s="940"/>
      <c r="OXM110" s="940"/>
      <c r="OXN110" s="940"/>
      <c r="OXO110" s="940"/>
      <c r="OXP110" s="940"/>
      <c r="OXQ110" s="940"/>
      <c r="OXR110" s="940"/>
      <c r="OXS110" s="940"/>
      <c r="OXT110" s="940"/>
      <c r="OXU110" s="940"/>
      <c r="OXV110" s="940"/>
      <c r="OXW110" s="940"/>
      <c r="OXX110" s="940"/>
      <c r="OXY110" s="940"/>
      <c r="OXZ110" s="940"/>
      <c r="OYA110" s="940"/>
      <c r="OYB110" s="940"/>
      <c r="OYC110" s="940"/>
      <c r="OYD110" s="940"/>
      <c r="OYE110" s="940"/>
      <c r="OYF110" s="940"/>
      <c r="OYG110" s="940"/>
      <c r="OYH110" s="940"/>
      <c r="OYI110" s="940"/>
      <c r="OYJ110" s="940"/>
      <c r="OYK110" s="940"/>
      <c r="OYL110" s="940"/>
      <c r="OYM110" s="940"/>
      <c r="OYN110" s="940"/>
      <c r="OYO110" s="940"/>
      <c r="OYP110" s="940"/>
      <c r="OYQ110" s="940"/>
      <c r="OYR110" s="940"/>
      <c r="OYS110" s="940"/>
      <c r="OYT110" s="940"/>
      <c r="OYU110" s="940"/>
      <c r="OYV110" s="940"/>
      <c r="OYW110" s="940"/>
      <c r="OYX110" s="940"/>
      <c r="OYY110" s="940"/>
      <c r="OYZ110" s="940"/>
      <c r="OZA110" s="940"/>
      <c r="OZB110" s="940"/>
      <c r="OZC110" s="940"/>
      <c r="OZD110" s="940"/>
      <c r="OZE110" s="940"/>
      <c r="OZF110" s="940"/>
      <c r="OZG110" s="940"/>
      <c r="OZH110" s="940"/>
      <c r="OZI110" s="940"/>
      <c r="OZJ110" s="940"/>
      <c r="OZK110" s="940"/>
      <c r="OZL110" s="940"/>
      <c r="OZM110" s="940"/>
      <c r="OZN110" s="940"/>
      <c r="OZO110" s="940"/>
      <c r="OZP110" s="940"/>
      <c r="OZQ110" s="940"/>
      <c r="OZR110" s="940"/>
      <c r="OZS110" s="940"/>
      <c r="OZT110" s="940"/>
      <c r="OZU110" s="940"/>
      <c r="OZV110" s="940"/>
      <c r="OZW110" s="940"/>
      <c r="OZX110" s="940"/>
      <c r="OZY110" s="940"/>
      <c r="OZZ110" s="940"/>
      <c r="PAA110" s="940"/>
      <c r="PAB110" s="940"/>
      <c r="PAC110" s="940"/>
      <c r="PAD110" s="940"/>
      <c r="PAE110" s="940"/>
      <c r="PAF110" s="940"/>
      <c r="PAG110" s="940"/>
      <c r="PAH110" s="940"/>
      <c r="PAI110" s="940"/>
      <c r="PAJ110" s="940"/>
      <c r="PAK110" s="940"/>
      <c r="PAL110" s="940"/>
      <c r="PAM110" s="940"/>
      <c r="PAN110" s="940"/>
      <c r="PAO110" s="940"/>
      <c r="PAP110" s="940"/>
      <c r="PAQ110" s="940"/>
      <c r="PAR110" s="940"/>
      <c r="PAS110" s="940"/>
      <c r="PAT110" s="940"/>
      <c r="PAU110" s="940"/>
      <c r="PAV110" s="940"/>
      <c r="PAW110" s="940"/>
      <c r="PAX110" s="940"/>
      <c r="PAY110" s="940"/>
      <c r="PAZ110" s="940"/>
      <c r="PBA110" s="940"/>
      <c r="PBB110" s="940"/>
      <c r="PBC110" s="940"/>
      <c r="PBD110" s="940"/>
      <c r="PBE110" s="940"/>
      <c r="PBF110" s="940"/>
      <c r="PBG110" s="940"/>
      <c r="PBH110" s="940"/>
      <c r="PBI110" s="940"/>
      <c r="PBJ110" s="940"/>
      <c r="PBK110" s="940"/>
      <c r="PBL110" s="940"/>
      <c r="PBM110" s="940"/>
      <c r="PBN110" s="940"/>
      <c r="PBO110" s="940"/>
      <c r="PBP110" s="940"/>
      <c r="PBQ110" s="940"/>
      <c r="PBR110" s="940"/>
      <c r="PBS110" s="940"/>
      <c r="PBT110" s="940"/>
      <c r="PBU110" s="940"/>
      <c r="PBV110" s="940"/>
      <c r="PBW110" s="940"/>
      <c r="PBX110" s="940"/>
      <c r="PBY110" s="940"/>
      <c r="PBZ110" s="940"/>
      <c r="PCA110" s="940"/>
      <c r="PCB110" s="940"/>
      <c r="PCC110" s="940"/>
      <c r="PCD110" s="940"/>
      <c r="PCE110" s="940"/>
      <c r="PCF110" s="940"/>
      <c r="PCG110" s="940"/>
      <c r="PCH110" s="940"/>
      <c r="PCI110" s="940"/>
      <c r="PCJ110" s="940"/>
      <c r="PCK110" s="940"/>
      <c r="PCL110" s="940"/>
      <c r="PCM110" s="940"/>
      <c r="PCN110" s="940"/>
      <c r="PCO110" s="940"/>
      <c r="PCP110" s="940"/>
      <c r="PCQ110" s="940"/>
      <c r="PCR110" s="940"/>
      <c r="PCS110" s="940"/>
      <c r="PCT110" s="940"/>
      <c r="PCU110" s="940"/>
      <c r="PCV110" s="940"/>
      <c r="PCW110" s="940"/>
      <c r="PCX110" s="940"/>
      <c r="PCY110" s="940"/>
      <c r="PCZ110" s="940"/>
      <c r="PDA110" s="940"/>
      <c r="PDB110" s="940"/>
      <c r="PDC110" s="940"/>
      <c r="PDD110" s="940"/>
      <c r="PDE110" s="940"/>
      <c r="PDF110" s="940"/>
      <c r="PDG110" s="940"/>
      <c r="PDH110" s="940"/>
      <c r="PDI110" s="940"/>
      <c r="PDJ110" s="940"/>
      <c r="PDK110" s="940"/>
      <c r="PDL110" s="940"/>
      <c r="PDM110" s="940"/>
      <c r="PDN110" s="940"/>
      <c r="PDO110" s="940"/>
      <c r="PDP110" s="940"/>
      <c r="PDQ110" s="940"/>
      <c r="PDR110" s="940"/>
      <c r="PDS110" s="940"/>
      <c r="PDT110" s="940"/>
      <c r="PDU110" s="940"/>
      <c r="PDV110" s="940"/>
      <c r="PDW110" s="940"/>
      <c r="PDX110" s="940"/>
      <c r="PDY110" s="940"/>
      <c r="PDZ110" s="940"/>
      <c r="PEA110" s="940"/>
      <c r="PEB110" s="940"/>
      <c r="PEC110" s="940"/>
      <c r="PED110" s="940"/>
      <c r="PEE110" s="940"/>
      <c r="PEF110" s="940"/>
      <c r="PEG110" s="940"/>
      <c r="PEH110" s="940"/>
      <c r="PEI110" s="940"/>
      <c r="PEJ110" s="940"/>
      <c r="PEK110" s="940"/>
      <c r="PEL110" s="940"/>
      <c r="PEM110" s="940"/>
      <c r="PEN110" s="940"/>
      <c r="PEO110" s="940"/>
      <c r="PEP110" s="940"/>
      <c r="PEQ110" s="940"/>
      <c r="PER110" s="940"/>
      <c r="PES110" s="940"/>
      <c r="PET110" s="940"/>
      <c r="PEU110" s="940"/>
      <c r="PEV110" s="940"/>
      <c r="PEW110" s="940"/>
      <c r="PEX110" s="940"/>
      <c r="PEY110" s="940"/>
      <c r="PEZ110" s="940"/>
      <c r="PFA110" s="940"/>
      <c r="PFB110" s="940"/>
      <c r="PFC110" s="940"/>
      <c r="PFD110" s="940"/>
      <c r="PFE110" s="940"/>
      <c r="PFF110" s="940"/>
      <c r="PFG110" s="940"/>
      <c r="PFH110" s="940"/>
      <c r="PFI110" s="940"/>
      <c r="PFJ110" s="940"/>
      <c r="PFK110" s="940"/>
      <c r="PFL110" s="940"/>
      <c r="PFM110" s="940"/>
      <c r="PFN110" s="940"/>
      <c r="PFO110" s="940"/>
      <c r="PFP110" s="940"/>
      <c r="PFQ110" s="940"/>
      <c r="PFR110" s="940"/>
      <c r="PFS110" s="940"/>
      <c r="PFT110" s="940"/>
      <c r="PFU110" s="940"/>
      <c r="PFV110" s="940"/>
      <c r="PFW110" s="940"/>
      <c r="PFX110" s="940"/>
      <c r="PFY110" s="940"/>
      <c r="PFZ110" s="940"/>
      <c r="PGA110" s="940"/>
      <c r="PGB110" s="940"/>
      <c r="PGC110" s="940"/>
      <c r="PGD110" s="940"/>
      <c r="PGE110" s="940"/>
      <c r="PGF110" s="940"/>
      <c r="PGG110" s="940"/>
      <c r="PGH110" s="940"/>
      <c r="PGI110" s="940"/>
      <c r="PGJ110" s="940"/>
      <c r="PGK110" s="940"/>
      <c r="PGL110" s="940"/>
      <c r="PGM110" s="940"/>
      <c r="PGN110" s="940"/>
      <c r="PGO110" s="940"/>
      <c r="PGP110" s="940"/>
      <c r="PGQ110" s="940"/>
      <c r="PGR110" s="940"/>
      <c r="PGS110" s="940"/>
      <c r="PGT110" s="940"/>
      <c r="PGU110" s="940"/>
      <c r="PGV110" s="940"/>
      <c r="PGW110" s="940"/>
      <c r="PGX110" s="940"/>
      <c r="PGY110" s="940"/>
      <c r="PGZ110" s="940"/>
      <c r="PHA110" s="940"/>
      <c r="PHB110" s="940"/>
      <c r="PHC110" s="940"/>
      <c r="PHD110" s="940"/>
      <c r="PHE110" s="940"/>
      <c r="PHF110" s="940"/>
      <c r="PHG110" s="940"/>
      <c r="PHH110" s="940"/>
      <c r="PHI110" s="940"/>
      <c r="PHJ110" s="940"/>
      <c r="PHK110" s="940"/>
      <c r="PHL110" s="940"/>
      <c r="PHM110" s="940"/>
      <c r="PHN110" s="940"/>
      <c r="PHO110" s="940"/>
      <c r="PHP110" s="940"/>
      <c r="PHQ110" s="940"/>
      <c r="PHR110" s="940"/>
      <c r="PHS110" s="940"/>
      <c r="PHT110" s="940"/>
      <c r="PHU110" s="940"/>
      <c r="PHV110" s="940"/>
      <c r="PHW110" s="940"/>
      <c r="PHX110" s="940"/>
      <c r="PHY110" s="940"/>
      <c r="PHZ110" s="940"/>
      <c r="PIA110" s="940"/>
      <c r="PIB110" s="940"/>
      <c r="PIC110" s="940"/>
      <c r="PID110" s="940"/>
      <c r="PIE110" s="940"/>
      <c r="PIF110" s="940"/>
      <c r="PIG110" s="940"/>
      <c r="PIH110" s="940"/>
      <c r="PII110" s="940"/>
      <c r="PIJ110" s="940"/>
      <c r="PIK110" s="940"/>
      <c r="PIL110" s="940"/>
      <c r="PIM110" s="940"/>
      <c r="PIN110" s="940"/>
      <c r="PIO110" s="940"/>
      <c r="PIP110" s="940"/>
      <c r="PIQ110" s="940"/>
      <c r="PIR110" s="940"/>
      <c r="PIS110" s="940"/>
      <c r="PIT110" s="940"/>
      <c r="PIU110" s="940"/>
      <c r="PIV110" s="940"/>
      <c r="PIW110" s="940"/>
      <c r="PIX110" s="940"/>
      <c r="PIY110" s="940"/>
      <c r="PIZ110" s="940"/>
      <c r="PJA110" s="940"/>
      <c r="PJB110" s="940"/>
      <c r="PJC110" s="940"/>
      <c r="PJD110" s="940"/>
      <c r="PJE110" s="940"/>
      <c r="PJF110" s="940"/>
      <c r="PJG110" s="940"/>
      <c r="PJH110" s="940"/>
      <c r="PJI110" s="940"/>
      <c r="PJJ110" s="940"/>
      <c r="PJK110" s="940"/>
      <c r="PJL110" s="940"/>
      <c r="PJM110" s="940"/>
      <c r="PJN110" s="940"/>
      <c r="PJO110" s="940"/>
      <c r="PJP110" s="940"/>
      <c r="PJQ110" s="940"/>
      <c r="PJR110" s="940"/>
      <c r="PJS110" s="940"/>
      <c r="PJT110" s="940"/>
      <c r="PJU110" s="940"/>
      <c r="PJV110" s="940"/>
      <c r="PJW110" s="940"/>
      <c r="PJX110" s="940"/>
      <c r="PJY110" s="940"/>
      <c r="PJZ110" s="940"/>
      <c r="PKA110" s="940"/>
      <c r="PKB110" s="940"/>
      <c r="PKC110" s="940"/>
      <c r="PKD110" s="940"/>
      <c r="PKE110" s="940"/>
      <c r="PKF110" s="940"/>
      <c r="PKG110" s="940"/>
      <c r="PKH110" s="940"/>
      <c r="PKI110" s="940"/>
      <c r="PKJ110" s="940"/>
      <c r="PKK110" s="940"/>
      <c r="PKL110" s="940"/>
      <c r="PKM110" s="940"/>
      <c r="PKN110" s="940"/>
      <c r="PKO110" s="940"/>
      <c r="PKP110" s="940"/>
      <c r="PKQ110" s="940"/>
      <c r="PKR110" s="940"/>
      <c r="PKS110" s="940"/>
      <c r="PKT110" s="940"/>
      <c r="PKU110" s="940"/>
      <c r="PKV110" s="940"/>
      <c r="PKW110" s="940"/>
      <c r="PKX110" s="940"/>
      <c r="PKY110" s="940"/>
      <c r="PKZ110" s="940"/>
      <c r="PLA110" s="940"/>
      <c r="PLB110" s="940"/>
      <c r="PLC110" s="940"/>
      <c r="PLD110" s="940"/>
      <c r="PLE110" s="940"/>
      <c r="PLF110" s="940"/>
      <c r="PLG110" s="940"/>
      <c r="PLH110" s="940"/>
      <c r="PLI110" s="940"/>
      <c r="PLJ110" s="940"/>
      <c r="PLK110" s="940"/>
      <c r="PLL110" s="940"/>
      <c r="PLM110" s="940"/>
      <c r="PLN110" s="940"/>
      <c r="PLO110" s="940"/>
      <c r="PLP110" s="940"/>
      <c r="PLQ110" s="940"/>
      <c r="PLR110" s="940"/>
      <c r="PLS110" s="940"/>
      <c r="PLT110" s="940"/>
      <c r="PLU110" s="940"/>
      <c r="PLV110" s="940"/>
      <c r="PLW110" s="940"/>
      <c r="PLX110" s="940"/>
      <c r="PLY110" s="940"/>
      <c r="PLZ110" s="940"/>
      <c r="PMA110" s="940"/>
      <c r="PMB110" s="940"/>
      <c r="PMC110" s="940"/>
      <c r="PMD110" s="940"/>
      <c r="PME110" s="940"/>
      <c r="PMF110" s="940"/>
      <c r="PMG110" s="940"/>
      <c r="PMH110" s="940"/>
      <c r="PMI110" s="940"/>
      <c r="PMJ110" s="940"/>
      <c r="PMK110" s="940"/>
      <c r="PML110" s="940"/>
      <c r="PMM110" s="940"/>
      <c r="PMN110" s="940"/>
      <c r="PMO110" s="940"/>
      <c r="PMP110" s="940"/>
      <c r="PMQ110" s="940"/>
      <c r="PMR110" s="940"/>
      <c r="PMS110" s="940"/>
      <c r="PMT110" s="940"/>
      <c r="PMU110" s="940"/>
      <c r="PMV110" s="940"/>
      <c r="PMW110" s="940"/>
      <c r="PMX110" s="940"/>
      <c r="PMY110" s="940"/>
      <c r="PMZ110" s="940"/>
      <c r="PNA110" s="940"/>
      <c r="PNB110" s="940"/>
      <c r="PNC110" s="940"/>
      <c r="PND110" s="940"/>
      <c r="PNE110" s="940"/>
      <c r="PNF110" s="940"/>
      <c r="PNG110" s="940"/>
      <c r="PNH110" s="940"/>
      <c r="PNI110" s="940"/>
      <c r="PNJ110" s="940"/>
      <c r="PNK110" s="940"/>
      <c r="PNL110" s="940"/>
      <c r="PNM110" s="940"/>
      <c r="PNN110" s="940"/>
      <c r="PNO110" s="940"/>
      <c r="PNP110" s="940"/>
      <c r="PNQ110" s="940"/>
      <c r="PNR110" s="940"/>
      <c r="PNS110" s="940"/>
      <c r="PNT110" s="940"/>
      <c r="PNU110" s="940"/>
      <c r="PNV110" s="940"/>
      <c r="PNW110" s="940"/>
      <c r="PNX110" s="940"/>
      <c r="PNY110" s="940"/>
      <c r="PNZ110" s="940"/>
      <c r="POA110" s="940"/>
      <c r="POB110" s="940"/>
      <c r="POC110" s="940"/>
      <c r="POD110" s="940"/>
      <c r="POE110" s="940"/>
      <c r="POF110" s="940"/>
      <c r="POG110" s="940"/>
      <c r="POH110" s="940"/>
      <c r="POI110" s="940"/>
      <c r="POJ110" s="940"/>
      <c r="POK110" s="940"/>
      <c r="POL110" s="940"/>
      <c r="POM110" s="940"/>
      <c r="PON110" s="940"/>
      <c r="POO110" s="940"/>
      <c r="POP110" s="940"/>
      <c r="POQ110" s="940"/>
      <c r="POR110" s="940"/>
      <c r="POS110" s="940"/>
      <c r="POT110" s="940"/>
      <c r="POU110" s="940"/>
      <c r="POV110" s="940"/>
      <c r="POW110" s="940"/>
      <c r="POX110" s="940"/>
      <c r="POY110" s="940"/>
      <c r="POZ110" s="940"/>
      <c r="PPA110" s="940"/>
      <c r="PPB110" s="940"/>
      <c r="PPC110" s="940"/>
      <c r="PPD110" s="940"/>
      <c r="PPE110" s="940"/>
      <c r="PPF110" s="940"/>
      <c r="PPG110" s="940"/>
      <c r="PPH110" s="940"/>
      <c r="PPI110" s="940"/>
      <c r="PPJ110" s="940"/>
      <c r="PPK110" s="940"/>
      <c r="PPL110" s="940"/>
      <c r="PPM110" s="940"/>
      <c r="PPN110" s="940"/>
      <c r="PPO110" s="940"/>
      <c r="PPP110" s="940"/>
      <c r="PPQ110" s="940"/>
      <c r="PPR110" s="940"/>
      <c r="PPS110" s="940"/>
      <c r="PPT110" s="940"/>
      <c r="PPU110" s="940"/>
      <c r="PPV110" s="940"/>
      <c r="PPW110" s="940"/>
      <c r="PPX110" s="940"/>
      <c r="PPY110" s="940"/>
      <c r="PPZ110" s="940"/>
      <c r="PQA110" s="940"/>
      <c r="PQB110" s="940"/>
      <c r="PQC110" s="940"/>
      <c r="PQD110" s="940"/>
      <c r="PQE110" s="940"/>
      <c r="PQF110" s="940"/>
      <c r="PQG110" s="940"/>
      <c r="PQH110" s="940"/>
      <c r="PQI110" s="940"/>
      <c r="PQJ110" s="940"/>
      <c r="PQK110" s="940"/>
      <c r="PQL110" s="940"/>
      <c r="PQM110" s="940"/>
      <c r="PQN110" s="940"/>
      <c r="PQO110" s="940"/>
      <c r="PQP110" s="940"/>
      <c r="PQQ110" s="940"/>
      <c r="PQR110" s="940"/>
      <c r="PQS110" s="940"/>
      <c r="PQT110" s="940"/>
      <c r="PQU110" s="940"/>
      <c r="PQV110" s="940"/>
      <c r="PQW110" s="940"/>
      <c r="PQX110" s="940"/>
      <c r="PQY110" s="940"/>
      <c r="PQZ110" s="940"/>
      <c r="PRA110" s="940"/>
      <c r="PRB110" s="940"/>
      <c r="PRC110" s="940"/>
      <c r="PRD110" s="940"/>
      <c r="PRE110" s="940"/>
      <c r="PRF110" s="940"/>
      <c r="PRG110" s="940"/>
      <c r="PRH110" s="940"/>
      <c r="PRI110" s="940"/>
      <c r="PRJ110" s="940"/>
      <c r="PRK110" s="940"/>
      <c r="PRL110" s="940"/>
      <c r="PRM110" s="940"/>
      <c r="PRN110" s="940"/>
      <c r="PRO110" s="940"/>
      <c r="PRP110" s="940"/>
      <c r="PRQ110" s="940"/>
      <c r="PRR110" s="940"/>
      <c r="PRS110" s="940"/>
      <c r="PRT110" s="940"/>
      <c r="PRU110" s="940"/>
      <c r="PRV110" s="940"/>
      <c r="PRW110" s="940"/>
      <c r="PRX110" s="940"/>
      <c r="PRY110" s="940"/>
      <c r="PRZ110" s="940"/>
      <c r="PSA110" s="940"/>
      <c r="PSB110" s="940"/>
      <c r="PSC110" s="940"/>
      <c r="PSD110" s="940"/>
      <c r="PSE110" s="940"/>
      <c r="PSF110" s="940"/>
      <c r="PSG110" s="940"/>
      <c r="PSH110" s="940"/>
      <c r="PSI110" s="940"/>
      <c r="PSJ110" s="940"/>
      <c r="PSK110" s="940"/>
      <c r="PSL110" s="940"/>
      <c r="PSM110" s="940"/>
      <c r="PSN110" s="940"/>
      <c r="PSO110" s="940"/>
      <c r="PSP110" s="940"/>
      <c r="PSQ110" s="940"/>
      <c r="PSR110" s="940"/>
      <c r="PSS110" s="940"/>
      <c r="PST110" s="940"/>
      <c r="PSU110" s="940"/>
      <c r="PSV110" s="940"/>
      <c r="PSW110" s="940"/>
      <c r="PSX110" s="940"/>
      <c r="PSY110" s="940"/>
      <c r="PSZ110" s="940"/>
      <c r="PTA110" s="940"/>
      <c r="PTB110" s="940"/>
      <c r="PTC110" s="940"/>
      <c r="PTD110" s="940"/>
      <c r="PTE110" s="940"/>
      <c r="PTF110" s="940"/>
      <c r="PTG110" s="940"/>
      <c r="PTH110" s="940"/>
      <c r="PTI110" s="940"/>
      <c r="PTJ110" s="940"/>
      <c r="PTK110" s="940"/>
      <c r="PTL110" s="940"/>
      <c r="PTM110" s="940"/>
      <c r="PTN110" s="940"/>
      <c r="PTO110" s="940"/>
      <c r="PTP110" s="940"/>
      <c r="PTQ110" s="940"/>
      <c r="PTR110" s="940"/>
      <c r="PTS110" s="940"/>
      <c r="PTT110" s="940"/>
      <c r="PTU110" s="940"/>
      <c r="PTV110" s="940"/>
      <c r="PTW110" s="940"/>
      <c r="PTX110" s="940"/>
      <c r="PTY110" s="940"/>
      <c r="PTZ110" s="940"/>
      <c r="PUA110" s="940"/>
      <c r="PUB110" s="940"/>
      <c r="PUC110" s="940"/>
      <c r="PUD110" s="940"/>
      <c r="PUE110" s="940"/>
      <c r="PUF110" s="940"/>
      <c r="PUG110" s="940"/>
      <c r="PUH110" s="940"/>
      <c r="PUI110" s="940"/>
      <c r="PUJ110" s="940"/>
      <c r="PUK110" s="940"/>
      <c r="PUL110" s="940"/>
      <c r="PUM110" s="940"/>
      <c r="PUN110" s="940"/>
      <c r="PUO110" s="940"/>
      <c r="PUP110" s="940"/>
      <c r="PUQ110" s="940"/>
      <c r="PUR110" s="940"/>
      <c r="PUS110" s="940"/>
      <c r="PUT110" s="940"/>
      <c r="PUU110" s="940"/>
      <c r="PUV110" s="940"/>
      <c r="PUW110" s="940"/>
      <c r="PUX110" s="940"/>
      <c r="PUY110" s="940"/>
      <c r="PUZ110" s="940"/>
      <c r="PVA110" s="940"/>
      <c r="PVB110" s="940"/>
      <c r="PVC110" s="940"/>
      <c r="PVD110" s="940"/>
      <c r="PVE110" s="940"/>
      <c r="PVF110" s="940"/>
      <c r="PVG110" s="940"/>
      <c r="PVH110" s="940"/>
      <c r="PVI110" s="940"/>
      <c r="PVJ110" s="940"/>
      <c r="PVK110" s="940"/>
      <c r="PVL110" s="940"/>
      <c r="PVM110" s="940"/>
      <c r="PVN110" s="940"/>
      <c r="PVO110" s="940"/>
      <c r="PVP110" s="940"/>
      <c r="PVQ110" s="940"/>
      <c r="PVR110" s="940"/>
      <c r="PVS110" s="940"/>
      <c r="PVT110" s="940"/>
      <c r="PVU110" s="940"/>
      <c r="PVV110" s="940"/>
      <c r="PVW110" s="940"/>
      <c r="PVX110" s="940"/>
      <c r="PVY110" s="940"/>
      <c r="PVZ110" s="940"/>
      <c r="PWA110" s="940"/>
      <c r="PWB110" s="940"/>
      <c r="PWC110" s="940"/>
      <c r="PWD110" s="940"/>
      <c r="PWE110" s="940"/>
      <c r="PWF110" s="940"/>
      <c r="PWG110" s="940"/>
      <c r="PWH110" s="940"/>
      <c r="PWI110" s="940"/>
      <c r="PWJ110" s="940"/>
      <c r="PWK110" s="940"/>
      <c r="PWL110" s="940"/>
      <c r="PWM110" s="940"/>
      <c r="PWN110" s="940"/>
      <c r="PWO110" s="940"/>
      <c r="PWP110" s="940"/>
      <c r="PWQ110" s="940"/>
      <c r="PWR110" s="940"/>
      <c r="PWS110" s="940"/>
      <c r="PWT110" s="940"/>
      <c r="PWU110" s="940"/>
      <c r="PWV110" s="940"/>
      <c r="PWW110" s="940"/>
      <c r="PWX110" s="940"/>
      <c r="PWY110" s="940"/>
      <c r="PWZ110" s="940"/>
      <c r="PXA110" s="940"/>
      <c r="PXB110" s="940"/>
      <c r="PXC110" s="940"/>
      <c r="PXD110" s="940"/>
      <c r="PXE110" s="940"/>
      <c r="PXF110" s="940"/>
      <c r="PXG110" s="940"/>
      <c r="PXH110" s="940"/>
      <c r="PXI110" s="940"/>
      <c r="PXJ110" s="940"/>
      <c r="PXK110" s="940"/>
      <c r="PXL110" s="940"/>
      <c r="PXM110" s="940"/>
      <c r="PXN110" s="940"/>
      <c r="PXO110" s="940"/>
      <c r="PXP110" s="940"/>
      <c r="PXQ110" s="940"/>
      <c r="PXR110" s="940"/>
      <c r="PXS110" s="940"/>
      <c r="PXT110" s="940"/>
      <c r="PXU110" s="940"/>
      <c r="PXV110" s="940"/>
      <c r="PXW110" s="940"/>
      <c r="PXX110" s="940"/>
      <c r="PXY110" s="940"/>
      <c r="PXZ110" s="940"/>
      <c r="PYA110" s="940"/>
      <c r="PYB110" s="940"/>
      <c r="PYC110" s="940"/>
      <c r="PYD110" s="940"/>
      <c r="PYE110" s="940"/>
      <c r="PYF110" s="940"/>
      <c r="PYG110" s="940"/>
      <c r="PYH110" s="940"/>
      <c r="PYI110" s="940"/>
      <c r="PYJ110" s="940"/>
      <c r="PYK110" s="940"/>
      <c r="PYL110" s="940"/>
      <c r="PYM110" s="940"/>
      <c r="PYN110" s="940"/>
      <c r="PYO110" s="940"/>
      <c r="PYP110" s="940"/>
      <c r="PYQ110" s="940"/>
      <c r="PYR110" s="940"/>
      <c r="PYS110" s="940"/>
      <c r="PYT110" s="940"/>
      <c r="PYU110" s="940"/>
      <c r="PYV110" s="940"/>
      <c r="PYW110" s="940"/>
      <c r="PYX110" s="940"/>
      <c r="PYY110" s="940"/>
      <c r="PYZ110" s="940"/>
      <c r="PZA110" s="940"/>
      <c r="PZB110" s="940"/>
      <c r="PZC110" s="940"/>
      <c r="PZD110" s="940"/>
      <c r="PZE110" s="940"/>
      <c r="PZF110" s="940"/>
      <c r="PZG110" s="940"/>
      <c r="PZH110" s="940"/>
      <c r="PZI110" s="940"/>
      <c r="PZJ110" s="940"/>
      <c r="PZK110" s="940"/>
      <c r="PZL110" s="940"/>
      <c r="PZM110" s="940"/>
      <c r="PZN110" s="940"/>
      <c r="PZO110" s="940"/>
      <c r="PZP110" s="940"/>
      <c r="PZQ110" s="940"/>
      <c r="PZR110" s="940"/>
      <c r="PZS110" s="940"/>
      <c r="PZT110" s="940"/>
      <c r="PZU110" s="940"/>
      <c r="PZV110" s="940"/>
      <c r="PZW110" s="940"/>
      <c r="PZX110" s="940"/>
      <c r="PZY110" s="940"/>
      <c r="PZZ110" s="940"/>
      <c r="QAA110" s="940"/>
      <c r="QAB110" s="940"/>
      <c r="QAC110" s="940"/>
      <c r="QAD110" s="940"/>
      <c r="QAE110" s="940"/>
      <c r="QAF110" s="940"/>
      <c r="QAG110" s="940"/>
      <c r="QAH110" s="940"/>
      <c r="QAI110" s="940"/>
      <c r="QAJ110" s="940"/>
      <c r="QAK110" s="940"/>
      <c r="QAL110" s="940"/>
      <c r="QAM110" s="940"/>
      <c r="QAN110" s="940"/>
      <c r="QAO110" s="940"/>
      <c r="QAP110" s="940"/>
      <c r="QAQ110" s="940"/>
      <c r="QAR110" s="940"/>
      <c r="QAS110" s="940"/>
      <c r="QAT110" s="940"/>
      <c r="QAU110" s="940"/>
      <c r="QAV110" s="940"/>
      <c r="QAW110" s="940"/>
      <c r="QAX110" s="940"/>
      <c r="QAY110" s="940"/>
      <c r="QAZ110" s="940"/>
      <c r="QBA110" s="940"/>
      <c r="QBB110" s="940"/>
      <c r="QBC110" s="940"/>
      <c r="QBD110" s="940"/>
      <c r="QBE110" s="940"/>
      <c r="QBF110" s="940"/>
      <c r="QBG110" s="940"/>
      <c r="QBH110" s="940"/>
      <c r="QBI110" s="940"/>
      <c r="QBJ110" s="940"/>
      <c r="QBK110" s="940"/>
      <c r="QBL110" s="940"/>
      <c r="QBM110" s="940"/>
      <c r="QBN110" s="940"/>
      <c r="QBO110" s="940"/>
      <c r="QBP110" s="940"/>
      <c r="QBQ110" s="940"/>
      <c r="QBR110" s="940"/>
      <c r="QBS110" s="940"/>
      <c r="QBT110" s="940"/>
      <c r="QBU110" s="940"/>
      <c r="QBV110" s="940"/>
      <c r="QBW110" s="940"/>
      <c r="QBX110" s="940"/>
      <c r="QBY110" s="940"/>
      <c r="QBZ110" s="940"/>
      <c r="QCA110" s="940"/>
      <c r="QCB110" s="940"/>
      <c r="QCC110" s="940"/>
      <c r="QCD110" s="940"/>
      <c r="QCE110" s="940"/>
      <c r="QCF110" s="940"/>
      <c r="QCG110" s="940"/>
      <c r="QCH110" s="940"/>
      <c r="QCI110" s="940"/>
      <c r="QCJ110" s="940"/>
      <c r="QCK110" s="940"/>
      <c r="QCL110" s="940"/>
      <c r="QCM110" s="940"/>
      <c r="QCN110" s="940"/>
      <c r="QCO110" s="940"/>
      <c r="QCP110" s="940"/>
      <c r="QCQ110" s="940"/>
      <c r="QCR110" s="940"/>
      <c r="QCS110" s="940"/>
      <c r="QCT110" s="940"/>
      <c r="QCU110" s="940"/>
      <c r="QCV110" s="940"/>
      <c r="QCW110" s="940"/>
      <c r="QCX110" s="940"/>
      <c r="QCY110" s="940"/>
      <c r="QCZ110" s="940"/>
      <c r="QDA110" s="940"/>
      <c r="QDB110" s="940"/>
      <c r="QDC110" s="940"/>
      <c r="QDD110" s="940"/>
      <c r="QDE110" s="940"/>
      <c r="QDF110" s="940"/>
      <c r="QDG110" s="940"/>
      <c r="QDH110" s="940"/>
      <c r="QDI110" s="940"/>
      <c r="QDJ110" s="940"/>
      <c r="QDK110" s="940"/>
      <c r="QDL110" s="940"/>
      <c r="QDM110" s="940"/>
      <c r="QDN110" s="940"/>
      <c r="QDO110" s="940"/>
      <c r="QDP110" s="940"/>
      <c r="QDQ110" s="940"/>
      <c r="QDR110" s="940"/>
      <c r="QDS110" s="940"/>
      <c r="QDT110" s="940"/>
      <c r="QDU110" s="940"/>
      <c r="QDV110" s="940"/>
      <c r="QDW110" s="940"/>
      <c r="QDX110" s="940"/>
      <c r="QDY110" s="940"/>
      <c r="QDZ110" s="940"/>
      <c r="QEA110" s="940"/>
      <c r="QEB110" s="940"/>
      <c r="QEC110" s="940"/>
      <c r="QED110" s="940"/>
      <c r="QEE110" s="940"/>
      <c r="QEF110" s="940"/>
      <c r="QEG110" s="940"/>
      <c r="QEH110" s="940"/>
      <c r="QEI110" s="940"/>
      <c r="QEJ110" s="940"/>
      <c r="QEK110" s="940"/>
      <c r="QEL110" s="940"/>
      <c r="QEM110" s="940"/>
      <c r="QEN110" s="940"/>
      <c r="QEO110" s="940"/>
      <c r="QEP110" s="940"/>
      <c r="QEQ110" s="940"/>
      <c r="QER110" s="940"/>
      <c r="QES110" s="940"/>
      <c r="QET110" s="940"/>
      <c r="QEU110" s="940"/>
      <c r="QEV110" s="940"/>
      <c r="QEW110" s="940"/>
      <c r="QEX110" s="940"/>
      <c r="QEY110" s="940"/>
      <c r="QEZ110" s="940"/>
      <c r="QFA110" s="940"/>
      <c r="QFB110" s="940"/>
      <c r="QFC110" s="940"/>
      <c r="QFD110" s="940"/>
      <c r="QFE110" s="940"/>
      <c r="QFF110" s="940"/>
      <c r="QFG110" s="940"/>
      <c r="QFH110" s="940"/>
      <c r="QFI110" s="940"/>
      <c r="QFJ110" s="940"/>
      <c r="QFK110" s="940"/>
      <c r="QFL110" s="940"/>
      <c r="QFM110" s="940"/>
      <c r="QFN110" s="940"/>
      <c r="QFO110" s="940"/>
      <c r="QFP110" s="940"/>
      <c r="QFQ110" s="940"/>
      <c r="QFR110" s="940"/>
      <c r="QFS110" s="940"/>
      <c r="QFT110" s="940"/>
      <c r="QFU110" s="940"/>
      <c r="QFV110" s="940"/>
      <c r="QFW110" s="940"/>
      <c r="QFX110" s="940"/>
      <c r="QFY110" s="940"/>
      <c r="QFZ110" s="940"/>
      <c r="QGA110" s="940"/>
      <c r="QGB110" s="940"/>
      <c r="QGC110" s="940"/>
      <c r="QGD110" s="940"/>
      <c r="QGE110" s="940"/>
      <c r="QGF110" s="940"/>
      <c r="QGG110" s="940"/>
      <c r="QGH110" s="940"/>
      <c r="QGI110" s="940"/>
      <c r="QGJ110" s="940"/>
      <c r="QGK110" s="940"/>
      <c r="QGL110" s="940"/>
      <c r="QGM110" s="940"/>
      <c r="QGN110" s="940"/>
      <c r="QGO110" s="940"/>
      <c r="QGP110" s="940"/>
      <c r="QGQ110" s="940"/>
      <c r="QGR110" s="940"/>
      <c r="QGS110" s="940"/>
      <c r="QGT110" s="940"/>
      <c r="QGU110" s="940"/>
      <c r="QGV110" s="940"/>
      <c r="QGW110" s="940"/>
      <c r="QGX110" s="940"/>
      <c r="QGY110" s="940"/>
      <c r="QGZ110" s="940"/>
      <c r="QHA110" s="940"/>
      <c r="QHB110" s="940"/>
      <c r="QHC110" s="940"/>
      <c r="QHD110" s="940"/>
      <c r="QHE110" s="940"/>
      <c r="QHF110" s="940"/>
      <c r="QHG110" s="940"/>
      <c r="QHH110" s="940"/>
      <c r="QHI110" s="940"/>
      <c r="QHJ110" s="940"/>
      <c r="QHK110" s="940"/>
      <c r="QHL110" s="940"/>
      <c r="QHM110" s="940"/>
      <c r="QHN110" s="940"/>
      <c r="QHO110" s="940"/>
      <c r="QHP110" s="940"/>
      <c r="QHQ110" s="940"/>
      <c r="QHR110" s="940"/>
      <c r="QHS110" s="940"/>
      <c r="QHT110" s="940"/>
      <c r="QHU110" s="940"/>
      <c r="QHV110" s="940"/>
      <c r="QHW110" s="940"/>
      <c r="QHX110" s="940"/>
      <c r="QHY110" s="940"/>
      <c r="QHZ110" s="940"/>
      <c r="QIA110" s="940"/>
      <c r="QIB110" s="940"/>
      <c r="QIC110" s="940"/>
      <c r="QID110" s="940"/>
      <c r="QIE110" s="940"/>
      <c r="QIF110" s="940"/>
      <c r="QIG110" s="940"/>
      <c r="QIH110" s="940"/>
      <c r="QII110" s="940"/>
      <c r="QIJ110" s="940"/>
      <c r="QIK110" s="940"/>
      <c r="QIL110" s="940"/>
      <c r="QIM110" s="940"/>
      <c r="QIN110" s="940"/>
      <c r="QIO110" s="940"/>
      <c r="QIP110" s="940"/>
      <c r="QIQ110" s="940"/>
      <c r="QIR110" s="940"/>
      <c r="QIS110" s="940"/>
      <c r="QIT110" s="940"/>
      <c r="QIU110" s="940"/>
      <c r="QIV110" s="940"/>
      <c r="QIW110" s="940"/>
      <c r="QIX110" s="940"/>
      <c r="QIY110" s="940"/>
      <c r="QIZ110" s="940"/>
      <c r="QJA110" s="940"/>
      <c r="QJB110" s="940"/>
      <c r="QJC110" s="940"/>
      <c r="QJD110" s="940"/>
      <c r="QJE110" s="940"/>
      <c r="QJF110" s="940"/>
      <c r="QJG110" s="940"/>
      <c r="QJH110" s="940"/>
      <c r="QJI110" s="940"/>
      <c r="QJJ110" s="940"/>
      <c r="QJK110" s="940"/>
      <c r="QJL110" s="940"/>
      <c r="QJM110" s="940"/>
      <c r="QJN110" s="940"/>
      <c r="QJO110" s="940"/>
      <c r="QJP110" s="940"/>
      <c r="QJQ110" s="940"/>
      <c r="QJR110" s="940"/>
      <c r="QJS110" s="940"/>
      <c r="QJT110" s="940"/>
      <c r="QJU110" s="940"/>
      <c r="QJV110" s="940"/>
      <c r="QJW110" s="940"/>
      <c r="QJX110" s="940"/>
      <c r="QJY110" s="940"/>
      <c r="QJZ110" s="940"/>
      <c r="QKA110" s="940"/>
      <c r="QKB110" s="940"/>
      <c r="QKC110" s="940"/>
      <c r="QKD110" s="940"/>
      <c r="QKE110" s="940"/>
      <c r="QKF110" s="940"/>
      <c r="QKG110" s="940"/>
      <c r="QKH110" s="940"/>
      <c r="QKI110" s="940"/>
      <c r="QKJ110" s="940"/>
      <c r="QKK110" s="940"/>
      <c r="QKL110" s="940"/>
      <c r="QKM110" s="940"/>
      <c r="QKN110" s="940"/>
      <c r="QKO110" s="940"/>
      <c r="QKP110" s="940"/>
      <c r="QKQ110" s="940"/>
      <c r="QKR110" s="940"/>
      <c r="QKS110" s="940"/>
      <c r="QKT110" s="940"/>
      <c r="QKU110" s="940"/>
      <c r="QKV110" s="940"/>
      <c r="QKW110" s="940"/>
      <c r="QKX110" s="940"/>
      <c r="QKY110" s="940"/>
      <c r="QKZ110" s="940"/>
      <c r="QLA110" s="940"/>
      <c r="QLB110" s="940"/>
      <c r="QLC110" s="940"/>
      <c r="QLD110" s="940"/>
      <c r="QLE110" s="940"/>
      <c r="QLF110" s="940"/>
      <c r="QLG110" s="940"/>
      <c r="QLH110" s="940"/>
      <c r="QLI110" s="940"/>
      <c r="QLJ110" s="940"/>
      <c r="QLK110" s="940"/>
      <c r="QLL110" s="940"/>
      <c r="QLM110" s="940"/>
      <c r="QLN110" s="940"/>
      <c r="QLO110" s="940"/>
      <c r="QLP110" s="940"/>
      <c r="QLQ110" s="940"/>
      <c r="QLR110" s="940"/>
      <c r="QLS110" s="940"/>
      <c r="QLT110" s="940"/>
      <c r="QLU110" s="940"/>
      <c r="QLV110" s="940"/>
      <c r="QLW110" s="940"/>
      <c r="QLX110" s="940"/>
      <c r="QLY110" s="940"/>
      <c r="QLZ110" s="940"/>
      <c r="QMA110" s="940"/>
      <c r="QMB110" s="940"/>
      <c r="QMC110" s="940"/>
      <c r="QMD110" s="940"/>
      <c r="QME110" s="940"/>
      <c r="QMF110" s="940"/>
      <c r="QMG110" s="940"/>
      <c r="QMH110" s="940"/>
      <c r="QMI110" s="940"/>
      <c r="QMJ110" s="940"/>
      <c r="QMK110" s="940"/>
      <c r="QML110" s="940"/>
      <c r="QMM110" s="940"/>
      <c r="QMN110" s="940"/>
      <c r="QMO110" s="940"/>
      <c r="QMP110" s="940"/>
      <c r="QMQ110" s="940"/>
      <c r="QMR110" s="940"/>
      <c r="QMS110" s="940"/>
      <c r="QMT110" s="940"/>
      <c r="QMU110" s="940"/>
      <c r="QMV110" s="940"/>
      <c r="QMW110" s="940"/>
      <c r="QMX110" s="940"/>
      <c r="QMY110" s="940"/>
      <c r="QMZ110" s="940"/>
      <c r="QNA110" s="940"/>
      <c r="QNB110" s="940"/>
      <c r="QNC110" s="940"/>
      <c r="QND110" s="940"/>
      <c r="QNE110" s="940"/>
      <c r="QNF110" s="940"/>
      <c r="QNG110" s="940"/>
      <c r="QNH110" s="940"/>
      <c r="QNI110" s="940"/>
      <c r="QNJ110" s="940"/>
      <c r="QNK110" s="940"/>
      <c r="QNL110" s="940"/>
      <c r="QNM110" s="940"/>
      <c r="QNN110" s="940"/>
      <c r="QNO110" s="940"/>
      <c r="QNP110" s="940"/>
      <c r="QNQ110" s="940"/>
      <c r="QNR110" s="940"/>
      <c r="QNS110" s="940"/>
      <c r="QNT110" s="940"/>
      <c r="QNU110" s="940"/>
      <c r="QNV110" s="940"/>
      <c r="QNW110" s="940"/>
      <c r="QNX110" s="940"/>
      <c r="QNY110" s="940"/>
      <c r="QNZ110" s="940"/>
      <c r="QOA110" s="940"/>
      <c r="QOB110" s="940"/>
      <c r="QOC110" s="940"/>
      <c r="QOD110" s="940"/>
      <c r="QOE110" s="940"/>
      <c r="QOF110" s="940"/>
      <c r="QOG110" s="940"/>
      <c r="QOH110" s="940"/>
      <c r="QOI110" s="940"/>
      <c r="QOJ110" s="940"/>
      <c r="QOK110" s="940"/>
      <c r="QOL110" s="940"/>
      <c r="QOM110" s="940"/>
      <c r="QON110" s="940"/>
      <c r="QOO110" s="940"/>
      <c r="QOP110" s="940"/>
      <c r="QOQ110" s="940"/>
      <c r="QOR110" s="940"/>
      <c r="QOS110" s="940"/>
      <c r="QOT110" s="940"/>
      <c r="QOU110" s="940"/>
      <c r="QOV110" s="940"/>
      <c r="QOW110" s="940"/>
      <c r="QOX110" s="940"/>
      <c r="QOY110" s="940"/>
      <c r="QOZ110" s="940"/>
      <c r="QPA110" s="940"/>
      <c r="QPB110" s="940"/>
      <c r="QPC110" s="940"/>
      <c r="QPD110" s="940"/>
      <c r="QPE110" s="940"/>
      <c r="QPF110" s="940"/>
      <c r="QPG110" s="940"/>
      <c r="QPH110" s="940"/>
      <c r="QPI110" s="940"/>
      <c r="QPJ110" s="940"/>
      <c r="QPK110" s="940"/>
      <c r="QPL110" s="940"/>
      <c r="QPM110" s="940"/>
      <c r="QPN110" s="940"/>
      <c r="QPO110" s="940"/>
      <c r="QPP110" s="940"/>
      <c r="QPQ110" s="940"/>
      <c r="QPR110" s="940"/>
      <c r="QPS110" s="940"/>
      <c r="QPT110" s="940"/>
      <c r="QPU110" s="940"/>
      <c r="QPV110" s="940"/>
      <c r="QPW110" s="940"/>
      <c r="QPX110" s="940"/>
      <c r="QPY110" s="940"/>
      <c r="QPZ110" s="940"/>
      <c r="QQA110" s="940"/>
      <c r="QQB110" s="940"/>
      <c r="QQC110" s="940"/>
      <c r="QQD110" s="940"/>
      <c r="QQE110" s="940"/>
      <c r="QQF110" s="940"/>
      <c r="QQG110" s="940"/>
      <c r="QQH110" s="940"/>
      <c r="QQI110" s="940"/>
      <c r="QQJ110" s="940"/>
      <c r="QQK110" s="940"/>
      <c r="QQL110" s="940"/>
      <c r="QQM110" s="940"/>
      <c r="QQN110" s="940"/>
      <c r="QQO110" s="940"/>
      <c r="QQP110" s="940"/>
      <c r="QQQ110" s="940"/>
      <c r="QQR110" s="940"/>
      <c r="QQS110" s="940"/>
      <c r="QQT110" s="940"/>
      <c r="QQU110" s="940"/>
      <c r="QQV110" s="940"/>
      <c r="QQW110" s="940"/>
      <c r="QQX110" s="940"/>
      <c r="QQY110" s="940"/>
      <c r="QQZ110" s="940"/>
      <c r="QRA110" s="940"/>
      <c r="QRB110" s="940"/>
      <c r="QRC110" s="940"/>
      <c r="QRD110" s="940"/>
      <c r="QRE110" s="940"/>
      <c r="QRF110" s="940"/>
      <c r="QRG110" s="940"/>
      <c r="QRH110" s="940"/>
      <c r="QRI110" s="940"/>
      <c r="QRJ110" s="940"/>
      <c r="QRK110" s="940"/>
      <c r="QRL110" s="940"/>
      <c r="QRM110" s="940"/>
      <c r="QRN110" s="940"/>
      <c r="QRO110" s="940"/>
      <c r="QRP110" s="940"/>
      <c r="QRQ110" s="940"/>
      <c r="QRR110" s="940"/>
      <c r="QRS110" s="940"/>
      <c r="QRT110" s="940"/>
      <c r="QRU110" s="940"/>
      <c r="QRV110" s="940"/>
      <c r="QRW110" s="940"/>
      <c r="QRX110" s="940"/>
      <c r="QRY110" s="940"/>
      <c r="QRZ110" s="940"/>
      <c r="QSA110" s="940"/>
      <c r="QSB110" s="940"/>
      <c r="QSC110" s="940"/>
      <c r="QSD110" s="940"/>
      <c r="QSE110" s="940"/>
      <c r="QSF110" s="940"/>
      <c r="QSG110" s="940"/>
      <c r="QSH110" s="940"/>
      <c r="QSI110" s="940"/>
      <c r="QSJ110" s="940"/>
      <c r="QSK110" s="940"/>
      <c r="QSL110" s="940"/>
      <c r="QSM110" s="940"/>
      <c r="QSN110" s="940"/>
      <c r="QSO110" s="940"/>
      <c r="QSP110" s="940"/>
      <c r="QSQ110" s="940"/>
      <c r="QSR110" s="940"/>
      <c r="QSS110" s="940"/>
      <c r="QST110" s="940"/>
      <c r="QSU110" s="940"/>
      <c r="QSV110" s="940"/>
      <c r="QSW110" s="940"/>
      <c r="QSX110" s="940"/>
      <c r="QSY110" s="940"/>
      <c r="QSZ110" s="940"/>
      <c r="QTA110" s="940"/>
      <c r="QTB110" s="940"/>
      <c r="QTC110" s="940"/>
      <c r="QTD110" s="940"/>
      <c r="QTE110" s="940"/>
      <c r="QTF110" s="940"/>
      <c r="QTG110" s="940"/>
      <c r="QTH110" s="940"/>
      <c r="QTI110" s="940"/>
      <c r="QTJ110" s="940"/>
      <c r="QTK110" s="940"/>
      <c r="QTL110" s="940"/>
      <c r="QTM110" s="940"/>
      <c r="QTN110" s="940"/>
      <c r="QTO110" s="940"/>
      <c r="QTP110" s="940"/>
      <c r="QTQ110" s="940"/>
      <c r="QTR110" s="940"/>
      <c r="QTS110" s="940"/>
      <c r="QTT110" s="940"/>
      <c r="QTU110" s="940"/>
      <c r="QTV110" s="940"/>
      <c r="QTW110" s="940"/>
      <c r="QTX110" s="940"/>
      <c r="QTY110" s="940"/>
      <c r="QTZ110" s="940"/>
      <c r="QUA110" s="940"/>
      <c r="QUB110" s="940"/>
      <c r="QUC110" s="940"/>
      <c r="QUD110" s="940"/>
      <c r="QUE110" s="940"/>
      <c r="QUF110" s="940"/>
      <c r="QUG110" s="940"/>
      <c r="QUH110" s="940"/>
      <c r="QUI110" s="940"/>
      <c r="QUJ110" s="940"/>
      <c r="QUK110" s="940"/>
      <c r="QUL110" s="940"/>
      <c r="QUM110" s="940"/>
      <c r="QUN110" s="940"/>
      <c r="QUO110" s="940"/>
      <c r="QUP110" s="940"/>
      <c r="QUQ110" s="940"/>
      <c r="QUR110" s="940"/>
      <c r="QUS110" s="940"/>
      <c r="QUT110" s="940"/>
      <c r="QUU110" s="940"/>
      <c r="QUV110" s="940"/>
      <c r="QUW110" s="940"/>
      <c r="QUX110" s="940"/>
      <c r="QUY110" s="940"/>
      <c r="QUZ110" s="940"/>
      <c r="QVA110" s="940"/>
      <c r="QVB110" s="940"/>
      <c r="QVC110" s="940"/>
      <c r="QVD110" s="940"/>
      <c r="QVE110" s="940"/>
      <c r="QVF110" s="940"/>
      <c r="QVG110" s="940"/>
      <c r="QVH110" s="940"/>
      <c r="QVI110" s="940"/>
      <c r="QVJ110" s="940"/>
      <c r="QVK110" s="940"/>
      <c r="QVL110" s="940"/>
      <c r="QVM110" s="940"/>
      <c r="QVN110" s="940"/>
      <c r="QVO110" s="940"/>
      <c r="QVP110" s="940"/>
      <c r="QVQ110" s="940"/>
      <c r="QVR110" s="940"/>
      <c r="QVS110" s="940"/>
      <c r="QVT110" s="940"/>
      <c r="QVU110" s="940"/>
      <c r="QVV110" s="940"/>
      <c r="QVW110" s="940"/>
      <c r="QVX110" s="940"/>
      <c r="QVY110" s="940"/>
      <c r="QVZ110" s="940"/>
      <c r="QWA110" s="940"/>
      <c r="QWB110" s="940"/>
      <c r="QWC110" s="940"/>
      <c r="QWD110" s="940"/>
      <c r="QWE110" s="940"/>
      <c r="QWF110" s="940"/>
      <c r="QWG110" s="940"/>
      <c r="QWH110" s="940"/>
      <c r="QWI110" s="940"/>
      <c r="QWJ110" s="940"/>
      <c r="QWK110" s="940"/>
      <c r="QWL110" s="940"/>
      <c r="QWM110" s="940"/>
      <c r="QWN110" s="940"/>
      <c r="QWO110" s="940"/>
      <c r="QWP110" s="940"/>
      <c r="QWQ110" s="940"/>
      <c r="QWR110" s="940"/>
      <c r="QWS110" s="940"/>
      <c r="QWT110" s="940"/>
      <c r="QWU110" s="940"/>
      <c r="QWV110" s="940"/>
      <c r="QWW110" s="940"/>
      <c r="QWX110" s="940"/>
      <c r="QWY110" s="940"/>
      <c r="QWZ110" s="940"/>
      <c r="QXA110" s="940"/>
      <c r="QXB110" s="940"/>
      <c r="QXC110" s="940"/>
      <c r="QXD110" s="940"/>
      <c r="QXE110" s="940"/>
      <c r="QXF110" s="940"/>
      <c r="QXG110" s="940"/>
      <c r="QXH110" s="940"/>
      <c r="QXI110" s="940"/>
      <c r="QXJ110" s="940"/>
      <c r="QXK110" s="940"/>
      <c r="QXL110" s="940"/>
      <c r="QXM110" s="940"/>
      <c r="QXN110" s="940"/>
      <c r="QXO110" s="940"/>
      <c r="QXP110" s="940"/>
      <c r="QXQ110" s="940"/>
      <c r="QXR110" s="940"/>
      <c r="QXS110" s="940"/>
      <c r="QXT110" s="940"/>
      <c r="QXU110" s="940"/>
      <c r="QXV110" s="940"/>
      <c r="QXW110" s="940"/>
      <c r="QXX110" s="940"/>
      <c r="QXY110" s="940"/>
      <c r="QXZ110" s="940"/>
      <c r="QYA110" s="940"/>
      <c r="QYB110" s="940"/>
      <c r="QYC110" s="940"/>
      <c r="QYD110" s="940"/>
      <c r="QYE110" s="940"/>
      <c r="QYF110" s="940"/>
      <c r="QYG110" s="940"/>
      <c r="QYH110" s="940"/>
      <c r="QYI110" s="940"/>
      <c r="QYJ110" s="940"/>
      <c r="QYK110" s="940"/>
      <c r="QYL110" s="940"/>
      <c r="QYM110" s="940"/>
      <c r="QYN110" s="940"/>
      <c r="QYO110" s="940"/>
      <c r="QYP110" s="940"/>
      <c r="QYQ110" s="940"/>
      <c r="QYR110" s="940"/>
      <c r="QYS110" s="940"/>
      <c r="QYT110" s="940"/>
      <c r="QYU110" s="940"/>
      <c r="QYV110" s="940"/>
      <c r="QYW110" s="940"/>
      <c r="QYX110" s="940"/>
      <c r="QYY110" s="940"/>
      <c r="QYZ110" s="940"/>
      <c r="QZA110" s="940"/>
      <c r="QZB110" s="940"/>
      <c r="QZC110" s="940"/>
      <c r="QZD110" s="940"/>
      <c r="QZE110" s="940"/>
      <c r="QZF110" s="940"/>
      <c r="QZG110" s="940"/>
      <c r="QZH110" s="940"/>
      <c r="QZI110" s="940"/>
      <c r="QZJ110" s="940"/>
      <c r="QZK110" s="940"/>
      <c r="QZL110" s="940"/>
      <c r="QZM110" s="940"/>
      <c r="QZN110" s="940"/>
      <c r="QZO110" s="940"/>
      <c r="QZP110" s="940"/>
      <c r="QZQ110" s="940"/>
      <c r="QZR110" s="940"/>
      <c r="QZS110" s="940"/>
      <c r="QZT110" s="940"/>
      <c r="QZU110" s="940"/>
      <c r="QZV110" s="940"/>
      <c r="QZW110" s="940"/>
      <c r="QZX110" s="940"/>
      <c r="QZY110" s="940"/>
      <c r="QZZ110" s="940"/>
      <c r="RAA110" s="940"/>
      <c r="RAB110" s="940"/>
      <c r="RAC110" s="940"/>
      <c r="RAD110" s="940"/>
      <c r="RAE110" s="940"/>
      <c r="RAF110" s="940"/>
      <c r="RAG110" s="940"/>
      <c r="RAH110" s="940"/>
      <c r="RAI110" s="940"/>
      <c r="RAJ110" s="940"/>
      <c r="RAK110" s="940"/>
      <c r="RAL110" s="940"/>
      <c r="RAM110" s="940"/>
      <c r="RAN110" s="940"/>
      <c r="RAO110" s="940"/>
      <c r="RAP110" s="940"/>
      <c r="RAQ110" s="940"/>
      <c r="RAR110" s="940"/>
      <c r="RAS110" s="940"/>
      <c r="RAT110" s="940"/>
      <c r="RAU110" s="940"/>
      <c r="RAV110" s="940"/>
      <c r="RAW110" s="940"/>
      <c r="RAX110" s="940"/>
      <c r="RAY110" s="940"/>
      <c r="RAZ110" s="940"/>
      <c r="RBA110" s="940"/>
      <c r="RBB110" s="940"/>
      <c r="RBC110" s="940"/>
      <c r="RBD110" s="940"/>
      <c r="RBE110" s="940"/>
      <c r="RBF110" s="940"/>
      <c r="RBG110" s="940"/>
      <c r="RBH110" s="940"/>
      <c r="RBI110" s="940"/>
      <c r="RBJ110" s="940"/>
      <c r="RBK110" s="940"/>
      <c r="RBL110" s="940"/>
      <c r="RBM110" s="940"/>
      <c r="RBN110" s="940"/>
      <c r="RBO110" s="940"/>
      <c r="RBP110" s="940"/>
      <c r="RBQ110" s="940"/>
      <c r="RBR110" s="940"/>
      <c r="RBS110" s="940"/>
      <c r="RBT110" s="940"/>
      <c r="RBU110" s="940"/>
      <c r="RBV110" s="940"/>
      <c r="RBW110" s="940"/>
      <c r="RBX110" s="940"/>
      <c r="RBY110" s="940"/>
      <c r="RBZ110" s="940"/>
      <c r="RCA110" s="940"/>
      <c r="RCB110" s="940"/>
      <c r="RCC110" s="940"/>
      <c r="RCD110" s="940"/>
      <c r="RCE110" s="940"/>
      <c r="RCF110" s="940"/>
      <c r="RCG110" s="940"/>
      <c r="RCH110" s="940"/>
      <c r="RCI110" s="940"/>
      <c r="RCJ110" s="940"/>
      <c r="RCK110" s="940"/>
      <c r="RCL110" s="940"/>
      <c r="RCM110" s="940"/>
      <c r="RCN110" s="940"/>
      <c r="RCO110" s="940"/>
      <c r="RCP110" s="940"/>
      <c r="RCQ110" s="940"/>
      <c r="RCR110" s="940"/>
      <c r="RCS110" s="940"/>
      <c r="RCT110" s="940"/>
      <c r="RCU110" s="940"/>
      <c r="RCV110" s="940"/>
      <c r="RCW110" s="940"/>
      <c r="RCX110" s="940"/>
      <c r="RCY110" s="940"/>
      <c r="RCZ110" s="940"/>
      <c r="RDA110" s="940"/>
      <c r="RDB110" s="940"/>
      <c r="RDC110" s="940"/>
      <c r="RDD110" s="940"/>
      <c r="RDE110" s="940"/>
      <c r="RDF110" s="940"/>
      <c r="RDG110" s="940"/>
      <c r="RDH110" s="940"/>
      <c r="RDI110" s="940"/>
      <c r="RDJ110" s="940"/>
      <c r="RDK110" s="940"/>
      <c r="RDL110" s="940"/>
      <c r="RDM110" s="940"/>
      <c r="RDN110" s="940"/>
      <c r="RDO110" s="940"/>
      <c r="RDP110" s="940"/>
      <c r="RDQ110" s="940"/>
      <c r="RDR110" s="940"/>
      <c r="RDS110" s="940"/>
      <c r="RDT110" s="940"/>
      <c r="RDU110" s="940"/>
      <c r="RDV110" s="940"/>
      <c r="RDW110" s="940"/>
      <c r="RDX110" s="940"/>
      <c r="RDY110" s="940"/>
      <c r="RDZ110" s="940"/>
      <c r="REA110" s="940"/>
      <c r="REB110" s="940"/>
      <c r="REC110" s="940"/>
      <c r="RED110" s="940"/>
      <c r="REE110" s="940"/>
      <c r="REF110" s="940"/>
      <c r="REG110" s="940"/>
      <c r="REH110" s="940"/>
      <c r="REI110" s="940"/>
      <c r="REJ110" s="940"/>
      <c r="REK110" s="940"/>
      <c r="REL110" s="940"/>
      <c r="REM110" s="940"/>
      <c r="REN110" s="940"/>
      <c r="REO110" s="940"/>
      <c r="REP110" s="940"/>
      <c r="REQ110" s="940"/>
      <c r="RER110" s="940"/>
      <c r="RES110" s="940"/>
      <c r="RET110" s="940"/>
      <c r="REU110" s="940"/>
      <c r="REV110" s="940"/>
      <c r="REW110" s="940"/>
      <c r="REX110" s="940"/>
      <c r="REY110" s="940"/>
      <c r="REZ110" s="940"/>
      <c r="RFA110" s="940"/>
      <c r="RFB110" s="940"/>
      <c r="RFC110" s="940"/>
      <c r="RFD110" s="940"/>
      <c r="RFE110" s="940"/>
      <c r="RFF110" s="940"/>
      <c r="RFG110" s="940"/>
      <c r="RFH110" s="940"/>
      <c r="RFI110" s="940"/>
      <c r="RFJ110" s="940"/>
      <c r="RFK110" s="940"/>
      <c r="RFL110" s="940"/>
      <c r="RFM110" s="940"/>
      <c r="RFN110" s="940"/>
      <c r="RFO110" s="940"/>
      <c r="RFP110" s="940"/>
      <c r="RFQ110" s="940"/>
      <c r="RFR110" s="940"/>
      <c r="RFS110" s="940"/>
      <c r="RFT110" s="940"/>
      <c r="RFU110" s="940"/>
      <c r="RFV110" s="940"/>
      <c r="RFW110" s="940"/>
      <c r="RFX110" s="940"/>
      <c r="RFY110" s="940"/>
      <c r="RFZ110" s="940"/>
      <c r="RGA110" s="940"/>
      <c r="RGB110" s="940"/>
      <c r="RGC110" s="940"/>
      <c r="RGD110" s="940"/>
      <c r="RGE110" s="940"/>
      <c r="RGF110" s="940"/>
      <c r="RGG110" s="940"/>
      <c r="RGH110" s="940"/>
      <c r="RGI110" s="940"/>
      <c r="RGJ110" s="940"/>
      <c r="RGK110" s="940"/>
      <c r="RGL110" s="940"/>
      <c r="RGM110" s="940"/>
      <c r="RGN110" s="940"/>
      <c r="RGO110" s="940"/>
      <c r="RGP110" s="940"/>
      <c r="RGQ110" s="940"/>
      <c r="RGR110" s="940"/>
      <c r="RGS110" s="940"/>
      <c r="RGT110" s="940"/>
      <c r="RGU110" s="940"/>
      <c r="RGV110" s="940"/>
      <c r="RGW110" s="940"/>
      <c r="RGX110" s="940"/>
      <c r="RGY110" s="940"/>
      <c r="RGZ110" s="940"/>
      <c r="RHA110" s="940"/>
      <c r="RHB110" s="940"/>
      <c r="RHC110" s="940"/>
      <c r="RHD110" s="940"/>
      <c r="RHE110" s="940"/>
      <c r="RHF110" s="940"/>
      <c r="RHG110" s="940"/>
      <c r="RHH110" s="940"/>
      <c r="RHI110" s="940"/>
      <c r="RHJ110" s="940"/>
      <c r="RHK110" s="940"/>
      <c r="RHL110" s="940"/>
      <c r="RHM110" s="940"/>
      <c r="RHN110" s="940"/>
      <c r="RHO110" s="940"/>
      <c r="RHP110" s="940"/>
      <c r="RHQ110" s="940"/>
      <c r="RHR110" s="940"/>
      <c r="RHS110" s="940"/>
      <c r="RHT110" s="940"/>
      <c r="RHU110" s="940"/>
      <c r="RHV110" s="940"/>
      <c r="RHW110" s="940"/>
      <c r="RHX110" s="940"/>
      <c r="RHY110" s="940"/>
      <c r="RHZ110" s="940"/>
      <c r="RIA110" s="940"/>
      <c r="RIB110" s="940"/>
      <c r="RIC110" s="940"/>
      <c r="RID110" s="940"/>
      <c r="RIE110" s="940"/>
      <c r="RIF110" s="940"/>
      <c r="RIG110" s="940"/>
      <c r="RIH110" s="940"/>
      <c r="RII110" s="940"/>
      <c r="RIJ110" s="940"/>
      <c r="RIK110" s="940"/>
      <c r="RIL110" s="940"/>
      <c r="RIM110" s="940"/>
      <c r="RIN110" s="940"/>
      <c r="RIO110" s="940"/>
      <c r="RIP110" s="940"/>
      <c r="RIQ110" s="940"/>
      <c r="RIR110" s="940"/>
      <c r="RIS110" s="940"/>
      <c r="RIT110" s="940"/>
      <c r="RIU110" s="940"/>
      <c r="RIV110" s="940"/>
      <c r="RIW110" s="940"/>
      <c r="RIX110" s="940"/>
      <c r="RIY110" s="940"/>
      <c r="RIZ110" s="940"/>
      <c r="RJA110" s="940"/>
      <c r="RJB110" s="940"/>
      <c r="RJC110" s="940"/>
      <c r="RJD110" s="940"/>
      <c r="RJE110" s="940"/>
      <c r="RJF110" s="940"/>
      <c r="RJG110" s="940"/>
      <c r="RJH110" s="940"/>
      <c r="RJI110" s="940"/>
      <c r="RJJ110" s="940"/>
      <c r="RJK110" s="940"/>
      <c r="RJL110" s="940"/>
      <c r="RJM110" s="940"/>
      <c r="RJN110" s="940"/>
      <c r="RJO110" s="940"/>
      <c r="RJP110" s="940"/>
      <c r="RJQ110" s="940"/>
      <c r="RJR110" s="940"/>
      <c r="RJS110" s="940"/>
      <c r="RJT110" s="940"/>
      <c r="RJU110" s="940"/>
      <c r="RJV110" s="940"/>
      <c r="RJW110" s="940"/>
      <c r="RJX110" s="940"/>
      <c r="RJY110" s="940"/>
      <c r="RJZ110" s="940"/>
      <c r="RKA110" s="940"/>
      <c r="RKB110" s="940"/>
      <c r="RKC110" s="940"/>
      <c r="RKD110" s="940"/>
      <c r="RKE110" s="940"/>
      <c r="RKF110" s="940"/>
      <c r="RKG110" s="940"/>
      <c r="RKH110" s="940"/>
      <c r="RKI110" s="940"/>
      <c r="RKJ110" s="940"/>
      <c r="RKK110" s="940"/>
      <c r="RKL110" s="940"/>
      <c r="RKM110" s="940"/>
      <c r="RKN110" s="940"/>
      <c r="RKO110" s="940"/>
      <c r="RKP110" s="940"/>
      <c r="RKQ110" s="940"/>
      <c r="RKR110" s="940"/>
      <c r="RKS110" s="940"/>
      <c r="RKT110" s="940"/>
      <c r="RKU110" s="940"/>
      <c r="RKV110" s="940"/>
      <c r="RKW110" s="940"/>
      <c r="RKX110" s="940"/>
      <c r="RKY110" s="940"/>
      <c r="RKZ110" s="940"/>
      <c r="RLA110" s="940"/>
      <c r="RLB110" s="940"/>
      <c r="RLC110" s="940"/>
      <c r="RLD110" s="940"/>
      <c r="RLE110" s="940"/>
      <c r="RLF110" s="940"/>
      <c r="RLG110" s="940"/>
      <c r="RLH110" s="940"/>
      <c r="RLI110" s="940"/>
      <c r="RLJ110" s="940"/>
      <c r="RLK110" s="940"/>
      <c r="RLL110" s="940"/>
      <c r="RLM110" s="940"/>
      <c r="RLN110" s="940"/>
      <c r="RLO110" s="940"/>
      <c r="RLP110" s="940"/>
      <c r="RLQ110" s="940"/>
      <c r="RLR110" s="940"/>
      <c r="RLS110" s="940"/>
      <c r="RLT110" s="940"/>
      <c r="RLU110" s="940"/>
      <c r="RLV110" s="940"/>
      <c r="RLW110" s="940"/>
      <c r="RLX110" s="940"/>
      <c r="RLY110" s="940"/>
      <c r="RLZ110" s="940"/>
      <c r="RMA110" s="940"/>
      <c r="RMB110" s="940"/>
      <c r="RMC110" s="940"/>
      <c r="RMD110" s="940"/>
      <c r="RME110" s="940"/>
      <c r="RMF110" s="940"/>
      <c r="RMG110" s="940"/>
      <c r="RMH110" s="940"/>
      <c r="RMI110" s="940"/>
      <c r="RMJ110" s="940"/>
      <c r="RMK110" s="940"/>
      <c r="RML110" s="940"/>
      <c r="RMM110" s="940"/>
      <c r="RMN110" s="940"/>
      <c r="RMO110" s="940"/>
      <c r="RMP110" s="940"/>
      <c r="RMQ110" s="940"/>
      <c r="RMR110" s="940"/>
      <c r="RMS110" s="940"/>
      <c r="RMT110" s="940"/>
      <c r="RMU110" s="940"/>
      <c r="RMV110" s="940"/>
      <c r="RMW110" s="940"/>
      <c r="RMX110" s="940"/>
      <c r="RMY110" s="940"/>
      <c r="RMZ110" s="940"/>
      <c r="RNA110" s="940"/>
      <c r="RNB110" s="940"/>
      <c r="RNC110" s="940"/>
      <c r="RND110" s="940"/>
      <c r="RNE110" s="940"/>
      <c r="RNF110" s="940"/>
      <c r="RNG110" s="940"/>
      <c r="RNH110" s="940"/>
      <c r="RNI110" s="940"/>
      <c r="RNJ110" s="940"/>
      <c r="RNK110" s="940"/>
      <c r="RNL110" s="940"/>
      <c r="RNM110" s="940"/>
      <c r="RNN110" s="940"/>
      <c r="RNO110" s="940"/>
      <c r="RNP110" s="940"/>
      <c r="RNQ110" s="940"/>
      <c r="RNR110" s="940"/>
      <c r="RNS110" s="940"/>
      <c r="RNT110" s="940"/>
      <c r="RNU110" s="940"/>
      <c r="RNV110" s="940"/>
      <c r="RNW110" s="940"/>
      <c r="RNX110" s="940"/>
      <c r="RNY110" s="940"/>
      <c r="RNZ110" s="940"/>
      <c r="ROA110" s="940"/>
      <c r="ROB110" s="940"/>
      <c r="ROC110" s="940"/>
      <c r="ROD110" s="940"/>
      <c r="ROE110" s="940"/>
      <c r="ROF110" s="940"/>
      <c r="ROG110" s="940"/>
      <c r="ROH110" s="940"/>
      <c r="ROI110" s="940"/>
      <c r="ROJ110" s="940"/>
      <c r="ROK110" s="940"/>
      <c r="ROL110" s="940"/>
      <c r="ROM110" s="940"/>
      <c r="RON110" s="940"/>
      <c r="ROO110" s="940"/>
      <c r="ROP110" s="940"/>
      <c r="ROQ110" s="940"/>
      <c r="ROR110" s="940"/>
      <c r="ROS110" s="940"/>
      <c r="ROT110" s="940"/>
      <c r="ROU110" s="940"/>
      <c r="ROV110" s="940"/>
      <c r="ROW110" s="940"/>
      <c r="ROX110" s="940"/>
      <c r="ROY110" s="940"/>
      <c r="ROZ110" s="940"/>
      <c r="RPA110" s="940"/>
      <c r="RPB110" s="940"/>
      <c r="RPC110" s="940"/>
      <c r="RPD110" s="940"/>
      <c r="RPE110" s="940"/>
      <c r="RPF110" s="940"/>
      <c r="RPG110" s="940"/>
      <c r="RPH110" s="940"/>
      <c r="RPI110" s="940"/>
      <c r="RPJ110" s="940"/>
      <c r="RPK110" s="940"/>
      <c r="RPL110" s="940"/>
      <c r="RPM110" s="940"/>
      <c r="RPN110" s="940"/>
      <c r="RPO110" s="940"/>
      <c r="RPP110" s="940"/>
      <c r="RPQ110" s="940"/>
      <c r="RPR110" s="940"/>
      <c r="RPS110" s="940"/>
      <c r="RPT110" s="940"/>
      <c r="RPU110" s="940"/>
      <c r="RPV110" s="940"/>
      <c r="RPW110" s="940"/>
      <c r="RPX110" s="940"/>
      <c r="RPY110" s="940"/>
      <c r="RPZ110" s="940"/>
      <c r="RQA110" s="940"/>
      <c r="RQB110" s="940"/>
      <c r="RQC110" s="940"/>
      <c r="RQD110" s="940"/>
      <c r="RQE110" s="940"/>
      <c r="RQF110" s="940"/>
      <c r="RQG110" s="940"/>
      <c r="RQH110" s="940"/>
      <c r="RQI110" s="940"/>
      <c r="RQJ110" s="940"/>
      <c r="RQK110" s="940"/>
      <c r="RQL110" s="940"/>
      <c r="RQM110" s="940"/>
      <c r="RQN110" s="940"/>
      <c r="RQO110" s="940"/>
      <c r="RQP110" s="940"/>
      <c r="RQQ110" s="940"/>
      <c r="RQR110" s="940"/>
      <c r="RQS110" s="940"/>
      <c r="RQT110" s="940"/>
      <c r="RQU110" s="940"/>
      <c r="RQV110" s="940"/>
      <c r="RQW110" s="940"/>
      <c r="RQX110" s="940"/>
      <c r="RQY110" s="940"/>
      <c r="RQZ110" s="940"/>
      <c r="RRA110" s="940"/>
      <c r="RRB110" s="940"/>
      <c r="RRC110" s="940"/>
      <c r="RRD110" s="940"/>
      <c r="RRE110" s="940"/>
      <c r="RRF110" s="940"/>
      <c r="RRG110" s="940"/>
      <c r="RRH110" s="940"/>
      <c r="RRI110" s="940"/>
      <c r="RRJ110" s="940"/>
      <c r="RRK110" s="940"/>
      <c r="RRL110" s="940"/>
      <c r="RRM110" s="940"/>
      <c r="RRN110" s="940"/>
      <c r="RRO110" s="940"/>
      <c r="RRP110" s="940"/>
      <c r="RRQ110" s="940"/>
      <c r="RRR110" s="940"/>
      <c r="RRS110" s="940"/>
      <c r="RRT110" s="940"/>
      <c r="RRU110" s="940"/>
      <c r="RRV110" s="940"/>
      <c r="RRW110" s="940"/>
      <c r="RRX110" s="940"/>
      <c r="RRY110" s="940"/>
      <c r="RRZ110" s="940"/>
      <c r="RSA110" s="940"/>
      <c r="RSB110" s="940"/>
      <c r="RSC110" s="940"/>
      <c r="RSD110" s="940"/>
      <c r="RSE110" s="940"/>
      <c r="RSF110" s="940"/>
      <c r="RSG110" s="940"/>
      <c r="RSH110" s="940"/>
      <c r="RSI110" s="940"/>
      <c r="RSJ110" s="940"/>
      <c r="RSK110" s="940"/>
      <c r="RSL110" s="940"/>
      <c r="RSM110" s="940"/>
      <c r="RSN110" s="940"/>
      <c r="RSO110" s="940"/>
      <c r="RSP110" s="940"/>
      <c r="RSQ110" s="940"/>
      <c r="RSR110" s="940"/>
      <c r="RSS110" s="940"/>
      <c r="RST110" s="940"/>
      <c r="RSU110" s="940"/>
      <c r="RSV110" s="940"/>
      <c r="RSW110" s="940"/>
      <c r="RSX110" s="940"/>
      <c r="RSY110" s="940"/>
      <c r="RSZ110" s="940"/>
      <c r="RTA110" s="940"/>
      <c r="RTB110" s="940"/>
      <c r="RTC110" s="940"/>
      <c r="RTD110" s="940"/>
      <c r="RTE110" s="940"/>
      <c r="RTF110" s="940"/>
      <c r="RTG110" s="940"/>
      <c r="RTH110" s="940"/>
      <c r="RTI110" s="940"/>
      <c r="RTJ110" s="940"/>
      <c r="RTK110" s="940"/>
      <c r="RTL110" s="940"/>
      <c r="RTM110" s="940"/>
      <c r="RTN110" s="940"/>
      <c r="RTO110" s="940"/>
      <c r="RTP110" s="940"/>
      <c r="RTQ110" s="940"/>
      <c r="RTR110" s="940"/>
      <c r="RTS110" s="940"/>
      <c r="RTT110" s="940"/>
      <c r="RTU110" s="940"/>
      <c r="RTV110" s="940"/>
      <c r="RTW110" s="940"/>
      <c r="RTX110" s="940"/>
      <c r="RTY110" s="940"/>
      <c r="RTZ110" s="940"/>
      <c r="RUA110" s="940"/>
      <c r="RUB110" s="940"/>
      <c r="RUC110" s="940"/>
      <c r="RUD110" s="940"/>
      <c r="RUE110" s="940"/>
      <c r="RUF110" s="940"/>
      <c r="RUG110" s="940"/>
      <c r="RUH110" s="940"/>
      <c r="RUI110" s="940"/>
      <c r="RUJ110" s="940"/>
      <c r="RUK110" s="940"/>
      <c r="RUL110" s="940"/>
      <c r="RUM110" s="940"/>
      <c r="RUN110" s="940"/>
      <c r="RUO110" s="940"/>
      <c r="RUP110" s="940"/>
      <c r="RUQ110" s="940"/>
      <c r="RUR110" s="940"/>
      <c r="RUS110" s="940"/>
      <c r="RUT110" s="940"/>
      <c r="RUU110" s="940"/>
      <c r="RUV110" s="940"/>
      <c r="RUW110" s="940"/>
      <c r="RUX110" s="940"/>
      <c r="RUY110" s="940"/>
      <c r="RUZ110" s="940"/>
      <c r="RVA110" s="940"/>
      <c r="RVB110" s="940"/>
      <c r="RVC110" s="940"/>
      <c r="RVD110" s="940"/>
      <c r="RVE110" s="940"/>
      <c r="RVF110" s="940"/>
      <c r="RVG110" s="940"/>
      <c r="RVH110" s="940"/>
      <c r="RVI110" s="940"/>
      <c r="RVJ110" s="940"/>
      <c r="RVK110" s="940"/>
      <c r="RVL110" s="940"/>
      <c r="RVM110" s="940"/>
      <c r="RVN110" s="940"/>
      <c r="RVO110" s="940"/>
      <c r="RVP110" s="940"/>
      <c r="RVQ110" s="940"/>
      <c r="RVR110" s="940"/>
      <c r="RVS110" s="940"/>
      <c r="RVT110" s="940"/>
      <c r="RVU110" s="940"/>
      <c r="RVV110" s="940"/>
      <c r="RVW110" s="940"/>
      <c r="RVX110" s="940"/>
      <c r="RVY110" s="940"/>
      <c r="RVZ110" s="940"/>
      <c r="RWA110" s="940"/>
      <c r="RWB110" s="940"/>
      <c r="RWC110" s="940"/>
      <c r="RWD110" s="940"/>
      <c r="RWE110" s="940"/>
      <c r="RWF110" s="940"/>
      <c r="RWG110" s="940"/>
      <c r="RWH110" s="940"/>
      <c r="RWI110" s="940"/>
      <c r="RWJ110" s="940"/>
      <c r="RWK110" s="940"/>
      <c r="RWL110" s="940"/>
      <c r="RWM110" s="940"/>
      <c r="RWN110" s="940"/>
      <c r="RWO110" s="940"/>
      <c r="RWP110" s="940"/>
      <c r="RWQ110" s="940"/>
      <c r="RWR110" s="940"/>
      <c r="RWS110" s="940"/>
      <c r="RWT110" s="940"/>
      <c r="RWU110" s="940"/>
      <c r="RWV110" s="940"/>
      <c r="RWW110" s="940"/>
      <c r="RWX110" s="940"/>
      <c r="RWY110" s="940"/>
      <c r="RWZ110" s="940"/>
      <c r="RXA110" s="940"/>
      <c r="RXB110" s="940"/>
      <c r="RXC110" s="940"/>
      <c r="RXD110" s="940"/>
      <c r="RXE110" s="940"/>
      <c r="RXF110" s="940"/>
      <c r="RXG110" s="940"/>
      <c r="RXH110" s="940"/>
      <c r="RXI110" s="940"/>
      <c r="RXJ110" s="940"/>
      <c r="RXK110" s="940"/>
      <c r="RXL110" s="940"/>
      <c r="RXM110" s="940"/>
      <c r="RXN110" s="940"/>
      <c r="RXO110" s="940"/>
      <c r="RXP110" s="940"/>
      <c r="RXQ110" s="940"/>
      <c r="RXR110" s="940"/>
      <c r="RXS110" s="940"/>
      <c r="RXT110" s="940"/>
      <c r="RXU110" s="940"/>
      <c r="RXV110" s="940"/>
      <c r="RXW110" s="940"/>
      <c r="RXX110" s="940"/>
      <c r="RXY110" s="940"/>
      <c r="RXZ110" s="940"/>
      <c r="RYA110" s="940"/>
      <c r="RYB110" s="940"/>
      <c r="RYC110" s="940"/>
      <c r="RYD110" s="940"/>
      <c r="RYE110" s="940"/>
      <c r="RYF110" s="940"/>
      <c r="RYG110" s="940"/>
      <c r="RYH110" s="940"/>
      <c r="RYI110" s="940"/>
      <c r="RYJ110" s="940"/>
      <c r="RYK110" s="940"/>
      <c r="RYL110" s="940"/>
      <c r="RYM110" s="940"/>
      <c r="RYN110" s="940"/>
      <c r="RYO110" s="940"/>
      <c r="RYP110" s="940"/>
      <c r="RYQ110" s="940"/>
      <c r="RYR110" s="940"/>
      <c r="RYS110" s="940"/>
      <c r="RYT110" s="940"/>
      <c r="RYU110" s="940"/>
      <c r="RYV110" s="940"/>
      <c r="RYW110" s="940"/>
      <c r="RYX110" s="940"/>
      <c r="RYY110" s="940"/>
      <c r="RYZ110" s="940"/>
      <c r="RZA110" s="940"/>
      <c r="RZB110" s="940"/>
      <c r="RZC110" s="940"/>
      <c r="RZD110" s="940"/>
      <c r="RZE110" s="940"/>
      <c r="RZF110" s="940"/>
      <c r="RZG110" s="940"/>
      <c r="RZH110" s="940"/>
      <c r="RZI110" s="940"/>
      <c r="RZJ110" s="940"/>
      <c r="RZK110" s="940"/>
      <c r="RZL110" s="940"/>
      <c r="RZM110" s="940"/>
      <c r="RZN110" s="940"/>
      <c r="RZO110" s="940"/>
      <c r="RZP110" s="940"/>
      <c r="RZQ110" s="940"/>
      <c r="RZR110" s="940"/>
      <c r="RZS110" s="940"/>
      <c r="RZT110" s="940"/>
      <c r="RZU110" s="940"/>
      <c r="RZV110" s="940"/>
      <c r="RZW110" s="940"/>
      <c r="RZX110" s="940"/>
      <c r="RZY110" s="940"/>
      <c r="RZZ110" s="940"/>
      <c r="SAA110" s="940"/>
      <c r="SAB110" s="940"/>
      <c r="SAC110" s="940"/>
      <c r="SAD110" s="940"/>
      <c r="SAE110" s="940"/>
      <c r="SAF110" s="940"/>
      <c r="SAG110" s="940"/>
      <c r="SAH110" s="940"/>
      <c r="SAI110" s="940"/>
      <c r="SAJ110" s="940"/>
      <c r="SAK110" s="940"/>
      <c r="SAL110" s="940"/>
      <c r="SAM110" s="940"/>
      <c r="SAN110" s="940"/>
      <c r="SAO110" s="940"/>
      <c r="SAP110" s="940"/>
      <c r="SAQ110" s="940"/>
      <c r="SAR110" s="940"/>
      <c r="SAS110" s="940"/>
      <c r="SAT110" s="940"/>
      <c r="SAU110" s="940"/>
      <c r="SAV110" s="940"/>
      <c r="SAW110" s="940"/>
      <c r="SAX110" s="940"/>
      <c r="SAY110" s="940"/>
      <c r="SAZ110" s="940"/>
      <c r="SBA110" s="940"/>
      <c r="SBB110" s="940"/>
      <c r="SBC110" s="940"/>
      <c r="SBD110" s="940"/>
      <c r="SBE110" s="940"/>
      <c r="SBF110" s="940"/>
      <c r="SBG110" s="940"/>
      <c r="SBH110" s="940"/>
      <c r="SBI110" s="940"/>
      <c r="SBJ110" s="940"/>
      <c r="SBK110" s="940"/>
      <c r="SBL110" s="940"/>
      <c r="SBM110" s="940"/>
      <c r="SBN110" s="940"/>
      <c r="SBO110" s="940"/>
      <c r="SBP110" s="940"/>
      <c r="SBQ110" s="940"/>
      <c r="SBR110" s="940"/>
      <c r="SBS110" s="940"/>
      <c r="SBT110" s="940"/>
      <c r="SBU110" s="940"/>
      <c r="SBV110" s="940"/>
      <c r="SBW110" s="940"/>
      <c r="SBX110" s="940"/>
      <c r="SBY110" s="940"/>
      <c r="SBZ110" s="940"/>
      <c r="SCA110" s="940"/>
      <c r="SCB110" s="940"/>
      <c r="SCC110" s="940"/>
      <c r="SCD110" s="940"/>
      <c r="SCE110" s="940"/>
      <c r="SCF110" s="940"/>
      <c r="SCG110" s="940"/>
      <c r="SCH110" s="940"/>
      <c r="SCI110" s="940"/>
      <c r="SCJ110" s="940"/>
      <c r="SCK110" s="940"/>
      <c r="SCL110" s="940"/>
      <c r="SCM110" s="940"/>
      <c r="SCN110" s="940"/>
      <c r="SCO110" s="940"/>
      <c r="SCP110" s="940"/>
      <c r="SCQ110" s="940"/>
      <c r="SCR110" s="940"/>
      <c r="SCS110" s="940"/>
      <c r="SCT110" s="940"/>
      <c r="SCU110" s="940"/>
      <c r="SCV110" s="940"/>
      <c r="SCW110" s="940"/>
      <c r="SCX110" s="940"/>
      <c r="SCY110" s="940"/>
      <c r="SCZ110" s="940"/>
      <c r="SDA110" s="940"/>
      <c r="SDB110" s="940"/>
      <c r="SDC110" s="940"/>
      <c r="SDD110" s="940"/>
      <c r="SDE110" s="940"/>
      <c r="SDF110" s="940"/>
      <c r="SDG110" s="940"/>
      <c r="SDH110" s="940"/>
      <c r="SDI110" s="940"/>
      <c r="SDJ110" s="940"/>
      <c r="SDK110" s="940"/>
      <c r="SDL110" s="940"/>
      <c r="SDM110" s="940"/>
      <c r="SDN110" s="940"/>
      <c r="SDO110" s="940"/>
      <c r="SDP110" s="940"/>
      <c r="SDQ110" s="940"/>
      <c r="SDR110" s="940"/>
      <c r="SDS110" s="940"/>
      <c r="SDT110" s="940"/>
      <c r="SDU110" s="940"/>
      <c r="SDV110" s="940"/>
      <c r="SDW110" s="940"/>
      <c r="SDX110" s="940"/>
      <c r="SDY110" s="940"/>
      <c r="SDZ110" s="940"/>
      <c r="SEA110" s="940"/>
      <c r="SEB110" s="940"/>
      <c r="SEC110" s="940"/>
      <c r="SED110" s="940"/>
      <c r="SEE110" s="940"/>
      <c r="SEF110" s="940"/>
      <c r="SEG110" s="940"/>
      <c r="SEH110" s="940"/>
      <c r="SEI110" s="940"/>
      <c r="SEJ110" s="940"/>
      <c r="SEK110" s="940"/>
      <c r="SEL110" s="940"/>
      <c r="SEM110" s="940"/>
      <c r="SEN110" s="940"/>
      <c r="SEO110" s="940"/>
      <c r="SEP110" s="940"/>
      <c r="SEQ110" s="940"/>
      <c r="SER110" s="940"/>
      <c r="SES110" s="940"/>
      <c r="SET110" s="940"/>
      <c r="SEU110" s="940"/>
      <c r="SEV110" s="940"/>
      <c r="SEW110" s="940"/>
      <c r="SEX110" s="940"/>
      <c r="SEY110" s="940"/>
      <c r="SEZ110" s="940"/>
      <c r="SFA110" s="940"/>
      <c r="SFB110" s="940"/>
      <c r="SFC110" s="940"/>
      <c r="SFD110" s="940"/>
      <c r="SFE110" s="940"/>
      <c r="SFF110" s="940"/>
      <c r="SFG110" s="940"/>
      <c r="SFH110" s="940"/>
      <c r="SFI110" s="940"/>
      <c r="SFJ110" s="940"/>
      <c r="SFK110" s="940"/>
      <c r="SFL110" s="940"/>
      <c r="SFM110" s="940"/>
      <c r="SFN110" s="940"/>
      <c r="SFO110" s="940"/>
      <c r="SFP110" s="940"/>
      <c r="SFQ110" s="940"/>
      <c r="SFR110" s="940"/>
      <c r="SFS110" s="940"/>
      <c r="SFT110" s="940"/>
      <c r="SFU110" s="940"/>
      <c r="SFV110" s="940"/>
      <c r="SFW110" s="940"/>
      <c r="SFX110" s="940"/>
      <c r="SFY110" s="940"/>
      <c r="SFZ110" s="940"/>
      <c r="SGA110" s="940"/>
      <c r="SGB110" s="940"/>
      <c r="SGC110" s="940"/>
      <c r="SGD110" s="940"/>
      <c r="SGE110" s="940"/>
      <c r="SGF110" s="940"/>
      <c r="SGG110" s="940"/>
      <c r="SGH110" s="940"/>
      <c r="SGI110" s="940"/>
      <c r="SGJ110" s="940"/>
      <c r="SGK110" s="940"/>
      <c r="SGL110" s="940"/>
      <c r="SGM110" s="940"/>
      <c r="SGN110" s="940"/>
      <c r="SGO110" s="940"/>
      <c r="SGP110" s="940"/>
      <c r="SGQ110" s="940"/>
      <c r="SGR110" s="940"/>
      <c r="SGS110" s="940"/>
      <c r="SGT110" s="940"/>
      <c r="SGU110" s="940"/>
      <c r="SGV110" s="940"/>
      <c r="SGW110" s="940"/>
      <c r="SGX110" s="940"/>
      <c r="SGY110" s="940"/>
      <c r="SGZ110" s="940"/>
      <c r="SHA110" s="940"/>
      <c r="SHB110" s="940"/>
      <c r="SHC110" s="940"/>
      <c r="SHD110" s="940"/>
      <c r="SHE110" s="940"/>
      <c r="SHF110" s="940"/>
      <c r="SHG110" s="940"/>
      <c r="SHH110" s="940"/>
      <c r="SHI110" s="940"/>
      <c r="SHJ110" s="940"/>
      <c r="SHK110" s="940"/>
      <c r="SHL110" s="940"/>
      <c r="SHM110" s="940"/>
      <c r="SHN110" s="940"/>
      <c r="SHO110" s="940"/>
      <c r="SHP110" s="940"/>
      <c r="SHQ110" s="940"/>
      <c r="SHR110" s="940"/>
      <c r="SHS110" s="940"/>
      <c r="SHT110" s="940"/>
      <c r="SHU110" s="940"/>
      <c r="SHV110" s="940"/>
      <c r="SHW110" s="940"/>
      <c r="SHX110" s="940"/>
      <c r="SHY110" s="940"/>
      <c r="SHZ110" s="940"/>
      <c r="SIA110" s="940"/>
      <c r="SIB110" s="940"/>
      <c r="SIC110" s="940"/>
      <c r="SID110" s="940"/>
      <c r="SIE110" s="940"/>
      <c r="SIF110" s="940"/>
      <c r="SIG110" s="940"/>
      <c r="SIH110" s="940"/>
      <c r="SII110" s="940"/>
      <c r="SIJ110" s="940"/>
      <c r="SIK110" s="940"/>
      <c r="SIL110" s="940"/>
      <c r="SIM110" s="940"/>
      <c r="SIN110" s="940"/>
      <c r="SIO110" s="940"/>
      <c r="SIP110" s="940"/>
      <c r="SIQ110" s="940"/>
      <c r="SIR110" s="940"/>
      <c r="SIS110" s="940"/>
      <c r="SIT110" s="940"/>
      <c r="SIU110" s="940"/>
      <c r="SIV110" s="940"/>
      <c r="SIW110" s="940"/>
      <c r="SIX110" s="940"/>
      <c r="SIY110" s="940"/>
      <c r="SIZ110" s="940"/>
      <c r="SJA110" s="940"/>
      <c r="SJB110" s="940"/>
      <c r="SJC110" s="940"/>
      <c r="SJD110" s="940"/>
      <c r="SJE110" s="940"/>
      <c r="SJF110" s="940"/>
      <c r="SJG110" s="940"/>
      <c r="SJH110" s="940"/>
      <c r="SJI110" s="940"/>
      <c r="SJJ110" s="940"/>
      <c r="SJK110" s="940"/>
      <c r="SJL110" s="940"/>
      <c r="SJM110" s="940"/>
      <c r="SJN110" s="940"/>
      <c r="SJO110" s="940"/>
      <c r="SJP110" s="940"/>
      <c r="SJQ110" s="940"/>
      <c r="SJR110" s="940"/>
      <c r="SJS110" s="940"/>
      <c r="SJT110" s="940"/>
      <c r="SJU110" s="940"/>
      <c r="SJV110" s="940"/>
      <c r="SJW110" s="940"/>
      <c r="SJX110" s="940"/>
      <c r="SJY110" s="940"/>
      <c r="SJZ110" s="940"/>
      <c r="SKA110" s="940"/>
      <c r="SKB110" s="940"/>
      <c r="SKC110" s="940"/>
      <c r="SKD110" s="940"/>
      <c r="SKE110" s="940"/>
      <c r="SKF110" s="940"/>
      <c r="SKG110" s="940"/>
      <c r="SKH110" s="940"/>
      <c r="SKI110" s="940"/>
      <c r="SKJ110" s="940"/>
      <c r="SKK110" s="940"/>
      <c r="SKL110" s="940"/>
      <c r="SKM110" s="940"/>
      <c r="SKN110" s="940"/>
      <c r="SKO110" s="940"/>
      <c r="SKP110" s="940"/>
      <c r="SKQ110" s="940"/>
      <c r="SKR110" s="940"/>
      <c r="SKS110" s="940"/>
      <c r="SKT110" s="940"/>
      <c r="SKU110" s="940"/>
      <c r="SKV110" s="940"/>
      <c r="SKW110" s="940"/>
      <c r="SKX110" s="940"/>
      <c r="SKY110" s="940"/>
      <c r="SKZ110" s="940"/>
      <c r="SLA110" s="940"/>
      <c r="SLB110" s="940"/>
      <c r="SLC110" s="940"/>
      <c r="SLD110" s="940"/>
      <c r="SLE110" s="940"/>
      <c r="SLF110" s="940"/>
      <c r="SLG110" s="940"/>
      <c r="SLH110" s="940"/>
      <c r="SLI110" s="940"/>
      <c r="SLJ110" s="940"/>
      <c r="SLK110" s="940"/>
      <c r="SLL110" s="940"/>
      <c r="SLM110" s="940"/>
      <c r="SLN110" s="940"/>
      <c r="SLO110" s="940"/>
      <c r="SLP110" s="940"/>
      <c r="SLQ110" s="940"/>
      <c r="SLR110" s="940"/>
      <c r="SLS110" s="940"/>
      <c r="SLT110" s="940"/>
      <c r="SLU110" s="940"/>
      <c r="SLV110" s="940"/>
      <c r="SLW110" s="940"/>
      <c r="SLX110" s="940"/>
      <c r="SLY110" s="940"/>
      <c r="SLZ110" s="940"/>
      <c r="SMA110" s="940"/>
      <c r="SMB110" s="940"/>
      <c r="SMC110" s="940"/>
      <c r="SMD110" s="940"/>
      <c r="SME110" s="940"/>
      <c r="SMF110" s="940"/>
      <c r="SMG110" s="940"/>
      <c r="SMH110" s="940"/>
      <c r="SMI110" s="940"/>
      <c r="SMJ110" s="940"/>
      <c r="SMK110" s="940"/>
      <c r="SML110" s="940"/>
      <c r="SMM110" s="940"/>
      <c r="SMN110" s="940"/>
      <c r="SMO110" s="940"/>
      <c r="SMP110" s="940"/>
      <c r="SMQ110" s="940"/>
      <c r="SMR110" s="940"/>
      <c r="SMS110" s="940"/>
      <c r="SMT110" s="940"/>
      <c r="SMU110" s="940"/>
      <c r="SMV110" s="940"/>
      <c r="SMW110" s="940"/>
      <c r="SMX110" s="940"/>
      <c r="SMY110" s="940"/>
      <c r="SMZ110" s="940"/>
      <c r="SNA110" s="940"/>
      <c r="SNB110" s="940"/>
      <c r="SNC110" s="940"/>
      <c r="SND110" s="940"/>
      <c r="SNE110" s="940"/>
      <c r="SNF110" s="940"/>
      <c r="SNG110" s="940"/>
      <c r="SNH110" s="940"/>
      <c r="SNI110" s="940"/>
      <c r="SNJ110" s="940"/>
      <c r="SNK110" s="940"/>
      <c r="SNL110" s="940"/>
      <c r="SNM110" s="940"/>
      <c r="SNN110" s="940"/>
      <c r="SNO110" s="940"/>
      <c r="SNP110" s="940"/>
      <c r="SNQ110" s="940"/>
      <c r="SNR110" s="940"/>
      <c r="SNS110" s="940"/>
      <c r="SNT110" s="940"/>
      <c r="SNU110" s="940"/>
      <c r="SNV110" s="940"/>
      <c r="SNW110" s="940"/>
      <c r="SNX110" s="940"/>
      <c r="SNY110" s="940"/>
      <c r="SNZ110" s="940"/>
      <c r="SOA110" s="940"/>
      <c r="SOB110" s="940"/>
      <c r="SOC110" s="940"/>
      <c r="SOD110" s="940"/>
      <c r="SOE110" s="940"/>
      <c r="SOF110" s="940"/>
      <c r="SOG110" s="940"/>
      <c r="SOH110" s="940"/>
      <c r="SOI110" s="940"/>
      <c r="SOJ110" s="940"/>
      <c r="SOK110" s="940"/>
      <c r="SOL110" s="940"/>
      <c r="SOM110" s="940"/>
      <c r="SON110" s="940"/>
      <c r="SOO110" s="940"/>
      <c r="SOP110" s="940"/>
      <c r="SOQ110" s="940"/>
      <c r="SOR110" s="940"/>
      <c r="SOS110" s="940"/>
      <c r="SOT110" s="940"/>
      <c r="SOU110" s="940"/>
      <c r="SOV110" s="940"/>
      <c r="SOW110" s="940"/>
      <c r="SOX110" s="940"/>
      <c r="SOY110" s="940"/>
      <c r="SOZ110" s="940"/>
      <c r="SPA110" s="940"/>
      <c r="SPB110" s="940"/>
      <c r="SPC110" s="940"/>
      <c r="SPD110" s="940"/>
      <c r="SPE110" s="940"/>
      <c r="SPF110" s="940"/>
      <c r="SPG110" s="940"/>
      <c r="SPH110" s="940"/>
      <c r="SPI110" s="940"/>
      <c r="SPJ110" s="940"/>
      <c r="SPK110" s="940"/>
      <c r="SPL110" s="940"/>
      <c r="SPM110" s="940"/>
      <c r="SPN110" s="940"/>
      <c r="SPO110" s="940"/>
      <c r="SPP110" s="940"/>
      <c r="SPQ110" s="940"/>
      <c r="SPR110" s="940"/>
      <c r="SPS110" s="940"/>
      <c r="SPT110" s="940"/>
      <c r="SPU110" s="940"/>
      <c r="SPV110" s="940"/>
      <c r="SPW110" s="940"/>
      <c r="SPX110" s="940"/>
      <c r="SPY110" s="940"/>
      <c r="SPZ110" s="940"/>
      <c r="SQA110" s="940"/>
      <c r="SQB110" s="940"/>
      <c r="SQC110" s="940"/>
      <c r="SQD110" s="940"/>
      <c r="SQE110" s="940"/>
      <c r="SQF110" s="940"/>
      <c r="SQG110" s="940"/>
      <c r="SQH110" s="940"/>
      <c r="SQI110" s="940"/>
      <c r="SQJ110" s="940"/>
      <c r="SQK110" s="940"/>
      <c r="SQL110" s="940"/>
      <c r="SQM110" s="940"/>
      <c r="SQN110" s="940"/>
      <c r="SQO110" s="940"/>
      <c r="SQP110" s="940"/>
      <c r="SQQ110" s="940"/>
      <c r="SQR110" s="940"/>
      <c r="SQS110" s="940"/>
      <c r="SQT110" s="940"/>
      <c r="SQU110" s="940"/>
      <c r="SQV110" s="940"/>
      <c r="SQW110" s="940"/>
      <c r="SQX110" s="940"/>
      <c r="SQY110" s="940"/>
      <c r="SQZ110" s="940"/>
      <c r="SRA110" s="940"/>
      <c r="SRB110" s="940"/>
      <c r="SRC110" s="940"/>
      <c r="SRD110" s="940"/>
      <c r="SRE110" s="940"/>
      <c r="SRF110" s="940"/>
      <c r="SRG110" s="940"/>
      <c r="SRH110" s="940"/>
      <c r="SRI110" s="940"/>
      <c r="SRJ110" s="940"/>
      <c r="SRK110" s="940"/>
      <c r="SRL110" s="940"/>
      <c r="SRM110" s="940"/>
      <c r="SRN110" s="940"/>
      <c r="SRO110" s="940"/>
      <c r="SRP110" s="940"/>
      <c r="SRQ110" s="940"/>
      <c r="SRR110" s="940"/>
      <c r="SRS110" s="940"/>
      <c r="SRT110" s="940"/>
      <c r="SRU110" s="940"/>
      <c r="SRV110" s="940"/>
      <c r="SRW110" s="940"/>
      <c r="SRX110" s="940"/>
      <c r="SRY110" s="940"/>
      <c r="SRZ110" s="940"/>
      <c r="SSA110" s="940"/>
      <c r="SSB110" s="940"/>
      <c r="SSC110" s="940"/>
      <c r="SSD110" s="940"/>
      <c r="SSE110" s="940"/>
      <c r="SSF110" s="940"/>
      <c r="SSG110" s="940"/>
      <c r="SSH110" s="940"/>
      <c r="SSI110" s="940"/>
      <c r="SSJ110" s="940"/>
      <c r="SSK110" s="940"/>
      <c r="SSL110" s="940"/>
      <c r="SSM110" s="940"/>
      <c r="SSN110" s="940"/>
      <c r="SSO110" s="940"/>
      <c r="SSP110" s="940"/>
      <c r="SSQ110" s="940"/>
      <c r="SSR110" s="940"/>
      <c r="SSS110" s="940"/>
      <c r="SST110" s="940"/>
      <c r="SSU110" s="940"/>
      <c r="SSV110" s="940"/>
      <c r="SSW110" s="940"/>
      <c r="SSX110" s="940"/>
      <c r="SSY110" s="940"/>
      <c r="SSZ110" s="940"/>
      <c r="STA110" s="940"/>
      <c r="STB110" s="940"/>
      <c r="STC110" s="940"/>
      <c r="STD110" s="940"/>
      <c r="STE110" s="940"/>
      <c r="STF110" s="940"/>
      <c r="STG110" s="940"/>
      <c r="STH110" s="940"/>
      <c r="STI110" s="940"/>
      <c r="STJ110" s="940"/>
      <c r="STK110" s="940"/>
      <c r="STL110" s="940"/>
      <c r="STM110" s="940"/>
      <c r="STN110" s="940"/>
      <c r="STO110" s="940"/>
      <c r="STP110" s="940"/>
      <c r="STQ110" s="940"/>
      <c r="STR110" s="940"/>
      <c r="STS110" s="940"/>
      <c r="STT110" s="940"/>
      <c r="STU110" s="940"/>
      <c r="STV110" s="940"/>
      <c r="STW110" s="940"/>
      <c r="STX110" s="940"/>
      <c r="STY110" s="940"/>
      <c r="STZ110" s="940"/>
      <c r="SUA110" s="940"/>
      <c r="SUB110" s="940"/>
      <c r="SUC110" s="940"/>
      <c r="SUD110" s="940"/>
      <c r="SUE110" s="940"/>
      <c r="SUF110" s="940"/>
      <c r="SUG110" s="940"/>
      <c r="SUH110" s="940"/>
      <c r="SUI110" s="940"/>
      <c r="SUJ110" s="940"/>
      <c r="SUK110" s="940"/>
      <c r="SUL110" s="940"/>
      <c r="SUM110" s="940"/>
      <c r="SUN110" s="940"/>
      <c r="SUO110" s="940"/>
      <c r="SUP110" s="940"/>
      <c r="SUQ110" s="940"/>
      <c r="SUR110" s="940"/>
      <c r="SUS110" s="940"/>
      <c r="SUT110" s="940"/>
      <c r="SUU110" s="940"/>
      <c r="SUV110" s="940"/>
      <c r="SUW110" s="940"/>
      <c r="SUX110" s="940"/>
      <c r="SUY110" s="940"/>
      <c r="SUZ110" s="940"/>
      <c r="SVA110" s="940"/>
      <c r="SVB110" s="940"/>
      <c r="SVC110" s="940"/>
      <c r="SVD110" s="940"/>
      <c r="SVE110" s="940"/>
      <c r="SVF110" s="940"/>
      <c r="SVG110" s="940"/>
      <c r="SVH110" s="940"/>
      <c r="SVI110" s="940"/>
      <c r="SVJ110" s="940"/>
      <c r="SVK110" s="940"/>
      <c r="SVL110" s="940"/>
      <c r="SVM110" s="940"/>
      <c r="SVN110" s="940"/>
      <c r="SVO110" s="940"/>
      <c r="SVP110" s="940"/>
      <c r="SVQ110" s="940"/>
      <c r="SVR110" s="940"/>
      <c r="SVS110" s="940"/>
      <c r="SVT110" s="940"/>
      <c r="SVU110" s="940"/>
      <c r="SVV110" s="940"/>
      <c r="SVW110" s="940"/>
      <c r="SVX110" s="940"/>
      <c r="SVY110" s="940"/>
      <c r="SVZ110" s="940"/>
      <c r="SWA110" s="940"/>
      <c r="SWB110" s="940"/>
      <c r="SWC110" s="940"/>
      <c r="SWD110" s="940"/>
      <c r="SWE110" s="940"/>
      <c r="SWF110" s="940"/>
      <c r="SWG110" s="940"/>
      <c r="SWH110" s="940"/>
      <c r="SWI110" s="940"/>
      <c r="SWJ110" s="940"/>
      <c r="SWK110" s="940"/>
      <c r="SWL110" s="940"/>
      <c r="SWM110" s="940"/>
      <c r="SWN110" s="940"/>
      <c r="SWO110" s="940"/>
      <c r="SWP110" s="940"/>
      <c r="SWQ110" s="940"/>
      <c r="SWR110" s="940"/>
      <c r="SWS110" s="940"/>
      <c r="SWT110" s="940"/>
      <c r="SWU110" s="940"/>
      <c r="SWV110" s="940"/>
      <c r="SWW110" s="940"/>
      <c r="SWX110" s="940"/>
      <c r="SWY110" s="940"/>
      <c r="SWZ110" s="940"/>
      <c r="SXA110" s="940"/>
      <c r="SXB110" s="940"/>
      <c r="SXC110" s="940"/>
      <c r="SXD110" s="940"/>
      <c r="SXE110" s="940"/>
      <c r="SXF110" s="940"/>
      <c r="SXG110" s="940"/>
      <c r="SXH110" s="940"/>
      <c r="SXI110" s="940"/>
      <c r="SXJ110" s="940"/>
      <c r="SXK110" s="940"/>
      <c r="SXL110" s="940"/>
      <c r="SXM110" s="940"/>
      <c r="SXN110" s="940"/>
      <c r="SXO110" s="940"/>
      <c r="SXP110" s="940"/>
      <c r="SXQ110" s="940"/>
      <c r="SXR110" s="940"/>
      <c r="SXS110" s="940"/>
      <c r="SXT110" s="940"/>
      <c r="SXU110" s="940"/>
      <c r="SXV110" s="940"/>
      <c r="SXW110" s="940"/>
      <c r="SXX110" s="940"/>
      <c r="SXY110" s="940"/>
      <c r="SXZ110" s="940"/>
      <c r="SYA110" s="940"/>
      <c r="SYB110" s="940"/>
      <c r="SYC110" s="940"/>
      <c r="SYD110" s="940"/>
      <c r="SYE110" s="940"/>
      <c r="SYF110" s="940"/>
      <c r="SYG110" s="940"/>
      <c r="SYH110" s="940"/>
      <c r="SYI110" s="940"/>
      <c r="SYJ110" s="940"/>
      <c r="SYK110" s="940"/>
      <c r="SYL110" s="940"/>
      <c r="SYM110" s="940"/>
      <c r="SYN110" s="940"/>
      <c r="SYO110" s="940"/>
      <c r="SYP110" s="940"/>
      <c r="SYQ110" s="940"/>
      <c r="SYR110" s="940"/>
      <c r="SYS110" s="940"/>
      <c r="SYT110" s="940"/>
      <c r="SYU110" s="940"/>
      <c r="SYV110" s="940"/>
      <c r="SYW110" s="940"/>
      <c r="SYX110" s="940"/>
      <c r="SYY110" s="940"/>
      <c r="SYZ110" s="940"/>
      <c r="SZA110" s="940"/>
      <c r="SZB110" s="940"/>
      <c r="SZC110" s="940"/>
      <c r="SZD110" s="940"/>
      <c r="SZE110" s="940"/>
      <c r="SZF110" s="940"/>
      <c r="SZG110" s="940"/>
      <c r="SZH110" s="940"/>
      <c r="SZI110" s="940"/>
      <c r="SZJ110" s="940"/>
      <c r="SZK110" s="940"/>
      <c r="SZL110" s="940"/>
      <c r="SZM110" s="940"/>
      <c r="SZN110" s="940"/>
      <c r="SZO110" s="940"/>
      <c r="SZP110" s="940"/>
      <c r="SZQ110" s="940"/>
      <c r="SZR110" s="940"/>
      <c r="SZS110" s="940"/>
      <c r="SZT110" s="940"/>
      <c r="SZU110" s="940"/>
      <c r="SZV110" s="940"/>
      <c r="SZW110" s="940"/>
      <c r="SZX110" s="940"/>
      <c r="SZY110" s="940"/>
      <c r="SZZ110" s="940"/>
      <c r="TAA110" s="940"/>
      <c r="TAB110" s="940"/>
      <c r="TAC110" s="940"/>
      <c r="TAD110" s="940"/>
      <c r="TAE110" s="940"/>
      <c r="TAF110" s="940"/>
      <c r="TAG110" s="940"/>
      <c r="TAH110" s="940"/>
      <c r="TAI110" s="940"/>
      <c r="TAJ110" s="940"/>
      <c r="TAK110" s="940"/>
      <c r="TAL110" s="940"/>
      <c r="TAM110" s="940"/>
      <c r="TAN110" s="940"/>
      <c r="TAO110" s="940"/>
      <c r="TAP110" s="940"/>
      <c r="TAQ110" s="940"/>
      <c r="TAR110" s="940"/>
      <c r="TAS110" s="940"/>
      <c r="TAT110" s="940"/>
      <c r="TAU110" s="940"/>
      <c r="TAV110" s="940"/>
      <c r="TAW110" s="940"/>
      <c r="TAX110" s="940"/>
      <c r="TAY110" s="940"/>
      <c r="TAZ110" s="940"/>
      <c r="TBA110" s="940"/>
      <c r="TBB110" s="940"/>
      <c r="TBC110" s="940"/>
      <c r="TBD110" s="940"/>
      <c r="TBE110" s="940"/>
      <c r="TBF110" s="940"/>
      <c r="TBG110" s="940"/>
      <c r="TBH110" s="940"/>
      <c r="TBI110" s="940"/>
      <c r="TBJ110" s="940"/>
      <c r="TBK110" s="940"/>
      <c r="TBL110" s="940"/>
      <c r="TBM110" s="940"/>
      <c r="TBN110" s="940"/>
      <c r="TBO110" s="940"/>
      <c r="TBP110" s="940"/>
      <c r="TBQ110" s="940"/>
      <c r="TBR110" s="940"/>
      <c r="TBS110" s="940"/>
      <c r="TBT110" s="940"/>
      <c r="TBU110" s="940"/>
      <c r="TBV110" s="940"/>
      <c r="TBW110" s="940"/>
      <c r="TBX110" s="940"/>
      <c r="TBY110" s="940"/>
      <c r="TBZ110" s="940"/>
      <c r="TCA110" s="940"/>
      <c r="TCB110" s="940"/>
      <c r="TCC110" s="940"/>
      <c r="TCD110" s="940"/>
      <c r="TCE110" s="940"/>
      <c r="TCF110" s="940"/>
      <c r="TCG110" s="940"/>
      <c r="TCH110" s="940"/>
      <c r="TCI110" s="940"/>
      <c r="TCJ110" s="940"/>
      <c r="TCK110" s="940"/>
      <c r="TCL110" s="940"/>
      <c r="TCM110" s="940"/>
      <c r="TCN110" s="940"/>
      <c r="TCO110" s="940"/>
      <c r="TCP110" s="940"/>
      <c r="TCQ110" s="940"/>
      <c r="TCR110" s="940"/>
      <c r="TCS110" s="940"/>
      <c r="TCT110" s="940"/>
      <c r="TCU110" s="940"/>
      <c r="TCV110" s="940"/>
      <c r="TCW110" s="940"/>
      <c r="TCX110" s="940"/>
      <c r="TCY110" s="940"/>
      <c r="TCZ110" s="940"/>
      <c r="TDA110" s="940"/>
      <c r="TDB110" s="940"/>
      <c r="TDC110" s="940"/>
      <c r="TDD110" s="940"/>
      <c r="TDE110" s="940"/>
      <c r="TDF110" s="940"/>
      <c r="TDG110" s="940"/>
      <c r="TDH110" s="940"/>
      <c r="TDI110" s="940"/>
      <c r="TDJ110" s="940"/>
      <c r="TDK110" s="940"/>
      <c r="TDL110" s="940"/>
      <c r="TDM110" s="940"/>
      <c r="TDN110" s="940"/>
      <c r="TDO110" s="940"/>
      <c r="TDP110" s="940"/>
      <c r="TDQ110" s="940"/>
      <c r="TDR110" s="940"/>
      <c r="TDS110" s="940"/>
      <c r="TDT110" s="940"/>
      <c r="TDU110" s="940"/>
      <c r="TDV110" s="940"/>
      <c r="TDW110" s="940"/>
      <c r="TDX110" s="940"/>
      <c r="TDY110" s="940"/>
      <c r="TDZ110" s="940"/>
      <c r="TEA110" s="940"/>
      <c r="TEB110" s="940"/>
      <c r="TEC110" s="940"/>
      <c r="TED110" s="940"/>
      <c r="TEE110" s="940"/>
      <c r="TEF110" s="940"/>
      <c r="TEG110" s="940"/>
      <c r="TEH110" s="940"/>
      <c r="TEI110" s="940"/>
      <c r="TEJ110" s="940"/>
      <c r="TEK110" s="940"/>
      <c r="TEL110" s="940"/>
      <c r="TEM110" s="940"/>
      <c r="TEN110" s="940"/>
      <c r="TEO110" s="940"/>
      <c r="TEP110" s="940"/>
      <c r="TEQ110" s="940"/>
      <c r="TER110" s="940"/>
      <c r="TES110" s="940"/>
      <c r="TET110" s="940"/>
      <c r="TEU110" s="940"/>
      <c r="TEV110" s="940"/>
      <c r="TEW110" s="940"/>
      <c r="TEX110" s="940"/>
      <c r="TEY110" s="940"/>
      <c r="TEZ110" s="940"/>
      <c r="TFA110" s="940"/>
      <c r="TFB110" s="940"/>
      <c r="TFC110" s="940"/>
      <c r="TFD110" s="940"/>
      <c r="TFE110" s="940"/>
      <c r="TFF110" s="940"/>
      <c r="TFG110" s="940"/>
      <c r="TFH110" s="940"/>
      <c r="TFI110" s="940"/>
      <c r="TFJ110" s="940"/>
      <c r="TFK110" s="940"/>
      <c r="TFL110" s="940"/>
      <c r="TFM110" s="940"/>
      <c r="TFN110" s="940"/>
      <c r="TFO110" s="940"/>
      <c r="TFP110" s="940"/>
      <c r="TFQ110" s="940"/>
      <c r="TFR110" s="940"/>
      <c r="TFS110" s="940"/>
      <c r="TFT110" s="940"/>
      <c r="TFU110" s="940"/>
      <c r="TFV110" s="940"/>
      <c r="TFW110" s="940"/>
      <c r="TFX110" s="940"/>
      <c r="TFY110" s="940"/>
      <c r="TFZ110" s="940"/>
      <c r="TGA110" s="940"/>
      <c r="TGB110" s="940"/>
      <c r="TGC110" s="940"/>
      <c r="TGD110" s="940"/>
      <c r="TGE110" s="940"/>
      <c r="TGF110" s="940"/>
      <c r="TGG110" s="940"/>
      <c r="TGH110" s="940"/>
      <c r="TGI110" s="940"/>
      <c r="TGJ110" s="940"/>
      <c r="TGK110" s="940"/>
      <c r="TGL110" s="940"/>
      <c r="TGM110" s="940"/>
      <c r="TGN110" s="940"/>
      <c r="TGO110" s="940"/>
      <c r="TGP110" s="940"/>
      <c r="TGQ110" s="940"/>
      <c r="TGR110" s="940"/>
      <c r="TGS110" s="940"/>
      <c r="TGT110" s="940"/>
      <c r="TGU110" s="940"/>
      <c r="TGV110" s="940"/>
      <c r="TGW110" s="940"/>
      <c r="TGX110" s="940"/>
      <c r="TGY110" s="940"/>
      <c r="TGZ110" s="940"/>
      <c r="THA110" s="940"/>
      <c r="THB110" s="940"/>
      <c r="THC110" s="940"/>
      <c r="THD110" s="940"/>
      <c r="THE110" s="940"/>
      <c r="THF110" s="940"/>
      <c r="THG110" s="940"/>
      <c r="THH110" s="940"/>
      <c r="THI110" s="940"/>
      <c r="THJ110" s="940"/>
      <c r="THK110" s="940"/>
      <c r="THL110" s="940"/>
      <c r="THM110" s="940"/>
      <c r="THN110" s="940"/>
      <c r="THO110" s="940"/>
      <c r="THP110" s="940"/>
      <c r="THQ110" s="940"/>
      <c r="THR110" s="940"/>
      <c r="THS110" s="940"/>
      <c r="THT110" s="940"/>
      <c r="THU110" s="940"/>
      <c r="THV110" s="940"/>
      <c r="THW110" s="940"/>
      <c r="THX110" s="940"/>
      <c r="THY110" s="940"/>
      <c r="THZ110" s="940"/>
      <c r="TIA110" s="940"/>
      <c r="TIB110" s="940"/>
      <c r="TIC110" s="940"/>
      <c r="TID110" s="940"/>
      <c r="TIE110" s="940"/>
      <c r="TIF110" s="940"/>
      <c r="TIG110" s="940"/>
      <c r="TIH110" s="940"/>
      <c r="TII110" s="940"/>
      <c r="TIJ110" s="940"/>
      <c r="TIK110" s="940"/>
      <c r="TIL110" s="940"/>
      <c r="TIM110" s="940"/>
      <c r="TIN110" s="940"/>
      <c r="TIO110" s="940"/>
      <c r="TIP110" s="940"/>
      <c r="TIQ110" s="940"/>
      <c r="TIR110" s="940"/>
      <c r="TIS110" s="940"/>
      <c r="TIT110" s="940"/>
      <c r="TIU110" s="940"/>
      <c r="TIV110" s="940"/>
      <c r="TIW110" s="940"/>
      <c r="TIX110" s="940"/>
      <c r="TIY110" s="940"/>
      <c r="TIZ110" s="940"/>
      <c r="TJA110" s="940"/>
      <c r="TJB110" s="940"/>
      <c r="TJC110" s="940"/>
      <c r="TJD110" s="940"/>
      <c r="TJE110" s="940"/>
      <c r="TJF110" s="940"/>
      <c r="TJG110" s="940"/>
      <c r="TJH110" s="940"/>
      <c r="TJI110" s="940"/>
      <c r="TJJ110" s="940"/>
      <c r="TJK110" s="940"/>
      <c r="TJL110" s="940"/>
      <c r="TJM110" s="940"/>
      <c r="TJN110" s="940"/>
      <c r="TJO110" s="940"/>
      <c r="TJP110" s="940"/>
      <c r="TJQ110" s="940"/>
      <c r="TJR110" s="940"/>
      <c r="TJS110" s="940"/>
      <c r="TJT110" s="940"/>
      <c r="TJU110" s="940"/>
      <c r="TJV110" s="940"/>
      <c r="TJW110" s="940"/>
      <c r="TJX110" s="940"/>
      <c r="TJY110" s="940"/>
      <c r="TJZ110" s="940"/>
      <c r="TKA110" s="940"/>
      <c r="TKB110" s="940"/>
      <c r="TKC110" s="940"/>
      <c r="TKD110" s="940"/>
      <c r="TKE110" s="940"/>
      <c r="TKF110" s="940"/>
      <c r="TKG110" s="940"/>
      <c r="TKH110" s="940"/>
      <c r="TKI110" s="940"/>
      <c r="TKJ110" s="940"/>
      <c r="TKK110" s="940"/>
      <c r="TKL110" s="940"/>
      <c r="TKM110" s="940"/>
      <c r="TKN110" s="940"/>
      <c r="TKO110" s="940"/>
      <c r="TKP110" s="940"/>
      <c r="TKQ110" s="940"/>
      <c r="TKR110" s="940"/>
      <c r="TKS110" s="940"/>
      <c r="TKT110" s="940"/>
      <c r="TKU110" s="940"/>
      <c r="TKV110" s="940"/>
      <c r="TKW110" s="940"/>
      <c r="TKX110" s="940"/>
      <c r="TKY110" s="940"/>
      <c r="TKZ110" s="940"/>
      <c r="TLA110" s="940"/>
      <c r="TLB110" s="940"/>
      <c r="TLC110" s="940"/>
      <c r="TLD110" s="940"/>
      <c r="TLE110" s="940"/>
      <c r="TLF110" s="940"/>
      <c r="TLG110" s="940"/>
      <c r="TLH110" s="940"/>
      <c r="TLI110" s="940"/>
      <c r="TLJ110" s="940"/>
      <c r="TLK110" s="940"/>
      <c r="TLL110" s="940"/>
      <c r="TLM110" s="940"/>
      <c r="TLN110" s="940"/>
      <c r="TLO110" s="940"/>
      <c r="TLP110" s="940"/>
      <c r="TLQ110" s="940"/>
      <c r="TLR110" s="940"/>
      <c r="TLS110" s="940"/>
      <c r="TLT110" s="940"/>
      <c r="TLU110" s="940"/>
      <c r="TLV110" s="940"/>
      <c r="TLW110" s="940"/>
      <c r="TLX110" s="940"/>
      <c r="TLY110" s="940"/>
      <c r="TLZ110" s="940"/>
      <c r="TMA110" s="940"/>
      <c r="TMB110" s="940"/>
      <c r="TMC110" s="940"/>
      <c r="TMD110" s="940"/>
      <c r="TME110" s="940"/>
      <c r="TMF110" s="940"/>
      <c r="TMG110" s="940"/>
      <c r="TMH110" s="940"/>
      <c r="TMI110" s="940"/>
      <c r="TMJ110" s="940"/>
      <c r="TMK110" s="940"/>
      <c r="TML110" s="940"/>
      <c r="TMM110" s="940"/>
      <c r="TMN110" s="940"/>
      <c r="TMO110" s="940"/>
      <c r="TMP110" s="940"/>
      <c r="TMQ110" s="940"/>
      <c r="TMR110" s="940"/>
      <c r="TMS110" s="940"/>
      <c r="TMT110" s="940"/>
      <c r="TMU110" s="940"/>
      <c r="TMV110" s="940"/>
      <c r="TMW110" s="940"/>
      <c r="TMX110" s="940"/>
      <c r="TMY110" s="940"/>
      <c r="TMZ110" s="940"/>
      <c r="TNA110" s="940"/>
      <c r="TNB110" s="940"/>
      <c r="TNC110" s="940"/>
      <c r="TND110" s="940"/>
      <c r="TNE110" s="940"/>
      <c r="TNF110" s="940"/>
      <c r="TNG110" s="940"/>
      <c r="TNH110" s="940"/>
      <c r="TNI110" s="940"/>
      <c r="TNJ110" s="940"/>
      <c r="TNK110" s="940"/>
      <c r="TNL110" s="940"/>
      <c r="TNM110" s="940"/>
      <c r="TNN110" s="940"/>
      <c r="TNO110" s="940"/>
      <c r="TNP110" s="940"/>
      <c r="TNQ110" s="940"/>
      <c r="TNR110" s="940"/>
      <c r="TNS110" s="940"/>
      <c r="TNT110" s="940"/>
      <c r="TNU110" s="940"/>
      <c r="TNV110" s="940"/>
      <c r="TNW110" s="940"/>
      <c r="TNX110" s="940"/>
      <c r="TNY110" s="940"/>
      <c r="TNZ110" s="940"/>
      <c r="TOA110" s="940"/>
      <c r="TOB110" s="940"/>
      <c r="TOC110" s="940"/>
      <c r="TOD110" s="940"/>
      <c r="TOE110" s="940"/>
      <c r="TOF110" s="940"/>
      <c r="TOG110" s="940"/>
      <c r="TOH110" s="940"/>
      <c r="TOI110" s="940"/>
      <c r="TOJ110" s="940"/>
      <c r="TOK110" s="940"/>
      <c r="TOL110" s="940"/>
      <c r="TOM110" s="940"/>
      <c r="TON110" s="940"/>
      <c r="TOO110" s="940"/>
      <c r="TOP110" s="940"/>
      <c r="TOQ110" s="940"/>
      <c r="TOR110" s="940"/>
      <c r="TOS110" s="940"/>
      <c r="TOT110" s="940"/>
      <c r="TOU110" s="940"/>
      <c r="TOV110" s="940"/>
      <c r="TOW110" s="940"/>
      <c r="TOX110" s="940"/>
      <c r="TOY110" s="940"/>
      <c r="TOZ110" s="940"/>
      <c r="TPA110" s="940"/>
      <c r="TPB110" s="940"/>
      <c r="TPC110" s="940"/>
      <c r="TPD110" s="940"/>
      <c r="TPE110" s="940"/>
      <c r="TPF110" s="940"/>
      <c r="TPG110" s="940"/>
      <c r="TPH110" s="940"/>
      <c r="TPI110" s="940"/>
      <c r="TPJ110" s="940"/>
      <c r="TPK110" s="940"/>
      <c r="TPL110" s="940"/>
      <c r="TPM110" s="940"/>
      <c r="TPN110" s="940"/>
      <c r="TPO110" s="940"/>
      <c r="TPP110" s="940"/>
      <c r="TPQ110" s="940"/>
      <c r="TPR110" s="940"/>
      <c r="TPS110" s="940"/>
      <c r="TPT110" s="940"/>
      <c r="TPU110" s="940"/>
      <c r="TPV110" s="940"/>
      <c r="TPW110" s="940"/>
      <c r="TPX110" s="940"/>
      <c r="TPY110" s="940"/>
      <c r="TPZ110" s="940"/>
      <c r="TQA110" s="940"/>
      <c r="TQB110" s="940"/>
      <c r="TQC110" s="940"/>
      <c r="TQD110" s="940"/>
      <c r="TQE110" s="940"/>
      <c r="TQF110" s="940"/>
      <c r="TQG110" s="940"/>
      <c r="TQH110" s="940"/>
      <c r="TQI110" s="940"/>
      <c r="TQJ110" s="940"/>
      <c r="TQK110" s="940"/>
      <c r="TQL110" s="940"/>
      <c r="TQM110" s="940"/>
      <c r="TQN110" s="940"/>
      <c r="TQO110" s="940"/>
      <c r="TQP110" s="940"/>
      <c r="TQQ110" s="940"/>
      <c r="TQR110" s="940"/>
      <c r="TQS110" s="940"/>
      <c r="TQT110" s="940"/>
      <c r="TQU110" s="940"/>
      <c r="TQV110" s="940"/>
      <c r="TQW110" s="940"/>
      <c r="TQX110" s="940"/>
      <c r="TQY110" s="940"/>
      <c r="TQZ110" s="940"/>
      <c r="TRA110" s="940"/>
      <c r="TRB110" s="940"/>
      <c r="TRC110" s="940"/>
      <c r="TRD110" s="940"/>
      <c r="TRE110" s="940"/>
      <c r="TRF110" s="940"/>
      <c r="TRG110" s="940"/>
      <c r="TRH110" s="940"/>
      <c r="TRI110" s="940"/>
      <c r="TRJ110" s="940"/>
      <c r="TRK110" s="940"/>
      <c r="TRL110" s="940"/>
      <c r="TRM110" s="940"/>
      <c r="TRN110" s="940"/>
      <c r="TRO110" s="940"/>
      <c r="TRP110" s="940"/>
      <c r="TRQ110" s="940"/>
      <c r="TRR110" s="940"/>
      <c r="TRS110" s="940"/>
      <c r="TRT110" s="940"/>
      <c r="TRU110" s="940"/>
      <c r="TRV110" s="940"/>
      <c r="TRW110" s="940"/>
      <c r="TRX110" s="940"/>
      <c r="TRY110" s="940"/>
      <c r="TRZ110" s="940"/>
      <c r="TSA110" s="940"/>
      <c r="TSB110" s="940"/>
      <c r="TSC110" s="940"/>
      <c r="TSD110" s="940"/>
      <c r="TSE110" s="940"/>
      <c r="TSF110" s="940"/>
      <c r="TSG110" s="940"/>
      <c r="TSH110" s="940"/>
      <c r="TSI110" s="940"/>
      <c r="TSJ110" s="940"/>
      <c r="TSK110" s="940"/>
      <c r="TSL110" s="940"/>
      <c r="TSM110" s="940"/>
      <c r="TSN110" s="940"/>
      <c r="TSO110" s="940"/>
      <c r="TSP110" s="940"/>
      <c r="TSQ110" s="940"/>
      <c r="TSR110" s="940"/>
      <c r="TSS110" s="940"/>
      <c r="TST110" s="940"/>
      <c r="TSU110" s="940"/>
      <c r="TSV110" s="940"/>
      <c r="TSW110" s="940"/>
      <c r="TSX110" s="940"/>
      <c r="TSY110" s="940"/>
      <c r="TSZ110" s="940"/>
      <c r="TTA110" s="940"/>
      <c r="TTB110" s="940"/>
      <c r="TTC110" s="940"/>
      <c r="TTD110" s="940"/>
      <c r="TTE110" s="940"/>
      <c r="TTF110" s="940"/>
      <c r="TTG110" s="940"/>
      <c r="TTH110" s="940"/>
      <c r="TTI110" s="940"/>
      <c r="TTJ110" s="940"/>
      <c r="TTK110" s="940"/>
      <c r="TTL110" s="940"/>
      <c r="TTM110" s="940"/>
      <c r="TTN110" s="940"/>
      <c r="TTO110" s="940"/>
      <c r="TTP110" s="940"/>
      <c r="TTQ110" s="940"/>
      <c r="TTR110" s="940"/>
      <c r="TTS110" s="940"/>
      <c r="TTT110" s="940"/>
      <c r="TTU110" s="940"/>
      <c r="TTV110" s="940"/>
      <c r="TTW110" s="940"/>
      <c r="TTX110" s="940"/>
      <c r="TTY110" s="940"/>
      <c r="TTZ110" s="940"/>
      <c r="TUA110" s="940"/>
      <c r="TUB110" s="940"/>
      <c r="TUC110" s="940"/>
      <c r="TUD110" s="940"/>
      <c r="TUE110" s="940"/>
      <c r="TUF110" s="940"/>
      <c r="TUG110" s="940"/>
      <c r="TUH110" s="940"/>
      <c r="TUI110" s="940"/>
      <c r="TUJ110" s="940"/>
      <c r="TUK110" s="940"/>
      <c r="TUL110" s="940"/>
      <c r="TUM110" s="940"/>
      <c r="TUN110" s="940"/>
      <c r="TUO110" s="940"/>
      <c r="TUP110" s="940"/>
      <c r="TUQ110" s="940"/>
      <c r="TUR110" s="940"/>
      <c r="TUS110" s="940"/>
      <c r="TUT110" s="940"/>
      <c r="TUU110" s="940"/>
      <c r="TUV110" s="940"/>
      <c r="TUW110" s="940"/>
      <c r="TUX110" s="940"/>
      <c r="TUY110" s="940"/>
      <c r="TUZ110" s="940"/>
      <c r="TVA110" s="940"/>
      <c r="TVB110" s="940"/>
      <c r="TVC110" s="940"/>
      <c r="TVD110" s="940"/>
      <c r="TVE110" s="940"/>
      <c r="TVF110" s="940"/>
      <c r="TVG110" s="940"/>
      <c r="TVH110" s="940"/>
      <c r="TVI110" s="940"/>
      <c r="TVJ110" s="940"/>
      <c r="TVK110" s="940"/>
      <c r="TVL110" s="940"/>
      <c r="TVM110" s="940"/>
      <c r="TVN110" s="940"/>
      <c r="TVO110" s="940"/>
      <c r="TVP110" s="940"/>
      <c r="TVQ110" s="940"/>
      <c r="TVR110" s="940"/>
      <c r="TVS110" s="940"/>
      <c r="TVT110" s="940"/>
      <c r="TVU110" s="940"/>
      <c r="TVV110" s="940"/>
      <c r="TVW110" s="940"/>
      <c r="TVX110" s="940"/>
      <c r="TVY110" s="940"/>
      <c r="TVZ110" s="940"/>
      <c r="TWA110" s="940"/>
      <c r="TWB110" s="940"/>
      <c r="TWC110" s="940"/>
      <c r="TWD110" s="940"/>
      <c r="TWE110" s="940"/>
      <c r="TWF110" s="940"/>
      <c r="TWG110" s="940"/>
      <c r="TWH110" s="940"/>
      <c r="TWI110" s="940"/>
      <c r="TWJ110" s="940"/>
      <c r="TWK110" s="940"/>
      <c r="TWL110" s="940"/>
      <c r="TWM110" s="940"/>
      <c r="TWN110" s="940"/>
      <c r="TWO110" s="940"/>
      <c r="TWP110" s="940"/>
      <c r="TWQ110" s="940"/>
      <c r="TWR110" s="940"/>
      <c r="TWS110" s="940"/>
      <c r="TWT110" s="940"/>
      <c r="TWU110" s="940"/>
      <c r="TWV110" s="940"/>
      <c r="TWW110" s="940"/>
      <c r="TWX110" s="940"/>
      <c r="TWY110" s="940"/>
      <c r="TWZ110" s="940"/>
      <c r="TXA110" s="940"/>
      <c r="TXB110" s="940"/>
      <c r="TXC110" s="940"/>
      <c r="TXD110" s="940"/>
      <c r="TXE110" s="940"/>
      <c r="TXF110" s="940"/>
      <c r="TXG110" s="940"/>
      <c r="TXH110" s="940"/>
      <c r="TXI110" s="940"/>
      <c r="TXJ110" s="940"/>
      <c r="TXK110" s="940"/>
      <c r="TXL110" s="940"/>
      <c r="TXM110" s="940"/>
      <c r="TXN110" s="940"/>
      <c r="TXO110" s="940"/>
      <c r="TXP110" s="940"/>
      <c r="TXQ110" s="940"/>
      <c r="TXR110" s="940"/>
      <c r="TXS110" s="940"/>
      <c r="TXT110" s="940"/>
      <c r="TXU110" s="940"/>
      <c r="TXV110" s="940"/>
      <c r="TXW110" s="940"/>
      <c r="TXX110" s="940"/>
      <c r="TXY110" s="940"/>
      <c r="TXZ110" s="940"/>
      <c r="TYA110" s="940"/>
      <c r="TYB110" s="940"/>
      <c r="TYC110" s="940"/>
      <c r="TYD110" s="940"/>
      <c r="TYE110" s="940"/>
      <c r="TYF110" s="940"/>
      <c r="TYG110" s="940"/>
      <c r="TYH110" s="940"/>
      <c r="TYI110" s="940"/>
      <c r="TYJ110" s="940"/>
      <c r="TYK110" s="940"/>
      <c r="TYL110" s="940"/>
      <c r="TYM110" s="940"/>
      <c r="TYN110" s="940"/>
      <c r="TYO110" s="940"/>
      <c r="TYP110" s="940"/>
      <c r="TYQ110" s="940"/>
      <c r="TYR110" s="940"/>
      <c r="TYS110" s="940"/>
      <c r="TYT110" s="940"/>
      <c r="TYU110" s="940"/>
      <c r="TYV110" s="940"/>
      <c r="TYW110" s="940"/>
      <c r="TYX110" s="940"/>
      <c r="TYY110" s="940"/>
      <c r="TYZ110" s="940"/>
      <c r="TZA110" s="940"/>
      <c r="TZB110" s="940"/>
      <c r="TZC110" s="940"/>
      <c r="TZD110" s="940"/>
      <c r="TZE110" s="940"/>
      <c r="TZF110" s="940"/>
      <c r="TZG110" s="940"/>
      <c r="TZH110" s="940"/>
      <c r="TZI110" s="940"/>
      <c r="TZJ110" s="940"/>
      <c r="TZK110" s="940"/>
      <c r="TZL110" s="940"/>
      <c r="TZM110" s="940"/>
      <c r="TZN110" s="940"/>
      <c r="TZO110" s="940"/>
      <c r="TZP110" s="940"/>
      <c r="TZQ110" s="940"/>
      <c r="TZR110" s="940"/>
      <c r="TZS110" s="940"/>
      <c r="TZT110" s="940"/>
      <c r="TZU110" s="940"/>
      <c r="TZV110" s="940"/>
      <c r="TZW110" s="940"/>
      <c r="TZX110" s="940"/>
      <c r="TZY110" s="940"/>
      <c r="TZZ110" s="940"/>
      <c r="UAA110" s="940"/>
      <c r="UAB110" s="940"/>
      <c r="UAC110" s="940"/>
      <c r="UAD110" s="940"/>
      <c r="UAE110" s="940"/>
      <c r="UAF110" s="940"/>
      <c r="UAG110" s="940"/>
      <c r="UAH110" s="940"/>
      <c r="UAI110" s="940"/>
      <c r="UAJ110" s="940"/>
      <c r="UAK110" s="940"/>
      <c r="UAL110" s="940"/>
      <c r="UAM110" s="940"/>
      <c r="UAN110" s="940"/>
      <c r="UAO110" s="940"/>
      <c r="UAP110" s="940"/>
      <c r="UAQ110" s="940"/>
      <c r="UAR110" s="940"/>
      <c r="UAS110" s="940"/>
      <c r="UAT110" s="940"/>
      <c r="UAU110" s="940"/>
      <c r="UAV110" s="940"/>
      <c r="UAW110" s="940"/>
      <c r="UAX110" s="940"/>
      <c r="UAY110" s="940"/>
      <c r="UAZ110" s="940"/>
      <c r="UBA110" s="940"/>
      <c r="UBB110" s="940"/>
      <c r="UBC110" s="940"/>
      <c r="UBD110" s="940"/>
      <c r="UBE110" s="940"/>
      <c r="UBF110" s="940"/>
      <c r="UBG110" s="940"/>
      <c r="UBH110" s="940"/>
      <c r="UBI110" s="940"/>
      <c r="UBJ110" s="940"/>
      <c r="UBK110" s="940"/>
      <c r="UBL110" s="940"/>
      <c r="UBM110" s="940"/>
      <c r="UBN110" s="940"/>
      <c r="UBO110" s="940"/>
      <c r="UBP110" s="940"/>
      <c r="UBQ110" s="940"/>
      <c r="UBR110" s="940"/>
      <c r="UBS110" s="940"/>
      <c r="UBT110" s="940"/>
      <c r="UBU110" s="940"/>
      <c r="UBV110" s="940"/>
      <c r="UBW110" s="940"/>
      <c r="UBX110" s="940"/>
      <c r="UBY110" s="940"/>
      <c r="UBZ110" s="940"/>
      <c r="UCA110" s="940"/>
      <c r="UCB110" s="940"/>
      <c r="UCC110" s="940"/>
      <c r="UCD110" s="940"/>
      <c r="UCE110" s="940"/>
      <c r="UCF110" s="940"/>
      <c r="UCG110" s="940"/>
      <c r="UCH110" s="940"/>
      <c r="UCI110" s="940"/>
      <c r="UCJ110" s="940"/>
      <c r="UCK110" s="940"/>
      <c r="UCL110" s="940"/>
      <c r="UCM110" s="940"/>
      <c r="UCN110" s="940"/>
      <c r="UCO110" s="940"/>
      <c r="UCP110" s="940"/>
      <c r="UCQ110" s="940"/>
      <c r="UCR110" s="940"/>
      <c r="UCS110" s="940"/>
      <c r="UCT110" s="940"/>
      <c r="UCU110" s="940"/>
      <c r="UCV110" s="940"/>
      <c r="UCW110" s="940"/>
      <c r="UCX110" s="940"/>
      <c r="UCY110" s="940"/>
      <c r="UCZ110" s="940"/>
      <c r="UDA110" s="940"/>
      <c r="UDB110" s="940"/>
      <c r="UDC110" s="940"/>
      <c r="UDD110" s="940"/>
      <c r="UDE110" s="940"/>
      <c r="UDF110" s="940"/>
      <c r="UDG110" s="940"/>
      <c r="UDH110" s="940"/>
      <c r="UDI110" s="940"/>
      <c r="UDJ110" s="940"/>
      <c r="UDK110" s="940"/>
      <c r="UDL110" s="940"/>
      <c r="UDM110" s="940"/>
      <c r="UDN110" s="940"/>
      <c r="UDO110" s="940"/>
      <c r="UDP110" s="940"/>
      <c r="UDQ110" s="940"/>
      <c r="UDR110" s="940"/>
      <c r="UDS110" s="940"/>
      <c r="UDT110" s="940"/>
      <c r="UDU110" s="940"/>
      <c r="UDV110" s="940"/>
      <c r="UDW110" s="940"/>
      <c r="UDX110" s="940"/>
      <c r="UDY110" s="940"/>
      <c r="UDZ110" s="940"/>
      <c r="UEA110" s="940"/>
      <c r="UEB110" s="940"/>
      <c r="UEC110" s="940"/>
      <c r="UED110" s="940"/>
      <c r="UEE110" s="940"/>
      <c r="UEF110" s="940"/>
      <c r="UEG110" s="940"/>
      <c r="UEH110" s="940"/>
      <c r="UEI110" s="940"/>
      <c r="UEJ110" s="940"/>
      <c r="UEK110" s="940"/>
      <c r="UEL110" s="940"/>
      <c r="UEM110" s="940"/>
      <c r="UEN110" s="940"/>
      <c r="UEO110" s="940"/>
      <c r="UEP110" s="940"/>
      <c r="UEQ110" s="940"/>
      <c r="UER110" s="940"/>
      <c r="UES110" s="940"/>
      <c r="UET110" s="940"/>
      <c r="UEU110" s="940"/>
      <c r="UEV110" s="940"/>
      <c r="UEW110" s="940"/>
      <c r="UEX110" s="940"/>
      <c r="UEY110" s="940"/>
      <c r="UEZ110" s="940"/>
      <c r="UFA110" s="940"/>
      <c r="UFB110" s="940"/>
      <c r="UFC110" s="940"/>
      <c r="UFD110" s="940"/>
      <c r="UFE110" s="940"/>
      <c r="UFF110" s="940"/>
      <c r="UFG110" s="940"/>
      <c r="UFH110" s="940"/>
      <c r="UFI110" s="940"/>
      <c r="UFJ110" s="940"/>
      <c r="UFK110" s="940"/>
      <c r="UFL110" s="940"/>
      <c r="UFM110" s="940"/>
      <c r="UFN110" s="940"/>
      <c r="UFO110" s="940"/>
      <c r="UFP110" s="940"/>
      <c r="UFQ110" s="940"/>
      <c r="UFR110" s="940"/>
      <c r="UFS110" s="940"/>
      <c r="UFT110" s="940"/>
      <c r="UFU110" s="940"/>
      <c r="UFV110" s="940"/>
      <c r="UFW110" s="940"/>
      <c r="UFX110" s="940"/>
      <c r="UFY110" s="940"/>
      <c r="UFZ110" s="940"/>
      <c r="UGA110" s="940"/>
      <c r="UGB110" s="940"/>
      <c r="UGC110" s="940"/>
      <c r="UGD110" s="940"/>
      <c r="UGE110" s="940"/>
      <c r="UGF110" s="940"/>
      <c r="UGG110" s="940"/>
      <c r="UGH110" s="940"/>
      <c r="UGI110" s="940"/>
      <c r="UGJ110" s="940"/>
      <c r="UGK110" s="940"/>
      <c r="UGL110" s="940"/>
      <c r="UGM110" s="940"/>
      <c r="UGN110" s="940"/>
      <c r="UGO110" s="940"/>
      <c r="UGP110" s="940"/>
      <c r="UGQ110" s="940"/>
      <c r="UGR110" s="940"/>
      <c r="UGS110" s="940"/>
      <c r="UGT110" s="940"/>
      <c r="UGU110" s="940"/>
      <c r="UGV110" s="940"/>
      <c r="UGW110" s="940"/>
      <c r="UGX110" s="940"/>
      <c r="UGY110" s="940"/>
      <c r="UGZ110" s="940"/>
      <c r="UHA110" s="940"/>
      <c r="UHB110" s="940"/>
      <c r="UHC110" s="940"/>
      <c r="UHD110" s="940"/>
      <c r="UHE110" s="940"/>
      <c r="UHF110" s="940"/>
      <c r="UHG110" s="940"/>
      <c r="UHH110" s="940"/>
      <c r="UHI110" s="940"/>
      <c r="UHJ110" s="940"/>
      <c r="UHK110" s="940"/>
      <c r="UHL110" s="940"/>
      <c r="UHM110" s="940"/>
      <c r="UHN110" s="940"/>
      <c r="UHO110" s="940"/>
      <c r="UHP110" s="940"/>
      <c r="UHQ110" s="940"/>
      <c r="UHR110" s="940"/>
      <c r="UHS110" s="940"/>
      <c r="UHT110" s="940"/>
      <c r="UHU110" s="940"/>
      <c r="UHV110" s="940"/>
      <c r="UHW110" s="940"/>
      <c r="UHX110" s="940"/>
      <c r="UHY110" s="940"/>
      <c r="UHZ110" s="940"/>
      <c r="UIA110" s="940"/>
      <c r="UIB110" s="940"/>
      <c r="UIC110" s="940"/>
      <c r="UID110" s="940"/>
      <c r="UIE110" s="940"/>
      <c r="UIF110" s="940"/>
      <c r="UIG110" s="940"/>
      <c r="UIH110" s="940"/>
      <c r="UII110" s="940"/>
      <c r="UIJ110" s="940"/>
      <c r="UIK110" s="940"/>
      <c r="UIL110" s="940"/>
      <c r="UIM110" s="940"/>
      <c r="UIN110" s="940"/>
      <c r="UIO110" s="940"/>
      <c r="UIP110" s="940"/>
      <c r="UIQ110" s="940"/>
      <c r="UIR110" s="940"/>
      <c r="UIS110" s="940"/>
      <c r="UIT110" s="940"/>
      <c r="UIU110" s="940"/>
      <c r="UIV110" s="940"/>
      <c r="UIW110" s="940"/>
      <c r="UIX110" s="940"/>
      <c r="UIY110" s="940"/>
      <c r="UIZ110" s="940"/>
      <c r="UJA110" s="940"/>
      <c r="UJB110" s="940"/>
      <c r="UJC110" s="940"/>
      <c r="UJD110" s="940"/>
      <c r="UJE110" s="940"/>
      <c r="UJF110" s="940"/>
      <c r="UJG110" s="940"/>
      <c r="UJH110" s="940"/>
      <c r="UJI110" s="940"/>
      <c r="UJJ110" s="940"/>
      <c r="UJK110" s="940"/>
      <c r="UJL110" s="940"/>
      <c r="UJM110" s="940"/>
      <c r="UJN110" s="940"/>
      <c r="UJO110" s="940"/>
      <c r="UJP110" s="940"/>
      <c r="UJQ110" s="940"/>
      <c r="UJR110" s="940"/>
      <c r="UJS110" s="940"/>
      <c r="UJT110" s="940"/>
      <c r="UJU110" s="940"/>
      <c r="UJV110" s="940"/>
      <c r="UJW110" s="940"/>
      <c r="UJX110" s="940"/>
      <c r="UJY110" s="940"/>
      <c r="UJZ110" s="940"/>
      <c r="UKA110" s="940"/>
      <c r="UKB110" s="940"/>
      <c r="UKC110" s="940"/>
      <c r="UKD110" s="940"/>
      <c r="UKE110" s="940"/>
      <c r="UKF110" s="940"/>
      <c r="UKG110" s="940"/>
      <c r="UKH110" s="940"/>
      <c r="UKI110" s="940"/>
      <c r="UKJ110" s="940"/>
      <c r="UKK110" s="940"/>
      <c r="UKL110" s="940"/>
      <c r="UKM110" s="940"/>
      <c r="UKN110" s="940"/>
      <c r="UKO110" s="940"/>
      <c r="UKP110" s="940"/>
      <c r="UKQ110" s="940"/>
      <c r="UKR110" s="940"/>
      <c r="UKS110" s="940"/>
      <c r="UKT110" s="940"/>
      <c r="UKU110" s="940"/>
      <c r="UKV110" s="940"/>
      <c r="UKW110" s="940"/>
      <c r="UKX110" s="940"/>
      <c r="UKY110" s="940"/>
      <c r="UKZ110" s="940"/>
      <c r="ULA110" s="940"/>
      <c r="ULB110" s="940"/>
      <c r="ULC110" s="940"/>
      <c r="ULD110" s="940"/>
      <c r="ULE110" s="940"/>
      <c r="ULF110" s="940"/>
      <c r="ULG110" s="940"/>
      <c r="ULH110" s="940"/>
      <c r="ULI110" s="940"/>
      <c r="ULJ110" s="940"/>
      <c r="ULK110" s="940"/>
      <c r="ULL110" s="940"/>
      <c r="ULM110" s="940"/>
      <c r="ULN110" s="940"/>
      <c r="ULO110" s="940"/>
      <c r="ULP110" s="940"/>
      <c r="ULQ110" s="940"/>
      <c r="ULR110" s="940"/>
      <c r="ULS110" s="940"/>
      <c r="ULT110" s="940"/>
      <c r="ULU110" s="940"/>
      <c r="ULV110" s="940"/>
      <c r="ULW110" s="940"/>
      <c r="ULX110" s="940"/>
      <c r="ULY110" s="940"/>
      <c r="ULZ110" s="940"/>
      <c r="UMA110" s="940"/>
      <c r="UMB110" s="940"/>
      <c r="UMC110" s="940"/>
      <c r="UMD110" s="940"/>
      <c r="UME110" s="940"/>
      <c r="UMF110" s="940"/>
      <c r="UMG110" s="940"/>
      <c r="UMH110" s="940"/>
      <c r="UMI110" s="940"/>
      <c r="UMJ110" s="940"/>
      <c r="UMK110" s="940"/>
      <c r="UML110" s="940"/>
      <c r="UMM110" s="940"/>
      <c r="UMN110" s="940"/>
      <c r="UMO110" s="940"/>
      <c r="UMP110" s="940"/>
      <c r="UMQ110" s="940"/>
      <c r="UMR110" s="940"/>
      <c r="UMS110" s="940"/>
      <c r="UMT110" s="940"/>
      <c r="UMU110" s="940"/>
      <c r="UMV110" s="940"/>
      <c r="UMW110" s="940"/>
      <c r="UMX110" s="940"/>
      <c r="UMY110" s="940"/>
      <c r="UMZ110" s="940"/>
      <c r="UNA110" s="940"/>
      <c r="UNB110" s="940"/>
      <c r="UNC110" s="940"/>
      <c r="UND110" s="940"/>
      <c r="UNE110" s="940"/>
      <c r="UNF110" s="940"/>
      <c r="UNG110" s="940"/>
      <c r="UNH110" s="940"/>
      <c r="UNI110" s="940"/>
      <c r="UNJ110" s="940"/>
      <c r="UNK110" s="940"/>
      <c r="UNL110" s="940"/>
      <c r="UNM110" s="940"/>
      <c r="UNN110" s="940"/>
      <c r="UNO110" s="940"/>
      <c r="UNP110" s="940"/>
      <c r="UNQ110" s="940"/>
      <c r="UNR110" s="940"/>
      <c r="UNS110" s="940"/>
      <c r="UNT110" s="940"/>
      <c r="UNU110" s="940"/>
      <c r="UNV110" s="940"/>
      <c r="UNW110" s="940"/>
      <c r="UNX110" s="940"/>
      <c r="UNY110" s="940"/>
      <c r="UNZ110" s="940"/>
      <c r="UOA110" s="940"/>
      <c r="UOB110" s="940"/>
      <c r="UOC110" s="940"/>
      <c r="UOD110" s="940"/>
      <c r="UOE110" s="940"/>
      <c r="UOF110" s="940"/>
      <c r="UOG110" s="940"/>
      <c r="UOH110" s="940"/>
      <c r="UOI110" s="940"/>
      <c r="UOJ110" s="940"/>
      <c r="UOK110" s="940"/>
      <c r="UOL110" s="940"/>
      <c r="UOM110" s="940"/>
      <c r="UON110" s="940"/>
      <c r="UOO110" s="940"/>
      <c r="UOP110" s="940"/>
      <c r="UOQ110" s="940"/>
      <c r="UOR110" s="940"/>
      <c r="UOS110" s="940"/>
      <c r="UOT110" s="940"/>
      <c r="UOU110" s="940"/>
      <c r="UOV110" s="940"/>
      <c r="UOW110" s="940"/>
      <c r="UOX110" s="940"/>
      <c r="UOY110" s="940"/>
      <c r="UOZ110" s="940"/>
      <c r="UPA110" s="940"/>
      <c r="UPB110" s="940"/>
      <c r="UPC110" s="940"/>
      <c r="UPD110" s="940"/>
      <c r="UPE110" s="940"/>
      <c r="UPF110" s="940"/>
      <c r="UPG110" s="940"/>
      <c r="UPH110" s="940"/>
      <c r="UPI110" s="940"/>
      <c r="UPJ110" s="940"/>
      <c r="UPK110" s="940"/>
      <c r="UPL110" s="940"/>
      <c r="UPM110" s="940"/>
      <c r="UPN110" s="940"/>
      <c r="UPO110" s="940"/>
      <c r="UPP110" s="940"/>
      <c r="UPQ110" s="940"/>
      <c r="UPR110" s="940"/>
      <c r="UPS110" s="940"/>
      <c r="UPT110" s="940"/>
      <c r="UPU110" s="940"/>
      <c r="UPV110" s="940"/>
      <c r="UPW110" s="940"/>
      <c r="UPX110" s="940"/>
      <c r="UPY110" s="940"/>
      <c r="UPZ110" s="940"/>
      <c r="UQA110" s="940"/>
      <c r="UQB110" s="940"/>
      <c r="UQC110" s="940"/>
      <c r="UQD110" s="940"/>
      <c r="UQE110" s="940"/>
      <c r="UQF110" s="940"/>
      <c r="UQG110" s="940"/>
      <c r="UQH110" s="940"/>
      <c r="UQI110" s="940"/>
      <c r="UQJ110" s="940"/>
      <c r="UQK110" s="940"/>
      <c r="UQL110" s="940"/>
      <c r="UQM110" s="940"/>
      <c r="UQN110" s="940"/>
      <c r="UQO110" s="940"/>
      <c r="UQP110" s="940"/>
      <c r="UQQ110" s="940"/>
      <c r="UQR110" s="940"/>
      <c r="UQS110" s="940"/>
      <c r="UQT110" s="940"/>
      <c r="UQU110" s="940"/>
      <c r="UQV110" s="940"/>
      <c r="UQW110" s="940"/>
      <c r="UQX110" s="940"/>
      <c r="UQY110" s="940"/>
      <c r="UQZ110" s="940"/>
      <c r="URA110" s="940"/>
      <c r="URB110" s="940"/>
      <c r="URC110" s="940"/>
      <c r="URD110" s="940"/>
      <c r="URE110" s="940"/>
      <c r="URF110" s="940"/>
      <c r="URG110" s="940"/>
      <c r="URH110" s="940"/>
      <c r="URI110" s="940"/>
      <c r="URJ110" s="940"/>
      <c r="URK110" s="940"/>
      <c r="URL110" s="940"/>
      <c r="URM110" s="940"/>
      <c r="URN110" s="940"/>
      <c r="URO110" s="940"/>
      <c r="URP110" s="940"/>
      <c r="URQ110" s="940"/>
      <c r="URR110" s="940"/>
      <c r="URS110" s="940"/>
      <c r="URT110" s="940"/>
      <c r="URU110" s="940"/>
      <c r="URV110" s="940"/>
      <c r="URW110" s="940"/>
      <c r="URX110" s="940"/>
      <c r="URY110" s="940"/>
      <c r="URZ110" s="940"/>
      <c r="USA110" s="940"/>
      <c r="USB110" s="940"/>
      <c r="USC110" s="940"/>
      <c r="USD110" s="940"/>
      <c r="USE110" s="940"/>
      <c r="USF110" s="940"/>
      <c r="USG110" s="940"/>
      <c r="USH110" s="940"/>
      <c r="USI110" s="940"/>
      <c r="USJ110" s="940"/>
      <c r="USK110" s="940"/>
      <c r="USL110" s="940"/>
      <c r="USM110" s="940"/>
      <c r="USN110" s="940"/>
      <c r="USO110" s="940"/>
      <c r="USP110" s="940"/>
      <c r="USQ110" s="940"/>
      <c r="USR110" s="940"/>
      <c r="USS110" s="940"/>
      <c r="UST110" s="940"/>
      <c r="USU110" s="940"/>
      <c r="USV110" s="940"/>
      <c r="USW110" s="940"/>
      <c r="USX110" s="940"/>
      <c r="USY110" s="940"/>
      <c r="USZ110" s="940"/>
      <c r="UTA110" s="940"/>
      <c r="UTB110" s="940"/>
      <c r="UTC110" s="940"/>
      <c r="UTD110" s="940"/>
      <c r="UTE110" s="940"/>
      <c r="UTF110" s="940"/>
      <c r="UTG110" s="940"/>
      <c r="UTH110" s="940"/>
      <c r="UTI110" s="940"/>
      <c r="UTJ110" s="940"/>
      <c r="UTK110" s="940"/>
      <c r="UTL110" s="940"/>
      <c r="UTM110" s="940"/>
      <c r="UTN110" s="940"/>
      <c r="UTO110" s="940"/>
      <c r="UTP110" s="940"/>
      <c r="UTQ110" s="940"/>
      <c r="UTR110" s="940"/>
      <c r="UTS110" s="940"/>
      <c r="UTT110" s="940"/>
      <c r="UTU110" s="940"/>
      <c r="UTV110" s="940"/>
      <c r="UTW110" s="940"/>
      <c r="UTX110" s="940"/>
      <c r="UTY110" s="940"/>
      <c r="UTZ110" s="940"/>
      <c r="UUA110" s="940"/>
      <c r="UUB110" s="940"/>
      <c r="UUC110" s="940"/>
      <c r="UUD110" s="940"/>
      <c r="UUE110" s="940"/>
      <c r="UUF110" s="940"/>
      <c r="UUG110" s="940"/>
      <c r="UUH110" s="940"/>
      <c r="UUI110" s="940"/>
      <c r="UUJ110" s="940"/>
      <c r="UUK110" s="940"/>
      <c r="UUL110" s="940"/>
      <c r="UUM110" s="940"/>
      <c r="UUN110" s="940"/>
      <c r="UUO110" s="940"/>
      <c r="UUP110" s="940"/>
      <c r="UUQ110" s="940"/>
      <c r="UUR110" s="940"/>
      <c r="UUS110" s="940"/>
      <c r="UUT110" s="940"/>
      <c r="UUU110" s="940"/>
      <c r="UUV110" s="940"/>
      <c r="UUW110" s="940"/>
      <c r="UUX110" s="940"/>
      <c r="UUY110" s="940"/>
      <c r="UUZ110" s="940"/>
      <c r="UVA110" s="940"/>
      <c r="UVB110" s="940"/>
      <c r="UVC110" s="940"/>
      <c r="UVD110" s="940"/>
      <c r="UVE110" s="940"/>
      <c r="UVF110" s="940"/>
      <c r="UVG110" s="940"/>
      <c r="UVH110" s="940"/>
      <c r="UVI110" s="940"/>
      <c r="UVJ110" s="940"/>
      <c r="UVK110" s="940"/>
      <c r="UVL110" s="940"/>
      <c r="UVM110" s="940"/>
      <c r="UVN110" s="940"/>
      <c r="UVO110" s="940"/>
      <c r="UVP110" s="940"/>
      <c r="UVQ110" s="940"/>
      <c r="UVR110" s="940"/>
      <c r="UVS110" s="940"/>
      <c r="UVT110" s="940"/>
      <c r="UVU110" s="940"/>
      <c r="UVV110" s="940"/>
      <c r="UVW110" s="940"/>
      <c r="UVX110" s="940"/>
      <c r="UVY110" s="940"/>
      <c r="UVZ110" s="940"/>
      <c r="UWA110" s="940"/>
      <c r="UWB110" s="940"/>
      <c r="UWC110" s="940"/>
      <c r="UWD110" s="940"/>
      <c r="UWE110" s="940"/>
      <c r="UWF110" s="940"/>
      <c r="UWG110" s="940"/>
      <c r="UWH110" s="940"/>
      <c r="UWI110" s="940"/>
      <c r="UWJ110" s="940"/>
      <c r="UWK110" s="940"/>
      <c r="UWL110" s="940"/>
      <c r="UWM110" s="940"/>
      <c r="UWN110" s="940"/>
      <c r="UWO110" s="940"/>
      <c r="UWP110" s="940"/>
      <c r="UWQ110" s="940"/>
      <c r="UWR110" s="940"/>
      <c r="UWS110" s="940"/>
      <c r="UWT110" s="940"/>
      <c r="UWU110" s="940"/>
      <c r="UWV110" s="940"/>
      <c r="UWW110" s="940"/>
      <c r="UWX110" s="940"/>
      <c r="UWY110" s="940"/>
      <c r="UWZ110" s="940"/>
      <c r="UXA110" s="940"/>
      <c r="UXB110" s="940"/>
      <c r="UXC110" s="940"/>
      <c r="UXD110" s="940"/>
      <c r="UXE110" s="940"/>
      <c r="UXF110" s="940"/>
      <c r="UXG110" s="940"/>
      <c r="UXH110" s="940"/>
      <c r="UXI110" s="940"/>
      <c r="UXJ110" s="940"/>
      <c r="UXK110" s="940"/>
      <c r="UXL110" s="940"/>
      <c r="UXM110" s="940"/>
      <c r="UXN110" s="940"/>
      <c r="UXO110" s="940"/>
      <c r="UXP110" s="940"/>
      <c r="UXQ110" s="940"/>
      <c r="UXR110" s="940"/>
      <c r="UXS110" s="940"/>
      <c r="UXT110" s="940"/>
      <c r="UXU110" s="940"/>
      <c r="UXV110" s="940"/>
      <c r="UXW110" s="940"/>
      <c r="UXX110" s="940"/>
      <c r="UXY110" s="940"/>
      <c r="UXZ110" s="940"/>
      <c r="UYA110" s="940"/>
      <c r="UYB110" s="940"/>
      <c r="UYC110" s="940"/>
      <c r="UYD110" s="940"/>
      <c r="UYE110" s="940"/>
      <c r="UYF110" s="940"/>
      <c r="UYG110" s="940"/>
      <c r="UYH110" s="940"/>
      <c r="UYI110" s="940"/>
      <c r="UYJ110" s="940"/>
      <c r="UYK110" s="940"/>
      <c r="UYL110" s="940"/>
      <c r="UYM110" s="940"/>
      <c r="UYN110" s="940"/>
      <c r="UYO110" s="940"/>
      <c r="UYP110" s="940"/>
      <c r="UYQ110" s="940"/>
      <c r="UYR110" s="940"/>
      <c r="UYS110" s="940"/>
      <c r="UYT110" s="940"/>
      <c r="UYU110" s="940"/>
      <c r="UYV110" s="940"/>
      <c r="UYW110" s="940"/>
      <c r="UYX110" s="940"/>
      <c r="UYY110" s="940"/>
      <c r="UYZ110" s="940"/>
      <c r="UZA110" s="940"/>
      <c r="UZB110" s="940"/>
      <c r="UZC110" s="940"/>
      <c r="UZD110" s="940"/>
      <c r="UZE110" s="940"/>
      <c r="UZF110" s="940"/>
      <c r="UZG110" s="940"/>
      <c r="UZH110" s="940"/>
      <c r="UZI110" s="940"/>
      <c r="UZJ110" s="940"/>
      <c r="UZK110" s="940"/>
      <c r="UZL110" s="940"/>
      <c r="UZM110" s="940"/>
      <c r="UZN110" s="940"/>
      <c r="UZO110" s="940"/>
      <c r="UZP110" s="940"/>
      <c r="UZQ110" s="940"/>
      <c r="UZR110" s="940"/>
      <c r="UZS110" s="940"/>
      <c r="UZT110" s="940"/>
      <c r="UZU110" s="940"/>
      <c r="UZV110" s="940"/>
      <c r="UZW110" s="940"/>
      <c r="UZX110" s="940"/>
      <c r="UZY110" s="940"/>
      <c r="UZZ110" s="940"/>
      <c r="VAA110" s="940"/>
      <c r="VAB110" s="940"/>
      <c r="VAC110" s="940"/>
      <c r="VAD110" s="940"/>
      <c r="VAE110" s="940"/>
      <c r="VAF110" s="940"/>
      <c r="VAG110" s="940"/>
      <c r="VAH110" s="940"/>
      <c r="VAI110" s="940"/>
      <c r="VAJ110" s="940"/>
      <c r="VAK110" s="940"/>
      <c r="VAL110" s="940"/>
      <c r="VAM110" s="940"/>
      <c r="VAN110" s="940"/>
      <c r="VAO110" s="940"/>
      <c r="VAP110" s="940"/>
      <c r="VAQ110" s="940"/>
      <c r="VAR110" s="940"/>
      <c r="VAS110" s="940"/>
      <c r="VAT110" s="940"/>
      <c r="VAU110" s="940"/>
      <c r="VAV110" s="940"/>
      <c r="VAW110" s="940"/>
      <c r="VAX110" s="940"/>
      <c r="VAY110" s="940"/>
      <c r="VAZ110" s="940"/>
      <c r="VBA110" s="940"/>
      <c r="VBB110" s="940"/>
      <c r="VBC110" s="940"/>
      <c r="VBD110" s="940"/>
      <c r="VBE110" s="940"/>
      <c r="VBF110" s="940"/>
      <c r="VBG110" s="940"/>
      <c r="VBH110" s="940"/>
      <c r="VBI110" s="940"/>
      <c r="VBJ110" s="940"/>
      <c r="VBK110" s="940"/>
      <c r="VBL110" s="940"/>
      <c r="VBM110" s="940"/>
      <c r="VBN110" s="940"/>
      <c r="VBO110" s="940"/>
      <c r="VBP110" s="940"/>
      <c r="VBQ110" s="940"/>
      <c r="VBR110" s="940"/>
      <c r="VBS110" s="940"/>
      <c r="VBT110" s="940"/>
      <c r="VBU110" s="940"/>
      <c r="VBV110" s="940"/>
      <c r="VBW110" s="940"/>
      <c r="VBX110" s="940"/>
      <c r="VBY110" s="940"/>
      <c r="VBZ110" s="940"/>
      <c r="VCA110" s="940"/>
      <c r="VCB110" s="940"/>
      <c r="VCC110" s="940"/>
      <c r="VCD110" s="940"/>
      <c r="VCE110" s="940"/>
      <c r="VCF110" s="940"/>
      <c r="VCG110" s="940"/>
      <c r="VCH110" s="940"/>
      <c r="VCI110" s="940"/>
      <c r="VCJ110" s="940"/>
      <c r="VCK110" s="940"/>
      <c r="VCL110" s="940"/>
      <c r="VCM110" s="940"/>
      <c r="VCN110" s="940"/>
      <c r="VCO110" s="940"/>
      <c r="VCP110" s="940"/>
      <c r="VCQ110" s="940"/>
      <c r="VCR110" s="940"/>
      <c r="VCS110" s="940"/>
      <c r="VCT110" s="940"/>
      <c r="VCU110" s="940"/>
      <c r="VCV110" s="940"/>
      <c r="VCW110" s="940"/>
      <c r="VCX110" s="940"/>
      <c r="VCY110" s="940"/>
      <c r="VCZ110" s="940"/>
      <c r="VDA110" s="940"/>
      <c r="VDB110" s="940"/>
      <c r="VDC110" s="940"/>
      <c r="VDD110" s="940"/>
      <c r="VDE110" s="940"/>
      <c r="VDF110" s="940"/>
      <c r="VDG110" s="940"/>
      <c r="VDH110" s="940"/>
      <c r="VDI110" s="940"/>
      <c r="VDJ110" s="940"/>
      <c r="VDK110" s="940"/>
      <c r="VDL110" s="940"/>
      <c r="VDM110" s="940"/>
      <c r="VDN110" s="940"/>
      <c r="VDO110" s="940"/>
      <c r="VDP110" s="940"/>
      <c r="VDQ110" s="940"/>
      <c r="VDR110" s="940"/>
      <c r="VDS110" s="940"/>
      <c r="VDT110" s="940"/>
      <c r="VDU110" s="940"/>
      <c r="VDV110" s="940"/>
      <c r="VDW110" s="940"/>
      <c r="VDX110" s="940"/>
      <c r="VDY110" s="940"/>
      <c r="VDZ110" s="940"/>
      <c r="VEA110" s="940"/>
      <c r="VEB110" s="940"/>
      <c r="VEC110" s="940"/>
      <c r="VED110" s="940"/>
      <c r="VEE110" s="940"/>
      <c r="VEF110" s="940"/>
      <c r="VEG110" s="940"/>
      <c r="VEH110" s="940"/>
      <c r="VEI110" s="940"/>
      <c r="VEJ110" s="940"/>
      <c r="VEK110" s="940"/>
      <c r="VEL110" s="940"/>
      <c r="VEM110" s="940"/>
      <c r="VEN110" s="940"/>
      <c r="VEO110" s="940"/>
      <c r="VEP110" s="940"/>
      <c r="VEQ110" s="940"/>
      <c r="VER110" s="940"/>
      <c r="VES110" s="940"/>
      <c r="VET110" s="940"/>
      <c r="VEU110" s="940"/>
      <c r="VEV110" s="940"/>
      <c r="VEW110" s="940"/>
      <c r="VEX110" s="940"/>
      <c r="VEY110" s="940"/>
      <c r="VEZ110" s="940"/>
      <c r="VFA110" s="940"/>
      <c r="VFB110" s="940"/>
      <c r="VFC110" s="940"/>
      <c r="VFD110" s="940"/>
      <c r="VFE110" s="940"/>
      <c r="VFF110" s="940"/>
      <c r="VFG110" s="940"/>
      <c r="VFH110" s="940"/>
      <c r="VFI110" s="940"/>
      <c r="VFJ110" s="940"/>
      <c r="VFK110" s="940"/>
      <c r="VFL110" s="940"/>
      <c r="VFM110" s="940"/>
      <c r="VFN110" s="940"/>
      <c r="VFO110" s="940"/>
      <c r="VFP110" s="940"/>
      <c r="VFQ110" s="940"/>
      <c r="VFR110" s="940"/>
      <c r="VFS110" s="940"/>
      <c r="VFT110" s="940"/>
      <c r="VFU110" s="940"/>
      <c r="VFV110" s="940"/>
      <c r="VFW110" s="940"/>
      <c r="VFX110" s="940"/>
      <c r="VFY110" s="940"/>
      <c r="VFZ110" s="940"/>
      <c r="VGA110" s="940"/>
      <c r="VGB110" s="940"/>
      <c r="VGC110" s="940"/>
      <c r="VGD110" s="940"/>
      <c r="VGE110" s="940"/>
      <c r="VGF110" s="940"/>
      <c r="VGG110" s="940"/>
      <c r="VGH110" s="940"/>
      <c r="VGI110" s="940"/>
      <c r="VGJ110" s="940"/>
      <c r="VGK110" s="940"/>
      <c r="VGL110" s="940"/>
      <c r="VGM110" s="940"/>
      <c r="VGN110" s="940"/>
      <c r="VGO110" s="940"/>
      <c r="VGP110" s="940"/>
      <c r="VGQ110" s="940"/>
      <c r="VGR110" s="940"/>
      <c r="VGS110" s="940"/>
      <c r="VGT110" s="940"/>
      <c r="VGU110" s="940"/>
      <c r="VGV110" s="940"/>
      <c r="VGW110" s="940"/>
      <c r="VGX110" s="940"/>
      <c r="VGY110" s="940"/>
      <c r="VGZ110" s="940"/>
      <c r="VHA110" s="940"/>
      <c r="VHB110" s="940"/>
      <c r="VHC110" s="940"/>
      <c r="VHD110" s="940"/>
      <c r="VHE110" s="940"/>
      <c r="VHF110" s="940"/>
      <c r="VHG110" s="940"/>
      <c r="VHH110" s="940"/>
      <c r="VHI110" s="940"/>
      <c r="VHJ110" s="940"/>
      <c r="VHK110" s="940"/>
      <c r="VHL110" s="940"/>
      <c r="VHM110" s="940"/>
      <c r="VHN110" s="940"/>
      <c r="VHO110" s="940"/>
      <c r="VHP110" s="940"/>
      <c r="VHQ110" s="940"/>
      <c r="VHR110" s="940"/>
      <c r="VHS110" s="940"/>
      <c r="VHT110" s="940"/>
      <c r="VHU110" s="940"/>
      <c r="VHV110" s="940"/>
      <c r="VHW110" s="940"/>
      <c r="VHX110" s="940"/>
      <c r="VHY110" s="940"/>
      <c r="VHZ110" s="940"/>
      <c r="VIA110" s="940"/>
      <c r="VIB110" s="940"/>
      <c r="VIC110" s="940"/>
      <c r="VID110" s="940"/>
      <c r="VIE110" s="940"/>
      <c r="VIF110" s="940"/>
      <c r="VIG110" s="940"/>
      <c r="VIH110" s="940"/>
      <c r="VII110" s="940"/>
      <c r="VIJ110" s="940"/>
      <c r="VIK110" s="940"/>
      <c r="VIL110" s="940"/>
      <c r="VIM110" s="940"/>
      <c r="VIN110" s="940"/>
      <c r="VIO110" s="940"/>
      <c r="VIP110" s="940"/>
      <c r="VIQ110" s="940"/>
      <c r="VIR110" s="940"/>
      <c r="VIS110" s="940"/>
      <c r="VIT110" s="940"/>
      <c r="VIU110" s="940"/>
      <c r="VIV110" s="940"/>
      <c r="VIW110" s="940"/>
      <c r="VIX110" s="940"/>
      <c r="VIY110" s="940"/>
      <c r="VIZ110" s="940"/>
      <c r="VJA110" s="940"/>
      <c r="VJB110" s="940"/>
      <c r="VJC110" s="940"/>
      <c r="VJD110" s="940"/>
      <c r="VJE110" s="940"/>
      <c r="VJF110" s="940"/>
      <c r="VJG110" s="940"/>
      <c r="VJH110" s="940"/>
      <c r="VJI110" s="940"/>
      <c r="VJJ110" s="940"/>
      <c r="VJK110" s="940"/>
      <c r="VJL110" s="940"/>
      <c r="VJM110" s="940"/>
      <c r="VJN110" s="940"/>
      <c r="VJO110" s="940"/>
      <c r="VJP110" s="940"/>
      <c r="VJQ110" s="940"/>
      <c r="VJR110" s="940"/>
      <c r="VJS110" s="940"/>
      <c r="VJT110" s="940"/>
      <c r="VJU110" s="940"/>
      <c r="VJV110" s="940"/>
      <c r="VJW110" s="940"/>
      <c r="VJX110" s="940"/>
      <c r="VJY110" s="940"/>
      <c r="VJZ110" s="940"/>
      <c r="VKA110" s="940"/>
      <c r="VKB110" s="940"/>
      <c r="VKC110" s="940"/>
      <c r="VKD110" s="940"/>
      <c r="VKE110" s="940"/>
      <c r="VKF110" s="940"/>
      <c r="VKG110" s="940"/>
      <c r="VKH110" s="940"/>
      <c r="VKI110" s="940"/>
      <c r="VKJ110" s="940"/>
      <c r="VKK110" s="940"/>
      <c r="VKL110" s="940"/>
      <c r="VKM110" s="940"/>
      <c r="VKN110" s="940"/>
      <c r="VKO110" s="940"/>
      <c r="VKP110" s="940"/>
      <c r="VKQ110" s="940"/>
      <c r="VKR110" s="940"/>
      <c r="VKS110" s="940"/>
      <c r="VKT110" s="940"/>
      <c r="VKU110" s="940"/>
      <c r="VKV110" s="940"/>
      <c r="VKW110" s="940"/>
      <c r="VKX110" s="940"/>
      <c r="VKY110" s="940"/>
      <c r="VKZ110" s="940"/>
      <c r="VLA110" s="940"/>
      <c r="VLB110" s="940"/>
      <c r="VLC110" s="940"/>
      <c r="VLD110" s="940"/>
      <c r="VLE110" s="940"/>
      <c r="VLF110" s="940"/>
      <c r="VLG110" s="940"/>
      <c r="VLH110" s="940"/>
      <c r="VLI110" s="940"/>
      <c r="VLJ110" s="940"/>
      <c r="VLK110" s="940"/>
      <c r="VLL110" s="940"/>
      <c r="VLM110" s="940"/>
      <c r="VLN110" s="940"/>
      <c r="VLO110" s="940"/>
      <c r="VLP110" s="940"/>
      <c r="VLQ110" s="940"/>
      <c r="VLR110" s="940"/>
      <c r="VLS110" s="940"/>
      <c r="VLT110" s="940"/>
      <c r="VLU110" s="940"/>
      <c r="VLV110" s="940"/>
      <c r="VLW110" s="940"/>
      <c r="VLX110" s="940"/>
      <c r="VLY110" s="940"/>
      <c r="VLZ110" s="940"/>
      <c r="VMA110" s="940"/>
      <c r="VMB110" s="940"/>
      <c r="VMC110" s="940"/>
      <c r="VMD110" s="940"/>
      <c r="VME110" s="940"/>
      <c r="VMF110" s="940"/>
      <c r="VMG110" s="940"/>
      <c r="VMH110" s="940"/>
      <c r="VMI110" s="940"/>
      <c r="VMJ110" s="940"/>
      <c r="VMK110" s="940"/>
      <c r="VML110" s="940"/>
      <c r="VMM110" s="940"/>
      <c r="VMN110" s="940"/>
      <c r="VMO110" s="940"/>
      <c r="VMP110" s="940"/>
      <c r="VMQ110" s="940"/>
      <c r="VMR110" s="940"/>
      <c r="VMS110" s="940"/>
      <c r="VMT110" s="940"/>
      <c r="VMU110" s="940"/>
      <c r="VMV110" s="940"/>
      <c r="VMW110" s="940"/>
      <c r="VMX110" s="940"/>
      <c r="VMY110" s="940"/>
      <c r="VMZ110" s="940"/>
      <c r="VNA110" s="940"/>
      <c r="VNB110" s="940"/>
      <c r="VNC110" s="940"/>
      <c r="VND110" s="940"/>
      <c r="VNE110" s="940"/>
      <c r="VNF110" s="940"/>
      <c r="VNG110" s="940"/>
      <c r="VNH110" s="940"/>
      <c r="VNI110" s="940"/>
      <c r="VNJ110" s="940"/>
      <c r="VNK110" s="940"/>
      <c r="VNL110" s="940"/>
      <c r="VNM110" s="940"/>
      <c r="VNN110" s="940"/>
      <c r="VNO110" s="940"/>
      <c r="VNP110" s="940"/>
      <c r="VNQ110" s="940"/>
      <c r="VNR110" s="940"/>
      <c r="VNS110" s="940"/>
      <c r="VNT110" s="940"/>
      <c r="VNU110" s="940"/>
      <c r="VNV110" s="940"/>
      <c r="VNW110" s="940"/>
      <c r="VNX110" s="940"/>
      <c r="VNY110" s="940"/>
      <c r="VNZ110" s="940"/>
      <c r="VOA110" s="940"/>
      <c r="VOB110" s="940"/>
      <c r="VOC110" s="940"/>
      <c r="VOD110" s="940"/>
      <c r="VOE110" s="940"/>
      <c r="VOF110" s="940"/>
      <c r="VOG110" s="940"/>
      <c r="VOH110" s="940"/>
      <c r="VOI110" s="940"/>
      <c r="VOJ110" s="940"/>
      <c r="VOK110" s="940"/>
      <c r="VOL110" s="940"/>
      <c r="VOM110" s="940"/>
      <c r="VON110" s="940"/>
      <c r="VOO110" s="940"/>
      <c r="VOP110" s="940"/>
      <c r="VOQ110" s="940"/>
      <c r="VOR110" s="940"/>
      <c r="VOS110" s="940"/>
      <c r="VOT110" s="940"/>
      <c r="VOU110" s="940"/>
      <c r="VOV110" s="940"/>
      <c r="VOW110" s="940"/>
      <c r="VOX110" s="940"/>
      <c r="VOY110" s="940"/>
      <c r="VOZ110" s="940"/>
      <c r="VPA110" s="940"/>
      <c r="VPB110" s="940"/>
      <c r="VPC110" s="940"/>
      <c r="VPD110" s="940"/>
      <c r="VPE110" s="940"/>
      <c r="VPF110" s="940"/>
      <c r="VPG110" s="940"/>
      <c r="VPH110" s="940"/>
      <c r="VPI110" s="940"/>
      <c r="VPJ110" s="940"/>
      <c r="VPK110" s="940"/>
      <c r="VPL110" s="940"/>
      <c r="VPM110" s="940"/>
      <c r="VPN110" s="940"/>
      <c r="VPO110" s="940"/>
      <c r="VPP110" s="940"/>
      <c r="VPQ110" s="940"/>
      <c r="VPR110" s="940"/>
      <c r="VPS110" s="940"/>
      <c r="VPT110" s="940"/>
      <c r="VPU110" s="940"/>
      <c r="VPV110" s="940"/>
      <c r="VPW110" s="940"/>
      <c r="VPX110" s="940"/>
      <c r="VPY110" s="940"/>
      <c r="VPZ110" s="940"/>
      <c r="VQA110" s="940"/>
      <c r="VQB110" s="940"/>
      <c r="VQC110" s="940"/>
      <c r="VQD110" s="940"/>
      <c r="VQE110" s="940"/>
      <c r="VQF110" s="940"/>
      <c r="VQG110" s="940"/>
      <c r="VQH110" s="940"/>
      <c r="VQI110" s="940"/>
      <c r="VQJ110" s="940"/>
      <c r="VQK110" s="940"/>
      <c r="VQL110" s="940"/>
      <c r="VQM110" s="940"/>
      <c r="VQN110" s="940"/>
      <c r="VQO110" s="940"/>
      <c r="VQP110" s="940"/>
      <c r="VQQ110" s="940"/>
      <c r="VQR110" s="940"/>
      <c r="VQS110" s="940"/>
      <c r="VQT110" s="940"/>
      <c r="VQU110" s="940"/>
      <c r="VQV110" s="940"/>
      <c r="VQW110" s="940"/>
      <c r="VQX110" s="940"/>
      <c r="VQY110" s="940"/>
      <c r="VQZ110" s="940"/>
      <c r="VRA110" s="940"/>
      <c r="VRB110" s="940"/>
      <c r="VRC110" s="940"/>
      <c r="VRD110" s="940"/>
      <c r="VRE110" s="940"/>
      <c r="VRF110" s="940"/>
      <c r="VRG110" s="940"/>
      <c r="VRH110" s="940"/>
      <c r="VRI110" s="940"/>
      <c r="VRJ110" s="940"/>
      <c r="VRK110" s="940"/>
      <c r="VRL110" s="940"/>
      <c r="VRM110" s="940"/>
      <c r="VRN110" s="940"/>
      <c r="VRO110" s="940"/>
      <c r="VRP110" s="940"/>
      <c r="VRQ110" s="940"/>
      <c r="VRR110" s="940"/>
      <c r="VRS110" s="940"/>
      <c r="VRT110" s="940"/>
      <c r="VRU110" s="940"/>
      <c r="VRV110" s="940"/>
      <c r="VRW110" s="940"/>
      <c r="VRX110" s="940"/>
      <c r="VRY110" s="940"/>
      <c r="VRZ110" s="940"/>
      <c r="VSA110" s="940"/>
      <c r="VSB110" s="940"/>
      <c r="VSC110" s="940"/>
      <c r="VSD110" s="940"/>
      <c r="VSE110" s="940"/>
      <c r="VSF110" s="940"/>
      <c r="VSG110" s="940"/>
      <c r="VSH110" s="940"/>
      <c r="VSI110" s="940"/>
      <c r="VSJ110" s="940"/>
      <c r="VSK110" s="940"/>
      <c r="VSL110" s="940"/>
      <c r="VSM110" s="940"/>
      <c r="VSN110" s="940"/>
      <c r="VSO110" s="940"/>
      <c r="VSP110" s="940"/>
      <c r="VSQ110" s="940"/>
      <c r="VSR110" s="940"/>
      <c r="VSS110" s="940"/>
      <c r="VST110" s="940"/>
      <c r="VSU110" s="940"/>
      <c r="VSV110" s="940"/>
      <c r="VSW110" s="940"/>
      <c r="VSX110" s="940"/>
      <c r="VSY110" s="940"/>
      <c r="VSZ110" s="940"/>
      <c r="VTA110" s="940"/>
      <c r="VTB110" s="940"/>
      <c r="VTC110" s="940"/>
      <c r="VTD110" s="940"/>
      <c r="VTE110" s="940"/>
      <c r="VTF110" s="940"/>
      <c r="VTG110" s="940"/>
      <c r="VTH110" s="940"/>
      <c r="VTI110" s="940"/>
      <c r="VTJ110" s="940"/>
      <c r="VTK110" s="940"/>
      <c r="VTL110" s="940"/>
      <c r="VTM110" s="940"/>
      <c r="VTN110" s="940"/>
      <c r="VTO110" s="940"/>
      <c r="VTP110" s="940"/>
      <c r="VTQ110" s="940"/>
      <c r="VTR110" s="940"/>
      <c r="VTS110" s="940"/>
      <c r="VTT110" s="940"/>
      <c r="VTU110" s="940"/>
      <c r="VTV110" s="940"/>
      <c r="VTW110" s="940"/>
      <c r="VTX110" s="940"/>
      <c r="VTY110" s="940"/>
      <c r="VTZ110" s="940"/>
      <c r="VUA110" s="940"/>
      <c r="VUB110" s="940"/>
      <c r="VUC110" s="940"/>
      <c r="VUD110" s="940"/>
      <c r="VUE110" s="940"/>
      <c r="VUF110" s="940"/>
      <c r="VUG110" s="940"/>
      <c r="VUH110" s="940"/>
      <c r="VUI110" s="940"/>
      <c r="VUJ110" s="940"/>
      <c r="VUK110" s="940"/>
      <c r="VUL110" s="940"/>
      <c r="VUM110" s="940"/>
      <c r="VUN110" s="940"/>
      <c r="VUO110" s="940"/>
      <c r="VUP110" s="940"/>
      <c r="VUQ110" s="940"/>
      <c r="VUR110" s="940"/>
      <c r="VUS110" s="940"/>
      <c r="VUT110" s="940"/>
      <c r="VUU110" s="940"/>
      <c r="VUV110" s="940"/>
      <c r="VUW110" s="940"/>
      <c r="VUX110" s="940"/>
      <c r="VUY110" s="940"/>
      <c r="VUZ110" s="940"/>
      <c r="VVA110" s="940"/>
      <c r="VVB110" s="940"/>
      <c r="VVC110" s="940"/>
      <c r="VVD110" s="940"/>
      <c r="VVE110" s="940"/>
      <c r="VVF110" s="940"/>
      <c r="VVG110" s="940"/>
      <c r="VVH110" s="940"/>
      <c r="VVI110" s="940"/>
      <c r="VVJ110" s="940"/>
      <c r="VVK110" s="940"/>
      <c r="VVL110" s="940"/>
      <c r="VVM110" s="940"/>
      <c r="VVN110" s="940"/>
      <c r="VVO110" s="940"/>
      <c r="VVP110" s="940"/>
      <c r="VVQ110" s="940"/>
      <c r="VVR110" s="940"/>
      <c r="VVS110" s="940"/>
      <c r="VVT110" s="940"/>
      <c r="VVU110" s="940"/>
      <c r="VVV110" s="940"/>
      <c r="VVW110" s="940"/>
      <c r="VVX110" s="940"/>
      <c r="VVY110" s="940"/>
      <c r="VVZ110" s="940"/>
      <c r="VWA110" s="940"/>
      <c r="VWB110" s="940"/>
      <c r="VWC110" s="940"/>
      <c r="VWD110" s="940"/>
      <c r="VWE110" s="940"/>
      <c r="VWF110" s="940"/>
      <c r="VWG110" s="940"/>
      <c r="VWH110" s="940"/>
      <c r="VWI110" s="940"/>
      <c r="VWJ110" s="940"/>
      <c r="VWK110" s="940"/>
      <c r="VWL110" s="940"/>
      <c r="VWM110" s="940"/>
      <c r="VWN110" s="940"/>
      <c r="VWO110" s="940"/>
      <c r="VWP110" s="940"/>
      <c r="VWQ110" s="940"/>
      <c r="VWR110" s="940"/>
      <c r="VWS110" s="940"/>
      <c r="VWT110" s="940"/>
      <c r="VWU110" s="940"/>
      <c r="VWV110" s="940"/>
      <c r="VWW110" s="940"/>
      <c r="VWX110" s="940"/>
      <c r="VWY110" s="940"/>
      <c r="VWZ110" s="940"/>
      <c r="VXA110" s="940"/>
      <c r="VXB110" s="940"/>
      <c r="VXC110" s="940"/>
      <c r="VXD110" s="940"/>
      <c r="VXE110" s="940"/>
      <c r="VXF110" s="940"/>
      <c r="VXG110" s="940"/>
      <c r="VXH110" s="940"/>
      <c r="VXI110" s="940"/>
      <c r="VXJ110" s="940"/>
      <c r="VXK110" s="940"/>
      <c r="VXL110" s="940"/>
      <c r="VXM110" s="940"/>
      <c r="VXN110" s="940"/>
      <c r="VXO110" s="940"/>
      <c r="VXP110" s="940"/>
      <c r="VXQ110" s="940"/>
      <c r="VXR110" s="940"/>
      <c r="VXS110" s="940"/>
      <c r="VXT110" s="940"/>
      <c r="VXU110" s="940"/>
      <c r="VXV110" s="940"/>
      <c r="VXW110" s="940"/>
      <c r="VXX110" s="940"/>
      <c r="VXY110" s="940"/>
      <c r="VXZ110" s="940"/>
      <c r="VYA110" s="940"/>
      <c r="VYB110" s="940"/>
      <c r="VYC110" s="940"/>
      <c r="VYD110" s="940"/>
      <c r="VYE110" s="940"/>
      <c r="VYF110" s="940"/>
      <c r="VYG110" s="940"/>
      <c r="VYH110" s="940"/>
      <c r="VYI110" s="940"/>
      <c r="VYJ110" s="940"/>
      <c r="VYK110" s="940"/>
      <c r="VYL110" s="940"/>
      <c r="VYM110" s="940"/>
      <c r="VYN110" s="940"/>
      <c r="VYO110" s="940"/>
      <c r="VYP110" s="940"/>
      <c r="VYQ110" s="940"/>
      <c r="VYR110" s="940"/>
      <c r="VYS110" s="940"/>
      <c r="VYT110" s="940"/>
      <c r="VYU110" s="940"/>
      <c r="VYV110" s="940"/>
      <c r="VYW110" s="940"/>
      <c r="VYX110" s="940"/>
      <c r="VYY110" s="940"/>
      <c r="VYZ110" s="940"/>
      <c r="VZA110" s="940"/>
      <c r="VZB110" s="940"/>
      <c r="VZC110" s="940"/>
      <c r="VZD110" s="940"/>
      <c r="VZE110" s="940"/>
      <c r="VZF110" s="940"/>
      <c r="VZG110" s="940"/>
      <c r="VZH110" s="940"/>
      <c r="VZI110" s="940"/>
      <c r="VZJ110" s="940"/>
      <c r="VZK110" s="940"/>
      <c r="VZL110" s="940"/>
      <c r="VZM110" s="940"/>
      <c r="VZN110" s="940"/>
      <c r="VZO110" s="940"/>
      <c r="VZP110" s="940"/>
      <c r="VZQ110" s="940"/>
      <c r="VZR110" s="940"/>
      <c r="VZS110" s="940"/>
      <c r="VZT110" s="940"/>
      <c r="VZU110" s="940"/>
      <c r="VZV110" s="940"/>
      <c r="VZW110" s="940"/>
      <c r="VZX110" s="940"/>
      <c r="VZY110" s="940"/>
      <c r="VZZ110" s="940"/>
      <c r="WAA110" s="940"/>
      <c r="WAB110" s="940"/>
      <c r="WAC110" s="940"/>
      <c r="WAD110" s="940"/>
      <c r="WAE110" s="940"/>
      <c r="WAF110" s="940"/>
      <c r="WAG110" s="940"/>
      <c r="WAH110" s="940"/>
      <c r="WAI110" s="940"/>
      <c r="WAJ110" s="940"/>
      <c r="WAK110" s="940"/>
      <c r="WAL110" s="940"/>
      <c r="WAM110" s="940"/>
      <c r="WAN110" s="940"/>
      <c r="WAO110" s="940"/>
      <c r="WAP110" s="940"/>
      <c r="WAQ110" s="940"/>
      <c r="WAR110" s="940"/>
      <c r="WAS110" s="940"/>
      <c r="WAT110" s="940"/>
      <c r="WAU110" s="940"/>
      <c r="WAV110" s="940"/>
      <c r="WAW110" s="940"/>
      <c r="WAX110" s="940"/>
      <c r="WAY110" s="940"/>
      <c r="WAZ110" s="940"/>
      <c r="WBA110" s="940"/>
      <c r="WBB110" s="940"/>
      <c r="WBC110" s="940"/>
      <c r="WBD110" s="940"/>
      <c r="WBE110" s="940"/>
      <c r="WBF110" s="940"/>
      <c r="WBG110" s="940"/>
      <c r="WBH110" s="940"/>
      <c r="WBI110" s="940"/>
      <c r="WBJ110" s="940"/>
      <c r="WBK110" s="940"/>
      <c r="WBL110" s="940"/>
      <c r="WBM110" s="940"/>
      <c r="WBN110" s="940"/>
      <c r="WBO110" s="940"/>
      <c r="WBP110" s="940"/>
      <c r="WBQ110" s="940"/>
      <c r="WBR110" s="940"/>
      <c r="WBS110" s="940"/>
      <c r="WBT110" s="940"/>
      <c r="WBU110" s="940"/>
      <c r="WBV110" s="940"/>
      <c r="WBW110" s="940"/>
      <c r="WBX110" s="940"/>
      <c r="WBY110" s="940"/>
      <c r="WBZ110" s="940"/>
      <c r="WCA110" s="940"/>
      <c r="WCB110" s="940"/>
      <c r="WCC110" s="940"/>
      <c r="WCD110" s="940"/>
      <c r="WCE110" s="940"/>
      <c r="WCF110" s="940"/>
      <c r="WCG110" s="940"/>
      <c r="WCH110" s="940"/>
      <c r="WCI110" s="940"/>
      <c r="WCJ110" s="940"/>
      <c r="WCK110" s="940"/>
      <c r="WCL110" s="940"/>
      <c r="WCM110" s="940"/>
      <c r="WCN110" s="940"/>
      <c r="WCO110" s="940"/>
      <c r="WCP110" s="940"/>
      <c r="WCQ110" s="940"/>
      <c r="WCR110" s="940"/>
      <c r="WCS110" s="940"/>
      <c r="WCT110" s="940"/>
      <c r="WCU110" s="940"/>
      <c r="WCV110" s="940"/>
      <c r="WCW110" s="940"/>
      <c r="WCX110" s="940"/>
      <c r="WCY110" s="940"/>
      <c r="WCZ110" s="940"/>
      <c r="WDA110" s="940"/>
      <c r="WDB110" s="940"/>
      <c r="WDC110" s="940"/>
      <c r="WDD110" s="940"/>
      <c r="WDE110" s="940"/>
      <c r="WDF110" s="940"/>
      <c r="WDG110" s="940"/>
      <c r="WDH110" s="940"/>
      <c r="WDI110" s="940"/>
      <c r="WDJ110" s="940"/>
      <c r="WDK110" s="940"/>
      <c r="WDL110" s="940"/>
      <c r="WDM110" s="940"/>
      <c r="WDN110" s="940"/>
      <c r="WDO110" s="940"/>
      <c r="WDP110" s="940"/>
      <c r="WDQ110" s="940"/>
      <c r="WDR110" s="940"/>
      <c r="WDS110" s="940"/>
      <c r="WDT110" s="940"/>
      <c r="WDU110" s="940"/>
      <c r="WDV110" s="940"/>
      <c r="WDW110" s="940"/>
      <c r="WDX110" s="940"/>
      <c r="WDY110" s="940"/>
      <c r="WDZ110" s="940"/>
      <c r="WEA110" s="940"/>
      <c r="WEB110" s="940"/>
      <c r="WEC110" s="940"/>
      <c r="WED110" s="940"/>
      <c r="WEE110" s="940"/>
      <c r="WEF110" s="940"/>
      <c r="WEG110" s="940"/>
      <c r="WEH110" s="940"/>
      <c r="WEI110" s="940"/>
      <c r="WEJ110" s="940"/>
      <c r="WEK110" s="940"/>
      <c r="WEL110" s="940"/>
      <c r="WEM110" s="940"/>
      <c r="WEN110" s="940"/>
      <c r="WEO110" s="940"/>
      <c r="WEP110" s="940"/>
      <c r="WEQ110" s="940"/>
      <c r="WER110" s="940"/>
      <c r="WES110" s="940"/>
      <c r="WET110" s="940"/>
      <c r="WEU110" s="940"/>
      <c r="WEV110" s="940"/>
      <c r="WEW110" s="940"/>
      <c r="WEX110" s="940"/>
      <c r="WEY110" s="940"/>
      <c r="WEZ110" s="940"/>
      <c r="WFA110" s="940"/>
      <c r="WFB110" s="940"/>
      <c r="WFC110" s="940"/>
      <c r="WFD110" s="940"/>
      <c r="WFE110" s="940"/>
      <c r="WFF110" s="940"/>
      <c r="WFG110" s="940"/>
      <c r="WFH110" s="940"/>
      <c r="WFI110" s="940"/>
      <c r="WFJ110" s="940"/>
      <c r="WFK110" s="940"/>
      <c r="WFL110" s="940"/>
      <c r="WFM110" s="940"/>
      <c r="WFN110" s="940"/>
      <c r="WFO110" s="940"/>
      <c r="WFP110" s="940"/>
      <c r="WFQ110" s="940"/>
      <c r="WFR110" s="940"/>
      <c r="WFS110" s="940"/>
      <c r="WFT110" s="940"/>
      <c r="WFU110" s="940"/>
      <c r="WFV110" s="940"/>
      <c r="WFW110" s="940"/>
      <c r="WFX110" s="940"/>
      <c r="WFY110" s="940"/>
      <c r="WFZ110" s="940"/>
      <c r="WGA110" s="940"/>
      <c r="WGB110" s="940"/>
      <c r="WGC110" s="940"/>
      <c r="WGD110" s="940"/>
      <c r="WGE110" s="940"/>
      <c r="WGF110" s="940"/>
      <c r="WGG110" s="940"/>
      <c r="WGH110" s="940"/>
      <c r="WGI110" s="940"/>
      <c r="WGJ110" s="940"/>
      <c r="WGK110" s="940"/>
      <c r="WGL110" s="940"/>
      <c r="WGM110" s="940"/>
      <c r="WGN110" s="940"/>
      <c r="WGO110" s="940"/>
      <c r="WGP110" s="940"/>
      <c r="WGQ110" s="940"/>
      <c r="WGR110" s="940"/>
      <c r="WGS110" s="940"/>
      <c r="WGT110" s="940"/>
      <c r="WGU110" s="940"/>
      <c r="WGV110" s="940"/>
      <c r="WGW110" s="940"/>
      <c r="WGX110" s="940"/>
      <c r="WGY110" s="940"/>
      <c r="WGZ110" s="940"/>
      <c r="WHA110" s="940"/>
      <c r="WHB110" s="940"/>
      <c r="WHC110" s="940"/>
      <c r="WHD110" s="940"/>
      <c r="WHE110" s="940"/>
      <c r="WHF110" s="940"/>
      <c r="WHG110" s="940"/>
      <c r="WHH110" s="940"/>
      <c r="WHI110" s="940"/>
      <c r="WHJ110" s="940"/>
      <c r="WHK110" s="940"/>
      <c r="WHL110" s="940"/>
      <c r="WHM110" s="940"/>
      <c r="WHN110" s="940"/>
      <c r="WHO110" s="940"/>
      <c r="WHP110" s="940"/>
      <c r="WHQ110" s="940"/>
      <c r="WHR110" s="940"/>
      <c r="WHS110" s="940"/>
      <c r="WHT110" s="940"/>
      <c r="WHU110" s="940"/>
      <c r="WHV110" s="940"/>
      <c r="WHW110" s="940"/>
      <c r="WHX110" s="940"/>
      <c r="WHY110" s="940"/>
      <c r="WHZ110" s="940"/>
      <c r="WIA110" s="940"/>
      <c r="WIB110" s="940"/>
      <c r="WIC110" s="940"/>
      <c r="WID110" s="940"/>
      <c r="WIE110" s="940"/>
      <c r="WIF110" s="940"/>
      <c r="WIG110" s="940"/>
      <c r="WIH110" s="940"/>
      <c r="WII110" s="940"/>
      <c r="WIJ110" s="940"/>
      <c r="WIK110" s="940"/>
      <c r="WIL110" s="940"/>
      <c r="WIM110" s="940"/>
      <c r="WIN110" s="940"/>
      <c r="WIO110" s="940"/>
      <c r="WIP110" s="940"/>
      <c r="WIQ110" s="940"/>
      <c r="WIR110" s="940"/>
      <c r="WIS110" s="940"/>
      <c r="WIT110" s="940"/>
      <c r="WIU110" s="940"/>
      <c r="WIV110" s="940"/>
      <c r="WIW110" s="940"/>
      <c r="WIX110" s="940"/>
      <c r="WIY110" s="940"/>
      <c r="WIZ110" s="940"/>
      <c r="WJA110" s="940"/>
      <c r="WJB110" s="940"/>
      <c r="WJC110" s="940"/>
      <c r="WJD110" s="940"/>
      <c r="WJE110" s="940"/>
      <c r="WJF110" s="940"/>
      <c r="WJG110" s="940"/>
      <c r="WJH110" s="940"/>
      <c r="WJI110" s="940"/>
      <c r="WJJ110" s="940"/>
      <c r="WJK110" s="940"/>
      <c r="WJL110" s="940"/>
      <c r="WJM110" s="940"/>
      <c r="WJN110" s="940"/>
      <c r="WJO110" s="940"/>
      <c r="WJP110" s="940"/>
      <c r="WJQ110" s="940"/>
      <c r="WJR110" s="940"/>
      <c r="WJS110" s="940"/>
      <c r="WJT110" s="940"/>
      <c r="WJU110" s="940"/>
      <c r="WJV110" s="940"/>
      <c r="WJW110" s="940"/>
      <c r="WJX110" s="940"/>
      <c r="WJY110" s="940"/>
      <c r="WJZ110" s="940"/>
      <c r="WKA110" s="940"/>
      <c r="WKB110" s="940"/>
      <c r="WKC110" s="940"/>
      <c r="WKD110" s="940"/>
      <c r="WKE110" s="940"/>
      <c r="WKF110" s="940"/>
      <c r="WKG110" s="940"/>
      <c r="WKH110" s="940"/>
      <c r="WKI110" s="940"/>
      <c r="WKJ110" s="940"/>
      <c r="WKK110" s="940"/>
      <c r="WKL110" s="940"/>
      <c r="WKM110" s="940"/>
      <c r="WKN110" s="940"/>
      <c r="WKO110" s="940"/>
      <c r="WKP110" s="940"/>
      <c r="WKQ110" s="940"/>
      <c r="WKR110" s="940"/>
      <c r="WKS110" s="940"/>
      <c r="WKT110" s="940"/>
      <c r="WKU110" s="940"/>
      <c r="WKV110" s="940"/>
      <c r="WKW110" s="940"/>
      <c r="WKX110" s="940"/>
      <c r="WKY110" s="940"/>
      <c r="WKZ110" s="940"/>
      <c r="WLA110" s="940"/>
      <c r="WLB110" s="940"/>
      <c r="WLC110" s="940"/>
      <c r="WLD110" s="940"/>
      <c r="WLE110" s="940"/>
      <c r="WLF110" s="940"/>
      <c r="WLG110" s="940"/>
      <c r="WLH110" s="940"/>
      <c r="WLI110" s="940"/>
      <c r="WLJ110" s="940"/>
      <c r="WLK110" s="940"/>
      <c r="WLL110" s="940"/>
      <c r="WLM110" s="940"/>
      <c r="WLN110" s="940"/>
      <c r="WLO110" s="940"/>
      <c r="WLP110" s="940"/>
      <c r="WLQ110" s="940"/>
      <c r="WLR110" s="940"/>
      <c r="WLS110" s="940"/>
      <c r="WLT110" s="940"/>
      <c r="WLU110" s="940"/>
      <c r="WLV110" s="940"/>
      <c r="WLW110" s="940"/>
      <c r="WLX110" s="940"/>
      <c r="WLY110" s="940"/>
      <c r="WLZ110" s="940"/>
      <c r="WMA110" s="940"/>
      <c r="WMB110" s="940"/>
      <c r="WMC110" s="940"/>
      <c r="WMD110" s="940"/>
      <c r="WME110" s="940"/>
      <c r="WMF110" s="940"/>
      <c r="WMG110" s="940"/>
      <c r="WMH110" s="940"/>
      <c r="WMI110" s="940"/>
      <c r="WMJ110" s="940"/>
      <c r="WMK110" s="940"/>
      <c r="WML110" s="940"/>
      <c r="WMM110" s="940"/>
      <c r="WMN110" s="940"/>
      <c r="WMO110" s="940"/>
      <c r="WMP110" s="940"/>
      <c r="WMQ110" s="940"/>
      <c r="WMR110" s="940"/>
      <c r="WMS110" s="940"/>
      <c r="WMT110" s="940"/>
      <c r="WMU110" s="940"/>
      <c r="WMV110" s="940"/>
      <c r="WMW110" s="940"/>
      <c r="WMX110" s="940"/>
      <c r="WMY110" s="940"/>
      <c r="WMZ110" s="940"/>
      <c r="WNA110" s="940"/>
      <c r="WNB110" s="940"/>
      <c r="WNC110" s="940"/>
      <c r="WND110" s="940"/>
      <c r="WNE110" s="940"/>
      <c r="WNF110" s="940"/>
      <c r="WNG110" s="940"/>
      <c r="WNH110" s="940"/>
      <c r="WNI110" s="940"/>
      <c r="WNJ110" s="940"/>
      <c r="WNK110" s="940"/>
      <c r="WNL110" s="940"/>
      <c r="WNM110" s="940"/>
      <c r="WNN110" s="940"/>
      <c r="WNO110" s="940"/>
      <c r="WNP110" s="940"/>
      <c r="WNQ110" s="940"/>
      <c r="WNR110" s="940"/>
      <c r="WNS110" s="940"/>
      <c r="WNT110" s="940"/>
      <c r="WNU110" s="940"/>
      <c r="WNV110" s="940"/>
      <c r="WNW110" s="940"/>
      <c r="WNX110" s="940"/>
      <c r="WNY110" s="940"/>
      <c r="WNZ110" s="940"/>
      <c r="WOA110" s="940"/>
      <c r="WOB110" s="940"/>
      <c r="WOC110" s="940"/>
      <c r="WOD110" s="940"/>
      <c r="WOE110" s="940"/>
      <c r="WOF110" s="940"/>
      <c r="WOG110" s="940"/>
      <c r="WOH110" s="940"/>
      <c r="WOI110" s="940"/>
      <c r="WOJ110" s="940"/>
      <c r="WOK110" s="940"/>
      <c r="WOL110" s="940"/>
      <c r="WOM110" s="940"/>
      <c r="WON110" s="940"/>
      <c r="WOO110" s="940"/>
      <c r="WOP110" s="940"/>
      <c r="WOQ110" s="940"/>
      <c r="WOR110" s="940"/>
      <c r="WOS110" s="940"/>
      <c r="WOT110" s="940"/>
      <c r="WOU110" s="940"/>
      <c r="WOV110" s="940"/>
      <c r="WOW110" s="940"/>
      <c r="WOX110" s="940"/>
      <c r="WOY110" s="940"/>
      <c r="WOZ110" s="940"/>
      <c r="WPA110" s="940"/>
      <c r="WPB110" s="940"/>
      <c r="WPC110" s="940"/>
      <c r="WPD110" s="940"/>
      <c r="WPE110" s="940"/>
      <c r="WPF110" s="940"/>
      <c r="WPG110" s="940"/>
      <c r="WPH110" s="940"/>
      <c r="WPI110" s="940"/>
      <c r="WPJ110" s="940"/>
      <c r="WPK110" s="940"/>
      <c r="WPL110" s="940"/>
      <c r="WPM110" s="940"/>
      <c r="WPN110" s="940"/>
      <c r="WPO110" s="940"/>
      <c r="WPP110" s="940"/>
      <c r="WPQ110" s="940"/>
      <c r="WPR110" s="940"/>
      <c r="WPS110" s="940"/>
      <c r="WPT110" s="940"/>
      <c r="WPU110" s="940"/>
      <c r="WPV110" s="940"/>
      <c r="WPW110" s="940"/>
      <c r="WPX110" s="940"/>
      <c r="WPY110" s="940"/>
      <c r="WPZ110" s="940"/>
      <c r="WQA110" s="940"/>
      <c r="WQB110" s="940"/>
      <c r="WQC110" s="940"/>
      <c r="WQD110" s="940"/>
      <c r="WQE110" s="940"/>
      <c r="WQF110" s="940"/>
      <c r="WQG110" s="940"/>
      <c r="WQH110" s="940"/>
      <c r="WQI110" s="940"/>
      <c r="WQJ110" s="940"/>
      <c r="WQK110" s="940"/>
      <c r="WQL110" s="940"/>
      <c r="WQM110" s="940"/>
      <c r="WQN110" s="940"/>
      <c r="WQO110" s="940"/>
      <c r="WQP110" s="940"/>
      <c r="WQQ110" s="940"/>
      <c r="WQR110" s="940"/>
      <c r="WQS110" s="940"/>
      <c r="WQT110" s="940"/>
      <c r="WQU110" s="940"/>
      <c r="WQV110" s="940"/>
      <c r="WQW110" s="940"/>
      <c r="WQX110" s="940"/>
      <c r="WQY110" s="940"/>
      <c r="WQZ110" s="940"/>
      <c r="WRA110" s="940"/>
      <c r="WRB110" s="940"/>
      <c r="WRC110" s="940"/>
      <c r="WRD110" s="940"/>
      <c r="WRE110" s="940"/>
      <c r="WRF110" s="940"/>
      <c r="WRG110" s="940"/>
      <c r="WRH110" s="940"/>
      <c r="WRI110" s="940"/>
      <c r="WRJ110" s="940"/>
      <c r="WRK110" s="940"/>
      <c r="WRL110" s="940"/>
      <c r="WRM110" s="940"/>
      <c r="WRN110" s="940"/>
      <c r="WRO110" s="940"/>
      <c r="WRP110" s="940"/>
      <c r="WRQ110" s="940"/>
      <c r="WRR110" s="940"/>
      <c r="WRS110" s="940"/>
      <c r="WRT110" s="940"/>
      <c r="WRU110" s="940"/>
      <c r="WRV110" s="940"/>
      <c r="WRW110" s="940"/>
      <c r="WRX110" s="940"/>
      <c r="WRY110" s="940"/>
      <c r="WRZ110" s="940"/>
      <c r="WSA110" s="940"/>
      <c r="WSB110" s="940"/>
      <c r="WSC110" s="940"/>
      <c r="WSD110" s="940"/>
      <c r="WSE110" s="940"/>
      <c r="WSF110" s="940"/>
      <c r="WSG110" s="940"/>
      <c r="WSH110" s="940"/>
      <c r="WSI110" s="940"/>
      <c r="WSJ110" s="940"/>
      <c r="WSK110" s="940"/>
      <c r="WSL110" s="940"/>
      <c r="WSM110" s="940"/>
      <c r="WSN110" s="940"/>
      <c r="WSO110" s="940"/>
      <c r="WSP110" s="940"/>
      <c r="WSQ110" s="940"/>
      <c r="WSR110" s="940"/>
      <c r="WSS110" s="940"/>
      <c r="WST110" s="940"/>
      <c r="WSU110" s="940"/>
      <c r="WSV110" s="940"/>
      <c r="WSW110" s="940"/>
      <c r="WSX110" s="940"/>
      <c r="WSY110" s="940"/>
      <c r="WSZ110" s="940"/>
      <c r="WTA110" s="940"/>
      <c r="WTB110" s="940"/>
      <c r="WTC110" s="940"/>
      <c r="WTD110" s="940"/>
      <c r="WTE110" s="940"/>
      <c r="WTF110" s="940"/>
      <c r="WTG110" s="940"/>
      <c r="WTH110" s="940"/>
      <c r="WTI110" s="940"/>
      <c r="WTJ110" s="940"/>
      <c r="WTK110" s="940"/>
      <c r="WTL110" s="940"/>
      <c r="WTM110" s="940"/>
      <c r="WTN110" s="940"/>
      <c r="WTO110" s="940"/>
      <c r="WTP110" s="940"/>
      <c r="WTQ110" s="940"/>
      <c r="WTR110" s="940"/>
      <c r="WTS110" s="940"/>
      <c r="WTT110" s="940"/>
      <c r="WTU110" s="940"/>
      <c r="WTV110" s="940"/>
      <c r="WTW110" s="940"/>
      <c r="WTX110" s="940"/>
      <c r="WTY110" s="940"/>
      <c r="WTZ110" s="940"/>
      <c r="WUA110" s="940"/>
      <c r="WUB110" s="940"/>
      <c r="WUC110" s="940"/>
      <c r="WUD110" s="940"/>
      <c r="WUE110" s="940"/>
      <c r="WUF110" s="940"/>
      <c r="WUG110" s="940"/>
      <c r="WUH110" s="940"/>
      <c r="WUI110" s="940"/>
      <c r="WUJ110" s="940"/>
      <c r="WUK110" s="940"/>
      <c r="WUL110" s="940"/>
      <c r="WUM110" s="940"/>
      <c r="WUN110" s="940"/>
      <c r="WUO110" s="940"/>
      <c r="WUP110" s="940"/>
      <c r="WUQ110" s="940"/>
      <c r="WUR110" s="940"/>
      <c r="WUS110" s="940"/>
      <c r="WUT110" s="940"/>
      <c r="WUU110" s="940"/>
      <c r="WUV110" s="940"/>
      <c r="WUW110" s="940"/>
      <c r="WUX110" s="940"/>
      <c r="WUY110" s="940"/>
      <c r="WUZ110" s="940"/>
      <c r="WVA110" s="940"/>
      <c r="WVB110" s="940"/>
      <c r="WVC110" s="940"/>
      <c r="WVD110" s="940"/>
      <c r="WVE110" s="940"/>
      <c r="WVF110" s="940"/>
      <c r="WVG110" s="940"/>
      <c r="WVH110" s="940"/>
      <c r="WVI110" s="940"/>
      <c r="WVJ110" s="940"/>
      <c r="WVK110" s="940"/>
      <c r="WVL110" s="940"/>
      <c r="WVM110" s="940"/>
      <c r="WVN110" s="940"/>
      <c r="WVO110" s="940"/>
      <c r="WVP110" s="940"/>
      <c r="WVQ110" s="940"/>
      <c r="WVR110" s="940"/>
      <c r="WVS110" s="940"/>
      <c r="WVT110" s="940"/>
      <c r="WVU110" s="940"/>
      <c r="WVV110" s="940"/>
      <c r="WVW110" s="940"/>
      <c r="WVX110" s="940"/>
      <c r="WVY110" s="940"/>
      <c r="WVZ110" s="940"/>
      <c r="WWA110" s="940"/>
      <c r="WWB110" s="940"/>
      <c r="WWC110" s="940"/>
      <c r="WWD110" s="940"/>
      <c r="WWE110" s="940"/>
      <c r="WWF110" s="940"/>
      <c r="WWG110" s="940"/>
      <c r="WWH110" s="940"/>
      <c r="WWI110" s="940"/>
      <c r="WWJ110" s="940"/>
      <c r="WWK110" s="940"/>
      <c r="WWL110" s="940"/>
      <c r="WWM110" s="940"/>
      <c r="WWN110" s="940"/>
      <c r="WWO110" s="940"/>
      <c r="WWP110" s="940"/>
      <c r="WWQ110" s="940"/>
      <c r="WWR110" s="940"/>
      <c r="WWS110" s="940"/>
      <c r="WWT110" s="940"/>
      <c r="WWU110" s="940"/>
      <c r="WWV110" s="940"/>
      <c r="WWW110" s="940"/>
      <c r="WWX110" s="940"/>
      <c r="WWY110" s="940"/>
      <c r="WWZ110" s="940"/>
      <c r="WXA110" s="940"/>
      <c r="WXB110" s="940"/>
      <c r="WXC110" s="940"/>
      <c r="WXD110" s="940"/>
      <c r="WXE110" s="940"/>
      <c r="WXF110" s="940"/>
      <c r="WXG110" s="940"/>
      <c r="WXH110" s="940"/>
      <c r="WXI110" s="940"/>
      <c r="WXJ110" s="940"/>
      <c r="WXK110" s="940"/>
      <c r="WXL110" s="940"/>
      <c r="WXM110" s="940"/>
      <c r="WXN110" s="940"/>
      <c r="WXO110" s="940"/>
      <c r="WXP110" s="940"/>
      <c r="WXQ110" s="940"/>
      <c r="WXR110" s="940"/>
      <c r="WXS110" s="940"/>
      <c r="WXT110" s="940"/>
      <c r="WXU110" s="940"/>
      <c r="WXV110" s="940"/>
      <c r="WXW110" s="940"/>
      <c r="WXX110" s="940"/>
      <c r="WXY110" s="940"/>
      <c r="WXZ110" s="940"/>
      <c r="WYA110" s="940"/>
      <c r="WYB110" s="940"/>
      <c r="WYC110" s="940"/>
      <c r="WYD110" s="940"/>
      <c r="WYE110" s="940"/>
      <c r="WYF110" s="940"/>
      <c r="WYG110" s="940"/>
      <c r="WYH110" s="940"/>
      <c r="WYI110" s="940"/>
      <c r="WYJ110" s="940"/>
      <c r="WYK110" s="940"/>
      <c r="WYL110" s="940"/>
      <c r="WYM110" s="940"/>
      <c r="WYN110" s="940"/>
      <c r="WYO110" s="940"/>
      <c r="WYP110" s="940"/>
      <c r="WYQ110" s="940"/>
      <c r="WYR110" s="940"/>
      <c r="WYS110" s="940"/>
      <c r="WYT110" s="940"/>
      <c r="WYU110" s="940"/>
      <c r="WYV110" s="940"/>
      <c r="WYW110" s="940"/>
      <c r="WYX110" s="940"/>
      <c r="WYY110" s="940"/>
      <c r="WYZ110" s="940"/>
      <c r="WZA110" s="940"/>
      <c r="WZB110" s="940"/>
      <c r="WZC110" s="940"/>
      <c r="WZD110" s="940"/>
      <c r="WZE110" s="940"/>
      <c r="WZF110" s="940"/>
      <c r="WZG110" s="940"/>
      <c r="WZH110" s="940"/>
      <c r="WZI110" s="940"/>
      <c r="WZJ110" s="940"/>
      <c r="WZK110" s="940"/>
      <c r="WZL110" s="940"/>
      <c r="WZM110" s="940"/>
      <c r="WZN110" s="940"/>
      <c r="WZO110" s="940"/>
      <c r="WZP110" s="940"/>
      <c r="WZQ110" s="940"/>
      <c r="WZR110" s="940"/>
      <c r="WZS110" s="940"/>
      <c r="WZT110" s="940"/>
      <c r="WZU110" s="940"/>
      <c r="WZV110" s="940"/>
      <c r="WZW110" s="940"/>
      <c r="WZX110" s="940"/>
      <c r="WZY110" s="940"/>
      <c r="WZZ110" s="940"/>
      <c r="XAA110" s="940"/>
      <c r="XAB110" s="940"/>
      <c r="XAC110" s="940"/>
      <c r="XAD110" s="940"/>
      <c r="XAE110" s="940"/>
      <c r="XAF110" s="940"/>
      <c r="XAG110" s="940"/>
      <c r="XAH110" s="940"/>
      <c r="XAI110" s="940"/>
      <c r="XAJ110" s="940"/>
      <c r="XAK110" s="940"/>
      <c r="XAL110" s="940"/>
      <c r="XAM110" s="940"/>
      <c r="XAN110" s="940"/>
      <c r="XAO110" s="940"/>
      <c r="XAP110" s="940"/>
      <c r="XAQ110" s="940"/>
      <c r="XAR110" s="940"/>
      <c r="XAS110" s="940"/>
      <c r="XAT110" s="940"/>
      <c r="XAU110" s="940"/>
      <c r="XAV110" s="940"/>
      <c r="XAW110" s="940"/>
      <c r="XAX110" s="940"/>
      <c r="XAY110" s="940"/>
      <c r="XAZ110" s="940"/>
      <c r="XBA110" s="940"/>
      <c r="XBB110" s="940"/>
      <c r="XBC110" s="940"/>
      <c r="XBD110" s="940"/>
      <c r="XBE110" s="940"/>
      <c r="XBF110" s="940"/>
      <c r="XBG110" s="940"/>
      <c r="XBH110" s="940"/>
      <c r="XBI110" s="940"/>
      <c r="XBJ110" s="940"/>
      <c r="XBK110" s="940"/>
      <c r="XBL110" s="940"/>
      <c r="XBM110" s="940"/>
      <c r="XBN110" s="940"/>
      <c r="XBO110" s="940"/>
      <c r="XBP110" s="940"/>
      <c r="XBQ110" s="940"/>
      <c r="XBR110" s="940"/>
      <c r="XBS110" s="940"/>
      <c r="XBT110" s="940"/>
      <c r="XBU110" s="940"/>
      <c r="XBV110" s="940"/>
      <c r="XBW110" s="940"/>
      <c r="XBX110" s="940"/>
      <c r="XBY110" s="940"/>
      <c r="XBZ110" s="940"/>
      <c r="XCA110" s="940"/>
      <c r="XCB110" s="940"/>
      <c r="XCC110" s="940"/>
      <c r="XCD110" s="940"/>
      <c r="XCE110" s="940"/>
      <c r="XCF110" s="940"/>
      <c r="XCG110" s="940"/>
      <c r="XCH110" s="940"/>
      <c r="XCI110" s="940"/>
      <c r="XCJ110" s="940"/>
      <c r="XCK110" s="940"/>
      <c r="XCL110" s="940"/>
      <c r="XCM110" s="940"/>
      <c r="XCN110" s="940"/>
      <c r="XCO110" s="940"/>
      <c r="XCP110" s="940"/>
      <c r="XCQ110" s="940"/>
      <c r="XCR110" s="940"/>
      <c r="XCS110" s="940"/>
      <c r="XCT110" s="940"/>
      <c r="XCU110" s="940"/>
      <c r="XCV110" s="940"/>
      <c r="XCW110" s="940"/>
      <c r="XCX110" s="940"/>
      <c r="XCY110" s="940"/>
      <c r="XCZ110" s="940"/>
      <c r="XDA110" s="940"/>
      <c r="XDB110" s="940"/>
      <c r="XDC110" s="940"/>
      <c r="XDD110" s="940"/>
      <c r="XDE110" s="940"/>
      <c r="XDF110" s="940"/>
      <c r="XDG110" s="940"/>
      <c r="XDH110" s="940"/>
      <c r="XDI110" s="940"/>
      <c r="XDJ110" s="940"/>
      <c r="XDK110" s="940"/>
      <c r="XDL110" s="940"/>
      <c r="XDM110" s="940"/>
      <c r="XDN110" s="940"/>
      <c r="XDO110" s="940"/>
      <c r="XDP110" s="940"/>
      <c r="XDQ110" s="940"/>
      <c r="XDR110" s="940"/>
      <c r="XDS110" s="940"/>
      <c r="XDT110" s="940"/>
      <c r="XDU110" s="940"/>
      <c r="XDV110" s="940"/>
      <c r="XDW110" s="940"/>
      <c r="XDX110" s="940"/>
      <c r="XDY110" s="940"/>
      <c r="XDZ110" s="940"/>
      <c r="XEA110" s="940"/>
      <c r="XEB110" s="940"/>
      <c r="XEC110" s="940"/>
      <c r="XED110" s="940"/>
      <c r="XEE110" s="940"/>
      <c r="XEF110" s="940"/>
      <c r="XEG110" s="940"/>
      <c r="XEH110" s="940"/>
      <c r="XEI110" s="940"/>
      <c r="XEJ110" s="940"/>
      <c r="XEK110" s="940"/>
      <c r="XEL110" s="940"/>
      <c r="XEM110" s="940"/>
      <c r="XEN110" s="940"/>
      <c r="XEO110" s="940"/>
      <c r="XEP110" s="940"/>
      <c r="XEQ110" s="940"/>
      <c r="XER110" s="940"/>
      <c r="XES110" s="940"/>
      <c r="XET110" s="940"/>
      <c r="XEU110" s="940"/>
      <c r="XEV110" s="940"/>
      <c r="XEW110" s="940"/>
      <c r="XEX110" s="940"/>
      <c r="XEY110" s="940"/>
      <c r="XEZ110" s="940"/>
      <c r="XFA110" s="940"/>
      <c r="XFB110" s="940"/>
      <c r="XFC110" s="940"/>
    </row>
    <row r="111" spans="1:16383" ht="11.25" customHeight="1" x14ac:dyDescent="0.2">
      <c r="A111" s="973" t="str">
        <f t="shared" si="20"/>
        <v xml:space="preserve">d/ Spring counting period is January 1-June 15. </v>
      </c>
      <c r="B111" s="973"/>
      <c r="C111" s="973"/>
      <c r="D111" s="973"/>
      <c r="E111" s="973"/>
      <c r="F111" s="973"/>
      <c r="G111" s="973"/>
      <c r="H111" s="973"/>
      <c r="I111" s="973"/>
      <c r="J111" s="973"/>
      <c r="K111" s="973"/>
      <c r="L111" s="973"/>
      <c r="M111" s="940"/>
      <c r="N111" s="940"/>
      <c r="O111" s="940"/>
      <c r="P111" s="940"/>
      <c r="Q111" s="940"/>
      <c r="R111" s="940"/>
      <c r="S111" s="940"/>
      <c r="T111" s="940"/>
      <c r="U111" s="940"/>
      <c r="V111" s="940"/>
      <c r="W111" s="940"/>
      <c r="X111" s="940"/>
      <c r="Y111" s="940"/>
      <c r="Z111" s="940"/>
      <c r="AA111" s="940"/>
      <c r="AB111" s="940"/>
      <c r="AC111" s="940"/>
      <c r="AD111" s="940"/>
      <c r="AE111" s="940"/>
      <c r="AF111" s="940"/>
      <c r="AG111" s="940"/>
      <c r="AH111" s="940"/>
      <c r="AI111" s="940"/>
      <c r="AJ111" s="940"/>
      <c r="AK111" s="940"/>
      <c r="AL111" s="940"/>
      <c r="AM111" s="940"/>
      <c r="AN111" s="940"/>
      <c r="AO111" s="940"/>
      <c r="AP111" s="940"/>
      <c r="AQ111" s="940"/>
      <c r="AR111" s="940"/>
      <c r="AS111" s="940"/>
      <c r="AT111" s="940"/>
      <c r="AU111" s="940"/>
      <c r="AV111" s="940"/>
      <c r="AW111" s="940"/>
      <c r="AX111" s="940"/>
      <c r="AY111" s="940"/>
      <c r="AZ111" s="940"/>
      <c r="BA111" s="940"/>
      <c r="BB111" s="940"/>
      <c r="BC111" s="940"/>
      <c r="BD111" s="940"/>
      <c r="BE111" s="940"/>
      <c r="BF111" s="940"/>
      <c r="BG111" s="940"/>
      <c r="BH111" s="940"/>
      <c r="BI111" s="940"/>
      <c r="BJ111" s="940"/>
      <c r="BK111" s="940"/>
      <c r="BL111" s="940"/>
      <c r="BM111" s="940"/>
      <c r="BN111" s="940"/>
      <c r="BO111" s="940"/>
      <c r="BP111" s="940"/>
      <c r="BQ111" s="940"/>
      <c r="BR111" s="940"/>
      <c r="BS111" s="940"/>
      <c r="BT111" s="940"/>
      <c r="BU111" s="940"/>
      <c r="BV111" s="940"/>
      <c r="BW111" s="940"/>
      <c r="BX111" s="940"/>
      <c r="BY111" s="940"/>
      <c r="BZ111" s="940"/>
      <c r="CA111" s="940"/>
      <c r="CB111" s="940"/>
      <c r="CC111" s="940"/>
      <c r="CD111" s="940"/>
      <c r="CE111" s="940"/>
      <c r="CF111" s="940"/>
      <c r="CG111" s="940"/>
      <c r="CH111" s="940"/>
      <c r="CI111" s="940"/>
      <c r="CJ111" s="940"/>
      <c r="CK111" s="940"/>
      <c r="CL111" s="940"/>
      <c r="CM111" s="940"/>
      <c r="CN111" s="940"/>
      <c r="CO111" s="940"/>
      <c r="CP111" s="940"/>
      <c r="CQ111" s="940"/>
      <c r="CR111" s="940"/>
      <c r="CS111" s="940"/>
      <c r="CT111" s="940"/>
      <c r="CU111" s="940"/>
      <c r="CV111" s="940"/>
      <c r="CW111" s="940"/>
      <c r="CX111" s="940"/>
      <c r="CY111" s="940"/>
      <c r="CZ111" s="940"/>
      <c r="DA111" s="940"/>
      <c r="DB111" s="940"/>
      <c r="DC111" s="940"/>
      <c r="DD111" s="940"/>
      <c r="DE111" s="940"/>
      <c r="DF111" s="940"/>
      <c r="DG111" s="940"/>
      <c r="DH111" s="940"/>
      <c r="DI111" s="940"/>
      <c r="DJ111" s="940"/>
      <c r="DK111" s="940"/>
      <c r="DL111" s="940"/>
      <c r="DM111" s="940"/>
      <c r="DN111" s="940"/>
      <c r="DO111" s="940"/>
      <c r="DP111" s="940"/>
      <c r="DQ111" s="940"/>
      <c r="DR111" s="940"/>
      <c r="DS111" s="940"/>
      <c r="DT111" s="940"/>
      <c r="DU111" s="940"/>
      <c r="DV111" s="940"/>
      <c r="DW111" s="940"/>
      <c r="DX111" s="940"/>
      <c r="DY111" s="940"/>
      <c r="DZ111" s="940"/>
      <c r="EA111" s="940"/>
      <c r="EB111" s="940"/>
      <c r="EC111" s="940"/>
      <c r="ED111" s="940"/>
      <c r="EE111" s="940"/>
      <c r="EF111" s="940"/>
      <c r="EG111" s="940"/>
      <c r="EH111" s="940"/>
      <c r="EI111" s="940"/>
      <c r="EJ111" s="940"/>
      <c r="EK111" s="940"/>
      <c r="EL111" s="940"/>
      <c r="EM111" s="940"/>
      <c r="EN111" s="940"/>
      <c r="EO111" s="940"/>
      <c r="EP111" s="940"/>
      <c r="EQ111" s="940"/>
      <c r="ER111" s="940"/>
      <c r="ES111" s="940"/>
      <c r="ET111" s="940"/>
      <c r="EU111" s="940"/>
      <c r="EV111" s="940"/>
      <c r="EW111" s="940"/>
      <c r="EX111" s="940"/>
      <c r="EY111" s="940"/>
      <c r="EZ111" s="940"/>
      <c r="FA111" s="940"/>
      <c r="FB111" s="940"/>
      <c r="FC111" s="940"/>
      <c r="FD111" s="940"/>
      <c r="FE111" s="940"/>
      <c r="FF111" s="940"/>
      <c r="FG111" s="940"/>
      <c r="FH111" s="940"/>
      <c r="FI111" s="940"/>
      <c r="FJ111" s="940"/>
      <c r="FK111" s="940"/>
      <c r="FL111" s="940"/>
      <c r="FM111" s="940"/>
      <c r="FN111" s="940"/>
      <c r="FO111" s="940"/>
      <c r="FP111" s="940"/>
      <c r="FQ111" s="940"/>
      <c r="FR111" s="940"/>
      <c r="FS111" s="940"/>
      <c r="FT111" s="940"/>
      <c r="FU111" s="940"/>
      <c r="FV111" s="940"/>
      <c r="FW111" s="940"/>
      <c r="FX111" s="940"/>
      <c r="FY111" s="940"/>
      <c r="FZ111" s="940"/>
      <c r="GA111" s="940"/>
      <c r="GB111" s="940"/>
      <c r="GC111" s="940"/>
      <c r="GD111" s="940"/>
      <c r="GE111" s="940"/>
      <c r="GF111" s="940"/>
      <c r="GG111" s="940"/>
      <c r="GH111" s="940"/>
      <c r="GI111" s="940"/>
      <c r="GJ111" s="940"/>
      <c r="GK111" s="940"/>
      <c r="GL111" s="940"/>
      <c r="GM111" s="940"/>
      <c r="GN111" s="940"/>
      <c r="GO111" s="940"/>
      <c r="GP111" s="940"/>
      <c r="GQ111" s="940"/>
      <c r="GR111" s="940"/>
      <c r="GS111" s="940"/>
      <c r="GT111" s="940"/>
      <c r="GU111" s="940"/>
      <c r="GV111" s="940"/>
      <c r="GW111" s="940"/>
      <c r="GX111" s="940"/>
      <c r="GY111" s="940"/>
      <c r="GZ111" s="940"/>
      <c r="HA111" s="940"/>
      <c r="HB111" s="940"/>
      <c r="HC111" s="940"/>
      <c r="HD111" s="940"/>
      <c r="HE111" s="940"/>
      <c r="HF111" s="940"/>
      <c r="HG111" s="940"/>
      <c r="HH111" s="940"/>
      <c r="HI111" s="940"/>
      <c r="HJ111" s="940"/>
      <c r="HK111" s="940"/>
      <c r="HL111" s="940"/>
      <c r="HM111" s="940"/>
      <c r="HN111" s="940"/>
      <c r="HO111" s="940"/>
      <c r="HP111" s="940"/>
      <c r="HQ111" s="940"/>
      <c r="HR111" s="940"/>
      <c r="HS111" s="940"/>
      <c r="HT111" s="940"/>
      <c r="HU111" s="940"/>
      <c r="HV111" s="940"/>
      <c r="HW111" s="940"/>
      <c r="HX111" s="940"/>
      <c r="HY111" s="940"/>
      <c r="HZ111" s="940"/>
      <c r="IA111" s="940"/>
      <c r="IB111" s="940"/>
      <c r="IC111" s="940"/>
      <c r="ID111" s="940"/>
      <c r="IE111" s="940"/>
      <c r="IF111" s="940"/>
      <c r="IG111" s="940"/>
      <c r="IH111" s="940"/>
      <c r="II111" s="940"/>
      <c r="IJ111" s="940"/>
      <c r="IK111" s="940"/>
      <c r="IL111" s="940"/>
      <c r="IM111" s="940"/>
      <c r="IN111" s="940"/>
      <c r="IO111" s="940"/>
      <c r="IP111" s="940"/>
      <c r="IQ111" s="940"/>
      <c r="IR111" s="940"/>
      <c r="IS111" s="940"/>
      <c r="IT111" s="940"/>
      <c r="IU111" s="940"/>
      <c r="IV111" s="940"/>
      <c r="IW111" s="940"/>
      <c r="IX111" s="940"/>
      <c r="IY111" s="940"/>
      <c r="IZ111" s="940"/>
      <c r="JA111" s="940"/>
      <c r="JB111" s="940"/>
      <c r="JC111" s="940"/>
      <c r="JD111" s="940"/>
      <c r="JE111" s="940"/>
      <c r="JF111" s="940"/>
      <c r="JG111" s="940"/>
      <c r="JH111" s="940"/>
      <c r="JI111" s="940"/>
      <c r="JJ111" s="940"/>
      <c r="JK111" s="940"/>
      <c r="JL111" s="940"/>
      <c r="JM111" s="940"/>
      <c r="JN111" s="940"/>
      <c r="JO111" s="940"/>
      <c r="JP111" s="940"/>
      <c r="JQ111" s="940"/>
      <c r="JR111" s="940"/>
      <c r="JS111" s="940"/>
      <c r="JT111" s="940"/>
      <c r="JU111" s="940"/>
      <c r="JV111" s="940"/>
      <c r="JW111" s="940"/>
      <c r="JX111" s="940"/>
      <c r="JY111" s="940"/>
      <c r="JZ111" s="940"/>
      <c r="KA111" s="940"/>
      <c r="KB111" s="940"/>
      <c r="KC111" s="940"/>
      <c r="KD111" s="940"/>
      <c r="KE111" s="940"/>
      <c r="KF111" s="940"/>
      <c r="KG111" s="940"/>
      <c r="KH111" s="940"/>
      <c r="KI111" s="940"/>
      <c r="KJ111" s="940"/>
      <c r="KK111" s="940"/>
      <c r="KL111" s="940"/>
      <c r="KM111" s="940"/>
      <c r="KN111" s="940"/>
      <c r="KO111" s="940"/>
      <c r="KP111" s="940"/>
      <c r="KQ111" s="940"/>
      <c r="KR111" s="940"/>
      <c r="KS111" s="940"/>
      <c r="KT111" s="940"/>
      <c r="KU111" s="940"/>
      <c r="KV111" s="940"/>
      <c r="KW111" s="940"/>
      <c r="KX111" s="940"/>
      <c r="KY111" s="940"/>
      <c r="KZ111" s="940"/>
      <c r="LA111" s="940"/>
      <c r="LB111" s="940"/>
      <c r="LC111" s="940"/>
      <c r="LD111" s="940"/>
      <c r="LE111" s="940"/>
      <c r="LF111" s="940"/>
      <c r="LG111" s="940"/>
      <c r="LH111" s="940"/>
      <c r="LI111" s="940"/>
      <c r="LJ111" s="940"/>
      <c r="LK111" s="940"/>
      <c r="LL111" s="940"/>
      <c r="LM111" s="940"/>
      <c r="LN111" s="940"/>
      <c r="LO111" s="940"/>
      <c r="LP111" s="940"/>
      <c r="LQ111" s="940"/>
      <c r="LR111" s="940"/>
      <c r="LS111" s="940"/>
      <c r="LT111" s="940"/>
      <c r="LU111" s="940"/>
      <c r="LV111" s="940"/>
      <c r="LW111" s="940"/>
      <c r="LX111" s="940"/>
      <c r="LY111" s="940"/>
      <c r="LZ111" s="940"/>
      <c r="MA111" s="940"/>
      <c r="MB111" s="940"/>
      <c r="MC111" s="940"/>
      <c r="MD111" s="940"/>
      <c r="ME111" s="940"/>
      <c r="MF111" s="940"/>
      <c r="MG111" s="940"/>
      <c r="MH111" s="940"/>
      <c r="MI111" s="940"/>
      <c r="MJ111" s="940"/>
      <c r="MK111" s="940"/>
      <c r="ML111" s="940"/>
      <c r="MM111" s="940"/>
      <c r="MN111" s="940"/>
      <c r="MO111" s="940"/>
      <c r="MP111" s="940"/>
      <c r="MQ111" s="940"/>
      <c r="MR111" s="940"/>
      <c r="MS111" s="940"/>
      <c r="MT111" s="940"/>
      <c r="MU111" s="940"/>
      <c r="MV111" s="940"/>
      <c r="MW111" s="940"/>
      <c r="MX111" s="940"/>
      <c r="MY111" s="940"/>
      <c r="MZ111" s="940"/>
      <c r="NA111" s="940"/>
      <c r="NB111" s="940"/>
      <c r="NC111" s="940"/>
      <c r="ND111" s="940"/>
      <c r="NE111" s="940"/>
      <c r="NF111" s="940"/>
      <c r="NG111" s="940"/>
      <c r="NH111" s="940"/>
      <c r="NI111" s="940"/>
      <c r="NJ111" s="940"/>
      <c r="NK111" s="940"/>
      <c r="NL111" s="940"/>
      <c r="NM111" s="940"/>
      <c r="NN111" s="940"/>
      <c r="NO111" s="940"/>
      <c r="NP111" s="940"/>
      <c r="NQ111" s="940"/>
      <c r="NR111" s="940"/>
      <c r="NS111" s="940"/>
      <c r="NT111" s="940"/>
      <c r="NU111" s="940"/>
      <c r="NV111" s="940"/>
      <c r="NW111" s="940"/>
      <c r="NX111" s="940"/>
      <c r="NY111" s="940"/>
      <c r="NZ111" s="940"/>
      <c r="OA111" s="940"/>
      <c r="OB111" s="940"/>
      <c r="OC111" s="940"/>
      <c r="OD111" s="940"/>
      <c r="OE111" s="940"/>
      <c r="OF111" s="940"/>
      <c r="OG111" s="940"/>
      <c r="OH111" s="940"/>
      <c r="OI111" s="940"/>
      <c r="OJ111" s="940"/>
      <c r="OK111" s="940"/>
      <c r="OL111" s="940"/>
      <c r="OM111" s="940"/>
      <c r="ON111" s="940"/>
      <c r="OO111" s="940"/>
      <c r="OP111" s="940"/>
      <c r="OQ111" s="940"/>
      <c r="OR111" s="940"/>
      <c r="OS111" s="940"/>
      <c r="OT111" s="940"/>
      <c r="OU111" s="940"/>
      <c r="OV111" s="940"/>
      <c r="OW111" s="940"/>
      <c r="OX111" s="940"/>
      <c r="OY111" s="940"/>
      <c r="OZ111" s="940"/>
      <c r="PA111" s="940"/>
      <c r="PB111" s="940"/>
      <c r="PC111" s="940"/>
      <c r="PD111" s="940"/>
      <c r="PE111" s="940"/>
      <c r="PF111" s="940"/>
      <c r="PG111" s="940"/>
      <c r="PH111" s="940"/>
      <c r="PI111" s="940"/>
      <c r="PJ111" s="940"/>
      <c r="PK111" s="940"/>
      <c r="PL111" s="940"/>
      <c r="PM111" s="940"/>
      <c r="PN111" s="940"/>
      <c r="PO111" s="940"/>
      <c r="PP111" s="940"/>
      <c r="PQ111" s="940"/>
      <c r="PR111" s="940"/>
      <c r="PS111" s="940"/>
      <c r="PT111" s="940"/>
      <c r="PU111" s="940"/>
      <c r="PV111" s="940"/>
      <c r="PW111" s="940"/>
      <c r="PX111" s="940"/>
      <c r="PY111" s="940"/>
      <c r="PZ111" s="940"/>
      <c r="QA111" s="940"/>
      <c r="QB111" s="940"/>
      <c r="QC111" s="940"/>
      <c r="QD111" s="940"/>
      <c r="QE111" s="940"/>
      <c r="QF111" s="940"/>
      <c r="QG111" s="940"/>
      <c r="QH111" s="940"/>
      <c r="QI111" s="940"/>
      <c r="QJ111" s="940"/>
      <c r="QK111" s="940"/>
      <c r="QL111" s="940"/>
      <c r="QM111" s="940"/>
      <c r="QN111" s="940"/>
      <c r="QO111" s="940"/>
      <c r="QP111" s="940"/>
      <c r="QQ111" s="940"/>
      <c r="QR111" s="940"/>
      <c r="QS111" s="940"/>
      <c r="QT111" s="940"/>
      <c r="QU111" s="940"/>
      <c r="QV111" s="940"/>
      <c r="QW111" s="940"/>
      <c r="QX111" s="940"/>
      <c r="QY111" s="940"/>
      <c r="QZ111" s="940"/>
      <c r="RA111" s="940"/>
      <c r="RB111" s="940"/>
      <c r="RC111" s="940"/>
      <c r="RD111" s="940"/>
      <c r="RE111" s="940"/>
      <c r="RF111" s="940"/>
      <c r="RG111" s="940"/>
      <c r="RH111" s="940"/>
      <c r="RI111" s="940"/>
      <c r="RJ111" s="940"/>
      <c r="RK111" s="940"/>
      <c r="RL111" s="940"/>
      <c r="RM111" s="940"/>
      <c r="RN111" s="940"/>
      <c r="RO111" s="940"/>
      <c r="RP111" s="940"/>
      <c r="RQ111" s="940"/>
      <c r="RR111" s="940"/>
      <c r="RS111" s="940"/>
      <c r="RT111" s="940"/>
      <c r="RU111" s="940"/>
      <c r="RV111" s="940"/>
      <c r="RW111" s="940"/>
      <c r="RX111" s="940"/>
      <c r="RY111" s="940"/>
      <c r="RZ111" s="940"/>
      <c r="SA111" s="940"/>
      <c r="SB111" s="940"/>
      <c r="SC111" s="940"/>
      <c r="SD111" s="940"/>
      <c r="SE111" s="940"/>
      <c r="SF111" s="940"/>
      <c r="SG111" s="940"/>
      <c r="SH111" s="940"/>
      <c r="SI111" s="940"/>
      <c r="SJ111" s="940"/>
      <c r="SK111" s="940"/>
      <c r="SL111" s="940"/>
      <c r="SM111" s="940"/>
      <c r="SN111" s="940"/>
      <c r="SO111" s="940"/>
      <c r="SP111" s="940"/>
      <c r="SQ111" s="940"/>
      <c r="SR111" s="940"/>
      <c r="SS111" s="940"/>
      <c r="ST111" s="940"/>
      <c r="SU111" s="940"/>
      <c r="SV111" s="940"/>
      <c r="SW111" s="940"/>
      <c r="SX111" s="940"/>
      <c r="SY111" s="940"/>
      <c r="SZ111" s="940"/>
      <c r="TA111" s="940"/>
      <c r="TB111" s="940"/>
      <c r="TC111" s="940"/>
      <c r="TD111" s="940"/>
      <c r="TE111" s="940"/>
      <c r="TF111" s="940"/>
      <c r="TG111" s="940"/>
      <c r="TH111" s="940"/>
      <c r="TI111" s="940"/>
      <c r="TJ111" s="940"/>
      <c r="TK111" s="940"/>
      <c r="TL111" s="940"/>
      <c r="TM111" s="940"/>
      <c r="TN111" s="940"/>
      <c r="TO111" s="940"/>
      <c r="TP111" s="940"/>
      <c r="TQ111" s="940"/>
      <c r="TR111" s="940"/>
      <c r="TS111" s="940"/>
      <c r="TT111" s="940"/>
      <c r="TU111" s="940"/>
      <c r="TV111" s="940"/>
      <c r="TW111" s="940"/>
      <c r="TX111" s="940"/>
      <c r="TY111" s="940"/>
      <c r="TZ111" s="940"/>
      <c r="UA111" s="940"/>
      <c r="UB111" s="940"/>
      <c r="UC111" s="940"/>
      <c r="UD111" s="940"/>
      <c r="UE111" s="940"/>
      <c r="UF111" s="940"/>
      <c r="UG111" s="940"/>
      <c r="UH111" s="940"/>
      <c r="UI111" s="940"/>
      <c r="UJ111" s="940"/>
      <c r="UK111" s="940"/>
      <c r="UL111" s="940"/>
      <c r="UM111" s="940"/>
      <c r="UN111" s="940"/>
      <c r="UO111" s="940"/>
      <c r="UP111" s="940"/>
      <c r="UQ111" s="940"/>
      <c r="UR111" s="940"/>
      <c r="US111" s="940"/>
      <c r="UT111" s="940"/>
      <c r="UU111" s="940"/>
      <c r="UV111" s="940"/>
      <c r="UW111" s="940"/>
      <c r="UX111" s="940"/>
      <c r="UY111" s="940"/>
      <c r="UZ111" s="940"/>
      <c r="VA111" s="940"/>
      <c r="VB111" s="940"/>
      <c r="VC111" s="940"/>
      <c r="VD111" s="940"/>
      <c r="VE111" s="940"/>
      <c r="VF111" s="940"/>
      <c r="VG111" s="940"/>
      <c r="VH111" s="940"/>
      <c r="VI111" s="940"/>
      <c r="VJ111" s="940"/>
      <c r="VK111" s="940"/>
      <c r="VL111" s="940"/>
      <c r="VM111" s="940"/>
      <c r="VN111" s="940"/>
      <c r="VO111" s="940"/>
      <c r="VP111" s="940"/>
      <c r="VQ111" s="940"/>
      <c r="VR111" s="940"/>
      <c r="VS111" s="940"/>
      <c r="VT111" s="940"/>
      <c r="VU111" s="940"/>
      <c r="VV111" s="940"/>
      <c r="VW111" s="940"/>
      <c r="VX111" s="940"/>
      <c r="VY111" s="940"/>
      <c r="VZ111" s="940"/>
      <c r="WA111" s="940"/>
      <c r="WB111" s="940"/>
      <c r="WC111" s="940"/>
      <c r="WD111" s="940"/>
      <c r="WE111" s="940"/>
      <c r="WF111" s="940"/>
      <c r="WG111" s="940"/>
      <c r="WH111" s="940"/>
      <c r="WI111" s="940"/>
      <c r="WJ111" s="940"/>
      <c r="WK111" s="940"/>
      <c r="WL111" s="940"/>
      <c r="WM111" s="940"/>
      <c r="WN111" s="940"/>
      <c r="WO111" s="940"/>
      <c r="WP111" s="940"/>
      <c r="WQ111" s="940"/>
      <c r="WR111" s="940"/>
      <c r="WS111" s="940"/>
      <c r="WT111" s="940"/>
      <c r="WU111" s="940"/>
      <c r="WV111" s="940"/>
      <c r="WW111" s="940"/>
      <c r="WX111" s="940"/>
      <c r="WY111" s="940"/>
      <c r="WZ111" s="940"/>
      <c r="XA111" s="940"/>
      <c r="XB111" s="940"/>
      <c r="XC111" s="940"/>
      <c r="XD111" s="940"/>
      <c r="XE111" s="940"/>
      <c r="XF111" s="940"/>
      <c r="XG111" s="940"/>
      <c r="XH111" s="940"/>
      <c r="XI111" s="940"/>
      <c r="XJ111" s="940"/>
      <c r="XK111" s="940"/>
      <c r="XL111" s="940"/>
      <c r="XM111" s="940"/>
      <c r="XN111" s="940"/>
      <c r="XO111" s="940"/>
      <c r="XP111" s="940"/>
      <c r="XQ111" s="940"/>
      <c r="XR111" s="940"/>
      <c r="XS111" s="940"/>
      <c r="XT111" s="940"/>
      <c r="XU111" s="940"/>
      <c r="XV111" s="940"/>
      <c r="XW111" s="940"/>
      <c r="XX111" s="940"/>
      <c r="XY111" s="940"/>
      <c r="XZ111" s="940"/>
      <c r="YA111" s="940"/>
      <c r="YB111" s="940"/>
      <c r="YC111" s="940"/>
      <c r="YD111" s="940"/>
      <c r="YE111" s="940"/>
      <c r="YF111" s="940"/>
      <c r="YG111" s="940"/>
      <c r="YH111" s="940"/>
      <c r="YI111" s="940"/>
      <c r="YJ111" s="940"/>
      <c r="YK111" s="940"/>
      <c r="YL111" s="940"/>
      <c r="YM111" s="940"/>
      <c r="YN111" s="940"/>
      <c r="YO111" s="940"/>
      <c r="YP111" s="940"/>
      <c r="YQ111" s="940"/>
      <c r="YR111" s="940"/>
      <c r="YS111" s="940"/>
      <c r="YT111" s="940"/>
      <c r="YU111" s="940"/>
      <c r="YV111" s="940"/>
      <c r="YW111" s="940"/>
      <c r="YX111" s="940"/>
      <c r="YY111" s="940"/>
      <c r="YZ111" s="940"/>
      <c r="ZA111" s="940"/>
      <c r="ZB111" s="940"/>
      <c r="ZC111" s="940"/>
      <c r="ZD111" s="940"/>
      <c r="ZE111" s="940"/>
      <c r="ZF111" s="940"/>
      <c r="ZG111" s="940"/>
      <c r="ZH111" s="940"/>
      <c r="ZI111" s="940"/>
      <c r="ZJ111" s="940"/>
      <c r="ZK111" s="940"/>
      <c r="ZL111" s="940"/>
      <c r="ZM111" s="940"/>
      <c r="ZN111" s="940"/>
      <c r="ZO111" s="940"/>
      <c r="ZP111" s="940"/>
      <c r="ZQ111" s="940"/>
      <c r="ZR111" s="940"/>
      <c r="ZS111" s="940"/>
      <c r="ZT111" s="940"/>
      <c r="ZU111" s="940"/>
      <c r="ZV111" s="940"/>
      <c r="ZW111" s="940"/>
      <c r="ZX111" s="940"/>
      <c r="ZY111" s="940"/>
      <c r="ZZ111" s="940"/>
      <c r="AAA111" s="940"/>
      <c r="AAB111" s="940"/>
      <c r="AAC111" s="940"/>
      <c r="AAD111" s="940"/>
      <c r="AAE111" s="940"/>
      <c r="AAF111" s="940"/>
      <c r="AAG111" s="940"/>
      <c r="AAH111" s="940"/>
      <c r="AAI111" s="940"/>
      <c r="AAJ111" s="940"/>
      <c r="AAK111" s="940"/>
      <c r="AAL111" s="940"/>
      <c r="AAM111" s="940"/>
      <c r="AAN111" s="940"/>
      <c r="AAO111" s="940"/>
      <c r="AAP111" s="940"/>
      <c r="AAQ111" s="940"/>
      <c r="AAR111" s="940"/>
      <c r="AAS111" s="940"/>
      <c r="AAT111" s="940"/>
      <c r="AAU111" s="940"/>
      <c r="AAV111" s="940"/>
      <c r="AAW111" s="940"/>
      <c r="AAX111" s="940"/>
      <c r="AAY111" s="940"/>
      <c r="AAZ111" s="940"/>
      <c r="ABA111" s="940"/>
      <c r="ABB111" s="940"/>
      <c r="ABC111" s="940"/>
      <c r="ABD111" s="940"/>
      <c r="ABE111" s="940"/>
      <c r="ABF111" s="940"/>
      <c r="ABG111" s="940"/>
      <c r="ABH111" s="940"/>
      <c r="ABI111" s="940"/>
      <c r="ABJ111" s="940"/>
      <c r="ABK111" s="940"/>
      <c r="ABL111" s="940"/>
      <c r="ABM111" s="940"/>
      <c r="ABN111" s="940"/>
      <c r="ABO111" s="940"/>
      <c r="ABP111" s="940"/>
      <c r="ABQ111" s="940"/>
      <c r="ABR111" s="940"/>
      <c r="ABS111" s="940"/>
      <c r="ABT111" s="940"/>
      <c r="ABU111" s="940"/>
      <c r="ABV111" s="940"/>
      <c r="ABW111" s="940"/>
      <c r="ABX111" s="940"/>
      <c r="ABY111" s="940"/>
      <c r="ABZ111" s="940"/>
      <c r="ACA111" s="940"/>
      <c r="ACB111" s="940"/>
      <c r="ACC111" s="940"/>
      <c r="ACD111" s="940"/>
      <c r="ACE111" s="940"/>
      <c r="ACF111" s="940"/>
      <c r="ACG111" s="940"/>
      <c r="ACH111" s="940"/>
      <c r="ACI111" s="940"/>
      <c r="ACJ111" s="940"/>
      <c r="ACK111" s="940"/>
      <c r="ACL111" s="940"/>
      <c r="ACM111" s="940"/>
      <c r="ACN111" s="940"/>
      <c r="ACO111" s="940"/>
      <c r="ACP111" s="940"/>
      <c r="ACQ111" s="940"/>
      <c r="ACR111" s="940"/>
      <c r="ACS111" s="940"/>
      <c r="ACT111" s="940"/>
      <c r="ACU111" s="940"/>
      <c r="ACV111" s="940"/>
      <c r="ACW111" s="940"/>
      <c r="ACX111" s="940"/>
      <c r="ACY111" s="940"/>
      <c r="ACZ111" s="940"/>
      <c r="ADA111" s="940"/>
      <c r="ADB111" s="940"/>
      <c r="ADC111" s="940"/>
      <c r="ADD111" s="940"/>
      <c r="ADE111" s="940"/>
      <c r="ADF111" s="940"/>
      <c r="ADG111" s="940"/>
      <c r="ADH111" s="940"/>
      <c r="ADI111" s="940"/>
      <c r="ADJ111" s="940"/>
      <c r="ADK111" s="940"/>
      <c r="ADL111" s="940"/>
      <c r="ADM111" s="940"/>
      <c r="ADN111" s="940"/>
      <c r="ADO111" s="940"/>
      <c r="ADP111" s="940"/>
      <c r="ADQ111" s="940"/>
      <c r="ADR111" s="940"/>
      <c r="ADS111" s="940"/>
      <c r="ADT111" s="940"/>
      <c r="ADU111" s="940"/>
      <c r="ADV111" s="940"/>
      <c r="ADW111" s="940"/>
      <c r="ADX111" s="940"/>
      <c r="ADY111" s="940"/>
      <c r="ADZ111" s="940"/>
      <c r="AEA111" s="940"/>
      <c r="AEB111" s="940"/>
      <c r="AEC111" s="940"/>
      <c r="AED111" s="940"/>
      <c r="AEE111" s="940"/>
      <c r="AEF111" s="940"/>
      <c r="AEG111" s="940"/>
      <c r="AEH111" s="940"/>
      <c r="AEI111" s="940"/>
      <c r="AEJ111" s="940"/>
      <c r="AEK111" s="940"/>
      <c r="AEL111" s="940"/>
      <c r="AEM111" s="940"/>
      <c r="AEN111" s="940"/>
      <c r="AEO111" s="940"/>
      <c r="AEP111" s="940"/>
      <c r="AEQ111" s="940"/>
      <c r="AER111" s="940"/>
      <c r="AES111" s="940"/>
      <c r="AET111" s="940"/>
      <c r="AEU111" s="940"/>
      <c r="AEV111" s="940"/>
      <c r="AEW111" s="940"/>
      <c r="AEX111" s="940"/>
      <c r="AEY111" s="940"/>
      <c r="AEZ111" s="940"/>
      <c r="AFA111" s="940"/>
      <c r="AFB111" s="940"/>
      <c r="AFC111" s="940"/>
      <c r="AFD111" s="940"/>
      <c r="AFE111" s="940"/>
      <c r="AFF111" s="940"/>
      <c r="AFG111" s="940"/>
      <c r="AFH111" s="940"/>
      <c r="AFI111" s="940"/>
      <c r="AFJ111" s="940"/>
      <c r="AFK111" s="940"/>
      <c r="AFL111" s="940"/>
      <c r="AFM111" s="940"/>
      <c r="AFN111" s="940"/>
      <c r="AFO111" s="940"/>
      <c r="AFP111" s="940"/>
      <c r="AFQ111" s="940"/>
      <c r="AFR111" s="940"/>
      <c r="AFS111" s="940"/>
      <c r="AFT111" s="940"/>
      <c r="AFU111" s="940"/>
      <c r="AFV111" s="940"/>
      <c r="AFW111" s="940"/>
      <c r="AFX111" s="940"/>
      <c r="AFY111" s="940"/>
      <c r="AFZ111" s="940"/>
      <c r="AGA111" s="940"/>
      <c r="AGB111" s="940"/>
      <c r="AGC111" s="940"/>
      <c r="AGD111" s="940"/>
      <c r="AGE111" s="940"/>
      <c r="AGF111" s="940"/>
      <c r="AGG111" s="940"/>
      <c r="AGH111" s="940"/>
      <c r="AGI111" s="940"/>
      <c r="AGJ111" s="940"/>
      <c r="AGK111" s="940"/>
      <c r="AGL111" s="940"/>
      <c r="AGM111" s="940"/>
      <c r="AGN111" s="940"/>
      <c r="AGO111" s="940"/>
      <c r="AGP111" s="940"/>
      <c r="AGQ111" s="940"/>
      <c r="AGR111" s="940"/>
      <c r="AGS111" s="940"/>
      <c r="AGT111" s="940"/>
      <c r="AGU111" s="940"/>
      <c r="AGV111" s="940"/>
      <c r="AGW111" s="940"/>
      <c r="AGX111" s="940"/>
      <c r="AGY111" s="940"/>
      <c r="AGZ111" s="940"/>
      <c r="AHA111" s="940"/>
      <c r="AHB111" s="940"/>
      <c r="AHC111" s="940"/>
      <c r="AHD111" s="940"/>
      <c r="AHE111" s="940"/>
      <c r="AHF111" s="940"/>
      <c r="AHG111" s="940"/>
      <c r="AHH111" s="940"/>
      <c r="AHI111" s="940"/>
      <c r="AHJ111" s="940"/>
      <c r="AHK111" s="940"/>
      <c r="AHL111" s="940"/>
      <c r="AHM111" s="940"/>
      <c r="AHN111" s="940"/>
      <c r="AHO111" s="940"/>
      <c r="AHP111" s="940"/>
      <c r="AHQ111" s="940"/>
      <c r="AHR111" s="940"/>
      <c r="AHS111" s="940"/>
      <c r="AHT111" s="940"/>
      <c r="AHU111" s="940"/>
      <c r="AHV111" s="940"/>
      <c r="AHW111" s="940"/>
      <c r="AHX111" s="940"/>
      <c r="AHY111" s="940"/>
      <c r="AHZ111" s="940"/>
      <c r="AIA111" s="940"/>
      <c r="AIB111" s="940"/>
      <c r="AIC111" s="940"/>
      <c r="AID111" s="940"/>
      <c r="AIE111" s="940"/>
      <c r="AIF111" s="940"/>
      <c r="AIG111" s="940"/>
      <c r="AIH111" s="940"/>
      <c r="AII111" s="940"/>
      <c r="AIJ111" s="940"/>
      <c r="AIK111" s="940"/>
      <c r="AIL111" s="940"/>
      <c r="AIM111" s="940"/>
      <c r="AIN111" s="940"/>
      <c r="AIO111" s="940"/>
      <c r="AIP111" s="940"/>
      <c r="AIQ111" s="940"/>
      <c r="AIR111" s="940"/>
      <c r="AIS111" s="940"/>
      <c r="AIT111" s="940"/>
      <c r="AIU111" s="940"/>
      <c r="AIV111" s="940"/>
      <c r="AIW111" s="940"/>
      <c r="AIX111" s="940"/>
      <c r="AIY111" s="940"/>
      <c r="AIZ111" s="940"/>
      <c r="AJA111" s="940"/>
      <c r="AJB111" s="940"/>
      <c r="AJC111" s="940"/>
      <c r="AJD111" s="940"/>
      <c r="AJE111" s="940"/>
      <c r="AJF111" s="940"/>
      <c r="AJG111" s="940"/>
      <c r="AJH111" s="940"/>
      <c r="AJI111" s="940"/>
      <c r="AJJ111" s="940"/>
      <c r="AJK111" s="940"/>
      <c r="AJL111" s="940"/>
      <c r="AJM111" s="940"/>
      <c r="AJN111" s="940"/>
      <c r="AJO111" s="940"/>
      <c r="AJP111" s="940"/>
      <c r="AJQ111" s="940"/>
      <c r="AJR111" s="940"/>
      <c r="AJS111" s="940"/>
      <c r="AJT111" s="940"/>
      <c r="AJU111" s="940"/>
      <c r="AJV111" s="940"/>
      <c r="AJW111" s="940"/>
      <c r="AJX111" s="940"/>
      <c r="AJY111" s="940"/>
      <c r="AJZ111" s="940"/>
      <c r="AKA111" s="940"/>
      <c r="AKB111" s="940"/>
      <c r="AKC111" s="940"/>
      <c r="AKD111" s="940"/>
      <c r="AKE111" s="940"/>
      <c r="AKF111" s="940"/>
      <c r="AKG111" s="940"/>
      <c r="AKH111" s="940"/>
      <c r="AKI111" s="940"/>
      <c r="AKJ111" s="940"/>
      <c r="AKK111" s="940"/>
      <c r="AKL111" s="940"/>
      <c r="AKM111" s="940"/>
      <c r="AKN111" s="940"/>
      <c r="AKO111" s="940"/>
      <c r="AKP111" s="940"/>
      <c r="AKQ111" s="940"/>
      <c r="AKR111" s="940"/>
      <c r="AKS111" s="940"/>
      <c r="AKT111" s="940"/>
      <c r="AKU111" s="940"/>
      <c r="AKV111" s="940"/>
      <c r="AKW111" s="940"/>
      <c r="AKX111" s="940"/>
      <c r="AKY111" s="940"/>
      <c r="AKZ111" s="940"/>
      <c r="ALA111" s="940"/>
      <c r="ALB111" s="940"/>
      <c r="ALC111" s="940"/>
      <c r="ALD111" s="940"/>
      <c r="ALE111" s="940"/>
      <c r="ALF111" s="940"/>
      <c r="ALG111" s="940"/>
      <c r="ALH111" s="940"/>
      <c r="ALI111" s="940"/>
      <c r="ALJ111" s="940"/>
      <c r="ALK111" s="940"/>
      <c r="ALL111" s="940"/>
      <c r="ALM111" s="940"/>
      <c r="ALN111" s="940"/>
      <c r="ALO111" s="940"/>
      <c r="ALP111" s="940"/>
      <c r="ALQ111" s="940"/>
      <c r="ALR111" s="940"/>
      <c r="ALS111" s="940"/>
      <c r="ALT111" s="940"/>
      <c r="ALU111" s="940"/>
      <c r="ALV111" s="940"/>
      <c r="ALW111" s="940"/>
      <c r="ALX111" s="940"/>
      <c r="ALY111" s="940"/>
      <c r="ALZ111" s="940"/>
      <c r="AMA111" s="940"/>
      <c r="AMB111" s="940"/>
      <c r="AMC111" s="940"/>
      <c r="AMD111" s="940"/>
      <c r="AME111" s="940"/>
      <c r="AMF111" s="940"/>
      <c r="AMG111" s="940"/>
      <c r="AMH111" s="940"/>
      <c r="AMI111" s="940"/>
      <c r="AMJ111" s="940"/>
      <c r="AMK111" s="940"/>
      <c r="AML111" s="940"/>
      <c r="AMM111" s="940"/>
      <c r="AMN111" s="940"/>
      <c r="AMO111" s="940"/>
      <c r="AMP111" s="940"/>
      <c r="AMQ111" s="940"/>
      <c r="AMR111" s="940"/>
      <c r="AMS111" s="940"/>
      <c r="AMT111" s="940"/>
      <c r="AMU111" s="940"/>
      <c r="AMV111" s="940"/>
      <c r="AMW111" s="940"/>
      <c r="AMX111" s="940"/>
      <c r="AMY111" s="940"/>
      <c r="AMZ111" s="940"/>
      <c r="ANA111" s="940"/>
      <c r="ANB111" s="940"/>
      <c r="ANC111" s="940"/>
      <c r="AND111" s="940"/>
      <c r="ANE111" s="940"/>
      <c r="ANF111" s="940"/>
      <c r="ANG111" s="940"/>
      <c r="ANH111" s="940"/>
      <c r="ANI111" s="940"/>
      <c r="ANJ111" s="940"/>
      <c r="ANK111" s="940"/>
      <c r="ANL111" s="940"/>
      <c r="ANM111" s="940"/>
      <c r="ANN111" s="940"/>
      <c r="ANO111" s="940"/>
      <c r="ANP111" s="940"/>
      <c r="ANQ111" s="940"/>
      <c r="ANR111" s="940"/>
      <c r="ANS111" s="940"/>
      <c r="ANT111" s="940"/>
      <c r="ANU111" s="940"/>
      <c r="ANV111" s="940"/>
      <c r="ANW111" s="940"/>
      <c r="ANX111" s="940"/>
      <c r="ANY111" s="940"/>
      <c r="ANZ111" s="940"/>
      <c r="AOA111" s="940"/>
      <c r="AOB111" s="940"/>
      <c r="AOC111" s="940"/>
      <c r="AOD111" s="940"/>
      <c r="AOE111" s="940"/>
      <c r="AOF111" s="940"/>
      <c r="AOG111" s="940"/>
      <c r="AOH111" s="940"/>
      <c r="AOI111" s="940"/>
      <c r="AOJ111" s="940"/>
      <c r="AOK111" s="940"/>
      <c r="AOL111" s="940"/>
      <c r="AOM111" s="940"/>
      <c r="AON111" s="940"/>
      <c r="AOO111" s="940"/>
      <c r="AOP111" s="940"/>
      <c r="AOQ111" s="940"/>
      <c r="AOR111" s="940"/>
      <c r="AOS111" s="940"/>
      <c r="AOT111" s="940"/>
      <c r="AOU111" s="940"/>
      <c r="AOV111" s="940"/>
      <c r="AOW111" s="940"/>
      <c r="AOX111" s="940"/>
      <c r="AOY111" s="940"/>
      <c r="AOZ111" s="940"/>
      <c r="APA111" s="940"/>
      <c r="APB111" s="940"/>
      <c r="APC111" s="940"/>
      <c r="APD111" s="940"/>
      <c r="APE111" s="940"/>
      <c r="APF111" s="940"/>
      <c r="APG111" s="940"/>
      <c r="APH111" s="940"/>
      <c r="API111" s="940"/>
      <c r="APJ111" s="940"/>
      <c r="APK111" s="940"/>
      <c r="APL111" s="940"/>
      <c r="APM111" s="940"/>
      <c r="APN111" s="940"/>
      <c r="APO111" s="940"/>
      <c r="APP111" s="940"/>
      <c r="APQ111" s="940"/>
      <c r="APR111" s="940"/>
      <c r="APS111" s="940"/>
      <c r="APT111" s="940"/>
      <c r="APU111" s="940"/>
      <c r="APV111" s="940"/>
      <c r="APW111" s="940"/>
      <c r="APX111" s="940"/>
      <c r="APY111" s="940"/>
      <c r="APZ111" s="940"/>
      <c r="AQA111" s="940"/>
      <c r="AQB111" s="940"/>
      <c r="AQC111" s="940"/>
      <c r="AQD111" s="940"/>
      <c r="AQE111" s="940"/>
      <c r="AQF111" s="940"/>
      <c r="AQG111" s="940"/>
      <c r="AQH111" s="940"/>
      <c r="AQI111" s="940"/>
      <c r="AQJ111" s="940"/>
      <c r="AQK111" s="940"/>
      <c r="AQL111" s="940"/>
      <c r="AQM111" s="940"/>
      <c r="AQN111" s="940"/>
      <c r="AQO111" s="940"/>
      <c r="AQP111" s="940"/>
      <c r="AQQ111" s="940"/>
      <c r="AQR111" s="940"/>
      <c r="AQS111" s="940"/>
      <c r="AQT111" s="940"/>
      <c r="AQU111" s="940"/>
      <c r="AQV111" s="940"/>
      <c r="AQW111" s="940"/>
      <c r="AQX111" s="940"/>
      <c r="AQY111" s="940"/>
      <c r="AQZ111" s="940"/>
      <c r="ARA111" s="940"/>
      <c r="ARB111" s="940"/>
      <c r="ARC111" s="940"/>
      <c r="ARD111" s="940"/>
      <c r="ARE111" s="940"/>
      <c r="ARF111" s="940"/>
      <c r="ARG111" s="940"/>
      <c r="ARH111" s="940"/>
      <c r="ARI111" s="940"/>
      <c r="ARJ111" s="940"/>
      <c r="ARK111" s="940"/>
      <c r="ARL111" s="940"/>
      <c r="ARM111" s="940"/>
      <c r="ARN111" s="940"/>
      <c r="ARO111" s="940"/>
      <c r="ARP111" s="940"/>
      <c r="ARQ111" s="940"/>
      <c r="ARR111" s="940"/>
      <c r="ARS111" s="940"/>
      <c r="ART111" s="940"/>
      <c r="ARU111" s="940"/>
      <c r="ARV111" s="940"/>
      <c r="ARW111" s="940"/>
      <c r="ARX111" s="940"/>
      <c r="ARY111" s="940"/>
      <c r="ARZ111" s="940"/>
      <c r="ASA111" s="940"/>
      <c r="ASB111" s="940"/>
      <c r="ASC111" s="940"/>
      <c r="ASD111" s="940"/>
      <c r="ASE111" s="940"/>
      <c r="ASF111" s="940"/>
      <c r="ASG111" s="940"/>
      <c r="ASH111" s="940"/>
      <c r="ASI111" s="940"/>
      <c r="ASJ111" s="940"/>
      <c r="ASK111" s="940"/>
      <c r="ASL111" s="940"/>
      <c r="ASM111" s="940"/>
      <c r="ASN111" s="940"/>
      <c r="ASO111" s="940"/>
      <c r="ASP111" s="940"/>
      <c r="ASQ111" s="940"/>
      <c r="ASR111" s="940"/>
      <c r="ASS111" s="940"/>
      <c r="AST111" s="940"/>
      <c r="ASU111" s="940"/>
      <c r="ASV111" s="940"/>
      <c r="ASW111" s="940"/>
      <c r="ASX111" s="940"/>
      <c r="ASY111" s="940"/>
      <c r="ASZ111" s="940"/>
      <c r="ATA111" s="940"/>
      <c r="ATB111" s="940"/>
      <c r="ATC111" s="940"/>
      <c r="ATD111" s="940"/>
      <c r="ATE111" s="940"/>
      <c r="ATF111" s="940"/>
      <c r="ATG111" s="940"/>
      <c r="ATH111" s="940"/>
      <c r="ATI111" s="940"/>
      <c r="ATJ111" s="940"/>
      <c r="ATK111" s="940"/>
      <c r="ATL111" s="940"/>
      <c r="ATM111" s="940"/>
      <c r="ATN111" s="940"/>
      <c r="ATO111" s="940"/>
      <c r="ATP111" s="940"/>
      <c r="ATQ111" s="940"/>
      <c r="ATR111" s="940"/>
      <c r="ATS111" s="940"/>
      <c r="ATT111" s="940"/>
      <c r="ATU111" s="940"/>
      <c r="ATV111" s="940"/>
      <c r="ATW111" s="940"/>
      <c r="ATX111" s="940"/>
      <c r="ATY111" s="940"/>
      <c r="ATZ111" s="940"/>
      <c r="AUA111" s="940"/>
      <c r="AUB111" s="940"/>
      <c r="AUC111" s="940"/>
      <c r="AUD111" s="940"/>
      <c r="AUE111" s="940"/>
      <c r="AUF111" s="940"/>
      <c r="AUG111" s="940"/>
      <c r="AUH111" s="940"/>
      <c r="AUI111" s="940"/>
      <c r="AUJ111" s="940"/>
      <c r="AUK111" s="940"/>
      <c r="AUL111" s="940"/>
      <c r="AUM111" s="940"/>
      <c r="AUN111" s="940"/>
      <c r="AUO111" s="940"/>
      <c r="AUP111" s="940"/>
      <c r="AUQ111" s="940"/>
      <c r="AUR111" s="940"/>
      <c r="AUS111" s="940"/>
      <c r="AUT111" s="940"/>
      <c r="AUU111" s="940"/>
      <c r="AUV111" s="940"/>
      <c r="AUW111" s="940"/>
      <c r="AUX111" s="940"/>
      <c r="AUY111" s="940"/>
      <c r="AUZ111" s="940"/>
      <c r="AVA111" s="940"/>
      <c r="AVB111" s="940"/>
      <c r="AVC111" s="940"/>
      <c r="AVD111" s="940"/>
      <c r="AVE111" s="940"/>
      <c r="AVF111" s="940"/>
      <c r="AVG111" s="940"/>
      <c r="AVH111" s="940"/>
      <c r="AVI111" s="940"/>
      <c r="AVJ111" s="940"/>
      <c r="AVK111" s="940"/>
      <c r="AVL111" s="940"/>
      <c r="AVM111" s="940"/>
      <c r="AVN111" s="940"/>
      <c r="AVO111" s="940"/>
      <c r="AVP111" s="940"/>
      <c r="AVQ111" s="940"/>
      <c r="AVR111" s="940"/>
      <c r="AVS111" s="940"/>
      <c r="AVT111" s="940"/>
      <c r="AVU111" s="940"/>
      <c r="AVV111" s="940"/>
      <c r="AVW111" s="940"/>
      <c r="AVX111" s="940"/>
      <c r="AVY111" s="940"/>
      <c r="AVZ111" s="940"/>
      <c r="AWA111" s="940"/>
      <c r="AWB111" s="940"/>
      <c r="AWC111" s="940"/>
      <c r="AWD111" s="940"/>
      <c r="AWE111" s="940"/>
      <c r="AWF111" s="940"/>
      <c r="AWG111" s="940"/>
      <c r="AWH111" s="940"/>
      <c r="AWI111" s="940"/>
      <c r="AWJ111" s="940"/>
      <c r="AWK111" s="940"/>
      <c r="AWL111" s="940"/>
      <c r="AWM111" s="940"/>
      <c r="AWN111" s="940"/>
      <c r="AWO111" s="940"/>
      <c r="AWP111" s="940"/>
      <c r="AWQ111" s="940"/>
      <c r="AWR111" s="940"/>
      <c r="AWS111" s="940"/>
      <c r="AWT111" s="940"/>
      <c r="AWU111" s="940"/>
      <c r="AWV111" s="940"/>
      <c r="AWW111" s="940"/>
      <c r="AWX111" s="940"/>
      <c r="AWY111" s="940"/>
      <c r="AWZ111" s="940"/>
      <c r="AXA111" s="940"/>
      <c r="AXB111" s="940"/>
      <c r="AXC111" s="940"/>
      <c r="AXD111" s="940"/>
      <c r="AXE111" s="940"/>
      <c r="AXF111" s="940"/>
      <c r="AXG111" s="940"/>
      <c r="AXH111" s="940"/>
      <c r="AXI111" s="940"/>
      <c r="AXJ111" s="940"/>
      <c r="AXK111" s="940"/>
      <c r="AXL111" s="940"/>
      <c r="AXM111" s="940"/>
      <c r="AXN111" s="940"/>
      <c r="AXO111" s="940"/>
      <c r="AXP111" s="940"/>
      <c r="AXQ111" s="940"/>
      <c r="AXR111" s="940"/>
      <c r="AXS111" s="940"/>
      <c r="AXT111" s="940"/>
      <c r="AXU111" s="940"/>
      <c r="AXV111" s="940"/>
      <c r="AXW111" s="940"/>
      <c r="AXX111" s="940"/>
      <c r="AXY111" s="940"/>
      <c r="AXZ111" s="940"/>
      <c r="AYA111" s="940"/>
      <c r="AYB111" s="940"/>
      <c r="AYC111" s="940"/>
      <c r="AYD111" s="940"/>
      <c r="AYE111" s="940"/>
      <c r="AYF111" s="940"/>
      <c r="AYG111" s="940"/>
      <c r="AYH111" s="940"/>
      <c r="AYI111" s="940"/>
      <c r="AYJ111" s="940"/>
      <c r="AYK111" s="940"/>
      <c r="AYL111" s="940"/>
      <c r="AYM111" s="940"/>
      <c r="AYN111" s="940"/>
      <c r="AYO111" s="940"/>
      <c r="AYP111" s="940"/>
      <c r="AYQ111" s="940"/>
      <c r="AYR111" s="940"/>
      <c r="AYS111" s="940"/>
      <c r="AYT111" s="940"/>
      <c r="AYU111" s="940"/>
      <c r="AYV111" s="940"/>
      <c r="AYW111" s="940"/>
      <c r="AYX111" s="940"/>
      <c r="AYY111" s="940"/>
      <c r="AYZ111" s="940"/>
      <c r="AZA111" s="940"/>
      <c r="AZB111" s="940"/>
      <c r="AZC111" s="940"/>
      <c r="AZD111" s="940"/>
      <c r="AZE111" s="940"/>
      <c r="AZF111" s="940"/>
      <c r="AZG111" s="940"/>
      <c r="AZH111" s="940"/>
      <c r="AZI111" s="940"/>
      <c r="AZJ111" s="940"/>
      <c r="AZK111" s="940"/>
      <c r="AZL111" s="940"/>
      <c r="AZM111" s="940"/>
      <c r="AZN111" s="940"/>
      <c r="AZO111" s="940"/>
      <c r="AZP111" s="940"/>
      <c r="AZQ111" s="940"/>
      <c r="AZR111" s="940"/>
      <c r="AZS111" s="940"/>
      <c r="AZT111" s="940"/>
      <c r="AZU111" s="940"/>
      <c r="AZV111" s="940"/>
      <c r="AZW111" s="940"/>
      <c r="AZX111" s="940"/>
      <c r="AZY111" s="940"/>
      <c r="AZZ111" s="940"/>
      <c r="BAA111" s="940"/>
      <c r="BAB111" s="940"/>
      <c r="BAC111" s="940"/>
      <c r="BAD111" s="940"/>
      <c r="BAE111" s="940"/>
      <c r="BAF111" s="940"/>
      <c r="BAG111" s="940"/>
      <c r="BAH111" s="940"/>
      <c r="BAI111" s="940"/>
      <c r="BAJ111" s="940"/>
      <c r="BAK111" s="940"/>
      <c r="BAL111" s="940"/>
      <c r="BAM111" s="940"/>
      <c r="BAN111" s="940"/>
      <c r="BAO111" s="940"/>
      <c r="BAP111" s="940"/>
      <c r="BAQ111" s="940"/>
      <c r="BAR111" s="940"/>
      <c r="BAS111" s="940"/>
      <c r="BAT111" s="940"/>
      <c r="BAU111" s="940"/>
      <c r="BAV111" s="940"/>
      <c r="BAW111" s="940"/>
      <c r="BAX111" s="940"/>
      <c r="BAY111" s="940"/>
      <c r="BAZ111" s="940"/>
      <c r="BBA111" s="940"/>
      <c r="BBB111" s="940"/>
      <c r="BBC111" s="940"/>
      <c r="BBD111" s="940"/>
      <c r="BBE111" s="940"/>
      <c r="BBF111" s="940"/>
      <c r="BBG111" s="940"/>
      <c r="BBH111" s="940"/>
      <c r="BBI111" s="940"/>
      <c r="BBJ111" s="940"/>
      <c r="BBK111" s="940"/>
      <c r="BBL111" s="940"/>
      <c r="BBM111" s="940"/>
      <c r="BBN111" s="940"/>
      <c r="BBO111" s="940"/>
      <c r="BBP111" s="940"/>
      <c r="BBQ111" s="940"/>
      <c r="BBR111" s="940"/>
      <c r="BBS111" s="940"/>
      <c r="BBT111" s="940"/>
      <c r="BBU111" s="940"/>
      <c r="BBV111" s="940"/>
      <c r="BBW111" s="940"/>
      <c r="BBX111" s="940"/>
      <c r="BBY111" s="940"/>
      <c r="BBZ111" s="940"/>
      <c r="BCA111" s="940"/>
      <c r="BCB111" s="940"/>
      <c r="BCC111" s="940"/>
      <c r="BCD111" s="940"/>
      <c r="BCE111" s="940"/>
      <c r="BCF111" s="940"/>
      <c r="BCG111" s="940"/>
      <c r="BCH111" s="940"/>
      <c r="BCI111" s="940"/>
      <c r="BCJ111" s="940"/>
      <c r="BCK111" s="940"/>
      <c r="BCL111" s="940"/>
      <c r="BCM111" s="940"/>
      <c r="BCN111" s="940"/>
      <c r="BCO111" s="940"/>
      <c r="BCP111" s="940"/>
      <c r="BCQ111" s="940"/>
      <c r="BCR111" s="940"/>
      <c r="BCS111" s="940"/>
      <c r="BCT111" s="940"/>
      <c r="BCU111" s="940"/>
      <c r="BCV111" s="940"/>
      <c r="BCW111" s="940"/>
      <c r="BCX111" s="940"/>
      <c r="BCY111" s="940"/>
      <c r="BCZ111" s="940"/>
      <c r="BDA111" s="940"/>
      <c r="BDB111" s="940"/>
      <c r="BDC111" s="940"/>
      <c r="BDD111" s="940"/>
      <c r="BDE111" s="940"/>
      <c r="BDF111" s="940"/>
      <c r="BDG111" s="940"/>
      <c r="BDH111" s="940"/>
      <c r="BDI111" s="940"/>
      <c r="BDJ111" s="940"/>
      <c r="BDK111" s="940"/>
      <c r="BDL111" s="940"/>
      <c r="BDM111" s="940"/>
      <c r="BDN111" s="940"/>
      <c r="BDO111" s="940"/>
      <c r="BDP111" s="940"/>
      <c r="BDQ111" s="940"/>
      <c r="BDR111" s="940"/>
      <c r="BDS111" s="940"/>
      <c r="BDT111" s="940"/>
      <c r="BDU111" s="940"/>
      <c r="BDV111" s="940"/>
      <c r="BDW111" s="940"/>
      <c r="BDX111" s="940"/>
      <c r="BDY111" s="940"/>
      <c r="BDZ111" s="940"/>
      <c r="BEA111" s="940"/>
      <c r="BEB111" s="940"/>
      <c r="BEC111" s="940"/>
      <c r="BED111" s="940"/>
      <c r="BEE111" s="940"/>
      <c r="BEF111" s="940"/>
      <c r="BEG111" s="940"/>
      <c r="BEH111" s="940"/>
      <c r="BEI111" s="940"/>
      <c r="BEJ111" s="940"/>
      <c r="BEK111" s="940"/>
      <c r="BEL111" s="940"/>
      <c r="BEM111" s="940"/>
      <c r="BEN111" s="940"/>
      <c r="BEO111" s="940"/>
      <c r="BEP111" s="940"/>
      <c r="BEQ111" s="940"/>
      <c r="BER111" s="940"/>
      <c r="BES111" s="940"/>
      <c r="BET111" s="940"/>
      <c r="BEU111" s="940"/>
      <c r="BEV111" s="940"/>
      <c r="BEW111" s="940"/>
      <c r="BEX111" s="940"/>
      <c r="BEY111" s="940"/>
      <c r="BEZ111" s="940"/>
      <c r="BFA111" s="940"/>
      <c r="BFB111" s="940"/>
      <c r="BFC111" s="940"/>
      <c r="BFD111" s="940"/>
      <c r="BFE111" s="940"/>
      <c r="BFF111" s="940"/>
      <c r="BFG111" s="940"/>
      <c r="BFH111" s="940"/>
      <c r="BFI111" s="940"/>
      <c r="BFJ111" s="940"/>
      <c r="BFK111" s="940"/>
      <c r="BFL111" s="940"/>
      <c r="BFM111" s="940"/>
      <c r="BFN111" s="940"/>
      <c r="BFO111" s="940"/>
      <c r="BFP111" s="940"/>
      <c r="BFQ111" s="940"/>
      <c r="BFR111" s="940"/>
      <c r="BFS111" s="940"/>
      <c r="BFT111" s="940"/>
      <c r="BFU111" s="940"/>
      <c r="BFV111" s="940"/>
      <c r="BFW111" s="940"/>
      <c r="BFX111" s="940"/>
      <c r="BFY111" s="940"/>
      <c r="BFZ111" s="940"/>
      <c r="BGA111" s="940"/>
      <c r="BGB111" s="940"/>
      <c r="BGC111" s="940"/>
      <c r="BGD111" s="940"/>
      <c r="BGE111" s="940"/>
      <c r="BGF111" s="940"/>
      <c r="BGG111" s="940"/>
      <c r="BGH111" s="940"/>
      <c r="BGI111" s="940"/>
      <c r="BGJ111" s="940"/>
      <c r="BGK111" s="940"/>
      <c r="BGL111" s="940"/>
      <c r="BGM111" s="940"/>
      <c r="BGN111" s="940"/>
      <c r="BGO111" s="940"/>
      <c r="BGP111" s="940"/>
      <c r="BGQ111" s="940"/>
      <c r="BGR111" s="940"/>
      <c r="BGS111" s="940"/>
      <c r="BGT111" s="940"/>
      <c r="BGU111" s="940"/>
      <c r="BGV111" s="940"/>
      <c r="BGW111" s="940"/>
      <c r="BGX111" s="940"/>
      <c r="BGY111" s="940"/>
      <c r="BGZ111" s="940"/>
      <c r="BHA111" s="940"/>
      <c r="BHB111" s="940"/>
      <c r="BHC111" s="940"/>
      <c r="BHD111" s="940"/>
      <c r="BHE111" s="940"/>
      <c r="BHF111" s="940"/>
      <c r="BHG111" s="940"/>
      <c r="BHH111" s="940"/>
      <c r="BHI111" s="940"/>
      <c r="BHJ111" s="940"/>
      <c r="BHK111" s="940"/>
      <c r="BHL111" s="940"/>
      <c r="BHM111" s="940"/>
      <c r="BHN111" s="940"/>
      <c r="BHO111" s="940"/>
      <c r="BHP111" s="940"/>
      <c r="BHQ111" s="940"/>
      <c r="BHR111" s="940"/>
      <c r="BHS111" s="940"/>
      <c r="BHT111" s="940"/>
      <c r="BHU111" s="940"/>
      <c r="BHV111" s="940"/>
      <c r="BHW111" s="940"/>
      <c r="BHX111" s="940"/>
      <c r="BHY111" s="940"/>
      <c r="BHZ111" s="940"/>
      <c r="BIA111" s="940"/>
      <c r="BIB111" s="940"/>
      <c r="BIC111" s="940"/>
      <c r="BID111" s="940"/>
      <c r="BIE111" s="940"/>
      <c r="BIF111" s="940"/>
      <c r="BIG111" s="940"/>
      <c r="BIH111" s="940"/>
      <c r="BII111" s="940"/>
      <c r="BIJ111" s="940"/>
      <c r="BIK111" s="940"/>
      <c r="BIL111" s="940"/>
      <c r="BIM111" s="940"/>
      <c r="BIN111" s="940"/>
      <c r="BIO111" s="940"/>
      <c r="BIP111" s="940"/>
      <c r="BIQ111" s="940"/>
      <c r="BIR111" s="940"/>
      <c r="BIS111" s="940"/>
      <c r="BIT111" s="940"/>
      <c r="BIU111" s="940"/>
      <c r="BIV111" s="940"/>
      <c r="BIW111" s="940"/>
      <c r="BIX111" s="940"/>
      <c r="BIY111" s="940"/>
      <c r="BIZ111" s="940"/>
      <c r="BJA111" s="940"/>
      <c r="BJB111" s="940"/>
      <c r="BJC111" s="940"/>
      <c r="BJD111" s="940"/>
      <c r="BJE111" s="940"/>
      <c r="BJF111" s="940"/>
      <c r="BJG111" s="940"/>
      <c r="BJH111" s="940"/>
      <c r="BJI111" s="940"/>
      <c r="BJJ111" s="940"/>
      <c r="BJK111" s="940"/>
      <c r="BJL111" s="940"/>
      <c r="BJM111" s="940"/>
      <c r="BJN111" s="940"/>
      <c r="BJO111" s="940"/>
      <c r="BJP111" s="940"/>
      <c r="BJQ111" s="940"/>
      <c r="BJR111" s="940"/>
      <c r="BJS111" s="940"/>
      <c r="BJT111" s="940"/>
      <c r="BJU111" s="940"/>
      <c r="BJV111" s="940"/>
      <c r="BJW111" s="940"/>
      <c r="BJX111" s="940"/>
      <c r="BJY111" s="940"/>
      <c r="BJZ111" s="940"/>
      <c r="BKA111" s="940"/>
      <c r="BKB111" s="940"/>
      <c r="BKC111" s="940"/>
      <c r="BKD111" s="940"/>
      <c r="BKE111" s="940"/>
      <c r="BKF111" s="940"/>
      <c r="BKG111" s="940"/>
      <c r="BKH111" s="940"/>
      <c r="BKI111" s="940"/>
      <c r="BKJ111" s="940"/>
      <c r="BKK111" s="940"/>
      <c r="BKL111" s="940"/>
      <c r="BKM111" s="940"/>
      <c r="BKN111" s="940"/>
      <c r="BKO111" s="940"/>
      <c r="BKP111" s="940"/>
      <c r="BKQ111" s="940"/>
      <c r="BKR111" s="940"/>
      <c r="BKS111" s="940"/>
      <c r="BKT111" s="940"/>
      <c r="BKU111" s="940"/>
      <c r="BKV111" s="940"/>
      <c r="BKW111" s="940"/>
      <c r="BKX111" s="940"/>
      <c r="BKY111" s="940"/>
      <c r="BKZ111" s="940"/>
      <c r="BLA111" s="940"/>
      <c r="BLB111" s="940"/>
      <c r="BLC111" s="940"/>
      <c r="BLD111" s="940"/>
      <c r="BLE111" s="940"/>
      <c r="BLF111" s="940"/>
      <c r="BLG111" s="940"/>
      <c r="BLH111" s="940"/>
      <c r="BLI111" s="940"/>
      <c r="BLJ111" s="940"/>
      <c r="BLK111" s="940"/>
      <c r="BLL111" s="940"/>
      <c r="BLM111" s="940"/>
      <c r="BLN111" s="940"/>
      <c r="BLO111" s="940"/>
      <c r="BLP111" s="940"/>
      <c r="BLQ111" s="940"/>
      <c r="BLR111" s="940"/>
      <c r="BLS111" s="940"/>
      <c r="BLT111" s="940"/>
      <c r="BLU111" s="940"/>
      <c r="BLV111" s="940"/>
      <c r="BLW111" s="940"/>
      <c r="BLX111" s="940"/>
      <c r="BLY111" s="940"/>
      <c r="BLZ111" s="940"/>
      <c r="BMA111" s="940"/>
      <c r="BMB111" s="940"/>
      <c r="BMC111" s="940"/>
      <c r="BMD111" s="940"/>
      <c r="BME111" s="940"/>
      <c r="BMF111" s="940"/>
      <c r="BMG111" s="940"/>
      <c r="BMH111" s="940"/>
      <c r="BMI111" s="940"/>
      <c r="BMJ111" s="940"/>
      <c r="BMK111" s="940"/>
      <c r="BML111" s="940"/>
      <c r="BMM111" s="940"/>
      <c r="BMN111" s="940"/>
      <c r="BMO111" s="940"/>
      <c r="BMP111" s="940"/>
      <c r="BMQ111" s="940"/>
      <c r="BMR111" s="940"/>
      <c r="BMS111" s="940"/>
      <c r="BMT111" s="940"/>
      <c r="BMU111" s="940"/>
      <c r="BMV111" s="940"/>
      <c r="BMW111" s="940"/>
      <c r="BMX111" s="940"/>
      <c r="BMY111" s="940"/>
      <c r="BMZ111" s="940"/>
      <c r="BNA111" s="940"/>
      <c r="BNB111" s="940"/>
      <c r="BNC111" s="940"/>
      <c r="BND111" s="940"/>
      <c r="BNE111" s="940"/>
      <c r="BNF111" s="940"/>
      <c r="BNG111" s="940"/>
      <c r="BNH111" s="940"/>
      <c r="BNI111" s="940"/>
      <c r="BNJ111" s="940"/>
      <c r="BNK111" s="940"/>
      <c r="BNL111" s="940"/>
      <c r="BNM111" s="940"/>
      <c r="BNN111" s="940"/>
      <c r="BNO111" s="940"/>
      <c r="BNP111" s="940"/>
      <c r="BNQ111" s="940"/>
      <c r="BNR111" s="940"/>
      <c r="BNS111" s="940"/>
      <c r="BNT111" s="940"/>
      <c r="BNU111" s="940"/>
      <c r="BNV111" s="940"/>
      <c r="BNW111" s="940"/>
      <c r="BNX111" s="940"/>
      <c r="BNY111" s="940"/>
      <c r="BNZ111" s="940"/>
      <c r="BOA111" s="940"/>
      <c r="BOB111" s="940"/>
      <c r="BOC111" s="940"/>
      <c r="BOD111" s="940"/>
      <c r="BOE111" s="940"/>
      <c r="BOF111" s="940"/>
      <c r="BOG111" s="940"/>
      <c r="BOH111" s="940"/>
      <c r="BOI111" s="940"/>
      <c r="BOJ111" s="940"/>
      <c r="BOK111" s="940"/>
      <c r="BOL111" s="940"/>
      <c r="BOM111" s="940"/>
      <c r="BON111" s="940"/>
      <c r="BOO111" s="940"/>
      <c r="BOP111" s="940"/>
      <c r="BOQ111" s="940"/>
      <c r="BOR111" s="940"/>
      <c r="BOS111" s="940"/>
      <c r="BOT111" s="940"/>
      <c r="BOU111" s="940"/>
      <c r="BOV111" s="940"/>
      <c r="BOW111" s="940"/>
      <c r="BOX111" s="940"/>
      <c r="BOY111" s="940"/>
      <c r="BOZ111" s="940"/>
      <c r="BPA111" s="940"/>
      <c r="BPB111" s="940"/>
      <c r="BPC111" s="940"/>
      <c r="BPD111" s="940"/>
      <c r="BPE111" s="940"/>
      <c r="BPF111" s="940"/>
      <c r="BPG111" s="940"/>
      <c r="BPH111" s="940"/>
      <c r="BPI111" s="940"/>
      <c r="BPJ111" s="940"/>
      <c r="BPK111" s="940"/>
      <c r="BPL111" s="940"/>
      <c r="BPM111" s="940"/>
      <c r="BPN111" s="940"/>
      <c r="BPO111" s="940"/>
      <c r="BPP111" s="940"/>
      <c r="BPQ111" s="940"/>
      <c r="BPR111" s="940"/>
      <c r="BPS111" s="940"/>
      <c r="BPT111" s="940"/>
      <c r="BPU111" s="940"/>
      <c r="BPV111" s="940"/>
      <c r="BPW111" s="940"/>
      <c r="BPX111" s="940"/>
      <c r="BPY111" s="940"/>
      <c r="BPZ111" s="940"/>
      <c r="BQA111" s="940"/>
      <c r="BQB111" s="940"/>
      <c r="BQC111" s="940"/>
      <c r="BQD111" s="940"/>
      <c r="BQE111" s="940"/>
      <c r="BQF111" s="940"/>
      <c r="BQG111" s="940"/>
      <c r="BQH111" s="940"/>
      <c r="BQI111" s="940"/>
      <c r="BQJ111" s="940"/>
      <c r="BQK111" s="940"/>
      <c r="BQL111" s="940"/>
      <c r="BQM111" s="940"/>
      <c r="BQN111" s="940"/>
      <c r="BQO111" s="940"/>
      <c r="BQP111" s="940"/>
      <c r="BQQ111" s="940"/>
      <c r="BQR111" s="940"/>
      <c r="BQS111" s="940"/>
      <c r="BQT111" s="940"/>
      <c r="BQU111" s="940"/>
      <c r="BQV111" s="940"/>
      <c r="BQW111" s="940"/>
      <c r="BQX111" s="940"/>
      <c r="BQY111" s="940"/>
      <c r="BQZ111" s="940"/>
      <c r="BRA111" s="940"/>
      <c r="BRB111" s="940"/>
      <c r="BRC111" s="940"/>
      <c r="BRD111" s="940"/>
      <c r="BRE111" s="940"/>
      <c r="BRF111" s="940"/>
      <c r="BRG111" s="940"/>
      <c r="BRH111" s="940"/>
      <c r="BRI111" s="940"/>
      <c r="BRJ111" s="940"/>
      <c r="BRK111" s="940"/>
      <c r="BRL111" s="940"/>
      <c r="BRM111" s="940"/>
      <c r="BRN111" s="940"/>
      <c r="BRO111" s="940"/>
      <c r="BRP111" s="940"/>
      <c r="BRQ111" s="940"/>
      <c r="BRR111" s="940"/>
      <c r="BRS111" s="940"/>
      <c r="BRT111" s="940"/>
      <c r="BRU111" s="940"/>
      <c r="BRV111" s="940"/>
      <c r="BRW111" s="940"/>
      <c r="BRX111" s="940"/>
      <c r="BRY111" s="940"/>
      <c r="BRZ111" s="940"/>
      <c r="BSA111" s="940"/>
      <c r="BSB111" s="940"/>
      <c r="BSC111" s="940"/>
      <c r="BSD111" s="940"/>
      <c r="BSE111" s="940"/>
      <c r="BSF111" s="940"/>
      <c r="BSG111" s="940"/>
      <c r="BSH111" s="940"/>
      <c r="BSI111" s="940"/>
      <c r="BSJ111" s="940"/>
      <c r="BSK111" s="940"/>
      <c r="BSL111" s="940"/>
      <c r="BSM111" s="940"/>
      <c r="BSN111" s="940"/>
      <c r="BSO111" s="940"/>
      <c r="BSP111" s="940"/>
      <c r="BSQ111" s="940"/>
      <c r="BSR111" s="940"/>
      <c r="BSS111" s="940"/>
      <c r="BST111" s="940"/>
      <c r="BSU111" s="940"/>
      <c r="BSV111" s="940"/>
      <c r="BSW111" s="940"/>
      <c r="BSX111" s="940"/>
      <c r="BSY111" s="940"/>
      <c r="BSZ111" s="940"/>
      <c r="BTA111" s="940"/>
      <c r="BTB111" s="940"/>
      <c r="BTC111" s="940"/>
      <c r="BTD111" s="940"/>
      <c r="BTE111" s="940"/>
      <c r="BTF111" s="940"/>
      <c r="BTG111" s="940"/>
      <c r="BTH111" s="940"/>
      <c r="BTI111" s="940"/>
      <c r="BTJ111" s="940"/>
      <c r="BTK111" s="940"/>
      <c r="BTL111" s="940"/>
      <c r="BTM111" s="940"/>
      <c r="BTN111" s="940"/>
      <c r="BTO111" s="940"/>
      <c r="BTP111" s="940"/>
      <c r="BTQ111" s="940"/>
      <c r="BTR111" s="940"/>
      <c r="BTS111" s="940"/>
      <c r="BTT111" s="940"/>
      <c r="BTU111" s="940"/>
      <c r="BTV111" s="940"/>
      <c r="BTW111" s="940"/>
      <c r="BTX111" s="940"/>
      <c r="BTY111" s="940"/>
      <c r="BTZ111" s="940"/>
      <c r="BUA111" s="940"/>
      <c r="BUB111" s="940"/>
      <c r="BUC111" s="940"/>
      <c r="BUD111" s="940"/>
      <c r="BUE111" s="940"/>
      <c r="BUF111" s="940"/>
      <c r="BUG111" s="940"/>
      <c r="BUH111" s="940"/>
      <c r="BUI111" s="940"/>
      <c r="BUJ111" s="940"/>
      <c r="BUK111" s="940"/>
      <c r="BUL111" s="940"/>
      <c r="BUM111" s="940"/>
      <c r="BUN111" s="940"/>
      <c r="BUO111" s="940"/>
      <c r="BUP111" s="940"/>
      <c r="BUQ111" s="940"/>
      <c r="BUR111" s="940"/>
      <c r="BUS111" s="940"/>
      <c r="BUT111" s="940"/>
      <c r="BUU111" s="940"/>
      <c r="BUV111" s="940"/>
      <c r="BUW111" s="940"/>
      <c r="BUX111" s="940"/>
      <c r="BUY111" s="940"/>
      <c r="BUZ111" s="940"/>
      <c r="BVA111" s="940"/>
      <c r="BVB111" s="940"/>
      <c r="BVC111" s="940"/>
      <c r="BVD111" s="940"/>
      <c r="BVE111" s="940"/>
      <c r="BVF111" s="940"/>
      <c r="BVG111" s="940"/>
      <c r="BVH111" s="940"/>
      <c r="BVI111" s="940"/>
      <c r="BVJ111" s="940"/>
      <c r="BVK111" s="940"/>
      <c r="BVL111" s="940"/>
      <c r="BVM111" s="940"/>
      <c r="BVN111" s="940"/>
      <c r="BVO111" s="940"/>
      <c r="BVP111" s="940"/>
      <c r="BVQ111" s="940"/>
      <c r="BVR111" s="940"/>
      <c r="BVS111" s="940"/>
      <c r="BVT111" s="940"/>
      <c r="BVU111" s="940"/>
      <c r="BVV111" s="940"/>
      <c r="BVW111" s="940"/>
      <c r="BVX111" s="940"/>
      <c r="BVY111" s="940"/>
      <c r="BVZ111" s="940"/>
      <c r="BWA111" s="940"/>
      <c r="BWB111" s="940"/>
      <c r="BWC111" s="940"/>
      <c r="BWD111" s="940"/>
      <c r="BWE111" s="940"/>
      <c r="BWF111" s="940"/>
      <c r="BWG111" s="940"/>
      <c r="BWH111" s="940"/>
      <c r="BWI111" s="940"/>
      <c r="BWJ111" s="940"/>
      <c r="BWK111" s="940"/>
      <c r="BWL111" s="940"/>
      <c r="BWM111" s="940"/>
      <c r="BWN111" s="940"/>
      <c r="BWO111" s="940"/>
      <c r="BWP111" s="940"/>
      <c r="BWQ111" s="940"/>
      <c r="BWR111" s="940"/>
      <c r="BWS111" s="940"/>
      <c r="BWT111" s="940"/>
      <c r="BWU111" s="940"/>
      <c r="BWV111" s="940"/>
      <c r="BWW111" s="940"/>
      <c r="BWX111" s="940"/>
      <c r="BWY111" s="940"/>
      <c r="BWZ111" s="940"/>
      <c r="BXA111" s="940"/>
      <c r="BXB111" s="940"/>
      <c r="BXC111" s="940"/>
      <c r="BXD111" s="940"/>
      <c r="BXE111" s="940"/>
      <c r="BXF111" s="940"/>
      <c r="BXG111" s="940"/>
      <c r="BXH111" s="940"/>
      <c r="BXI111" s="940"/>
      <c r="BXJ111" s="940"/>
      <c r="BXK111" s="940"/>
      <c r="BXL111" s="940"/>
      <c r="BXM111" s="940"/>
      <c r="BXN111" s="940"/>
      <c r="BXO111" s="940"/>
      <c r="BXP111" s="940"/>
      <c r="BXQ111" s="940"/>
      <c r="BXR111" s="940"/>
      <c r="BXS111" s="940"/>
      <c r="BXT111" s="940"/>
      <c r="BXU111" s="940"/>
      <c r="BXV111" s="940"/>
      <c r="BXW111" s="940"/>
      <c r="BXX111" s="940"/>
      <c r="BXY111" s="940"/>
      <c r="BXZ111" s="940"/>
      <c r="BYA111" s="940"/>
      <c r="BYB111" s="940"/>
      <c r="BYC111" s="940"/>
      <c r="BYD111" s="940"/>
      <c r="BYE111" s="940"/>
      <c r="BYF111" s="940"/>
      <c r="BYG111" s="940"/>
      <c r="BYH111" s="940"/>
      <c r="BYI111" s="940"/>
      <c r="BYJ111" s="940"/>
      <c r="BYK111" s="940"/>
      <c r="BYL111" s="940"/>
      <c r="BYM111" s="940"/>
      <c r="BYN111" s="940"/>
      <c r="BYO111" s="940"/>
      <c r="BYP111" s="940"/>
      <c r="BYQ111" s="940"/>
      <c r="BYR111" s="940"/>
      <c r="BYS111" s="940"/>
      <c r="BYT111" s="940"/>
      <c r="BYU111" s="940"/>
      <c r="BYV111" s="940"/>
      <c r="BYW111" s="940"/>
      <c r="BYX111" s="940"/>
      <c r="BYY111" s="940"/>
      <c r="BYZ111" s="940"/>
      <c r="BZA111" s="940"/>
      <c r="BZB111" s="940"/>
      <c r="BZC111" s="940"/>
      <c r="BZD111" s="940"/>
      <c r="BZE111" s="940"/>
      <c r="BZF111" s="940"/>
      <c r="BZG111" s="940"/>
      <c r="BZH111" s="940"/>
      <c r="BZI111" s="940"/>
      <c r="BZJ111" s="940"/>
      <c r="BZK111" s="940"/>
      <c r="BZL111" s="940"/>
      <c r="BZM111" s="940"/>
      <c r="BZN111" s="940"/>
      <c r="BZO111" s="940"/>
      <c r="BZP111" s="940"/>
      <c r="BZQ111" s="940"/>
      <c r="BZR111" s="940"/>
      <c r="BZS111" s="940"/>
      <c r="BZT111" s="940"/>
      <c r="BZU111" s="940"/>
      <c r="BZV111" s="940"/>
      <c r="BZW111" s="940"/>
      <c r="BZX111" s="940"/>
      <c r="BZY111" s="940"/>
      <c r="BZZ111" s="940"/>
      <c r="CAA111" s="940"/>
      <c r="CAB111" s="940"/>
      <c r="CAC111" s="940"/>
      <c r="CAD111" s="940"/>
      <c r="CAE111" s="940"/>
      <c r="CAF111" s="940"/>
      <c r="CAG111" s="940"/>
      <c r="CAH111" s="940"/>
      <c r="CAI111" s="940"/>
      <c r="CAJ111" s="940"/>
      <c r="CAK111" s="940"/>
      <c r="CAL111" s="940"/>
      <c r="CAM111" s="940"/>
      <c r="CAN111" s="940"/>
      <c r="CAO111" s="940"/>
      <c r="CAP111" s="940"/>
      <c r="CAQ111" s="940"/>
      <c r="CAR111" s="940"/>
      <c r="CAS111" s="940"/>
      <c r="CAT111" s="940"/>
      <c r="CAU111" s="940"/>
      <c r="CAV111" s="940"/>
      <c r="CAW111" s="940"/>
      <c r="CAX111" s="940"/>
      <c r="CAY111" s="940"/>
      <c r="CAZ111" s="940"/>
      <c r="CBA111" s="940"/>
      <c r="CBB111" s="940"/>
      <c r="CBC111" s="940"/>
      <c r="CBD111" s="940"/>
      <c r="CBE111" s="940"/>
      <c r="CBF111" s="940"/>
      <c r="CBG111" s="940"/>
      <c r="CBH111" s="940"/>
      <c r="CBI111" s="940"/>
      <c r="CBJ111" s="940"/>
      <c r="CBK111" s="940"/>
      <c r="CBL111" s="940"/>
      <c r="CBM111" s="940"/>
      <c r="CBN111" s="940"/>
      <c r="CBO111" s="940"/>
      <c r="CBP111" s="940"/>
      <c r="CBQ111" s="940"/>
      <c r="CBR111" s="940"/>
      <c r="CBS111" s="940"/>
      <c r="CBT111" s="940"/>
      <c r="CBU111" s="940"/>
      <c r="CBV111" s="940"/>
      <c r="CBW111" s="940"/>
      <c r="CBX111" s="940"/>
      <c r="CBY111" s="940"/>
      <c r="CBZ111" s="940"/>
      <c r="CCA111" s="940"/>
      <c r="CCB111" s="940"/>
      <c r="CCC111" s="940"/>
      <c r="CCD111" s="940"/>
      <c r="CCE111" s="940"/>
      <c r="CCF111" s="940"/>
      <c r="CCG111" s="940"/>
      <c r="CCH111" s="940"/>
      <c r="CCI111" s="940"/>
      <c r="CCJ111" s="940"/>
      <c r="CCK111" s="940"/>
      <c r="CCL111" s="940"/>
      <c r="CCM111" s="940"/>
      <c r="CCN111" s="940"/>
      <c r="CCO111" s="940"/>
      <c r="CCP111" s="940"/>
      <c r="CCQ111" s="940"/>
      <c r="CCR111" s="940"/>
      <c r="CCS111" s="940"/>
      <c r="CCT111" s="940"/>
      <c r="CCU111" s="940"/>
      <c r="CCV111" s="940"/>
      <c r="CCW111" s="940"/>
      <c r="CCX111" s="940"/>
      <c r="CCY111" s="940"/>
      <c r="CCZ111" s="940"/>
      <c r="CDA111" s="940"/>
      <c r="CDB111" s="940"/>
      <c r="CDC111" s="940"/>
      <c r="CDD111" s="940"/>
      <c r="CDE111" s="940"/>
      <c r="CDF111" s="940"/>
      <c r="CDG111" s="940"/>
      <c r="CDH111" s="940"/>
      <c r="CDI111" s="940"/>
      <c r="CDJ111" s="940"/>
      <c r="CDK111" s="940"/>
      <c r="CDL111" s="940"/>
      <c r="CDM111" s="940"/>
      <c r="CDN111" s="940"/>
      <c r="CDO111" s="940"/>
      <c r="CDP111" s="940"/>
      <c r="CDQ111" s="940"/>
      <c r="CDR111" s="940"/>
      <c r="CDS111" s="940"/>
      <c r="CDT111" s="940"/>
      <c r="CDU111" s="940"/>
      <c r="CDV111" s="940"/>
      <c r="CDW111" s="940"/>
      <c r="CDX111" s="940"/>
      <c r="CDY111" s="940"/>
      <c r="CDZ111" s="940"/>
      <c r="CEA111" s="940"/>
      <c r="CEB111" s="940"/>
      <c r="CEC111" s="940"/>
      <c r="CED111" s="940"/>
      <c r="CEE111" s="940"/>
      <c r="CEF111" s="940"/>
      <c r="CEG111" s="940"/>
      <c r="CEH111" s="940"/>
      <c r="CEI111" s="940"/>
      <c r="CEJ111" s="940"/>
      <c r="CEK111" s="940"/>
      <c r="CEL111" s="940"/>
      <c r="CEM111" s="940"/>
      <c r="CEN111" s="940"/>
      <c r="CEO111" s="940"/>
      <c r="CEP111" s="940"/>
      <c r="CEQ111" s="940"/>
      <c r="CER111" s="940"/>
      <c r="CES111" s="940"/>
      <c r="CET111" s="940"/>
      <c r="CEU111" s="940"/>
      <c r="CEV111" s="940"/>
      <c r="CEW111" s="940"/>
      <c r="CEX111" s="940"/>
      <c r="CEY111" s="940"/>
      <c r="CEZ111" s="940"/>
      <c r="CFA111" s="940"/>
      <c r="CFB111" s="940"/>
      <c r="CFC111" s="940"/>
      <c r="CFD111" s="940"/>
      <c r="CFE111" s="940"/>
      <c r="CFF111" s="940"/>
      <c r="CFG111" s="940"/>
      <c r="CFH111" s="940"/>
      <c r="CFI111" s="940"/>
      <c r="CFJ111" s="940"/>
      <c r="CFK111" s="940"/>
      <c r="CFL111" s="940"/>
      <c r="CFM111" s="940"/>
      <c r="CFN111" s="940"/>
      <c r="CFO111" s="940"/>
      <c r="CFP111" s="940"/>
      <c r="CFQ111" s="940"/>
      <c r="CFR111" s="940"/>
      <c r="CFS111" s="940"/>
      <c r="CFT111" s="940"/>
      <c r="CFU111" s="940"/>
      <c r="CFV111" s="940"/>
      <c r="CFW111" s="940"/>
      <c r="CFX111" s="940"/>
      <c r="CFY111" s="940"/>
      <c r="CFZ111" s="940"/>
      <c r="CGA111" s="940"/>
      <c r="CGB111" s="940"/>
      <c r="CGC111" s="940"/>
      <c r="CGD111" s="940"/>
      <c r="CGE111" s="940"/>
      <c r="CGF111" s="940"/>
      <c r="CGG111" s="940"/>
      <c r="CGH111" s="940"/>
      <c r="CGI111" s="940"/>
      <c r="CGJ111" s="940"/>
      <c r="CGK111" s="940"/>
      <c r="CGL111" s="940"/>
      <c r="CGM111" s="940"/>
      <c r="CGN111" s="940"/>
      <c r="CGO111" s="940"/>
      <c r="CGP111" s="940"/>
      <c r="CGQ111" s="940"/>
      <c r="CGR111" s="940"/>
      <c r="CGS111" s="940"/>
      <c r="CGT111" s="940"/>
      <c r="CGU111" s="940"/>
      <c r="CGV111" s="940"/>
      <c r="CGW111" s="940"/>
      <c r="CGX111" s="940"/>
      <c r="CGY111" s="940"/>
      <c r="CGZ111" s="940"/>
      <c r="CHA111" s="940"/>
      <c r="CHB111" s="940"/>
      <c r="CHC111" s="940"/>
      <c r="CHD111" s="940"/>
      <c r="CHE111" s="940"/>
      <c r="CHF111" s="940"/>
      <c r="CHG111" s="940"/>
      <c r="CHH111" s="940"/>
      <c r="CHI111" s="940"/>
      <c r="CHJ111" s="940"/>
      <c r="CHK111" s="940"/>
      <c r="CHL111" s="940"/>
      <c r="CHM111" s="940"/>
      <c r="CHN111" s="940"/>
      <c r="CHO111" s="940"/>
      <c r="CHP111" s="940"/>
      <c r="CHQ111" s="940"/>
      <c r="CHR111" s="940"/>
      <c r="CHS111" s="940"/>
      <c r="CHT111" s="940"/>
      <c r="CHU111" s="940"/>
      <c r="CHV111" s="940"/>
      <c r="CHW111" s="940"/>
      <c r="CHX111" s="940"/>
      <c r="CHY111" s="940"/>
      <c r="CHZ111" s="940"/>
      <c r="CIA111" s="940"/>
      <c r="CIB111" s="940"/>
      <c r="CIC111" s="940"/>
      <c r="CID111" s="940"/>
      <c r="CIE111" s="940"/>
      <c r="CIF111" s="940"/>
      <c r="CIG111" s="940"/>
      <c r="CIH111" s="940"/>
      <c r="CII111" s="940"/>
      <c r="CIJ111" s="940"/>
      <c r="CIK111" s="940"/>
      <c r="CIL111" s="940"/>
      <c r="CIM111" s="940"/>
      <c r="CIN111" s="940"/>
      <c r="CIO111" s="940"/>
      <c r="CIP111" s="940"/>
      <c r="CIQ111" s="940"/>
      <c r="CIR111" s="940"/>
      <c r="CIS111" s="940"/>
      <c r="CIT111" s="940"/>
      <c r="CIU111" s="940"/>
      <c r="CIV111" s="940"/>
      <c r="CIW111" s="940"/>
      <c r="CIX111" s="940"/>
      <c r="CIY111" s="940"/>
      <c r="CIZ111" s="940"/>
      <c r="CJA111" s="940"/>
      <c r="CJB111" s="940"/>
      <c r="CJC111" s="940"/>
      <c r="CJD111" s="940"/>
      <c r="CJE111" s="940"/>
      <c r="CJF111" s="940"/>
      <c r="CJG111" s="940"/>
      <c r="CJH111" s="940"/>
      <c r="CJI111" s="940"/>
      <c r="CJJ111" s="940"/>
      <c r="CJK111" s="940"/>
      <c r="CJL111" s="940"/>
      <c r="CJM111" s="940"/>
      <c r="CJN111" s="940"/>
      <c r="CJO111" s="940"/>
      <c r="CJP111" s="940"/>
      <c r="CJQ111" s="940"/>
      <c r="CJR111" s="940"/>
      <c r="CJS111" s="940"/>
      <c r="CJT111" s="940"/>
      <c r="CJU111" s="940"/>
      <c r="CJV111" s="940"/>
      <c r="CJW111" s="940"/>
      <c r="CJX111" s="940"/>
      <c r="CJY111" s="940"/>
      <c r="CJZ111" s="940"/>
      <c r="CKA111" s="940"/>
      <c r="CKB111" s="940"/>
      <c r="CKC111" s="940"/>
      <c r="CKD111" s="940"/>
      <c r="CKE111" s="940"/>
      <c r="CKF111" s="940"/>
      <c r="CKG111" s="940"/>
      <c r="CKH111" s="940"/>
      <c r="CKI111" s="940"/>
      <c r="CKJ111" s="940"/>
      <c r="CKK111" s="940"/>
      <c r="CKL111" s="940"/>
      <c r="CKM111" s="940"/>
      <c r="CKN111" s="940"/>
      <c r="CKO111" s="940"/>
      <c r="CKP111" s="940"/>
      <c r="CKQ111" s="940"/>
      <c r="CKR111" s="940"/>
      <c r="CKS111" s="940"/>
      <c r="CKT111" s="940"/>
      <c r="CKU111" s="940"/>
      <c r="CKV111" s="940"/>
      <c r="CKW111" s="940"/>
      <c r="CKX111" s="940"/>
      <c r="CKY111" s="940"/>
      <c r="CKZ111" s="940"/>
      <c r="CLA111" s="940"/>
      <c r="CLB111" s="940"/>
      <c r="CLC111" s="940"/>
      <c r="CLD111" s="940"/>
      <c r="CLE111" s="940"/>
      <c r="CLF111" s="940"/>
      <c r="CLG111" s="940"/>
      <c r="CLH111" s="940"/>
      <c r="CLI111" s="940"/>
      <c r="CLJ111" s="940"/>
      <c r="CLK111" s="940"/>
      <c r="CLL111" s="940"/>
      <c r="CLM111" s="940"/>
      <c r="CLN111" s="940"/>
      <c r="CLO111" s="940"/>
      <c r="CLP111" s="940"/>
      <c r="CLQ111" s="940"/>
      <c r="CLR111" s="940"/>
      <c r="CLS111" s="940"/>
      <c r="CLT111" s="940"/>
      <c r="CLU111" s="940"/>
      <c r="CLV111" s="940"/>
      <c r="CLW111" s="940"/>
      <c r="CLX111" s="940"/>
      <c r="CLY111" s="940"/>
      <c r="CLZ111" s="940"/>
      <c r="CMA111" s="940"/>
      <c r="CMB111" s="940"/>
      <c r="CMC111" s="940"/>
      <c r="CMD111" s="940"/>
      <c r="CME111" s="940"/>
      <c r="CMF111" s="940"/>
      <c r="CMG111" s="940"/>
      <c r="CMH111" s="940"/>
      <c r="CMI111" s="940"/>
      <c r="CMJ111" s="940"/>
      <c r="CMK111" s="940"/>
      <c r="CML111" s="940"/>
      <c r="CMM111" s="940"/>
      <c r="CMN111" s="940"/>
      <c r="CMO111" s="940"/>
      <c r="CMP111" s="940"/>
      <c r="CMQ111" s="940"/>
      <c r="CMR111" s="940"/>
      <c r="CMS111" s="940"/>
      <c r="CMT111" s="940"/>
      <c r="CMU111" s="940"/>
      <c r="CMV111" s="940"/>
      <c r="CMW111" s="940"/>
      <c r="CMX111" s="940"/>
      <c r="CMY111" s="940"/>
      <c r="CMZ111" s="940"/>
      <c r="CNA111" s="940"/>
      <c r="CNB111" s="940"/>
      <c r="CNC111" s="940"/>
      <c r="CND111" s="940"/>
      <c r="CNE111" s="940"/>
      <c r="CNF111" s="940"/>
      <c r="CNG111" s="940"/>
      <c r="CNH111" s="940"/>
      <c r="CNI111" s="940"/>
      <c r="CNJ111" s="940"/>
      <c r="CNK111" s="940"/>
      <c r="CNL111" s="940"/>
      <c r="CNM111" s="940"/>
      <c r="CNN111" s="940"/>
      <c r="CNO111" s="940"/>
      <c r="CNP111" s="940"/>
      <c r="CNQ111" s="940"/>
      <c r="CNR111" s="940"/>
      <c r="CNS111" s="940"/>
      <c r="CNT111" s="940"/>
      <c r="CNU111" s="940"/>
      <c r="CNV111" s="940"/>
      <c r="CNW111" s="940"/>
      <c r="CNX111" s="940"/>
      <c r="CNY111" s="940"/>
      <c r="CNZ111" s="940"/>
      <c r="COA111" s="940"/>
      <c r="COB111" s="940"/>
      <c r="COC111" s="940"/>
      <c r="COD111" s="940"/>
      <c r="COE111" s="940"/>
      <c r="COF111" s="940"/>
      <c r="COG111" s="940"/>
      <c r="COH111" s="940"/>
      <c r="COI111" s="940"/>
      <c r="COJ111" s="940"/>
      <c r="COK111" s="940"/>
      <c r="COL111" s="940"/>
      <c r="COM111" s="940"/>
      <c r="CON111" s="940"/>
      <c r="COO111" s="940"/>
      <c r="COP111" s="940"/>
      <c r="COQ111" s="940"/>
      <c r="COR111" s="940"/>
      <c r="COS111" s="940"/>
      <c r="COT111" s="940"/>
      <c r="COU111" s="940"/>
      <c r="COV111" s="940"/>
      <c r="COW111" s="940"/>
      <c r="COX111" s="940"/>
      <c r="COY111" s="940"/>
      <c r="COZ111" s="940"/>
      <c r="CPA111" s="940"/>
      <c r="CPB111" s="940"/>
      <c r="CPC111" s="940"/>
      <c r="CPD111" s="940"/>
      <c r="CPE111" s="940"/>
      <c r="CPF111" s="940"/>
      <c r="CPG111" s="940"/>
      <c r="CPH111" s="940"/>
      <c r="CPI111" s="940"/>
      <c r="CPJ111" s="940"/>
      <c r="CPK111" s="940"/>
      <c r="CPL111" s="940"/>
      <c r="CPM111" s="940"/>
      <c r="CPN111" s="940"/>
      <c r="CPO111" s="940"/>
      <c r="CPP111" s="940"/>
      <c r="CPQ111" s="940"/>
      <c r="CPR111" s="940"/>
      <c r="CPS111" s="940"/>
      <c r="CPT111" s="940"/>
      <c r="CPU111" s="940"/>
      <c r="CPV111" s="940"/>
      <c r="CPW111" s="940"/>
      <c r="CPX111" s="940"/>
      <c r="CPY111" s="940"/>
      <c r="CPZ111" s="940"/>
      <c r="CQA111" s="940"/>
      <c r="CQB111" s="940"/>
      <c r="CQC111" s="940"/>
      <c r="CQD111" s="940"/>
      <c r="CQE111" s="940"/>
      <c r="CQF111" s="940"/>
      <c r="CQG111" s="940"/>
      <c r="CQH111" s="940"/>
      <c r="CQI111" s="940"/>
      <c r="CQJ111" s="940"/>
      <c r="CQK111" s="940"/>
      <c r="CQL111" s="940"/>
      <c r="CQM111" s="940"/>
      <c r="CQN111" s="940"/>
      <c r="CQO111" s="940"/>
      <c r="CQP111" s="940"/>
      <c r="CQQ111" s="940"/>
      <c r="CQR111" s="940"/>
      <c r="CQS111" s="940"/>
      <c r="CQT111" s="940"/>
      <c r="CQU111" s="940"/>
      <c r="CQV111" s="940"/>
      <c r="CQW111" s="940"/>
      <c r="CQX111" s="940"/>
      <c r="CQY111" s="940"/>
      <c r="CQZ111" s="940"/>
      <c r="CRA111" s="940"/>
      <c r="CRB111" s="940"/>
      <c r="CRC111" s="940"/>
      <c r="CRD111" s="940"/>
      <c r="CRE111" s="940"/>
      <c r="CRF111" s="940"/>
      <c r="CRG111" s="940"/>
      <c r="CRH111" s="940"/>
      <c r="CRI111" s="940"/>
      <c r="CRJ111" s="940"/>
      <c r="CRK111" s="940"/>
      <c r="CRL111" s="940"/>
      <c r="CRM111" s="940"/>
      <c r="CRN111" s="940"/>
      <c r="CRO111" s="940"/>
      <c r="CRP111" s="940"/>
      <c r="CRQ111" s="940"/>
      <c r="CRR111" s="940"/>
      <c r="CRS111" s="940"/>
      <c r="CRT111" s="940"/>
      <c r="CRU111" s="940"/>
      <c r="CRV111" s="940"/>
      <c r="CRW111" s="940"/>
      <c r="CRX111" s="940"/>
      <c r="CRY111" s="940"/>
      <c r="CRZ111" s="940"/>
      <c r="CSA111" s="940"/>
      <c r="CSB111" s="940"/>
      <c r="CSC111" s="940"/>
      <c r="CSD111" s="940"/>
      <c r="CSE111" s="940"/>
      <c r="CSF111" s="940"/>
      <c r="CSG111" s="940"/>
      <c r="CSH111" s="940"/>
      <c r="CSI111" s="940"/>
      <c r="CSJ111" s="940"/>
      <c r="CSK111" s="940"/>
      <c r="CSL111" s="940"/>
      <c r="CSM111" s="940"/>
      <c r="CSN111" s="940"/>
      <c r="CSO111" s="940"/>
      <c r="CSP111" s="940"/>
      <c r="CSQ111" s="940"/>
      <c r="CSR111" s="940"/>
      <c r="CSS111" s="940"/>
      <c r="CST111" s="940"/>
      <c r="CSU111" s="940"/>
      <c r="CSV111" s="940"/>
      <c r="CSW111" s="940"/>
      <c r="CSX111" s="940"/>
      <c r="CSY111" s="940"/>
      <c r="CSZ111" s="940"/>
      <c r="CTA111" s="940"/>
      <c r="CTB111" s="940"/>
      <c r="CTC111" s="940"/>
      <c r="CTD111" s="940"/>
      <c r="CTE111" s="940"/>
      <c r="CTF111" s="940"/>
      <c r="CTG111" s="940"/>
      <c r="CTH111" s="940"/>
      <c r="CTI111" s="940"/>
      <c r="CTJ111" s="940"/>
      <c r="CTK111" s="940"/>
      <c r="CTL111" s="940"/>
      <c r="CTM111" s="940"/>
      <c r="CTN111" s="940"/>
      <c r="CTO111" s="940"/>
      <c r="CTP111" s="940"/>
      <c r="CTQ111" s="940"/>
      <c r="CTR111" s="940"/>
      <c r="CTS111" s="940"/>
      <c r="CTT111" s="940"/>
      <c r="CTU111" s="940"/>
      <c r="CTV111" s="940"/>
      <c r="CTW111" s="940"/>
      <c r="CTX111" s="940"/>
      <c r="CTY111" s="940"/>
      <c r="CTZ111" s="940"/>
      <c r="CUA111" s="940"/>
      <c r="CUB111" s="940"/>
      <c r="CUC111" s="940"/>
      <c r="CUD111" s="940"/>
      <c r="CUE111" s="940"/>
      <c r="CUF111" s="940"/>
      <c r="CUG111" s="940"/>
      <c r="CUH111" s="940"/>
      <c r="CUI111" s="940"/>
      <c r="CUJ111" s="940"/>
      <c r="CUK111" s="940"/>
      <c r="CUL111" s="940"/>
      <c r="CUM111" s="940"/>
      <c r="CUN111" s="940"/>
      <c r="CUO111" s="940"/>
      <c r="CUP111" s="940"/>
      <c r="CUQ111" s="940"/>
      <c r="CUR111" s="940"/>
      <c r="CUS111" s="940"/>
      <c r="CUT111" s="940"/>
      <c r="CUU111" s="940"/>
      <c r="CUV111" s="940"/>
      <c r="CUW111" s="940"/>
      <c r="CUX111" s="940"/>
      <c r="CUY111" s="940"/>
      <c r="CUZ111" s="940"/>
      <c r="CVA111" s="940"/>
      <c r="CVB111" s="940"/>
      <c r="CVC111" s="940"/>
      <c r="CVD111" s="940"/>
      <c r="CVE111" s="940"/>
      <c r="CVF111" s="940"/>
      <c r="CVG111" s="940"/>
      <c r="CVH111" s="940"/>
      <c r="CVI111" s="940"/>
      <c r="CVJ111" s="940"/>
      <c r="CVK111" s="940"/>
      <c r="CVL111" s="940"/>
      <c r="CVM111" s="940"/>
      <c r="CVN111" s="940"/>
      <c r="CVO111" s="940"/>
      <c r="CVP111" s="940"/>
      <c r="CVQ111" s="940"/>
      <c r="CVR111" s="940"/>
      <c r="CVS111" s="940"/>
      <c r="CVT111" s="940"/>
      <c r="CVU111" s="940"/>
      <c r="CVV111" s="940"/>
      <c r="CVW111" s="940"/>
      <c r="CVX111" s="940"/>
      <c r="CVY111" s="940"/>
      <c r="CVZ111" s="940"/>
      <c r="CWA111" s="940"/>
      <c r="CWB111" s="940"/>
      <c r="CWC111" s="940"/>
      <c r="CWD111" s="940"/>
      <c r="CWE111" s="940"/>
      <c r="CWF111" s="940"/>
      <c r="CWG111" s="940"/>
      <c r="CWH111" s="940"/>
      <c r="CWI111" s="940"/>
      <c r="CWJ111" s="940"/>
      <c r="CWK111" s="940"/>
      <c r="CWL111" s="940"/>
      <c r="CWM111" s="940"/>
      <c r="CWN111" s="940"/>
      <c r="CWO111" s="940"/>
      <c r="CWP111" s="940"/>
      <c r="CWQ111" s="940"/>
      <c r="CWR111" s="940"/>
      <c r="CWS111" s="940"/>
      <c r="CWT111" s="940"/>
      <c r="CWU111" s="940"/>
      <c r="CWV111" s="940"/>
      <c r="CWW111" s="940"/>
      <c r="CWX111" s="940"/>
      <c r="CWY111" s="940"/>
      <c r="CWZ111" s="940"/>
      <c r="CXA111" s="940"/>
      <c r="CXB111" s="940"/>
      <c r="CXC111" s="940"/>
      <c r="CXD111" s="940"/>
      <c r="CXE111" s="940"/>
      <c r="CXF111" s="940"/>
      <c r="CXG111" s="940"/>
      <c r="CXH111" s="940"/>
      <c r="CXI111" s="940"/>
      <c r="CXJ111" s="940"/>
      <c r="CXK111" s="940"/>
      <c r="CXL111" s="940"/>
      <c r="CXM111" s="940"/>
      <c r="CXN111" s="940"/>
      <c r="CXO111" s="940"/>
      <c r="CXP111" s="940"/>
      <c r="CXQ111" s="940"/>
      <c r="CXR111" s="940"/>
      <c r="CXS111" s="940"/>
      <c r="CXT111" s="940"/>
      <c r="CXU111" s="940"/>
      <c r="CXV111" s="940"/>
      <c r="CXW111" s="940"/>
      <c r="CXX111" s="940"/>
      <c r="CXY111" s="940"/>
      <c r="CXZ111" s="940"/>
      <c r="CYA111" s="940"/>
      <c r="CYB111" s="940"/>
      <c r="CYC111" s="940"/>
      <c r="CYD111" s="940"/>
      <c r="CYE111" s="940"/>
      <c r="CYF111" s="940"/>
      <c r="CYG111" s="940"/>
      <c r="CYH111" s="940"/>
      <c r="CYI111" s="940"/>
      <c r="CYJ111" s="940"/>
      <c r="CYK111" s="940"/>
      <c r="CYL111" s="940"/>
      <c r="CYM111" s="940"/>
      <c r="CYN111" s="940"/>
      <c r="CYO111" s="940"/>
      <c r="CYP111" s="940"/>
      <c r="CYQ111" s="940"/>
      <c r="CYR111" s="940"/>
      <c r="CYS111" s="940"/>
      <c r="CYT111" s="940"/>
      <c r="CYU111" s="940"/>
      <c r="CYV111" s="940"/>
      <c r="CYW111" s="940"/>
      <c r="CYX111" s="940"/>
      <c r="CYY111" s="940"/>
      <c r="CYZ111" s="940"/>
      <c r="CZA111" s="940"/>
      <c r="CZB111" s="940"/>
      <c r="CZC111" s="940"/>
      <c r="CZD111" s="940"/>
      <c r="CZE111" s="940"/>
      <c r="CZF111" s="940"/>
      <c r="CZG111" s="940"/>
      <c r="CZH111" s="940"/>
      <c r="CZI111" s="940"/>
      <c r="CZJ111" s="940"/>
      <c r="CZK111" s="940"/>
      <c r="CZL111" s="940"/>
      <c r="CZM111" s="940"/>
      <c r="CZN111" s="940"/>
      <c r="CZO111" s="940"/>
      <c r="CZP111" s="940"/>
      <c r="CZQ111" s="940"/>
      <c r="CZR111" s="940"/>
      <c r="CZS111" s="940"/>
      <c r="CZT111" s="940"/>
      <c r="CZU111" s="940"/>
      <c r="CZV111" s="940"/>
      <c r="CZW111" s="940"/>
      <c r="CZX111" s="940"/>
      <c r="CZY111" s="940"/>
      <c r="CZZ111" s="940"/>
      <c r="DAA111" s="940"/>
      <c r="DAB111" s="940"/>
      <c r="DAC111" s="940"/>
      <c r="DAD111" s="940"/>
      <c r="DAE111" s="940"/>
      <c r="DAF111" s="940"/>
      <c r="DAG111" s="940"/>
      <c r="DAH111" s="940"/>
      <c r="DAI111" s="940"/>
      <c r="DAJ111" s="940"/>
      <c r="DAK111" s="940"/>
      <c r="DAL111" s="940"/>
      <c r="DAM111" s="940"/>
      <c r="DAN111" s="940"/>
      <c r="DAO111" s="940"/>
      <c r="DAP111" s="940"/>
      <c r="DAQ111" s="940"/>
      <c r="DAR111" s="940"/>
      <c r="DAS111" s="940"/>
      <c r="DAT111" s="940"/>
      <c r="DAU111" s="940"/>
      <c r="DAV111" s="940"/>
      <c r="DAW111" s="940"/>
      <c r="DAX111" s="940"/>
      <c r="DAY111" s="940"/>
      <c r="DAZ111" s="940"/>
      <c r="DBA111" s="940"/>
      <c r="DBB111" s="940"/>
      <c r="DBC111" s="940"/>
      <c r="DBD111" s="940"/>
      <c r="DBE111" s="940"/>
      <c r="DBF111" s="940"/>
      <c r="DBG111" s="940"/>
      <c r="DBH111" s="940"/>
      <c r="DBI111" s="940"/>
      <c r="DBJ111" s="940"/>
      <c r="DBK111" s="940"/>
      <c r="DBL111" s="940"/>
      <c r="DBM111" s="940"/>
      <c r="DBN111" s="940"/>
      <c r="DBO111" s="940"/>
      <c r="DBP111" s="940"/>
      <c r="DBQ111" s="940"/>
      <c r="DBR111" s="940"/>
      <c r="DBS111" s="940"/>
      <c r="DBT111" s="940"/>
      <c r="DBU111" s="940"/>
      <c r="DBV111" s="940"/>
      <c r="DBW111" s="940"/>
      <c r="DBX111" s="940"/>
      <c r="DBY111" s="940"/>
      <c r="DBZ111" s="940"/>
      <c r="DCA111" s="940"/>
      <c r="DCB111" s="940"/>
      <c r="DCC111" s="940"/>
      <c r="DCD111" s="940"/>
      <c r="DCE111" s="940"/>
      <c r="DCF111" s="940"/>
      <c r="DCG111" s="940"/>
      <c r="DCH111" s="940"/>
      <c r="DCI111" s="940"/>
      <c r="DCJ111" s="940"/>
      <c r="DCK111" s="940"/>
      <c r="DCL111" s="940"/>
      <c r="DCM111" s="940"/>
      <c r="DCN111" s="940"/>
      <c r="DCO111" s="940"/>
      <c r="DCP111" s="940"/>
      <c r="DCQ111" s="940"/>
      <c r="DCR111" s="940"/>
      <c r="DCS111" s="940"/>
      <c r="DCT111" s="940"/>
      <c r="DCU111" s="940"/>
      <c r="DCV111" s="940"/>
      <c r="DCW111" s="940"/>
      <c r="DCX111" s="940"/>
      <c r="DCY111" s="940"/>
      <c r="DCZ111" s="940"/>
      <c r="DDA111" s="940"/>
      <c r="DDB111" s="940"/>
      <c r="DDC111" s="940"/>
      <c r="DDD111" s="940"/>
      <c r="DDE111" s="940"/>
      <c r="DDF111" s="940"/>
      <c r="DDG111" s="940"/>
      <c r="DDH111" s="940"/>
      <c r="DDI111" s="940"/>
      <c r="DDJ111" s="940"/>
      <c r="DDK111" s="940"/>
      <c r="DDL111" s="940"/>
      <c r="DDM111" s="940"/>
      <c r="DDN111" s="940"/>
      <c r="DDO111" s="940"/>
      <c r="DDP111" s="940"/>
      <c r="DDQ111" s="940"/>
      <c r="DDR111" s="940"/>
      <c r="DDS111" s="940"/>
      <c r="DDT111" s="940"/>
      <c r="DDU111" s="940"/>
      <c r="DDV111" s="940"/>
      <c r="DDW111" s="940"/>
      <c r="DDX111" s="940"/>
      <c r="DDY111" s="940"/>
      <c r="DDZ111" s="940"/>
      <c r="DEA111" s="940"/>
      <c r="DEB111" s="940"/>
      <c r="DEC111" s="940"/>
      <c r="DED111" s="940"/>
      <c r="DEE111" s="940"/>
      <c r="DEF111" s="940"/>
      <c r="DEG111" s="940"/>
      <c r="DEH111" s="940"/>
      <c r="DEI111" s="940"/>
      <c r="DEJ111" s="940"/>
      <c r="DEK111" s="940"/>
      <c r="DEL111" s="940"/>
      <c r="DEM111" s="940"/>
      <c r="DEN111" s="940"/>
      <c r="DEO111" s="940"/>
      <c r="DEP111" s="940"/>
      <c r="DEQ111" s="940"/>
      <c r="DER111" s="940"/>
      <c r="DES111" s="940"/>
      <c r="DET111" s="940"/>
      <c r="DEU111" s="940"/>
      <c r="DEV111" s="940"/>
      <c r="DEW111" s="940"/>
      <c r="DEX111" s="940"/>
      <c r="DEY111" s="940"/>
      <c r="DEZ111" s="940"/>
      <c r="DFA111" s="940"/>
      <c r="DFB111" s="940"/>
      <c r="DFC111" s="940"/>
      <c r="DFD111" s="940"/>
      <c r="DFE111" s="940"/>
      <c r="DFF111" s="940"/>
      <c r="DFG111" s="940"/>
      <c r="DFH111" s="940"/>
      <c r="DFI111" s="940"/>
      <c r="DFJ111" s="940"/>
      <c r="DFK111" s="940"/>
      <c r="DFL111" s="940"/>
      <c r="DFM111" s="940"/>
      <c r="DFN111" s="940"/>
      <c r="DFO111" s="940"/>
      <c r="DFP111" s="940"/>
      <c r="DFQ111" s="940"/>
      <c r="DFR111" s="940"/>
      <c r="DFS111" s="940"/>
      <c r="DFT111" s="940"/>
      <c r="DFU111" s="940"/>
      <c r="DFV111" s="940"/>
      <c r="DFW111" s="940"/>
      <c r="DFX111" s="940"/>
      <c r="DFY111" s="940"/>
      <c r="DFZ111" s="940"/>
      <c r="DGA111" s="940"/>
      <c r="DGB111" s="940"/>
      <c r="DGC111" s="940"/>
      <c r="DGD111" s="940"/>
      <c r="DGE111" s="940"/>
      <c r="DGF111" s="940"/>
      <c r="DGG111" s="940"/>
      <c r="DGH111" s="940"/>
      <c r="DGI111" s="940"/>
      <c r="DGJ111" s="940"/>
      <c r="DGK111" s="940"/>
      <c r="DGL111" s="940"/>
      <c r="DGM111" s="940"/>
      <c r="DGN111" s="940"/>
      <c r="DGO111" s="940"/>
      <c r="DGP111" s="940"/>
      <c r="DGQ111" s="940"/>
      <c r="DGR111" s="940"/>
      <c r="DGS111" s="940"/>
      <c r="DGT111" s="940"/>
      <c r="DGU111" s="940"/>
      <c r="DGV111" s="940"/>
      <c r="DGW111" s="940"/>
      <c r="DGX111" s="940"/>
      <c r="DGY111" s="940"/>
      <c r="DGZ111" s="940"/>
      <c r="DHA111" s="940"/>
      <c r="DHB111" s="940"/>
      <c r="DHC111" s="940"/>
      <c r="DHD111" s="940"/>
      <c r="DHE111" s="940"/>
      <c r="DHF111" s="940"/>
      <c r="DHG111" s="940"/>
      <c r="DHH111" s="940"/>
      <c r="DHI111" s="940"/>
      <c r="DHJ111" s="940"/>
      <c r="DHK111" s="940"/>
      <c r="DHL111" s="940"/>
      <c r="DHM111" s="940"/>
      <c r="DHN111" s="940"/>
      <c r="DHO111" s="940"/>
      <c r="DHP111" s="940"/>
      <c r="DHQ111" s="940"/>
      <c r="DHR111" s="940"/>
      <c r="DHS111" s="940"/>
      <c r="DHT111" s="940"/>
      <c r="DHU111" s="940"/>
      <c r="DHV111" s="940"/>
      <c r="DHW111" s="940"/>
      <c r="DHX111" s="940"/>
      <c r="DHY111" s="940"/>
      <c r="DHZ111" s="940"/>
      <c r="DIA111" s="940"/>
      <c r="DIB111" s="940"/>
      <c r="DIC111" s="940"/>
      <c r="DID111" s="940"/>
      <c r="DIE111" s="940"/>
      <c r="DIF111" s="940"/>
      <c r="DIG111" s="940"/>
      <c r="DIH111" s="940"/>
      <c r="DII111" s="940"/>
      <c r="DIJ111" s="940"/>
      <c r="DIK111" s="940"/>
      <c r="DIL111" s="940"/>
      <c r="DIM111" s="940"/>
      <c r="DIN111" s="940"/>
      <c r="DIO111" s="940"/>
      <c r="DIP111" s="940"/>
      <c r="DIQ111" s="940"/>
      <c r="DIR111" s="940"/>
      <c r="DIS111" s="940"/>
      <c r="DIT111" s="940"/>
      <c r="DIU111" s="940"/>
      <c r="DIV111" s="940"/>
      <c r="DIW111" s="940"/>
      <c r="DIX111" s="940"/>
      <c r="DIY111" s="940"/>
      <c r="DIZ111" s="940"/>
      <c r="DJA111" s="940"/>
      <c r="DJB111" s="940"/>
      <c r="DJC111" s="940"/>
      <c r="DJD111" s="940"/>
      <c r="DJE111" s="940"/>
      <c r="DJF111" s="940"/>
      <c r="DJG111" s="940"/>
      <c r="DJH111" s="940"/>
      <c r="DJI111" s="940"/>
      <c r="DJJ111" s="940"/>
      <c r="DJK111" s="940"/>
      <c r="DJL111" s="940"/>
      <c r="DJM111" s="940"/>
      <c r="DJN111" s="940"/>
      <c r="DJO111" s="940"/>
      <c r="DJP111" s="940"/>
      <c r="DJQ111" s="940"/>
      <c r="DJR111" s="940"/>
      <c r="DJS111" s="940"/>
      <c r="DJT111" s="940"/>
      <c r="DJU111" s="940"/>
      <c r="DJV111" s="940"/>
      <c r="DJW111" s="940"/>
      <c r="DJX111" s="940"/>
      <c r="DJY111" s="940"/>
      <c r="DJZ111" s="940"/>
      <c r="DKA111" s="940"/>
      <c r="DKB111" s="940"/>
      <c r="DKC111" s="940"/>
      <c r="DKD111" s="940"/>
      <c r="DKE111" s="940"/>
      <c r="DKF111" s="940"/>
      <c r="DKG111" s="940"/>
      <c r="DKH111" s="940"/>
      <c r="DKI111" s="940"/>
      <c r="DKJ111" s="940"/>
      <c r="DKK111" s="940"/>
      <c r="DKL111" s="940"/>
      <c r="DKM111" s="940"/>
      <c r="DKN111" s="940"/>
      <c r="DKO111" s="940"/>
      <c r="DKP111" s="940"/>
      <c r="DKQ111" s="940"/>
      <c r="DKR111" s="940"/>
      <c r="DKS111" s="940"/>
      <c r="DKT111" s="940"/>
      <c r="DKU111" s="940"/>
      <c r="DKV111" s="940"/>
      <c r="DKW111" s="940"/>
      <c r="DKX111" s="940"/>
      <c r="DKY111" s="940"/>
      <c r="DKZ111" s="940"/>
      <c r="DLA111" s="940"/>
      <c r="DLB111" s="940"/>
      <c r="DLC111" s="940"/>
      <c r="DLD111" s="940"/>
      <c r="DLE111" s="940"/>
      <c r="DLF111" s="940"/>
      <c r="DLG111" s="940"/>
      <c r="DLH111" s="940"/>
      <c r="DLI111" s="940"/>
      <c r="DLJ111" s="940"/>
      <c r="DLK111" s="940"/>
      <c r="DLL111" s="940"/>
      <c r="DLM111" s="940"/>
      <c r="DLN111" s="940"/>
      <c r="DLO111" s="940"/>
      <c r="DLP111" s="940"/>
      <c r="DLQ111" s="940"/>
      <c r="DLR111" s="940"/>
      <c r="DLS111" s="940"/>
      <c r="DLT111" s="940"/>
      <c r="DLU111" s="940"/>
      <c r="DLV111" s="940"/>
      <c r="DLW111" s="940"/>
      <c r="DLX111" s="940"/>
      <c r="DLY111" s="940"/>
      <c r="DLZ111" s="940"/>
      <c r="DMA111" s="940"/>
      <c r="DMB111" s="940"/>
      <c r="DMC111" s="940"/>
      <c r="DMD111" s="940"/>
      <c r="DME111" s="940"/>
      <c r="DMF111" s="940"/>
      <c r="DMG111" s="940"/>
      <c r="DMH111" s="940"/>
      <c r="DMI111" s="940"/>
      <c r="DMJ111" s="940"/>
      <c r="DMK111" s="940"/>
      <c r="DML111" s="940"/>
      <c r="DMM111" s="940"/>
      <c r="DMN111" s="940"/>
      <c r="DMO111" s="940"/>
      <c r="DMP111" s="940"/>
      <c r="DMQ111" s="940"/>
      <c r="DMR111" s="940"/>
      <c r="DMS111" s="940"/>
      <c r="DMT111" s="940"/>
      <c r="DMU111" s="940"/>
      <c r="DMV111" s="940"/>
      <c r="DMW111" s="940"/>
      <c r="DMX111" s="940"/>
      <c r="DMY111" s="940"/>
      <c r="DMZ111" s="940"/>
      <c r="DNA111" s="940"/>
      <c r="DNB111" s="940"/>
      <c r="DNC111" s="940"/>
      <c r="DND111" s="940"/>
      <c r="DNE111" s="940"/>
      <c r="DNF111" s="940"/>
      <c r="DNG111" s="940"/>
      <c r="DNH111" s="940"/>
      <c r="DNI111" s="940"/>
      <c r="DNJ111" s="940"/>
      <c r="DNK111" s="940"/>
      <c r="DNL111" s="940"/>
      <c r="DNM111" s="940"/>
      <c r="DNN111" s="940"/>
      <c r="DNO111" s="940"/>
      <c r="DNP111" s="940"/>
      <c r="DNQ111" s="940"/>
      <c r="DNR111" s="940"/>
      <c r="DNS111" s="940"/>
      <c r="DNT111" s="940"/>
      <c r="DNU111" s="940"/>
      <c r="DNV111" s="940"/>
      <c r="DNW111" s="940"/>
      <c r="DNX111" s="940"/>
      <c r="DNY111" s="940"/>
      <c r="DNZ111" s="940"/>
      <c r="DOA111" s="940"/>
      <c r="DOB111" s="940"/>
      <c r="DOC111" s="940"/>
      <c r="DOD111" s="940"/>
      <c r="DOE111" s="940"/>
      <c r="DOF111" s="940"/>
      <c r="DOG111" s="940"/>
      <c r="DOH111" s="940"/>
      <c r="DOI111" s="940"/>
      <c r="DOJ111" s="940"/>
      <c r="DOK111" s="940"/>
      <c r="DOL111" s="940"/>
      <c r="DOM111" s="940"/>
      <c r="DON111" s="940"/>
      <c r="DOO111" s="940"/>
      <c r="DOP111" s="940"/>
      <c r="DOQ111" s="940"/>
      <c r="DOR111" s="940"/>
      <c r="DOS111" s="940"/>
      <c r="DOT111" s="940"/>
      <c r="DOU111" s="940"/>
      <c r="DOV111" s="940"/>
      <c r="DOW111" s="940"/>
      <c r="DOX111" s="940"/>
      <c r="DOY111" s="940"/>
      <c r="DOZ111" s="940"/>
      <c r="DPA111" s="940"/>
      <c r="DPB111" s="940"/>
      <c r="DPC111" s="940"/>
      <c r="DPD111" s="940"/>
      <c r="DPE111" s="940"/>
      <c r="DPF111" s="940"/>
      <c r="DPG111" s="940"/>
      <c r="DPH111" s="940"/>
      <c r="DPI111" s="940"/>
      <c r="DPJ111" s="940"/>
      <c r="DPK111" s="940"/>
      <c r="DPL111" s="940"/>
      <c r="DPM111" s="940"/>
      <c r="DPN111" s="940"/>
      <c r="DPO111" s="940"/>
      <c r="DPP111" s="940"/>
      <c r="DPQ111" s="940"/>
      <c r="DPR111" s="940"/>
      <c r="DPS111" s="940"/>
      <c r="DPT111" s="940"/>
      <c r="DPU111" s="940"/>
      <c r="DPV111" s="940"/>
      <c r="DPW111" s="940"/>
      <c r="DPX111" s="940"/>
      <c r="DPY111" s="940"/>
      <c r="DPZ111" s="940"/>
      <c r="DQA111" s="940"/>
      <c r="DQB111" s="940"/>
      <c r="DQC111" s="940"/>
      <c r="DQD111" s="940"/>
      <c r="DQE111" s="940"/>
      <c r="DQF111" s="940"/>
      <c r="DQG111" s="940"/>
      <c r="DQH111" s="940"/>
      <c r="DQI111" s="940"/>
      <c r="DQJ111" s="940"/>
      <c r="DQK111" s="940"/>
      <c r="DQL111" s="940"/>
      <c r="DQM111" s="940"/>
      <c r="DQN111" s="940"/>
      <c r="DQO111" s="940"/>
      <c r="DQP111" s="940"/>
      <c r="DQQ111" s="940"/>
      <c r="DQR111" s="940"/>
      <c r="DQS111" s="940"/>
      <c r="DQT111" s="940"/>
      <c r="DQU111" s="940"/>
      <c r="DQV111" s="940"/>
      <c r="DQW111" s="940"/>
      <c r="DQX111" s="940"/>
      <c r="DQY111" s="940"/>
      <c r="DQZ111" s="940"/>
      <c r="DRA111" s="940"/>
      <c r="DRB111" s="940"/>
      <c r="DRC111" s="940"/>
      <c r="DRD111" s="940"/>
      <c r="DRE111" s="940"/>
      <c r="DRF111" s="940"/>
      <c r="DRG111" s="940"/>
      <c r="DRH111" s="940"/>
      <c r="DRI111" s="940"/>
      <c r="DRJ111" s="940"/>
      <c r="DRK111" s="940"/>
      <c r="DRL111" s="940"/>
      <c r="DRM111" s="940"/>
      <c r="DRN111" s="940"/>
      <c r="DRO111" s="940"/>
      <c r="DRP111" s="940"/>
      <c r="DRQ111" s="940"/>
      <c r="DRR111" s="940"/>
      <c r="DRS111" s="940"/>
      <c r="DRT111" s="940"/>
      <c r="DRU111" s="940"/>
      <c r="DRV111" s="940"/>
      <c r="DRW111" s="940"/>
      <c r="DRX111" s="940"/>
      <c r="DRY111" s="940"/>
      <c r="DRZ111" s="940"/>
      <c r="DSA111" s="940"/>
      <c r="DSB111" s="940"/>
      <c r="DSC111" s="940"/>
      <c r="DSD111" s="940"/>
      <c r="DSE111" s="940"/>
      <c r="DSF111" s="940"/>
      <c r="DSG111" s="940"/>
      <c r="DSH111" s="940"/>
      <c r="DSI111" s="940"/>
      <c r="DSJ111" s="940"/>
      <c r="DSK111" s="940"/>
      <c r="DSL111" s="940"/>
      <c r="DSM111" s="940"/>
      <c r="DSN111" s="940"/>
      <c r="DSO111" s="940"/>
      <c r="DSP111" s="940"/>
      <c r="DSQ111" s="940"/>
      <c r="DSR111" s="940"/>
      <c r="DSS111" s="940"/>
      <c r="DST111" s="940"/>
      <c r="DSU111" s="940"/>
      <c r="DSV111" s="940"/>
      <c r="DSW111" s="940"/>
      <c r="DSX111" s="940"/>
      <c r="DSY111" s="940"/>
      <c r="DSZ111" s="940"/>
      <c r="DTA111" s="940"/>
      <c r="DTB111" s="940"/>
      <c r="DTC111" s="940"/>
      <c r="DTD111" s="940"/>
      <c r="DTE111" s="940"/>
      <c r="DTF111" s="940"/>
      <c r="DTG111" s="940"/>
      <c r="DTH111" s="940"/>
      <c r="DTI111" s="940"/>
      <c r="DTJ111" s="940"/>
      <c r="DTK111" s="940"/>
      <c r="DTL111" s="940"/>
      <c r="DTM111" s="940"/>
      <c r="DTN111" s="940"/>
      <c r="DTO111" s="940"/>
      <c r="DTP111" s="940"/>
      <c r="DTQ111" s="940"/>
      <c r="DTR111" s="940"/>
      <c r="DTS111" s="940"/>
      <c r="DTT111" s="940"/>
      <c r="DTU111" s="940"/>
      <c r="DTV111" s="940"/>
      <c r="DTW111" s="940"/>
      <c r="DTX111" s="940"/>
      <c r="DTY111" s="940"/>
      <c r="DTZ111" s="940"/>
      <c r="DUA111" s="940"/>
      <c r="DUB111" s="940"/>
      <c r="DUC111" s="940"/>
      <c r="DUD111" s="940"/>
      <c r="DUE111" s="940"/>
      <c r="DUF111" s="940"/>
      <c r="DUG111" s="940"/>
      <c r="DUH111" s="940"/>
      <c r="DUI111" s="940"/>
      <c r="DUJ111" s="940"/>
      <c r="DUK111" s="940"/>
      <c r="DUL111" s="940"/>
      <c r="DUM111" s="940"/>
      <c r="DUN111" s="940"/>
      <c r="DUO111" s="940"/>
      <c r="DUP111" s="940"/>
      <c r="DUQ111" s="940"/>
      <c r="DUR111" s="940"/>
      <c r="DUS111" s="940"/>
      <c r="DUT111" s="940"/>
      <c r="DUU111" s="940"/>
      <c r="DUV111" s="940"/>
      <c r="DUW111" s="940"/>
      <c r="DUX111" s="940"/>
      <c r="DUY111" s="940"/>
      <c r="DUZ111" s="940"/>
      <c r="DVA111" s="940"/>
      <c r="DVB111" s="940"/>
      <c r="DVC111" s="940"/>
      <c r="DVD111" s="940"/>
      <c r="DVE111" s="940"/>
      <c r="DVF111" s="940"/>
      <c r="DVG111" s="940"/>
      <c r="DVH111" s="940"/>
      <c r="DVI111" s="940"/>
      <c r="DVJ111" s="940"/>
      <c r="DVK111" s="940"/>
      <c r="DVL111" s="940"/>
      <c r="DVM111" s="940"/>
      <c r="DVN111" s="940"/>
      <c r="DVO111" s="940"/>
      <c r="DVP111" s="940"/>
      <c r="DVQ111" s="940"/>
      <c r="DVR111" s="940"/>
      <c r="DVS111" s="940"/>
      <c r="DVT111" s="940"/>
      <c r="DVU111" s="940"/>
      <c r="DVV111" s="940"/>
      <c r="DVW111" s="940"/>
      <c r="DVX111" s="940"/>
      <c r="DVY111" s="940"/>
      <c r="DVZ111" s="940"/>
      <c r="DWA111" s="940"/>
      <c r="DWB111" s="940"/>
      <c r="DWC111" s="940"/>
      <c r="DWD111" s="940"/>
      <c r="DWE111" s="940"/>
      <c r="DWF111" s="940"/>
      <c r="DWG111" s="940"/>
      <c r="DWH111" s="940"/>
      <c r="DWI111" s="940"/>
      <c r="DWJ111" s="940"/>
      <c r="DWK111" s="940"/>
      <c r="DWL111" s="940"/>
      <c r="DWM111" s="940"/>
      <c r="DWN111" s="940"/>
      <c r="DWO111" s="940"/>
      <c r="DWP111" s="940"/>
      <c r="DWQ111" s="940"/>
      <c r="DWR111" s="940"/>
      <c r="DWS111" s="940"/>
      <c r="DWT111" s="940"/>
      <c r="DWU111" s="940"/>
      <c r="DWV111" s="940"/>
      <c r="DWW111" s="940"/>
      <c r="DWX111" s="940"/>
      <c r="DWY111" s="940"/>
      <c r="DWZ111" s="940"/>
      <c r="DXA111" s="940"/>
      <c r="DXB111" s="940"/>
      <c r="DXC111" s="940"/>
      <c r="DXD111" s="940"/>
      <c r="DXE111" s="940"/>
      <c r="DXF111" s="940"/>
      <c r="DXG111" s="940"/>
      <c r="DXH111" s="940"/>
      <c r="DXI111" s="940"/>
      <c r="DXJ111" s="940"/>
      <c r="DXK111" s="940"/>
      <c r="DXL111" s="940"/>
      <c r="DXM111" s="940"/>
      <c r="DXN111" s="940"/>
      <c r="DXO111" s="940"/>
      <c r="DXP111" s="940"/>
      <c r="DXQ111" s="940"/>
      <c r="DXR111" s="940"/>
      <c r="DXS111" s="940"/>
      <c r="DXT111" s="940"/>
      <c r="DXU111" s="940"/>
      <c r="DXV111" s="940"/>
      <c r="DXW111" s="940"/>
      <c r="DXX111" s="940"/>
      <c r="DXY111" s="940"/>
      <c r="DXZ111" s="940"/>
      <c r="DYA111" s="940"/>
      <c r="DYB111" s="940"/>
      <c r="DYC111" s="940"/>
      <c r="DYD111" s="940"/>
      <c r="DYE111" s="940"/>
      <c r="DYF111" s="940"/>
      <c r="DYG111" s="940"/>
      <c r="DYH111" s="940"/>
      <c r="DYI111" s="940"/>
      <c r="DYJ111" s="940"/>
      <c r="DYK111" s="940"/>
      <c r="DYL111" s="940"/>
      <c r="DYM111" s="940"/>
      <c r="DYN111" s="940"/>
      <c r="DYO111" s="940"/>
      <c r="DYP111" s="940"/>
      <c r="DYQ111" s="940"/>
      <c r="DYR111" s="940"/>
      <c r="DYS111" s="940"/>
      <c r="DYT111" s="940"/>
      <c r="DYU111" s="940"/>
      <c r="DYV111" s="940"/>
      <c r="DYW111" s="940"/>
      <c r="DYX111" s="940"/>
      <c r="DYY111" s="940"/>
      <c r="DYZ111" s="940"/>
      <c r="DZA111" s="940"/>
      <c r="DZB111" s="940"/>
      <c r="DZC111" s="940"/>
      <c r="DZD111" s="940"/>
      <c r="DZE111" s="940"/>
      <c r="DZF111" s="940"/>
      <c r="DZG111" s="940"/>
      <c r="DZH111" s="940"/>
      <c r="DZI111" s="940"/>
      <c r="DZJ111" s="940"/>
      <c r="DZK111" s="940"/>
      <c r="DZL111" s="940"/>
      <c r="DZM111" s="940"/>
      <c r="DZN111" s="940"/>
      <c r="DZO111" s="940"/>
      <c r="DZP111" s="940"/>
      <c r="DZQ111" s="940"/>
      <c r="DZR111" s="940"/>
      <c r="DZS111" s="940"/>
      <c r="DZT111" s="940"/>
      <c r="DZU111" s="940"/>
      <c r="DZV111" s="940"/>
      <c r="DZW111" s="940"/>
      <c r="DZX111" s="940"/>
      <c r="DZY111" s="940"/>
      <c r="DZZ111" s="940"/>
      <c r="EAA111" s="940"/>
      <c r="EAB111" s="940"/>
      <c r="EAC111" s="940"/>
      <c r="EAD111" s="940"/>
      <c r="EAE111" s="940"/>
      <c r="EAF111" s="940"/>
      <c r="EAG111" s="940"/>
      <c r="EAH111" s="940"/>
      <c r="EAI111" s="940"/>
      <c r="EAJ111" s="940"/>
      <c r="EAK111" s="940"/>
      <c r="EAL111" s="940"/>
      <c r="EAM111" s="940"/>
      <c r="EAN111" s="940"/>
      <c r="EAO111" s="940"/>
      <c r="EAP111" s="940"/>
      <c r="EAQ111" s="940"/>
      <c r="EAR111" s="940"/>
      <c r="EAS111" s="940"/>
      <c r="EAT111" s="940"/>
      <c r="EAU111" s="940"/>
      <c r="EAV111" s="940"/>
      <c r="EAW111" s="940"/>
      <c r="EAX111" s="940"/>
      <c r="EAY111" s="940"/>
      <c r="EAZ111" s="940"/>
      <c r="EBA111" s="940"/>
      <c r="EBB111" s="940"/>
      <c r="EBC111" s="940"/>
      <c r="EBD111" s="940"/>
      <c r="EBE111" s="940"/>
      <c r="EBF111" s="940"/>
      <c r="EBG111" s="940"/>
      <c r="EBH111" s="940"/>
      <c r="EBI111" s="940"/>
      <c r="EBJ111" s="940"/>
      <c r="EBK111" s="940"/>
      <c r="EBL111" s="940"/>
      <c r="EBM111" s="940"/>
      <c r="EBN111" s="940"/>
      <c r="EBO111" s="940"/>
      <c r="EBP111" s="940"/>
      <c r="EBQ111" s="940"/>
      <c r="EBR111" s="940"/>
      <c r="EBS111" s="940"/>
      <c r="EBT111" s="940"/>
      <c r="EBU111" s="940"/>
      <c r="EBV111" s="940"/>
      <c r="EBW111" s="940"/>
      <c r="EBX111" s="940"/>
      <c r="EBY111" s="940"/>
      <c r="EBZ111" s="940"/>
      <c r="ECA111" s="940"/>
      <c r="ECB111" s="940"/>
      <c r="ECC111" s="940"/>
      <c r="ECD111" s="940"/>
      <c r="ECE111" s="940"/>
      <c r="ECF111" s="940"/>
      <c r="ECG111" s="940"/>
      <c r="ECH111" s="940"/>
      <c r="ECI111" s="940"/>
      <c r="ECJ111" s="940"/>
      <c r="ECK111" s="940"/>
      <c r="ECL111" s="940"/>
      <c r="ECM111" s="940"/>
      <c r="ECN111" s="940"/>
      <c r="ECO111" s="940"/>
      <c r="ECP111" s="940"/>
      <c r="ECQ111" s="940"/>
      <c r="ECR111" s="940"/>
      <c r="ECS111" s="940"/>
      <c r="ECT111" s="940"/>
      <c r="ECU111" s="940"/>
      <c r="ECV111" s="940"/>
      <c r="ECW111" s="940"/>
      <c r="ECX111" s="940"/>
      <c r="ECY111" s="940"/>
      <c r="ECZ111" s="940"/>
      <c r="EDA111" s="940"/>
      <c r="EDB111" s="940"/>
      <c r="EDC111" s="940"/>
      <c r="EDD111" s="940"/>
      <c r="EDE111" s="940"/>
      <c r="EDF111" s="940"/>
      <c r="EDG111" s="940"/>
      <c r="EDH111" s="940"/>
      <c r="EDI111" s="940"/>
      <c r="EDJ111" s="940"/>
      <c r="EDK111" s="940"/>
      <c r="EDL111" s="940"/>
      <c r="EDM111" s="940"/>
      <c r="EDN111" s="940"/>
      <c r="EDO111" s="940"/>
      <c r="EDP111" s="940"/>
      <c r="EDQ111" s="940"/>
      <c r="EDR111" s="940"/>
      <c r="EDS111" s="940"/>
      <c r="EDT111" s="940"/>
      <c r="EDU111" s="940"/>
      <c r="EDV111" s="940"/>
      <c r="EDW111" s="940"/>
      <c r="EDX111" s="940"/>
      <c r="EDY111" s="940"/>
      <c r="EDZ111" s="940"/>
      <c r="EEA111" s="940"/>
      <c r="EEB111" s="940"/>
      <c r="EEC111" s="940"/>
      <c r="EED111" s="940"/>
      <c r="EEE111" s="940"/>
      <c r="EEF111" s="940"/>
      <c r="EEG111" s="940"/>
      <c r="EEH111" s="940"/>
      <c r="EEI111" s="940"/>
      <c r="EEJ111" s="940"/>
      <c r="EEK111" s="940"/>
      <c r="EEL111" s="940"/>
      <c r="EEM111" s="940"/>
      <c r="EEN111" s="940"/>
      <c r="EEO111" s="940"/>
      <c r="EEP111" s="940"/>
      <c r="EEQ111" s="940"/>
      <c r="EER111" s="940"/>
      <c r="EES111" s="940"/>
      <c r="EET111" s="940"/>
      <c r="EEU111" s="940"/>
      <c r="EEV111" s="940"/>
      <c r="EEW111" s="940"/>
      <c r="EEX111" s="940"/>
      <c r="EEY111" s="940"/>
      <c r="EEZ111" s="940"/>
      <c r="EFA111" s="940"/>
      <c r="EFB111" s="940"/>
      <c r="EFC111" s="940"/>
      <c r="EFD111" s="940"/>
      <c r="EFE111" s="940"/>
      <c r="EFF111" s="940"/>
      <c r="EFG111" s="940"/>
      <c r="EFH111" s="940"/>
      <c r="EFI111" s="940"/>
      <c r="EFJ111" s="940"/>
      <c r="EFK111" s="940"/>
      <c r="EFL111" s="940"/>
      <c r="EFM111" s="940"/>
      <c r="EFN111" s="940"/>
      <c r="EFO111" s="940"/>
      <c r="EFP111" s="940"/>
      <c r="EFQ111" s="940"/>
      <c r="EFR111" s="940"/>
      <c r="EFS111" s="940"/>
      <c r="EFT111" s="940"/>
      <c r="EFU111" s="940"/>
      <c r="EFV111" s="940"/>
      <c r="EFW111" s="940"/>
      <c r="EFX111" s="940"/>
      <c r="EFY111" s="940"/>
      <c r="EFZ111" s="940"/>
      <c r="EGA111" s="940"/>
      <c r="EGB111" s="940"/>
      <c r="EGC111" s="940"/>
      <c r="EGD111" s="940"/>
      <c r="EGE111" s="940"/>
      <c r="EGF111" s="940"/>
      <c r="EGG111" s="940"/>
      <c r="EGH111" s="940"/>
      <c r="EGI111" s="940"/>
      <c r="EGJ111" s="940"/>
      <c r="EGK111" s="940"/>
      <c r="EGL111" s="940"/>
      <c r="EGM111" s="940"/>
      <c r="EGN111" s="940"/>
      <c r="EGO111" s="940"/>
      <c r="EGP111" s="940"/>
      <c r="EGQ111" s="940"/>
      <c r="EGR111" s="940"/>
      <c r="EGS111" s="940"/>
      <c r="EGT111" s="940"/>
      <c r="EGU111" s="940"/>
      <c r="EGV111" s="940"/>
      <c r="EGW111" s="940"/>
      <c r="EGX111" s="940"/>
      <c r="EGY111" s="940"/>
      <c r="EGZ111" s="940"/>
      <c r="EHA111" s="940"/>
      <c r="EHB111" s="940"/>
      <c r="EHC111" s="940"/>
      <c r="EHD111" s="940"/>
      <c r="EHE111" s="940"/>
      <c r="EHF111" s="940"/>
      <c r="EHG111" s="940"/>
      <c r="EHH111" s="940"/>
      <c r="EHI111" s="940"/>
      <c r="EHJ111" s="940"/>
      <c r="EHK111" s="940"/>
      <c r="EHL111" s="940"/>
      <c r="EHM111" s="940"/>
      <c r="EHN111" s="940"/>
      <c r="EHO111" s="940"/>
      <c r="EHP111" s="940"/>
      <c r="EHQ111" s="940"/>
      <c r="EHR111" s="940"/>
      <c r="EHS111" s="940"/>
      <c r="EHT111" s="940"/>
      <c r="EHU111" s="940"/>
      <c r="EHV111" s="940"/>
      <c r="EHW111" s="940"/>
      <c r="EHX111" s="940"/>
      <c r="EHY111" s="940"/>
      <c r="EHZ111" s="940"/>
      <c r="EIA111" s="940"/>
      <c r="EIB111" s="940"/>
      <c r="EIC111" s="940"/>
      <c r="EID111" s="940"/>
      <c r="EIE111" s="940"/>
      <c r="EIF111" s="940"/>
      <c r="EIG111" s="940"/>
      <c r="EIH111" s="940"/>
      <c r="EII111" s="940"/>
      <c r="EIJ111" s="940"/>
      <c r="EIK111" s="940"/>
      <c r="EIL111" s="940"/>
      <c r="EIM111" s="940"/>
      <c r="EIN111" s="940"/>
      <c r="EIO111" s="940"/>
      <c r="EIP111" s="940"/>
      <c r="EIQ111" s="940"/>
      <c r="EIR111" s="940"/>
      <c r="EIS111" s="940"/>
      <c r="EIT111" s="940"/>
      <c r="EIU111" s="940"/>
      <c r="EIV111" s="940"/>
      <c r="EIW111" s="940"/>
      <c r="EIX111" s="940"/>
      <c r="EIY111" s="940"/>
      <c r="EIZ111" s="940"/>
      <c r="EJA111" s="940"/>
      <c r="EJB111" s="940"/>
      <c r="EJC111" s="940"/>
      <c r="EJD111" s="940"/>
      <c r="EJE111" s="940"/>
      <c r="EJF111" s="940"/>
      <c r="EJG111" s="940"/>
      <c r="EJH111" s="940"/>
      <c r="EJI111" s="940"/>
      <c r="EJJ111" s="940"/>
      <c r="EJK111" s="940"/>
      <c r="EJL111" s="940"/>
      <c r="EJM111" s="940"/>
      <c r="EJN111" s="940"/>
      <c r="EJO111" s="940"/>
      <c r="EJP111" s="940"/>
      <c r="EJQ111" s="940"/>
      <c r="EJR111" s="940"/>
      <c r="EJS111" s="940"/>
      <c r="EJT111" s="940"/>
      <c r="EJU111" s="940"/>
      <c r="EJV111" s="940"/>
      <c r="EJW111" s="940"/>
      <c r="EJX111" s="940"/>
      <c r="EJY111" s="940"/>
      <c r="EJZ111" s="940"/>
      <c r="EKA111" s="940"/>
      <c r="EKB111" s="940"/>
      <c r="EKC111" s="940"/>
      <c r="EKD111" s="940"/>
      <c r="EKE111" s="940"/>
      <c r="EKF111" s="940"/>
      <c r="EKG111" s="940"/>
      <c r="EKH111" s="940"/>
      <c r="EKI111" s="940"/>
      <c r="EKJ111" s="940"/>
      <c r="EKK111" s="940"/>
      <c r="EKL111" s="940"/>
      <c r="EKM111" s="940"/>
      <c r="EKN111" s="940"/>
      <c r="EKO111" s="940"/>
      <c r="EKP111" s="940"/>
      <c r="EKQ111" s="940"/>
      <c r="EKR111" s="940"/>
      <c r="EKS111" s="940"/>
      <c r="EKT111" s="940"/>
      <c r="EKU111" s="940"/>
      <c r="EKV111" s="940"/>
      <c r="EKW111" s="940"/>
      <c r="EKX111" s="940"/>
      <c r="EKY111" s="940"/>
      <c r="EKZ111" s="940"/>
      <c r="ELA111" s="940"/>
      <c r="ELB111" s="940"/>
      <c r="ELC111" s="940"/>
      <c r="ELD111" s="940"/>
      <c r="ELE111" s="940"/>
      <c r="ELF111" s="940"/>
      <c r="ELG111" s="940"/>
      <c r="ELH111" s="940"/>
      <c r="ELI111" s="940"/>
      <c r="ELJ111" s="940"/>
      <c r="ELK111" s="940"/>
      <c r="ELL111" s="940"/>
      <c r="ELM111" s="940"/>
      <c r="ELN111" s="940"/>
      <c r="ELO111" s="940"/>
      <c r="ELP111" s="940"/>
      <c r="ELQ111" s="940"/>
      <c r="ELR111" s="940"/>
      <c r="ELS111" s="940"/>
      <c r="ELT111" s="940"/>
      <c r="ELU111" s="940"/>
      <c r="ELV111" s="940"/>
      <c r="ELW111" s="940"/>
      <c r="ELX111" s="940"/>
      <c r="ELY111" s="940"/>
      <c r="ELZ111" s="940"/>
      <c r="EMA111" s="940"/>
      <c r="EMB111" s="940"/>
      <c r="EMC111" s="940"/>
      <c r="EMD111" s="940"/>
      <c r="EME111" s="940"/>
      <c r="EMF111" s="940"/>
      <c r="EMG111" s="940"/>
      <c r="EMH111" s="940"/>
      <c r="EMI111" s="940"/>
      <c r="EMJ111" s="940"/>
      <c r="EMK111" s="940"/>
      <c r="EML111" s="940"/>
      <c r="EMM111" s="940"/>
      <c r="EMN111" s="940"/>
      <c r="EMO111" s="940"/>
      <c r="EMP111" s="940"/>
      <c r="EMQ111" s="940"/>
      <c r="EMR111" s="940"/>
      <c r="EMS111" s="940"/>
      <c r="EMT111" s="940"/>
      <c r="EMU111" s="940"/>
      <c r="EMV111" s="940"/>
      <c r="EMW111" s="940"/>
      <c r="EMX111" s="940"/>
      <c r="EMY111" s="940"/>
      <c r="EMZ111" s="940"/>
      <c r="ENA111" s="940"/>
      <c r="ENB111" s="940"/>
      <c r="ENC111" s="940"/>
      <c r="END111" s="940"/>
      <c r="ENE111" s="940"/>
      <c r="ENF111" s="940"/>
      <c r="ENG111" s="940"/>
      <c r="ENH111" s="940"/>
      <c r="ENI111" s="940"/>
      <c r="ENJ111" s="940"/>
      <c r="ENK111" s="940"/>
      <c r="ENL111" s="940"/>
      <c r="ENM111" s="940"/>
      <c r="ENN111" s="940"/>
      <c r="ENO111" s="940"/>
      <c r="ENP111" s="940"/>
      <c r="ENQ111" s="940"/>
      <c r="ENR111" s="940"/>
      <c r="ENS111" s="940"/>
      <c r="ENT111" s="940"/>
      <c r="ENU111" s="940"/>
      <c r="ENV111" s="940"/>
      <c r="ENW111" s="940"/>
      <c r="ENX111" s="940"/>
      <c r="ENY111" s="940"/>
      <c r="ENZ111" s="940"/>
      <c r="EOA111" s="940"/>
      <c r="EOB111" s="940"/>
      <c r="EOC111" s="940"/>
      <c r="EOD111" s="940"/>
      <c r="EOE111" s="940"/>
      <c r="EOF111" s="940"/>
      <c r="EOG111" s="940"/>
      <c r="EOH111" s="940"/>
      <c r="EOI111" s="940"/>
      <c r="EOJ111" s="940"/>
      <c r="EOK111" s="940"/>
      <c r="EOL111" s="940"/>
      <c r="EOM111" s="940"/>
      <c r="EON111" s="940"/>
      <c r="EOO111" s="940"/>
      <c r="EOP111" s="940"/>
      <c r="EOQ111" s="940"/>
      <c r="EOR111" s="940"/>
      <c r="EOS111" s="940"/>
      <c r="EOT111" s="940"/>
      <c r="EOU111" s="940"/>
      <c r="EOV111" s="940"/>
      <c r="EOW111" s="940"/>
      <c r="EOX111" s="940"/>
      <c r="EOY111" s="940"/>
      <c r="EOZ111" s="940"/>
      <c r="EPA111" s="940"/>
      <c r="EPB111" s="940"/>
      <c r="EPC111" s="940"/>
      <c r="EPD111" s="940"/>
      <c r="EPE111" s="940"/>
      <c r="EPF111" s="940"/>
      <c r="EPG111" s="940"/>
      <c r="EPH111" s="940"/>
      <c r="EPI111" s="940"/>
      <c r="EPJ111" s="940"/>
      <c r="EPK111" s="940"/>
      <c r="EPL111" s="940"/>
      <c r="EPM111" s="940"/>
      <c r="EPN111" s="940"/>
      <c r="EPO111" s="940"/>
      <c r="EPP111" s="940"/>
      <c r="EPQ111" s="940"/>
      <c r="EPR111" s="940"/>
      <c r="EPS111" s="940"/>
      <c r="EPT111" s="940"/>
      <c r="EPU111" s="940"/>
      <c r="EPV111" s="940"/>
      <c r="EPW111" s="940"/>
      <c r="EPX111" s="940"/>
      <c r="EPY111" s="940"/>
      <c r="EPZ111" s="940"/>
      <c r="EQA111" s="940"/>
      <c r="EQB111" s="940"/>
      <c r="EQC111" s="940"/>
      <c r="EQD111" s="940"/>
      <c r="EQE111" s="940"/>
      <c r="EQF111" s="940"/>
      <c r="EQG111" s="940"/>
      <c r="EQH111" s="940"/>
      <c r="EQI111" s="940"/>
      <c r="EQJ111" s="940"/>
      <c r="EQK111" s="940"/>
      <c r="EQL111" s="940"/>
      <c r="EQM111" s="940"/>
      <c r="EQN111" s="940"/>
      <c r="EQO111" s="940"/>
      <c r="EQP111" s="940"/>
      <c r="EQQ111" s="940"/>
      <c r="EQR111" s="940"/>
      <c r="EQS111" s="940"/>
      <c r="EQT111" s="940"/>
      <c r="EQU111" s="940"/>
      <c r="EQV111" s="940"/>
      <c r="EQW111" s="940"/>
      <c r="EQX111" s="940"/>
      <c r="EQY111" s="940"/>
      <c r="EQZ111" s="940"/>
      <c r="ERA111" s="940"/>
      <c r="ERB111" s="940"/>
      <c r="ERC111" s="940"/>
      <c r="ERD111" s="940"/>
      <c r="ERE111" s="940"/>
      <c r="ERF111" s="940"/>
      <c r="ERG111" s="940"/>
      <c r="ERH111" s="940"/>
      <c r="ERI111" s="940"/>
      <c r="ERJ111" s="940"/>
      <c r="ERK111" s="940"/>
      <c r="ERL111" s="940"/>
      <c r="ERM111" s="940"/>
      <c r="ERN111" s="940"/>
      <c r="ERO111" s="940"/>
      <c r="ERP111" s="940"/>
      <c r="ERQ111" s="940"/>
      <c r="ERR111" s="940"/>
      <c r="ERS111" s="940"/>
      <c r="ERT111" s="940"/>
      <c r="ERU111" s="940"/>
      <c r="ERV111" s="940"/>
      <c r="ERW111" s="940"/>
      <c r="ERX111" s="940"/>
      <c r="ERY111" s="940"/>
      <c r="ERZ111" s="940"/>
      <c r="ESA111" s="940"/>
      <c r="ESB111" s="940"/>
      <c r="ESC111" s="940"/>
      <c r="ESD111" s="940"/>
      <c r="ESE111" s="940"/>
      <c r="ESF111" s="940"/>
      <c r="ESG111" s="940"/>
      <c r="ESH111" s="940"/>
      <c r="ESI111" s="940"/>
      <c r="ESJ111" s="940"/>
      <c r="ESK111" s="940"/>
      <c r="ESL111" s="940"/>
      <c r="ESM111" s="940"/>
      <c r="ESN111" s="940"/>
      <c r="ESO111" s="940"/>
      <c r="ESP111" s="940"/>
      <c r="ESQ111" s="940"/>
      <c r="ESR111" s="940"/>
      <c r="ESS111" s="940"/>
      <c r="EST111" s="940"/>
      <c r="ESU111" s="940"/>
      <c r="ESV111" s="940"/>
      <c r="ESW111" s="940"/>
      <c r="ESX111" s="940"/>
      <c r="ESY111" s="940"/>
      <c r="ESZ111" s="940"/>
      <c r="ETA111" s="940"/>
      <c r="ETB111" s="940"/>
      <c r="ETC111" s="940"/>
      <c r="ETD111" s="940"/>
      <c r="ETE111" s="940"/>
      <c r="ETF111" s="940"/>
      <c r="ETG111" s="940"/>
      <c r="ETH111" s="940"/>
      <c r="ETI111" s="940"/>
      <c r="ETJ111" s="940"/>
      <c r="ETK111" s="940"/>
      <c r="ETL111" s="940"/>
      <c r="ETM111" s="940"/>
      <c r="ETN111" s="940"/>
      <c r="ETO111" s="940"/>
      <c r="ETP111" s="940"/>
      <c r="ETQ111" s="940"/>
      <c r="ETR111" s="940"/>
      <c r="ETS111" s="940"/>
      <c r="ETT111" s="940"/>
      <c r="ETU111" s="940"/>
      <c r="ETV111" s="940"/>
      <c r="ETW111" s="940"/>
      <c r="ETX111" s="940"/>
      <c r="ETY111" s="940"/>
      <c r="ETZ111" s="940"/>
      <c r="EUA111" s="940"/>
      <c r="EUB111" s="940"/>
      <c r="EUC111" s="940"/>
      <c r="EUD111" s="940"/>
      <c r="EUE111" s="940"/>
      <c r="EUF111" s="940"/>
      <c r="EUG111" s="940"/>
      <c r="EUH111" s="940"/>
      <c r="EUI111" s="940"/>
      <c r="EUJ111" s="940"/>
      <c r="EUK111" s="940"/>
      <c r="EUL111" s="940"/>
      <c r="EUM111" s="940"/>
      <c r="EUN111" s="940"/>
      <c r="EUO111" s="940"/>
      <c r="EUP111" s="940"/>
      <c r="EUQ111" s="940"/>
      <c r="EUR111" s="940"/>
      <c r="EUS111" s="940"/>
      <c r="EUT111" s="940"/>
      <c r="EUU111" s="940"/>
      <c r="EUV111" s="940"/>
      <c r="EUW111" s="940"/>
      <c r="EUX111" s="940"/>
      <c r="EUY111" s="940"/>
      <c r="EUZ111" s="940"/>
      <c r="EVA111" s="940"/>
      <c r="EVB111" s="940"/>
      <c r="EVC111" s="940"/>
      <c r="EVD111" s="940"/>
      <c r="EVE111" s="940"/>
      <c r="EVF111" s="940"/>
      <c r="EVG111" s="940"/>
      <c r="EVH111" s="940"/>
      <c r="EVI111" s="940"/>
      <c r="EVJ111" s="940"/>
      <c r="EVK111" s="940"/>
      <c r="EVL111" s="940"/>
      <c r="EVM111" s="940"/>
      <c r="EVN111" s="940"/>
      <c r="EVO111" s="940"/>
      <c r="EVP111" s="940"/>
      <c r="EVQ111" s="940"/>
      <c r="EVR111" s="940"/>
      <c r="EVS111" s="940"/>
      <c r="EVT111" s="940"/>
      <c r="EVU111" s="940"/>
      <c r="EVV111" s="940"/>
      <c r="EVW111" s="940"/>
      <c r="EVX111" s="940"/>
      <c r="EVY111" s="940"/>
      <c r="EVZ111" s="940"/>
      <c r="EWA111" s="940"/>
      <c r="EWB111" s="940"/>
      <c r="EWC111" s="940"/>
      <c r="EWD111" s="940"/>
      <c r="EWE111" s="940"/>
      <c r="EWF111" s="940"/>
      <c r="EWG111" s="940"/>
      <c r="EWH111" s="940"/>
      <c r="EWI111" s="940"/>
      <c r="EWJ111" s="940"/>
      <c r="EWK111" s="940"/>
      <c r="EWL111" s="940"/>
      <c r="EWM111" s="940"/>
      <c r="EWN111" s="940"/>
      <c r="EWO111" s="940"/>
      <c r="EWP111" s="940"/>
      <c r="EWQ111" s="940"/>
      <c r="EWR111" s="940"/>
      <c r="EWS111" s="940"/>
      <c r="EWT111" s="940"/>
      <c r="EWU111" s="940"/>
      <c r="EWV111" s="940"/>
      <c r="EWW111" s="940"/>
      <c r="EWX111" s="940"/>
      <c r="EWY111" s="940"/>
      <c r="EWZ111" s="940"/>
      <c r="EXA111" s="940"/>
      <c r="EXB111" s="940"/>
      <c r="EXC111" s="940"/>
      <c r="EXD111" s="940"/>
      <c r="EXE111" s="940"/>
      <c r="EXF111" s="940"/>
      <c r="EXG111" s="940"/>
      <c r="EXH111" s="940"/>
      <c r="EXI111" s="940"/>
      <c r="EXJ111" s="940"/>
      <c r="EXK111" s="940"/>
      <c r="EXL111" s="940"/>
      <c r="EXM111" s="940"/>
      <c r="EXN111" s="940"/>
      <c r="EXO111" s="940"/>
      <c r="EXP111" s="940"/>
      <c r="EXQ111" s="940"/>
      <c r="EXR111" s="940"/>
      <c r="EXS111" s="940"/>
      <c r="EXT111" s="940"/>
      <c r="EXU111" s="940"/>
      <c r="EXV111" s="940"/>
      <c r="EXW111" s="940"/>
      <c r="EXX111" s="940"/>
      <c r="EXY111" s="940"/>
      <c r="EXZ111" s="940"/>
      <c r="EYA111" s="940"/>
      <c r="EYB111" s="940"/>
      <c r="EYC111" s="940"/>
      <c r="EYD111" s="940"/>
      <c r="EYE111" s="940"/>
      <c r="EYF111" s="940"/>
      <c r="EYG111" s="940"/>
      <c r="EYH111" s="940"/>
      <c r="EYI111" s="940"/>
      <c r="EYJ111" s="940"/>
      <c r="EYK111" s="940"/>
      <c r="EYL111" s="940"/>
      <c r="EYM111" s="940"/>
      <c r="EYN111" s="940"/>
      <c r="EYO111" s="940"/>
      <c r="EYP111" s="940"/>
      <c r="EYQ111" s="940"/>
      <c r="EYR111" s="940"/>
      <c r="EYS111" s="940"/>
      <c r="EYT111" s="940"/>
      <c r="EYU111" s="940"/>
      <c r="EYV111" s="940"/>
      <c r="EYW111" s="940"/>
      <c r="EYX111" s="940"/>
      <c r="EYY111" s="940"/>
      <c r="EYZ111" s="940"/>
      <c r="EZA111" s="940"/>
      <c r="EZB111" s="940"/>
      <c r="EZC111" s="940"/>
      <c r="EZD111" s="940"/>
      <c r="EZE111" s="940"/>
      <c r="EZF111" s="940"/>
      <c r="EZG111" s="940"/>
      <c r="EZH111" s="940"/>
      <c r="EZI111" s="940"/>
      <c r="EZJ111" s="940"/>
      <c r="EZK111" s="940"/>
      <c r="EZL111" s="940"/>
      <c r="EZM111" s="940"/>
      <c r="EZN111" s="940"/>
      <c r="EZO111" s="940"/>
      <c r="EZP111" s="940"/>
      <c r="EZQ111" s="940"/>
      <c r="EZR111" s="940"/>
      <c r="EZS111" s="940"/>
      <c r="EZT111" s="940"/>
      <c r="EZU111" s="940"/>
      <c r="EZV111" s="940"/>
      <c r="EZW111" s="940"/>
      <c r="EZX111" s="940"/>
      <c r="EZY111" s="940"/>
      <c r="EZZ111" s="940"/>
      <c r="FAA111" s="940"/>
      <c r="FAB111" s="940"/>
      <c r="FAC111" s="940"/>
      <c r="FAD111" s="940"/>
      <c r="FAE111" s="940"/>
      <c r="FAF111" s="940"/>
      <c r="FAG111" s="940"/>
      <c r="FAH111" s="940"/>
      <c r="FAI111" s="940"/>
      <c r="FAJ111" s="940"/>
      <c r="FAK111" s="940"/>
      <c r="FAL111" s="940"/>
      <c r="FAM111" s="940"/>
      <c r="FAN111" s="940"/>
      <c r="FAO111" s="940"/>
      <c r="FAP111" s="940"/>
      <c r="FAQ111" s="940"/>
      <c r="FAR111" s="940"/>
      <c r="FAS111" s="940"/>
      <c r="FAT111" s="940"/>
      <c r="FAU111" s="940"/>
      <c r="FAV111" s="940"/>
      <c r="FAW111" s="940"/>
      <c r="FAX111" s="940"/>
      <c r="FAY111" s="940"/>
      <c r="FAZ111" s="940"/>
      <c r="FBA111" s="940"/>
      <c r="FBB111" s="940"/>
      <c r="FBC111" s="940"/>
      <c r="FBD111" s="940"/>
      <c r="FBE111" s="940"/>
      <c r="FBF111" s="940"/>
      <c r="FBG111" s="940"/>
      <c r="FBH111" s="940"/>
      <c r="FBI111" s="940"/>
      <c r="FBJ111" s="940"/>
      <c r="FBK111" s="940"/>
      <c r="FBL111" s="940"/>
      <c r="FBM111" s="940"/>
      <c r="FBN111" s="940"/>
      <c r="FBO111" s="940"/>
      <c r="FBP111" s="940"/>
      <c r="FBQ111" s="940"/>
      <c r="FBR111" s="940"/>
      <c r="FBS111" s="940"/>
      <c r="FBT111" s="940"/>
      <c r="FBU111" s="940"/>
      <c r="FBV111" s="940"/>
      <c r="FBW111" s="940"/>
      <c r="FBX111" s="940"/>
      <c r="FBY111" s="940"/>
      <c r="FBZ111" s="940"/>
      <c r="FCA111" s="940"/>
      <c r="FCB111" s="940"/>
      <c r="FCC111" s="940"/>
      <c r="FCD111" s="940"/>
      <c r="FCE111" s="940"/>
      <c r="FCF111" s="940"/>
      <c r="FCG111" s="940"/>
      <c r="FCH111" s="940"/>
      <c r="FCI111" s="940"/>
      <c r="FCJ111" s="940"/>
      <c r="FCK111" s="940"/>
      <c r="FCL111" s="940"/>
      <c r="FCM111" s="940"/>
      <c r="FCN111" s="940"/>
      <c r="FCO111" s="940"/>
      <c r="FCP111" s="940"/>
      <c r="FCQ111" s="940"/>
      <c r="FCR111" s="940"/>
      <c r="FCS111" s="940"/>
      <c r="FCT111" s="940"/>
      <c r="FCU111" s="940"/>
      <c r="FCV111" s="940"/>
      <c r="FCW111" s="940"/>
      <c r="FCX111" s="940"/>
      <c r="FCY111" s="940"/>
      <c r="FCZ111" s="940"/>
      <c r="FDA111" s="940"/>
      <c r="FDB111" s="940"/>
      <c r="FDC111" s="940"/>
      <c r="FDD111" s="940"/>
      <c r="FDE111" s="940"/>
      <c r="FDF111" s="940"/>
      <c r="FDG111" s="940"/>
      <c r="FDH111" s="940"/>
      <c r="FDI111" s="940"/>
      <c r="FDJ111" s="940"/>
      <c r="FDK111" s="940"/>
      <c r="FDL111" s="940"/>
      <c r="FDM111" s="940"/>
      <c r="FDN111" s="940"/>
      <c r="FDO111" s="940"/>
      <c r="FDP111" s="940"/>
      <c r="FDQ111" s="940"/>
      <c r="FDR111" s="940"/>
      <c r="FDS111" s="940"/>
      <c r="FDT111" s="940"/>
      <c r="FDU111" s="940"/>
      <c r="FDV111" s="940"/>
      <c r="FDW111" s="940"/>
      <c r="FDX111" s="940"/>
      <c r="FDY111" s="940"/>
      <c r="FDZ111" s="940"/>
      <c r="FEA111" s="940"/>
      <c r="FEB111" s="940"/>
      <c r="FEC111" s="940"/>
      <c r="FED111" s="940"/>
      <c r="FEE111" s="940"/>
      <c r="FEF111" s="940"/>
      <c r="FEG111" s="940"/>
      <c r="FEH111" s="940"/>
      <c r="FEI111" s="940"/>
      <c r="FEJ111" s="940"/>
      <c r="FEK111" s="940"/>
      <c r="FEL111" s="940"/>
      <c r="FEM111" s="940"/>
      <c r="FEN111" s="940"/>
      <c r="FEO111" s="940"/>
      <c r="FEP111" s="940"/>
      <c r="FEQ111" s="940"/>
      <c r="FER111" s="940"/>
      <c r="FES111" s="940"/>
      <c r="FET111" s="940"/>
      <c r="FEU111" s="940"/>
      <c r="FEV111" s="940"/>
      <c r="FEW111" s="940"/>
      <c r="FEX111" s="940"/>
      <c r="FEY111" s="940"/>
      <c r="FEZ111" s="940"/>
      <c r="FFA111" s="940"/>
      <c r="FFB111" s="940"/>
      <c r="FFC111" s="940"/>
      <c r="FFD111" s="940"/>
      <c r="FFE111" s="940"/>
      <c r="FFF111" s="940"/>
      <c r="FFG111" s="940"/>
      <c r="FFH111" s="940"/>
      <c r="FFI111" s="940"/>
      <c r="FFJ111" s="940"/>
      <c r="FFK111" s="940"/>
      <c r="FFL111" s="940"/>
      <c r="FFM111" s="940"/>
      <c r="FFN111" s="940"/>
      <c r="FFO111" s="940"/>
      <c r="FFP111" s="940"/>
      <c r="FFQ111" s="940"/>
      <c r="FFR111" s="940"/>
      <c r="FFS111" s="940"/>
      <c r="FFT111" s="940"/>
      <c r="FFU111" s="940"/>
      <c r="FFV111" s="940"/>
      <c r="FFW111" s="940"/>
      <c r="FFX111" s="940"/>
      <c r="FFY111" s="940"/>
      <c r="FFZ111" s="940"/>
      <c r="FGA111" s="940"/>
      <c r="FGB111" s="940"/>
      <c r="FGC111" s="940"/>
      <c r="FGD111" s="940"/>
      <c r="FGE111" s="940"/>
      <c r="FGF111" s="940"/>
      <c r="FGG111" s="940"/>
      <c r="FGH111" s="940"/>
      <c r="FGI111" s="940"/>
      <c r="FGJ111" s="940"/>
      <c r="FGK111" s="940"/>
      <c r="FGL111" s="940"/>
      <c r="FGM111" s="940"/>
      <c r="FGN111" s="940"/>
      <c r="FGO111" s="940"/>
      <c r="FGP111" s="940"/>
      <c r="FGQ111" s="940"/>
      <c r="FGR111" s="940"/>
      <c r="FGS111" s="940"/>
      <c r="FGT111" s="940"/>
      <c r="FGU111" s="940"/>
      <c r="FGV111" s="940"/>
      <c r="FGW111" s="940"/>
      <c r="FGX111" s="940"/>
      <c r="FGY111" s="940"/>
      <c r="FGZ111" s="940"/>
      <c r="FHA111" s="940"/>
      <c r="FHB111" s="940"/>
      <c r="FHC111" s="940"/>
      <c r="FHD111" s="940"/>
      <c r="FHE111" s="940"/>
      <c r="FHF111" s="940"/>
      <c r="FHG111" s="940"/>
      <c r="FHH111" s="940"/>
      <c r="FHI111" s="940"/>
      <c r="FHJ111" s="940"/>
      <c r="FHK111" s="940"/>
      <c r="FHL111" s="940"/>
      <c r="FHM111" s="940"/>
      <c r="FHN111" s="940"/>
      <c r="FHO111" s="940"/>
      <c r="FHP111" s="940"/>
      <c r="FHQ111" s="940"/>
      <c r="FHR111" s="940"/>
      <c r="FHS111" s="940"/>
      <c r="FHT111" s="940"/>
      <c r="FHU111" s="940"/>
      <c r="FHV111" s="940"/>
      <c r="FHW111" s="940"/>
      <c r="FHX111" s="940"/>
      <c r="FHY111" s="940"/>
      <c r="FHZ111" s="940"/>
      <c r="FIA111" s="940"/>
      <c r="FIB111" s="940"/>
      <c r="FIC111" s="940"/>
      <c r="FID111" s="940"/>
      <c r="FIE111" s="940"/>
      <c r="FIF111" s="940"/>
      <c r="FIG111" s="940"/>
      <c r="FIH111" s="940"/>
      <c r="FII111" s="940"/>
      <c r="FIJ111" s="940"/>
      <c r="FIK111" s="940"/>
      <c r="FIL111" s="940"/>
      <c r="FIM111" s="940"/>
      <c r="FIN111" s="940"/>
      <c r="FIO111" s="940"/>
      <c r="FIP111" s="940"/>
      <c r="FIQ111" s="940"/>
      <c r="FIR111" s="940"/>
      <c r="FIS111" s="940"/>
      <c r="FIT111" s="940"/>
      <c r="FIU111" s="940"/>
      <c r="FIV111" s="940"/>
      <c r="FIW111" s="940"/>
      <c r="FIX111" s="940"/>
      <c r="FIY111" s="940"/>
      <c r="FIZ111" s="940"/>
      <c r="FJA111" s="940"/>
      <c r="FJB111" s="940"/>
      <c r="FJC111" s="940"/>
      <c r="FJD111" s="940"/>
      <c r="FJE111" s="940"/>
      <c r="FJF111" s="940"/>
      <c r="FJG111" s="940"/>
      <c r="FJH111" s="940"/>
      <c r="FJI111" s="940"/>
      <c r="FJJ111" s="940"/>
      <c r="FJK111" s="940"/>
      <c r="FJL111" s="940"/>
      <c r="FJM111" s="940"/>
      <c r="FJN111" s="940"/>
      <c r="FJO111" s="940"/>
      <c r="FJP111" s="940"/>
      <c r="FJQ111" s="940"/>
      <c r="FJR111" s="940"/>
      <c r="FJS111" s="940"/>
      <c r="FJT111" s="940"/>
      <c r="FJU111" s="940"/>
      <c r="FJV111" s="940"/>
      <c r="FJW111" s="940"/>
      <c r="FJX111" s="940"/>
      <c r="FJY111" s="940"/>
      <c r="FJZ111" s="940"/>
      <c r="FKA111" s="940"/>
      <c r="FKB111" s="940"/>
      <c r="FKC111" s="940"/>
      <c r="FKD111" s="940"/>
      <c r="FKE111" s="940"/>
      <c r="FKF111" s="940"/>
      <c r="FKG111" s="940"/>
      <c r="FKH111" s="940"/>
      <c r="FKI111" s="940"/>
      <c r="FKJ111" s="940"/>
      <c r="FKK111" s="940"/>
      <c r="FKL111" s="940"/>
      <c r="FKM111" s="940"/>
      <c r="FKN111" s="940"/>
      <c r="FKO111" s="940"/>
      <c r="FKP111" s="940"/>
      <c r="FKQ111" s="940"/>
      <c r="FKR111" s="940"/>
      <c r="FKS111" s="940"/>
      <c r="FKT111" s="940"/>
      <c r="FKU111" s="940"/>
      <c r="FKV111" s="940"/>
      <c r="FKW111" s="940"/>
      <c r="FKX111" s="940"/>
      <c r="FKY111" s="940"/>
      <c r="FKZ111" s="940"/>
      <c r="FLA111" s="940"/>
      <c r="FLB111" s="940"/>
      <c r="FLC111" s="940"/>
      <c r="FLD111" s="940"/>
      <c r="FLE111" s="940"/>
      <c r="FLF111" s="940"/>
      <c r="FLG111" s="940"/>
      <c r="FLH111" s="940"/>
      <c r="FLI111" s="940"/>
      <c r="FLJ111" s="940"/>
      <c r="FLK111" s="940"/>
      <c r="FLL111" s="940"/>
      <c r="FLM111" s="940"/>
      <c r="FLN111" s="940"/>
      <c r="FLO111" s="940"/>
      <c r="FLP111" s="940"/>
      <c r="FLQ111" s="940"/>
      <c r="FLR111" s="940"/>
      <c r="FLS111" s="940"/>
      <c r="FLT111" s="940"/>
      <c r="FLU111" s="940"/>
      <c r="FLV111" s="940"/>
      <c r="FLW111" s="940"/>
      <c r="FLX111" s="940"/>
      <c r="FLY111" s="940"/>
      <c r="FLZ111" s="940"/>
      <c r="FMA111" s="940"/>
      <c r="FMB111" s="940"/>
      <c r="FMC111" s="940"/>
      <c r="FMD111" s="940"/>
      <c r="FME111" s="940"/>
      <c r="FMF111" s="940"/>
      <c r="FMG111" s="940"/>
      <c r="FMH111" s="940"/>
      <c r="FMI111" s="940"/>
      <c r="FMJ111" s="940"/>
      <c r="FMK111" s="940"/>
      <c r="FML111" s="940"/>
      <c r="FMM111" s="940"/>
      <c r="FMN111" s="940"/>
      <c r="FMO111" s="940"/>
      <c r="FMP111" s="940"/>
      <c r="FMQ111" s="940"/>
      <c r="FMR111" s="940"/>
      <c r="FMS111" s="940"/>
      <c r="FMT111" s="940"/>
      <c r="FMU111" s="940"/>
      <c r="FMV111" s="940"/>
      <c r="FMW111" s="940"/>
      <c r="FMX111" s="940"/>
      <c r="FMY111" s="940"/>
      <c r="FMZ111" s="940"/>
      <c r="FNA111" s="940"/>
      <c r="FNB111" s="940"/>
      <c r="FNC111" s="940"/>
      <c r="FND111" s="940"/>
      <c r="FNE111" s="940"/>
      <c r="FNF111" s="940"/>
      <c r="FNG111" s="940"/>
      <c r="FNH111" s="940"/>
      <c r="FNI111" s="940"/>
      <c r="FNJ111" s="940"/>
      <c r="FNK111" s="940"/>
      <c r="FNL111" s="940"/>
      <c r="FNM111" s="940"/>
      <c r="FNN111" s="940"/>
      <c r="FNO111" s="940"/>
      <c r="FNP111" s="940"/>
      <c r="FNQ111" s="940"/>
      <c r="FNR111" s="940"/>
      <c r="FNS111" s="940"/>
      <c r="FNT111" s="940"/>
      <c r="FNU111" s="940"/>
      <c r="FNV111" s="940"/>
      <c r="FNW111" s="940"/>
      <c r="FNX111" s="940"/>
      <c r="FNY111" s="940"/>
      <c r="FNZ111" s="940"/>
      <c r="FOA111" s="940"/>
      <c r="FOB111" s="940"/>
      <c r="FOC111" s="940"/>
      <c r="FOD111" s="940"/>
      <c r="FOE111" s="940"/>
      <c r="FOF111" s="940"/>
      <c r="FOG111" s="940"/>
      <c r="FOH111" s="940"/>
      <c r="FOI111" s="940"/>
      <c r="FOJ111" s="940"/>
      <c r="FOK111" s="940"/>
      <c r="FOL111" s="940"/>
      <c r="FOM111" s="940"/>
      <c r="FON111" s="940"/>
      <c r="FOO111" s="940"/>
      <c r="FOP111" s="940"/>
      <c r="FOQ111" s="940"/>
      <c r="FOR111" s="940"/>
      <c r="FOS111" s="940"/>
      <c r="FOT111" s="940"/>
      <c r="FOU111" s="940"/>
      <c r="FOV111" s="940"/>
      <c r="FOW111" s="940"/>
      <c r="FOX111" s="940"/>
      <c r="FOY111" s="940"/>
      <c r="FOZ111" s="940"/>
      <c r="FPA111" s="940"/>
      <c r="FPB111" s="940"/>
      <c r="FPC111" s="940"/>
      <c r="FPD111" s="940"/>
      <c r="FPE111" s="940"/>
      <c r="FPF111" s="940"/>
      <c r="FPG111" s="940"/>
      <c r="FPH111" s="940"/>
      <c r="FPI111" s="940"/>
      <c r="FPJ111" s="940"/>
      <c r="FPK111" s="940"/>
      <c r="FPL111" s="940"/>
      <c r="FPM111" s="940"/>
      <c r="FPN111" s="940"/>
      <c r="FPO111" s="940"/>
      <c r="FPP111" s="940"/>
      <c r="FPQ111" s="940"/>
      <c r="FPR111" s="940"/>
      <c r="FPS111" s="940"/>
      <c r="FPT111" s="940"/>
      <c r="FPU111" s="940"/>
      <c r="FPV111" s="940"/>
      <c r="FPW111" s="940"/>
      <c r="FPX111" s="940"/>
      <c r="FPY111" s="940"/>
      <c r="FPZ111" s="940"/>
      <c r="FQA111" s="940"/>
      <c r="FQB111" s="940"/>
      <c r="FQC111" s="940"/>
      <c r="FQD111" s="940"/>
      <c r="FQE111" s="940"/>
      <c r="FQF111" s="940"/>
      <c r="FQG111" s="940"/>
      <c r="FQH111" s="940"/>
      <c r="FQI111" s="940"/>
      <c r="FQJ111" s="940"/>
      <c r="FQK111" s="940"/>
      <c r="FQL111" s="940"/>
      <c r="FQM111" s="940"/>
      <c r="FQN111" s="940"/>
      <c r="FQO111" s="940"/>
      <c r="FQP111" s="940"/>
      <c r="FQQ111" s="940"/>
      <c r="FQR111" s="940"/>
      <c r="FQS111" s="940"/>
      <c r="FQT111" s="940"/>
      <c r="FQU111" s="940"/>
      <c r="FQV111" s="940"/>
      <c r="FQW111" s="940"/>
      <c r="FQX111" s="940"/>
      <c r="FQY111" s="940"/>
      <c r="FQZ111" s="940"/>
      <c r="FRA111" s="940"/>
      <c r="FRB111" s="940"/>
      <c r="FRC111" s="940"/>
      <c r="FRD111" s="940"/>
      <c r="FRE111" s="940"/>
      <c r="FRF111" s="940"/>
      <c r="FRG111" s="940"/>
      <c r="FRH111" s="940"/>
      <c r="FRI111" s="940"/>
      <c r="FRJ111" s="940"/>
      <c r="FRK111" s="940"/>
      <c r="FRL111" s="940"/>
      <c r="FRM111" s="940"/>
      <c r="FRN111" s="940"/>
      <c r="FRO111" s="940"/>
      <c r="FRP111" s="940"/>
      <c r="FRQ111" s="940"/>
      <c r="FRR111" s="940"/>
      <c r="FRS111" s="940"/>
      <c r="FRT111" s="940"/>
      <c r="FRU111" s="940"/>
      <c r="FRV111" s="940"/>
      <c r="FRW111" s="940"/>
      <c r="FRX111" s="940"/>
      <c r="FRY111" s="940"/>
      <c r="FRZ111" s="940"/>
      <c r="FSA111" s="940"/>
      <c r="FSB111" s="940"/>
      <c r="FSC111" s="940"/>
      <c r="FSD111" s="940"/>
      <c r="FSE111" s="940"/>
      <c r="FSF111" s="940"/>
      <c r="FSG111" s="940"/>
      <c r="FSH111" s="940"/>
      <c r="FSI111" s="940"/>
      <c r="FSJ111" s="940"/>
      <c r="FSK111" s="940"/>
      <c r="FSL111" s="940"/>
      <c r="FSM111" s="940"/>
      <c r="FSN111" s="940"/>
      <c r="FSO111" s="940"/>
      <c r="FSP111" s="940"/>
      <c r="FSQ111" s="940"/>
      <c r="FSR111" s="940"/>
      <c r="FSS111" s="940"/>
      <c r="FST111" s="940"/>
      <c r="FSU111" s="940"/>
      <c r="FSV111" s="940"/>
      <c r="FSW111" s="940"/>
      <c r="FSX111" s="940"/>
      <c r="FSY111" s="940"/>
      <c r="FSZ111" s="940"/>
      <c r="FTA111" s="940"/>
      <c r="FTB111" s="940"/>
      <c r="FTC111" s="940"/>
      <c r="FTD111" s="940"/>
      <c r="FTE111" s="940"/>
      <c r="FTF111" s="940"/>
      <c r="FTG111" s="940"/>
      <c r="FTH111" s="940"/>
      <c r="FTI111" s="940"/>
      <c r="FTJ111" s="940"/>
      <c r="FTK111" s="940"/>
      <c r="FTL111" s="940"/>
      <c r="FTM111" s="940"/>
      <c r="FTN111" s="940"/>
      <c r="FTO111" s="940"/>
      <c r="FTP111" s="940"/>
      <c r="FTQ111" s="940"/>
      <c r="FTR111" s="940"/>
      <c r="FTS111" s="940"/>
      <c r="FTT111" s="940"/>
      <c r="FTU111" s="940"/>
      <c r="FTV111" s="940"/>
      <c r="FTW111" s="940"/>
      <c r="FTX111" s="940"/>
      <c r="FTY111" s="940"/>
      <c r="FTZ111" s="940"/>
      <c r="FUA111" s="940"/>
      <c r="FUB111" s="940"/>
      <c r="FUC111" s="940"/>
      <c r="FUD111" s="940"/>
      <c r="FUE111" s="940"/>
      <c r="FUF111" s="940"/>
      <c r="FUG111" s="940"/>
      <c r="FUH111" s="940"/>
      <c r="FUI111" s="940"/>
      <c r="FUJ111" s="940"/>
      <c r="FUK111" s="940"/>
      <c r="FUL111" s="940"/>
      <c r="FUM111" s="940"/>
      <c r="FUN111" s="940"/>
      <c r="FUO111" s="940"/>
      <c r="FUP111" s="940"/>
      <c r="FUQ111" s="940"/>
      <c r="FUR111" s="940"/>
      <c r="FUS111" s="940"/>
      <c r="FUT111" s="940"/>
      <c r="FUU111" s="940"/>
      <c r="FUV111" s="940"/>
      <c r="FUW111" s="940"/>
      <c r="FUX111" s="940"/>
      <c r="FUY111" s="940"/>
      <c r="FUZ111" s="940"/>
      <c r="FVA111" s="940"/>
      <c r="FVB111" s="940"/>
      <c r="FVC111" s="940"/>
      <c r="FVD111" s="940"/>
      <c r="FVE111" s="940"/>
      <c r="FVF111" s="940"/>
      <c r="FVG111" s="940"/>
      <c r="FVH111" s="940"/>
      <c r="FVI111" s="940"/>
      <c r="FVJ111" s="940"/>
      <c r="FVK111" s="940"/>
      <c r="FVL111" s="940"/>
      <c r="FVM111" s="940"/>
      <c r="FVN111" s="940"/>
      <c r="FVO111" s="940"/>
      <c r="FVP111" s="940"/>
      <c r="FVQ111" s="940"/>
      <c r="FVR111" s="940"/>
      <c r="FVS111" s="940"/>
      <c r="FVT111" s="940"/>
      <c r="FVU111" s="940"/>
      <c r="FVV111" s="940"/>
      <c r="FVW111" s="940"/>
      <c r="FVX111" s="940"/>
      <c r="FVY111" s="940"/>
      <c r="FVZ111" s="940"/>
      <c r="FWA111" s="940"/>
      <c r="FWB111" s="940"/>
      <c r="FWC111" s="940"/>
      <c r="FWD111" s="940"/>
      <c r="FWE111" s="940"/>
      <c r="FWF111" s="940"/>
      <c r="FWG111" s="940"/>
      <c r="FWH111" s="940"/>
      <c r="FWI111" s="940"/>
      <c r="FWJ111" s="940"/>
      <c r="FWK111" s="940"/>
      <c r="FWL111" s="940"/>
      <c r="FWM111" s="940"/>
      <c r="FWN111" s="940"/>
      <c r="FWO111" s="940"/>
      <c r="FWP111" s="940"/>
      <c r="FWQ111" s="940"/>
      <c r="FWR111" s="940"/>
      <c r="FWS111" s="940"/>
      <c r="FWT111" s="940"/>
      <c r="FWU111" s="940"/>
      <c r="FWV111" s="940"/>
      <c r="FWW111" s="940"/>
      <c r="FWX111" s="940"/>
      <c r="FWY111" s="940"/>
      <c r="FWZ111" s="940"/>
      <c r="FXA111" s="940"/>
      <c r="FXB111" s="940"/>
      <c r="FXC111" s="940"/>
      <c r="FXD111" s="940"/>
      <c r="FXE111" s="940"/>
      <c r="FXF111" s="940"/>
      <c r="FXG111" s="940"/>
      <c r="FXH111" s="940"/>
      <c r="FXI111" s="940"/>
      <c r="FXJ111" s="940"/>
      <c r="FXK111" s="940"/>
      <c r="FXL111" s="940"/>
      <c r="FXM111" s="940"/>
      <c r="FXN111" s="940"/>
      <c r="FXO111" s="940"/>
      <c r="FXP111" s="940"/>
      <c r="FXQ111" s="940"/>
      <c r="FXR111" s="940"/>
      <c r="FXS111" s="940"/>
      <c r="FXT111" s="940"/>
      <c r="FXU111" s="940"/>
      <c r="FXV111" s="940"/>
      <c r="FXW111" s="940"/>
      <c r="FXX111" s="940"/>
      <c r="FXY111" s="940"/>
      <c r="FXZ111" s="940"/>
      <c r="FYA111" s="940"/>
      <c r="FYB111" s="940"/>
      <c r="FYC111" s="940"/>
      <c r="FYD111" s="940"/>
      <c r="FYE111" s="940"/>
      <c r="FYF111" s="940"/>
      <c r="FYG111" s="940"/>
      <c r="FYH111" s="940"/>
      <c r="FYI111" s="940"/>
      <c r="FYJ111" s="940"/>
      <c r="FYK111" s="940"/>
      <c r="FYL111" s="940"/>
      <c r="FYM111" s="940"/>
      <c r="FYN111" s="940"/>
      <c r="FYO111" s="940"/>
      <c r="FYP111" s="940"/>
      <c r="FYQ111" s="940"/>
      <c r="FYR111" s="940"/>
      <c r="FYS111" s="940"/>
      <c r="FYT111" s="940"/>
      <c r="FYU111" s="940"/>
      <c r="FYV111" s="940"/>
      <c r="FYW111" s="940"/>
      <c r="FYX111" s="940"/>
      <c r="FYY111" s="940"/>
      <c r="FYZ111" s="940"/>
      <c r="FZA111" s="940"/>
      <c r="FZB111" s="940"/>
      <c r="FZC111" s="940"/>
      <c r="FZD111" s="940"/>
      <c r="FZE111" s="940"/>
      <c r="FZF111" s="940"/>
      <c r="FZG111" s="940"/>
      <c r="FZH111" s="940"/>
      <c r="FZI111" s="940"/>
      <c r="FZJ111" s="940"/>
      <c r="FZK111" s="940"/>
      <c r="FZL111" s="940"/>
      <c r="FZM111" s="940"/>
      <c r="FZN111" s="940"/>
      <c r="FZO111" s="940"/>
      <c r="FZP111" s="940"/>
      <c r="FZQ111" s="940"/>
      <c r="FZR111" s="940"/>
      <c r="FZS111" s="940"/>
      <c r="FZT111" s="940"/>
      <c r="FZU111" s="940"/>
      <c r="FZV111" s="940"/>
      <c r="FZW111" s="940"/>
      <c r="FZX111" s="940"/>
      <c r="FZY111" s="940"/>
      <c r="FZZ111" s="940"/>
      <c r="GAA111" s="940"/>
      <c r="GAB111" s="940"/>
      <c r="GAC111" s="940"/>
      <c r="GAD111" s="940"/>
      <c r="GAE111" s="940"/>
      <c r="GAF111" s="940"/>
      <c r="GAG111" s="940"/>
      <c r="GAH111" s="940"/>
      <c r="GAI111" s="940"/>
      <c r="GAJ111" s="940"/>
      <c r="GAK111" s="940"/>
      <c r="GAL111" s="940"/>
      <c r="GAM111" s="940"/>
      <c r="GAN111" s="940"/>
      <c r="GAO111" s="940"/>
      <c r="GAP111" s="940"/>
      <c r="GAQ111" s="940"/>
      <c r="GAR111" s="940"/>
      <c r="GAS111" s="940"/>
      <c r="GAT111" s="940"/>
      <c r="GAU111" s="940"/>
      <c r="GAV111" s="940"/>
      <c r="GAW111" s="940"/>
      <c r="GAX111" s="940"/>
      <c r="GAY111" s="940"/>
      <c r="GAZ111" s="940"/>
      <c r="GBA111" s="940"/>
      <c r="GBB111" s="940"/>
      <c r="GBC111" s="940"/>
      <c r="GBD111" s="940"/>
      <c r="GBE111" s="940"/>
      <c r="GBF111" s="940"/>
      <c r="GBG111" s="940"/>
      <c r="GBH111" s="940"/>
      <c r="GBI111" s="940"/>
      <c r="GBJ111" s="940"/>
      <c r="GBK111" s="940"/>
      <c r="GBL111" s="940"/>
      <c r="GBM111" s="940"/>
      <c r="GBN111" s="940"/>
      <c r="GBO111" s="940"/>
      <c r="GBP111" s="940"/>
      <c r="GBQ111" s="940"/>
      <c r="GBR111" s="940"/>
      <c r="GBS111" s="940"/>
      <c r="GBT111" s="940"/>
      <c r="GBU111" s="940"/>
      <c r="GBV111" s="940"/>
      <c r="GBW111" s="940"/>
      <c r="GBX111" s="940"/>
      <c r="GBY111" s="940"/>
      <c r="GBZ111" s="940"/>
      <c r="GCA111" s="940"/>
      <c r="GCB111" s="940"/>
      <c r="GCC111" s="940"/>
      <c r="GCD111" s="940"/>
      <c r="GCE111" s="940"/>
      <c r="GCF111" s="940"/>
      <c r="GCG111" s="940"/>
      <c r="GCH111" s="940"/>
      <c r="GCI111" s="940"/>
      <c r="GCJ111" s="940"/>
      <c r="GCK111" s="940"/>
      <c r="GCL111" s="940"/>
      <c r="GCM111" s="940"/>
      <c r="GCN111" s="940"/>
      <c r="GCO111" s="940"/>
      <c r="GCP111" s="940"/>
      <c r="GCQ111" s="940"/>
      <c r="GCR111" s="940"/>
      <c r="GCS111" s="940"/>
      <c r="GCT111" s="940"/>
      <c r="GCU111" s="940"/>
      <c r="GCV111" s="940"/>
      <c r="GCW111" s="940"/>
      <c r="GCX111" s="940"/>
      <c r="GCY111" s="940"/>
      <c r="GCZ111" s="940"/>
      <c r="GDA111" s="940"/>
      <c r="GDB111" s="940"/>
      <c r="GDC111" s="940"/>
      <c r="GDD111" s="940"/>
      <c r="GDE111" s="940"/>
      <c r="GDF111" s="940"/>
      <c r="GDG111" s="940"/>
      <c r="GDH111" s="940"/>
      <c r="GDI111" s="940"/>
      <c r="GDJ111" s="940"/>
      <c r="GDK111" s="940"/>
      <c r="GDL111" s="940"/>
      <c r="GDM111" s="940"/>
      <c r="GDN111" s="940"/>
      <c r="GDO111" s="940"/>
      <c r="GDP111" s="940"/>
      <c r="GDQ111" s="940"/>
      <c r="GDR111" s="940"/>
      <c r="GDS111" s="940"/>
      <c r="GDT111" s="940"/>
      <c r="GDU111" s="940"/>
      <c r="GDV111" s="940"/>
      <c r="GDW111" s="940"/>
      <c r="GDX111" s="940"/>
      <c r="GDY111" s="940"/>
      <c r="GDZ111" s="940"/>
      <c r="GEA111" s="940"/>
      <c r="GEB111" s="940"/>
      <c r="GEC111" s="940"/>
      <c r="GED111" s="940"/>
      <c r="GEE111" s="940"/>
      <c r="GEF111" s="940"/>
      <c r="GEG111" s="940"/>
      <c r="GEH111" s="940"/>
      <c r="GEI111" s="940"/>
      <c r="GEJ111" s="940"/>
      <c r="GEK111" s="940"/>
      <c r="GEL111" s="940"/>
      <c r="GEM111" s="940"/>
      <c r="GEN111" s="940"/>
      <c r="GEO111" s="940"/>
      <c r="GEP111" s="940"/>
      <c r="GEQ111" s="940"/>
      <c r="GER111" s="940"/>
      <c r="GES111" s="940"/>
      <c r="GET111" s="940"/>
      <c r="GEU111" s="940"/>
      <c r="GEV111" s="940"/>
      <c r="GEW111" s="940"/>
      <c r="GEX111" s="940"/>
      <c r="GEY111" s="940"/>
      <c r="GEZ111" s="940"/>
      <c r="GFA111" s="940"/>
      <c r="GFB111" s="940"/>
      <c r="GFC111" s="940"/>
      <c r="GFD111" s="940"/>
      <c r="GFE111" s="940"/>
      <c r="GFF111" s="940"/>
      <c r="GFG111" s="940"/>
      <c r="GFH111" s="940"/>
      <c r="GFI111" s="940"/>
      <c r="GFJ111" s="940"/>
      <c r="GFK111" s="940"/>
      <c r="GFL111" s="940"/>
      <c r="GFM111" s="940"/>
      <c r="GFN111" s="940"/>
      <c r="GFO111" s="940"/>
      <c r="GFP111" s="940"/>
      <c r="GFQ111" s="940"/>
      <c r="GFR111" s="940"/>
      <c r="GFS111" s="940"/>
      <c r="GFT111" s="940"/>
      <c r="GFU111" s="940"/>
      <c r="GFV111" s="940"/>
      <c r="GFW111" s="940"/>
      <c r="GFX111" s="940"/>
      <c r="GFY111" s="940"/>
      <c r="GFZ111" s="940"/>
      <c r="GGA111" s="940"/>
      <c r="GGB111" s="940"/>
      <c r="GGC111" s="940"/>
      <c r="GGD111" s="940"/>
      <c r="GGE111" s="940"/>
      <c r="GGF111" s="940"/>
      <c r="GGG111" s="940"/>
      <c r="GGH111" s="940"/>
      <c r="GGI111" s="940"/>
      <c r="GGJ111" s="940"/>
      <c r="GGK111" s="940"/>
      <c r="GGL111" s="940"/>
      <c r="GGM111" s="940"/>
      <c r="GGN111" s="940"/>
      <c r="GGO111" s="940"/>
      <c r="GGP111" s="940"/>
      <c r="GGQ111" s="940"/>
      <c r="GGR111" s="940"/>
      <c r="GGS111" s="940"/>
      <c r="GGT111" s="940"/>
      <c r="GGU111" s="940"/>
      <c r="GGV111" s="940"/>
      <c r="GGW111" s="940"/>
      <c r="GGX111" s="940"/>
      <c r="GGY111" s="940"/>
      <c r="GGZ111" s="940"/>
      <c r="GHA111" s="940"/>
      <c r="GHB111" s="940"/>
      <c r="GHC111" s="940"/>
      <c r="GHD111" s="940"/>
      <c r="GHE111" s="940"/>
      <c r="GHF111" s="940"/>
      <c r="GHG111" s="940"/>
      <c r="GHH111" s="940"/>
      <c r="GHI111" s="940"/>
      <c r="GHJ111" s="940"/>
      <c r="GHK111" s="940"/>
      <c r="GHL111" s="940"/>
      <c r="GHM111" s="940"/>
      <c r="GHN111" s="940"/>
      <c r="GHO111" s="940"/>
      <c r="GHP111" s="940"/>
      <c r="GHQ111" s="940"/>
      <c r="GHR111" s="940"/>
      <c r="GHS111" s="940"/>
      <c r="GHT111" s="940"/>
      <c r="GHU111" s="940"/>
      <c r="GHV111" s="940"/>
      <c r="GHW111" s="940"/>
      <c r="GHX111" s="940"/>
      <c r="GHY111" s="940"/>
      <c r="GHZ111" s="940"/>
      <c r="GIA111" s="940"/>
      <c r="GIB111" s="940"/>
      <c r="GIC111" s="940"/>
      <c r="GID111" s="940"/>
      <c r="GIE111" s="940"/>
      <c r="GIF111" s="940"/>
      <c r="GIG111" s="940"/>
      <c r="GIH111" s="940"/>
      <c r="GII111" s="940"/>
      <c r="GIJ111" s="940"/>
      <c r="GIK111" s="940"/>
      <c r="GIL111" s="940"/>
      <c r="GIM111" s="940"/>
      <c r="GIN111" s="940"/>
      <c r="GIO111" s="940"/>
      <c r="GIP111" s="940"/>
      <c r="GIQ111" s="940"/>
      <c r="GIR111" s="940"/>
      <c r="GIS111" s="940"/>
      <c r="GIT111" s="940"/>
      <c r="GIU111" s="940"/>
      <c r="GIV111" s="940"/>
      <c r="GIW111" s="940"/>
      <c r="GIX111" s="940"/>
      <c r="GIY111" s="940"/>
      <c r="GIZ111" s="940"/>
      <c r="GJA111" s="940"/>
      <c r="GJB111" s="940"/>
      <c r="GJC111" s="940"/>
      <c r="GJD111" s="940"/>
      <c r="GJE111" s="940"/>
      <c r="GJF111" s="940"/>
      <c r="GJG111" s="940"/>
      <c r="GJH111" s="940"/>
      <c r="GJI111" s="940"/>
      <c r="GJJ111" s="940"/>
      <c r="GJK111" s="940"/>
      <c r="GJL111" s="940"/>
      <c r="GJM111" s="940"/>
      <c r="GJN111" s="940"/>
      <c r="GJO111" s="940"/>
      <c r="GJP111" s="940"/>
      <c r="GJQ111" s="940"/>
      <c r="GJR111" s="940"/>
      <c r="GJS111" s="940"/>
      <c r="GJT111" s="940"/>
      <c r="GJU111" s="940"/>
      <c r="GJV111" s="940"/>
      <c r="GJW111" s="940"/>
      <c r="GJX111" s="940"/>
      <c r="GJY111" s="940"/>
      <c r="GJZ111" s="940"/>
      <c r="GKA111" s="940"/>
      <c r="GKB111" s="940"/>
      <c r="GKC111" s="940"/>
      <c r="GKD111" s="940"/>
      <c r="GKE111" s="940"/>
      <c r="GKF111" s="940"/>
      <c r="GKG111" s="940"/>
      <c r="GKH111" s="940"/>
      <c r="GKI111" s="940"/>
      <c r="GKJ111" s="940"/>
      <c r="GKK111" s="940"/>
      <c r="GKL111" s="940"/>
      <c r="GKM111" s="940"/>
      <c r="GKN111" s="940"/>
      <c r="GKO111" s="940"/>
      <c r="GKP111" s="940"/>
      <c r="GKQ111" s="940"/>
      <c r="GKR111" s="940"/>
      <c r="GKS111" s="940"/>
      <c r="GKT111" s="940"/>
      <c r="GKU111" s="940"/>
      <c r="GKV111" s="940"/>
      <c r="GKW111" s="940"/>
      <c r="GKX111" s="940"/>
      <c r="GKY111" s="940"/>
      <c r="GKZ111" s="940"/>
      <c r="GLA111" s="940"/>
      <c r="GLB111" s="940"/>
      <c r="GLC111" s="940"/>
      <c r="GLD111" s="940"/>
      <c r="GLE111" s="940"/>
      <c r="GLF111" s="940"/>
      <c r="GLG111" s="940"/>
      <c r="GLH111" s="940"/>
      <c r="GLI111" s="940"/>
      <c r="GLJ111" s="940"/>
      <c r="GLK111" s="940"/>
      <c r="GLL111" s="940"/>
      <c r="GLM111" s="940"/>
      <c r="GLN111" s="940"/>
      <c r="GLO111" s="940"/>
      <c r="GLP111" s="940"/>
      <c r="GLQ111" s="940"/>
      <c r="GLR111" s="940"/>
      <c r="GLS111" s="940"/>
      <c r="GLT111" s="940"/>
      <c r="GLU111" s="940"/>
      <c r="GLV111" s="940"/>
      <c r="GLW111" s="940"/>
      <c r="GLX111" s="940"/>
      <c r="GLY111" s="940"/>
      <c r="GLZ111" s="940"/>
      <c r="GMA111" s="940"/>
      <c r="GMB111" s="940"/>
      <c r="GMC111" s="940"/>
      <c r="GMD111" s="940"/>
      <c r="GME111" s="940"/>
      <c r="GMF111" s="940"/>
      <c r="GMG111" s="940"/>
      <c r="GMH111" s="940"/>
      <c r="GMI111" s="940"/>
      <c r="GMJ111" s="940"/>
      <c r="GMK111" s="940"/>
      <c r="GML111" s="940"/>
      <c r="GMM111" s="940"/>
      <c r="GMN111" s="940"/>
      <c r="GMO111" s="940"/>
      <c r="GMP111" s="940"/>
      <c r="GMQ111" s="940"/>
      <c r="GMR111" s="940"/>
      <c r="GMS111" s="940"/>
      <c r="GMT111" s="940"/>
      <c r="GMU111" s="940"/>
      <c r="GMV111" s="940"/>
      <c r="GMW111" s="940"/>
      <c r="GMX111" s="940"/>
      <c r="GMY111" s="940"/>
      <c r="GMZ111" s="940"/>
      <c r="GNA111" s="940"/>
      <c r="GNB111" s="940"/>
      <c r="GNC111" s="940"/>
      <c r="GND111" s="940"/>
      <c r="GNE111" s="940"/>
      <c r="GNF111" s="940"/>
      <c r="GNG111" s="940"/>
      <c r="GNH111" s="940"/>
      <c r="GNI111" s="940"/>
      <c r="GNJ111" s="940"/>
      <c r="GNK111" s="940"/>
      <c r="GNL111" s="940"/>
      <c r="GNM111" s="940"/>
      <c r="GNN111" s="940"/>
      <c r="GNO111" s="940"/>
      <c r="GNP111" s="940"/>
      <c r="GNQ111" s="940"/>
      <c r="GNR111" s="940"/>
      <c r="GNS111" s="940"/>
      <c r="GNT111" s="940"/>
      <c r="GNU111" s="940"/>
      <c r="GNV111" s="940"/>
      <c r="GNW111" s="940"/>
      <c r="GNX111" s="940"/>
      <c r="GNY111" s="940"/>
      <c r="GNZ111" s="940"/>
      <c r="GOA111" s="940"/>
      <c r="GOB111" s="940"/>
      <c r="GOC111" s="940"/>
      <c r="GOD111" s="940"/>
      <c r="GOE111" s="940"/>
      <c r="GOF111" s="940"/>
      <c r="GOG111" s="940"/>
      <c r="GOH111" s="940"/>
      <c r="GOI111" s="940"/>
      <c r="GOJ111" s="940"/>
      <c r="GOK111" s="940"/>
      <c r="GOL111" s="940"/>
      <c r="GOM111" s="940"/>
      <c r="GON111" s="940"/>
      <c r="GOO111" s="940"/>
      <c r="GOP111" s="940"/>
      <c r="GOQ111" s="940"/>
      <c r="GOR111" s="940"/>
      <c r="GOS111" s="940"/>
      <c r="GOT111" s="940"/>
      <c r="GOU111" s="940"/>
      <c r="GOV111" s="940"/>
      <c r="GOW111" s="940"/>
      <c r="GOX111" s="940"/>
      <c r="GOY111" s="940"/>
      <c r="GOZ111" s="940"/>
      <c r="GPA111" s="940"/>
      <c r="GPB111" s="940"/>
      <c r="GPC111" s="940"/>
      <c r="GPD111" s="940"/>
      <c r="GPE111" s="940"/>
      <c r="GPF111" s="940"/>
      <c r="GPG111" s="940"/>
      <c r="GPH111" s="940"/>
      <c r="GPI111" s="940"/>
      <c r="GPJ111" s="940"/>
      <c r="GPK111" s="940"/>
      <c r="GPL111" s="940"/>
      <c r="GPM111" s="940"/>
      <c r="GPN111" s="940"/>
      <c r="GPO111" s="940"/>
      <c r="GPP111" s="940"/>
      <c r="GPQ111" s="940"/>
      <c r="GPR111" s="940"/>
      <c r="GPS111" s="940"/>
      <c r="GPT111" s="940"/>
      <c r="GPU111" s="940"/>
      <c r="GPV111" s="940"/>
      <c r="GPW111" s="940"/>
      <c r="GPX111" s="940"/>
      <c r="GPY111" s="940"/>
      <c r="GPZ111" s="940"/>
      <c r="GQA111" s="940"/>
      <c r="GQB111" s="940"/>
      <c r="GQC111" s="940"/>
      <c r="GQD111" s="940"/>
      <c r="GQE111" s="940"/>
      <c r="GQF111" s="940"/>
      <c r="GQG111" s="940"/>
      <c r="GQH111" s="940"/>
      <c r="GQI111" s="940"/>
      <c r="GQJ111" s="940"/>
      <c r="GQK111" s="940"/>
      <c r="GQL111" s="940"/>
      <c r="GQM111" s="940"/>
      <c r="GQN111" s="940"/>
      <c r="GQO111" s="940"/>
      <c r="GQP111" s="940"/>
      <c r="GQQ111" s="940"/>
      <c r="GQR111" s="940"/>
      <c r="GQS111" s="940"/>
      <c r="GQT111" s="940"/>
      <c r="GQU111" s="940"/>
      <c r="GQV111" s="940"/>
      <c r="GQW111" s="940"/>
      <c r="GQX111" s="940"/>
      <c r="GQY111" s="940"/>
      <c r="GQZ111" s="940"/>
      <c r="GRA111" s="940"/>
      <c r="GRB111" s="940"/>
      <c r="GRC111" s="940"/>
      <c r="GRD111" s="940"/>
      <c r="GRE111" s="940"/>
      <c r="GRF111" s="940"/>
      <c r="GRG111" s="940"/>
      <c r="GRH111" s="940"/>
      <c r="GRI111" s="940"/>
      <c r="GRJ111" s="940"/>
      <c r="GRK111" s="940"/>
      <c r="GRL111" s="940"/>
      <c r="GRM111" s="940"/>
      <c r="GRN111" s="940"/>
      <c r="GRO111" s="940"/>
      <c r="GRP111" s="940"/>
      <c r="GRQ111" s="940"/>
      <c r="GRR111" s="940"/>
      <c r="GRS111" s="940"/>
      <c r="GRT111" s="940"/>
      <c r="GRU111" s="940"/>
      <c r="GRV111" s="940"/>
      <c r="GRW111" s="940"/>
      <c r="GRX111" s="940"/>
      <c r="GRY111" s="940"/>
      <c r="GRZ111" s="940"/>
      <c r="GSA111" s="940"/>
      <c r="GSB111" s="940"/>
      <c r="GSC111" s="940"/>
      <c r="GSD111" s="940"/>
      <c r="GSE111" s="940"/>
      <c r="GSF111" s="940"/>
      <c r="GSG111" s="940"/>
      <c r="GSH111" s="940"/>
      <c r="GSI111" s="940"/>
      <c r="GSJ111" s="940"/>
      <c r="GSK111" s="940"/>
      <c r="GSL111" s="940"/>
      <c r="GSM111" s="940"/>
      <c r="GSN111" s="940"/>
      <c r="GSO111" s="940"/>
      <c r="GSP111" s="940"/>
      <c r="GSQ111" s="940"/>
      <c r="GSR111" s="940"/>
      <c r="GSS111" s="940"/>
      <c r="GST111" s="940"/>
      <c r="GSU111" s="940"/>
      <c r="GSV111" s="940"/>
      <c r="GSW111" s="940"/>
      <c r="GSX111" s="940"/>
      <c r="GSY111" s="940"/>
      <c r="GSZ111" s="940"/>
      <c r="GTA111" s="940"/>
      <c r="GTB111" s="940"/>
      <c r="GTC111" s="940"/>
      <c r="GTD111" s="940"/>
      <c r="GTE111" s="940"/>
      <c r="GTF111" s="940"/>
      <c r="GTG111" s="940"/>
      <c r="GTH111" s="940"/>
      <c r="GTI111" s="940"/>
      <c r="GTJ111" s="940"/>
      <c r="GTK111" s="940"/>
      <c r="GTL111" s="940"/>
      <c r="GTM111" s="940"/>
      <c r="GTN111" s="940"/>
      <c r="GTO111" s="940"/>
      <c r="GTP111" s="940"/>
      <c r="GTQ111" s="940"/>
      <c r="GTR111" s="940"/>
      <c r="GTS111" s="940"/>
      <c r="GTT111" s="940"/>
      <c r="GTU111" s="940"/>
      <c r="GTV111" s="940"/>
      <c r="GTW111" s="940"/>
      <c r="GTX111" s="940"/>
      <c r="GTY111" s="940"/>
      <c r="GTZ111" s="940"/>
      <c r="GUA111" s="940"/>
      <c r="GUB111" s="940"/>
      <c r="GUC111" s="940"/>
      <c r="GUD111" s="940"/>
      <c r="GUE111" s="940"/>
      <c r="GUF111" s="940"/>
      <c r="GUG111" s="940"/>
      <c r="GUH111" s="940"/>
      <c r="GUI111" s="940"/>
      <c r="GUJ111" s="940"/>
      <c r="GUK111" s="940"/>
      <c r="GUL111" s="940"/>
      <c r="GUM111" s="940"/>
      <c r="GUN111" s="940"/>
      <c r="GUO111" s="940"/>
      <c r="GUP111" s="940"/>
      <c r="GUQ111" s="940"/>
      <c r="GUR111" s="940"/>
      <c r="GUS111" s="940"/>
      <c r="GUT111" s="940"/>
      <c r="GUU111" s="940"/>
      <c r="GUV111" s="940"/>
      <c r="GUW111" s="940"/>
      <c r="GUX111" s="940"/>
      <c r="GUY111" s="940"/>
      <c r="GUZ111" s="940"/>
      <c r="GVA111" s="940"/>
      <c r="GVB111" s="940"/>
      <c r="GVC111" s="940"/>
      <c r="GVD111" s="940"/>
      <c r="GVE111" s="940"/>
      <c r="GVF111" s="940"/>
      <c r="GVG111" s="940"/>
      <c r="GVH111" s="940"/>
      <c r="GVI111" s="940"/>
      <c r="GVJ111" s="940"/>
      <c r="GVK111" s="940"/>
      <c r="GVL111" s="940"/>
      <c r="GVM111" s="940"/>
      <c r="GVN111" s="940"/>
      <c r="GVO111" s="940"/>
      <c r="GVP111" s="940"/>
      <c r="GVQ111" s="940"/>
      <c r="GVR111" s="940"/>
      <c r="GVS111" s="940"/>
      <c r="GVT111" s="940"/>
      <c r="GVU111" s="940"/>
      <c r="GVV111" s="940"/>
      <c r="GVW111" s="940"/>
      <c r="GVX111" s="940"/>
      <c r="GVY111" s="940"/>
      <c r="GVZ111" s="940"/>
      <c r="GWA111" s="940"/>
      <c r="GWB111" s="940"/>
      <c r="GWC111" s="940"/>
      <c r="GWD111" s="940"/>
      <c r="GWE111" s="940"/>
      <c r="GWF111" s="940"/>
      <c r="GWG111" s="940"/>
      <c r="GWH111" s="940"/>
      <c r="GWI111" s="940"/>
      <c r="GWJ111" s="940"/>
      <c r="GWK111" s="940"/>
      <c r="GWL111" s="940"/>
      <c r="GWM111" s="940"/>
      <c r="GWN111" s="940"/>
      <c r="GWO111" s="940"/>
      <c r="GWP111" s="940"/>
      <c r="GWQ111" s="940"/>
      <c r="GWR111" s="940"/>
      <c r="GWS111" s="940"/>
      <c r="GWT111" s="940"/>
      <c r="GWU111" s="940"/>
      <c r="GWV111" s="940"/>
      <c r="GWW111" s="940"/>
      <c r="GWX111" s="940"/>
      <c r="GWY111" s="940"/>
      <c r="GWZ111" s="940"/>
      <c r="GXA111" s="940"/>
      <c r="GXB111" s="940"/>
      <c r="GXC111" s="940"/>
      <c r="GXD111" s="940"/>
      <c r="GXE111" s="940"/>
      <c r="GXF111" s="940"/>
      <c r="GXG111" s="940"/>
      <c r="GXH111" s="940"/>
      <c r="GXI111" s="940"/>
      <c r="GXJ111" s="940"/>
      <c r="GXK111" s="940"/>
      <c r="GXL111" s="940"/>
      <c r="GXM111" s="940"/>
      <c r="GXN111" s="940"/>
      <c r="GXO111" s="940"/>
      <c r="GXP111" s="940"/>
      <c r="GXQ111" s="940"/>
      <c r="GXR111" s="940"/>
      <c r="GXS111" s="940"/>
      <c r="GXT111" s="940"/>
      <c r="GXU111" s="940"/>
      <c r="GXV111" s="940"/>
      <c r="GXW111" s="940"/>
      <c r="GXX111" s="940"/>
      <c r="GXY111" s="940"/>
      <c r="GXZ111" s="940"/>
      <c r="GYA111" s="940"/>
      <c r="GYB111" s="940"/>
      <c r="GYC111" s="940"/>
      <c r="GYD111" s="940"/>
      <c r="GYE111" s="940"/>
      <c r="GYF111" s="940"/>
      <c r="GYG111" s="940"/>
      <c r="GYH111" s="940"/>
      <c r="GYI111" s="940"/>
      <c r="GYJ111" s="940"/>
      <c r="GYK111" s="940"/>
      <c r="GYL111" s="940"/>
      <c r="GYM111" s="940"/>
      <c r="GYN111" s="940"/>
      <c r="GYO111" s="940"/>
      <c r="GYP111" s="940"/>
      <c r="GYQ111" s="940"/>
      <c r="GYR111" s="940"/>
      <c r="GYS111" s="940"/>
      <c r="GYT111" s="940"/>
      <c r="GYU111" s="940"/>
      <c r="GYV111" s="940"/>
      <c r="GYW111" s="940"/>
      <c r="GYX111" s="940"/>
      <c r="GYY111" s="940"/>
      <c r="GYZ111" s="940"/>
      <c r="GZA111" s="940"/>
      <c r="GZB111" s="940"/>
      <c r="GZC111" s="940"/>
      <c r="GZD111" s="940"/>
      <c r="GZE111" s="940"/>
      <c r="GZF111" s="940"/>
      <c r="GZG111" s="940"/>
      <c r="GZH111" s="940"/>
      <c r="GZI111" s="940"/>
      <c r="GZJ111" s="940"/>
      <c r="GZK111" s="940"/>
      <c r="GZL111" s="940"/>
      <c r="GZM111" s="940"/>
      <c r="GZN111" s="940"/>
      <c r="GZO111" s="940"/>
      <c r="GZP111" s="940"/>
      <c r="GZQ111" s="940"/>
      <c r="GZR111" s="940"/>
      <c r="GZS111" s="940"/>
      <c r="GZT111" s="940"/>
      <c r="GZU111" s="940"/>
      <c r="GZV111" s="940"/>
      <c r="GZW111" s="940"/>
      <c r="GZX111" s="940"/>
      <c r="GZY111" s="940"/>
      <c r="GZZ111" s="940"/>
      <c r="HAA111" s="940"/>
      <c r="HAB111" s="940"/>
      <c r="HAC111" s="940"/>
      <c r="HAD111" s="940"/>
      <c r="HAE111" s="940"/>
      <c r="HAF111" s="940"/>
      <c r="HAG111" s="940"/>
      <c r="HAH111" s="940"/>
      <c r="HAI111" s="940"/>
      <c r="HAJ111" s="940"/>
      <c r="HAK111" s="940"/>
      <c r="HAL111" s="940"/>
      <c r="HAM111" s="940"/>
      <c r="HAN111" s="940"/>
      <c r="HAO111" s="940"/>
      <c r="HAP111" s="940"/>
      <c r="HAQ111" s="940"/>
      <c r="HAR111" s="940"/>
      <c r="HAS111" s="940"/>
      <c r="HAT111" s="940"/>
      <c r="HAU111" s="940"/>
      <c r="HAV111" s="940"/>
      <c r="HAW111" s="940"/>
      <c r="HAX111" s="940"/>
      <c r="HAY111" s="940"/>
      <c r="HAZ111" s="940"/>
      <c r="HBA111" s="940"/>
      <c r="HBB111" s="940"/>
      <c r="HBC111" s="940"/>
      <c r="HBD111" s="940"/>
      <c r="HBE111" s="940"/>
      <c r="HBF111" s="940"/>
      <c r="HBG111" s="940"/>
      <c r="HBH111" s="940"/>
      <c r="HBI111" s="940"/>
      <c r="HBJ111" s="940"/>
      <c r="HBK111" s="940"/>
      <c r="HBL111" s="940"/>
      <c r="HBM111" s="940"/>
      <c r="HBN111" s="940"/>
      <c r="HBO111" s="940"/>
      <c r="HBP111" s="940"/>
      <c r="HBQ111" s="940"/>
      <c r="HBR111" s="940"/>
      <c r="HBS111" s="940"/>
      <c r="HBT111" s="940"/>
      <c r="HBU111" s="940"/>
      <c r="HBV111" s="940"/>
      <c r="HBW111" s="940"/>
      <c r="HBX111" s="940"/>
      <c r="HBY111" s="940"/>
      <c r="HBZ111" s="940"/>
      <c r="HCA111" s="940"/>
      <c r="HCB111" s="940"/>
      <c r="HCC111" s="940"/>
      <c r="HCD111" s="940"/>
      <c r="HCE111" s="940"/>
      <c r="HCF111" s="940"/>
      <c r="HCG111" s="940"/>
      <c r="HCH111" s="940"/>
      <c r="HCI111" s="940"/>
      <c r="HCJ111" s="940"/>
      <c r="HCK111" s="940"/>
      <c r="HCL111" s="940"/>
      <c r="HCM111" s="940"/>
      <c r="HCN111" s="940"/>
      <c r="HCO111" s="940"/>
      <c r="HCP111" s="940"/>
      <c r="HCQ111" s="940"/>
      <c r="HCR111" s="940"/>
      <c r="HCS111" s="940"/>
      <c r="HCT111" s="940"/>
      <c r="HCU111" s="940"/>
      <c r="HCV111" s="940"/>
      <c r="HCW111" s="940"/>
      <c r="HCX111" s="940"/>
      <c r="HCY111" s="940"/>
      <c r="HCZ111" s="940"/>
      <c r="HDA111" s="940"/>
      <c r="HDB111" s="940"/>
      <c r="HDC111" s="940"/>
      <c r="HDD111" s="940"/>
      <c r="HDE111" s="940"/>
      <c r="HDF111" s="940"/>
      <c r="HDG111" s="940"/>
      <c r="HDH111" s="940"/>
      <c r="HDI111" s="940"/>
      <c r="HDJ111" s="940"/>
      <c r="HDK111" s="940"/>
      <c r="HDL111" s="940"/>
      <c r="HDM111" s="940"/>
      <c r="HDN111" s="940"/>
      <c r="HDO111" s="940"/>
      <c r="HDP111" s="940"/>
      <c r="HDQ111" s="940"/>
      <c r="HDR111" s="940"/>
      <c r="HDS111" s="940"/>
      <c r="HDT111" s="940"/>
      <c r="HDU111" s="940"/>
      <c r="HDV111" s="940"/>
      <c r="HDW111" s="940"/>
      <c r="HDX111" s="940"/>
      <c r="HDY111" s="940"/>
      <c r="HDZ111" s="940"/>
      <c r="HEA111" s="940"/>
      <c r="HEB111" s="940"/>
      <c r="HEC111" s="940"/>
      <c r="HED111" s="940"/>
      <c r="HEE111" s="940"/>
      <c r="HEF111" s="940"/>
      <c r="HEG111" s="940"/>
      <c r="HEH111" s="940"/>
      <c r="HEI111" s="940"/>
      <c r="HEJ111" s="940"/>
      <c r="HEK111" s="940"/>
      <c r="HEL111" s="940"/>
      <c r="HEM111" s="940"/>
      <c r="HEN111" s="940"/>
      <c r="HEO111" s="940"/>
      <c r="HEP111" s="940"/>
      <c r="HEQ111" s="940"/>
      <c r="HER111" s="940"/>
      <c r="HES111" s="940"/>
      <c r="HET111" s="940"/>
      <c r="HEU111" s="940"/>
      <c r="HEV111" s="940"/>
      <c r="HEW111" s="940"/>
      <c r="HEX111" s="940"/>
      <c r="HEY111" s="940"/>
      <c r="HEZ111" s="940"/>
      <c r="HFA111" s="940"/>
      <c r="HFB111" s="940"/>
      <c r="HFC111" s="940"/>
      <c r="HFD111" s="940"/>
      <c r="HFE111" s="940"/>
      <c r="HFF111" s="940"/>
      <c r="HFG111" s="940"/>
      <c r="HFH111" s="940"/>
      <c r="HFI111" s="940"/>
      <c r="HFJ111" s="940"/>
      <c r="HFK111" s="940"/>
      <c r="HFL111" s="940"/>
      <c r="HFM111" s="940"/>
      <c r="HFN111" s="940"/>
      <c r="HFO111" s="940"/>
      <c r="HFP111" s="940"/>
      <c r="HFQ111" s="940"/>
      <c r="HFR111" s="940"/>
      <c r="HFS111" s="940"/>
      <c r="HFT111" s="940"/>
      <c r="HFU111" s="940"/>
      <c r="HFV111" s="940"/>
      <c r="HFW111" s="940"/>
      <c r="HFX111" s="940"/>
      <c r="HFY111" s="940"/>
      <c r="HFZ111" s="940"/>
      <c r="HGA111" s="940"/>
      <c r="HGB111" s="940"/>
      <c r="HGC111" s="940"/>
      <c r="HGD111" s="940"/>
      <c r="HGE111" s="940"/>
      <c r="HGF111" s="940"/>
      <c r="HGG111" s="940"/>
      <c r="HGH111" s="940"/>
      <c r="HGI111" s="940"/>
      <c r="HGJ111" s="940"/>
      <c r="HGK111" s="940"/>
      <c r="HGL111" s="940"/>
      <c r="HGM111" s="940"/>
      <c r="HGN111" s="940"/>
      <c r="HGO111" s="940"/>
      <c r="HGP111" s="940"/>
      <c r="HGQ111" s="940"/>
      <c r="HGR111" s="940"/>
      <c r="HGS111" s="940"/>
      <c r="HGT111" s="940"/>
      <c r="HGU111" s="940"/>
      <c r="HGV111" s="940"/>
      <c r="HGW111" s="940"/>
      <c r="HGX111" s="940"/>
      <c r="HGY111" s="940"/>
      <c r="HGZ111" s="940"/>
      <c r="HHA111" s="940"/>
      <c r="HHB111" s="940"/>
      <c r="HHC111" s="940"/>
      <c r="HHD111" s="940"/>
      <c r="HHE111" s="940"/>
      <c r="HHF111" s="940"/>
      <c r="HHG111" s="940"/>
      <c r="HHH111" s="940"/>
      <c r="HHI111" s="940"/>
      <c r="HHJ111" s="940"/>
      <c r="HHK111" s="940"/>
      <c r="HHL111" s="940"/>
      <c r="HHM111" s="940"/>
      <c r="HHN111" s="940"/>
      <c r="HHO111" s="940"/>
      <c r="HHP111" s="940"/>
      <c r="HHQ111" s="940"/>
      <c r="HHR111" s="940"/>
      <c r="HHS111" s="940"/>
      <c r="HHT111" s="940"/>
      <c r="HHU111" s="940"/>
      <c r="HHV111" s="940"/>
      <c r="HHW111" s="940"/>
      <c r="HHX111" s="940"/>
      <c r="HHY111" s="940"/>
      <c r="HHZ111" s="940"/>
      <c r="HIA111" s="940"/>
      <c r="HIB111" s="940"/>
      <c r="HIC111" s="940"/>
      <c r="HID111" s="940"/>
      <c r="HIE111" s="940"/>
      <c r="HIF111" s="940"/>
      <c r="HIG111" s="940"/>
      <c r="HIH111" s="940"/>
      <c r="HII111" s="940"/>
      <c r="HIJ111" s="940"/>
      <c r="HIK111" s="940"/>
      <c r="HIL111" s="940"/>
      <c r="HIM111" s="940"/>
      <c r="HIN111" s="940"/>
      <c r="HIO111" s="940"/>
      <c r="HIP111" s="940"/>
      <c r="HIQ111" s="940"/>
      <c r="HIR111" s="940"/>
      <c r="HIS111" s="940"/>
      <c r="HIT111" s="940"/>
      <c r="HIU111" s="940"/>
      <c r="HIV111" s="940"/>
      <c r="HIW111" s="940"/>
      <c r="HIX111" s="940"/>
      <c r="HIY111" s="940"/>
      <c r="HIZ111" s="940"/>
      <c r="HJA111" s="940"/>
      <c r="HJB111" s="940"/>
      <c r="HJC111" s="940"/>
      <c r="HJD111" s="940"/>
      <c r="HJE111" s="940"/>
      <c r="HJF111" s="940"/>
      <c r="HJG111" s="940"/>
      <c r="HJH111" s="940"/>
      <c r="HJI111" s="940"/>
      <c r="HJJ111" s="940"/>
      <c r="HJK111" s="940"/>
      <c r="HJL111" s="940"/>
      <c r="HJM111" s="940"/>
      <c r="HJN111" s="940"/>
      <c r="HJO111" s="940"/>
      <c r="HJP111" s="940"/>
      <c r="HJQ111" s="940"/>
      <c r="HJR111" s="940"/>
      <c r="HJS111" s="940"/>
      <c r="HJT111" s="940"/>
      <c r="HJU111" s="940"/>
      <c r="HJV111" s="940"/>
      <c r="HJW111" s="940"/>
      <c r="HJX111" s="940"/>
      <c r="HJY111" s="940"/>
      <c r="HJZ111" s="940"/>
      <c r="HKA111" s="940"/>
      <c r="HKB111" s="940"/>
      <c r="HKC111" s="940"/>
      <c r="HKD111" s="940"/>
      <c r="HKE111" s="940"/>
      <c r="HKF111" s="940"/>
      <c r="HKG111" s="940"/>
      <c r="HKH111" s="940"/>
      <c r="HKI111" s="940"/>
      <c r="HKJ111" s="940"/>
      <c r="HKK111" s="940"/>
      <c r="HKL111" s="940"/>
      <c r="HKM111" s="940"/>
      <c r="HKN111" s="940"/>
      <c r="HKO111" s="940"/>
      <c r="HKP111" s="940"/>
      <c r="HKQ111" s="940"/>
      <c r="HKR111" s="940"/>
      <c r="HKS111" s="940"/>
      <c r="HKT111" s="940"/>
      <c r="HKU111" s="940"/>
      <c r="HKV111" s="940"/>
      <c r="HKW111" s="940"/>
      <c r="HKX111" s="940"/>
      <c r="HKY111" s="940"/>
      <c r="HKZ111" s="940"/>
      <c r="HLA111" s="940"/>
      <c r="HLB111" s="940"/>
      <c r="HLC111" s="940"/>
      <c r="HLD111" s="940"/>
      <c r="HLE111" s="940"/>
      <c r="HLF111" s="940"/>
      <c r="HLG111" s="940"/>
      <c r="HLH111" s="940"/>
      <c r="HLI111" s="940"/>
      <c r="HLJ111" s="940"/>
      <c r="HLK111" s="940"/>
      <c r="HLL111" s="940"/>
      <c r="HLM111" s="940"/>
      <c r="HLN111" s="940"/>
      <c r="HLO111" s="940"/>
      <c r="HLP111" s="940"/>
      <c r="HLQ111" s="940"/>
      <c r="HLR111" s="940"/>
      <c r="HLS111" s="940"/>
      <c r="HLT111" s="940"/>
      <c r="HLU111" s="940"/>
      <c r="HLV111" s="940"/>
      <c r="HLW111" s="940"/>
      <c r="HLX111" s="940"/>
      <c r="HLY111" s="940"/>
      <c r="HLZ111" s="940"/>
      <c r="HMA111" s="940"/>
      <c r="HMB111" s="940"/>
      <c r="HMC111" s="940"/>
      <c r="HMD111" s="940"/>
      <c r="HME111" s="940"/>
      <c r="HMF111" s="940"/>
      <c r="HMG111" s="940"/>
      <c r="HMH111" s="940"/>
      <c r="HMI111" s="940"/>
      <c r="HMJ111" s="940"/>
      <c r="HMK111" s="940"/>
      <c r="HML111" s="940"/>
      <c r="HMM111" s="940"/>
      <c r="HMN111" s="940"/>
      <c r="HMO111" s="940"/>
      <c r="HMP111" s="940"/>
      <c r="HMQ111" s="940"/>
      <c r="HMR111" s="940"/>
      <c r="HMS111" s="940"/>
      <c r="HMT111" s="940"/>
      <c r="HMU111" s="940"/>
      <c r="HMV111" s="940"/>
      <c r="HMW111" s="940"/>
      <c r="HMX111" s="940"/>
      <c r="HMY111" s="940"/>
      <c r="HMZ111" s="940"/>
      <c r="HNA111" s="940"/>
      <c r="HNB111" s="940"/>
      <c r="HNC111" s="940"/>
      <c r="HND111" s="940"/>
      <c r="HNE111" s="940"/>
      <c r="HNF111" s="940"/>
      <c r="HNG111" s="940"/>
      <c r="HNH111" s="940"/>
      <c r="HNI111" s="940"/>
      <c r="HNJ111" s="940"/>
      <c r="HNK111" s="940"/>
      <c r="HNL111" s="940"/>
      <c r="HNM111" s="940"/>
      <c r="HNN111" s="940"/>
      <c r="HNO111" s="940"/>
      <c r="HNP111" s="940"/>
      <c r="HNQ111" s="940"/>
      <c r="HNR111" s="940"/>
      <c r="HNS111" s="940"/>
      <c r="HNT111" s="940"/>
      <c r="HNU111" s="940"/>
      <c r="HNV111" s="940"/>
      <c r="HNW111" s="940"/>
      <c r="HNX111" s="940"/>
      <c r="HNY111" s="940"/>
      <c r="HNZ111" s="940"/>
      <c r="HOA111" s="940"/>
      <c r="HOB111" s="940"/>
      <c r="HOC111" s="940"/>
      <c r="HOD111" s="940"/>
      <c r="HOE111" s="940"/>
      <c r="HOF111" s="940"/>
      <c r="HOG111" s="940"/>
      <c r="HOH111" s="940"/>
      <c r="HOI111" s="940"/>
      <c r="HOJ111" s="940"/>
      <c r="HOK111" s="940"/>
      <c r="HOL111" s="940"/>
      <c r="HOM111" s="940"/>
      <c r="HON111" s="940"/>
      <c r="HOO111" s="940"/>
      <c r="HOP111" s="940"/>
      <c r="HOQ111" s="940"/>
      <c r="HOR111" s="940"/>
      <c r="HOS111" s="940"/>
      <c r="HOT111" s="940"/>
      <c r="HOU111" s="940"/>
      <c r="HOV111" s="940"/>
      <c r="HOW111" s="940"/>
      <c r="HOX111" s="940"/>
      <c r="HOY111" s="940"/>
      <c r="HOZ111" s="940"/>
      <c r="HPA111" s="940"/>
      <c r="HPB111" s="940"/>
      <c r="HPC111" s="940"/>
      <c r="HPD111" s="940"/>
      <c r="HPE111" s="940"/>
      <c r="HPF111" s="940"/>
      <c r="HPG111" s="940"/>
      <c r="HPH111" s="940"/>
      <c r="HPI111" s="940"/>
      <c r="HPJ111" s="940"/>
      <c r="HPK111" s="940"/>
      <c r="HPL111" s="940"/>
      <c r="HPM111" s="940"/>
      <c r="HPN111" s="940"/>
      <c r="HPO111" s="940"/>
      <c r="HPP111" s="940"/>
      <c r="HPQ111" s="940"/>
      <c r="HPR111" s="940"/>
      <c r="HPS111" s="940"/>
      <c r="HPT111" s="940"/>
      <c r="HPU111" s="940"/>
      <c r="HPV111" s="940"/>
      <c r="HPW111" s="940"/>
      <c r="HPX111" s="940"/>
      <c r="HPY111" s="940"/>
      <c r="HPZ111" s="940"/>
      <c r="HQA111" s="940"/>
      <c r="HQB111" s="940"/>
      <c r="HQC111" s="940"/>
      <c r="HQD111" s="940"/>
      <c r="HQE111" s="940"/>
      <c r="HQF111" s="940"/>
      <c r="HQG111" s="940"/>
      <c r="HQH111" s="940"/>
      <c r="HQI111" s="940"/>
      <c r="HQJ111" s="940"/>
      <c r="HQK111" s="940"/>
      <c r="HQL111" s="940"/>
      <c r="HQM111" s="940"/>
      <c r="HQN111" s="940"/>
      <c r="HQO111" s="940"/>
      <c r="HQP111" s="940"/>
      <c r="HQQ111" s="940"/>
      <c r="HQR111" s="940"/>
      <c r="HQS111" s="940"/>
      <c r="HQT111" s="940"/>
      <c r="HQU111" s="940"/>
      <c r="HQV111" s="940"/>
      <c r="HQW111" s="940"/>
      <c r="HQX111" s="940"/>
      <c r="HQY111" s="940"/>
      <c r="HQZ111" s="940"/>
      <c r="HRA111" s="940"/>
      <c r="HRB111" s="940"/>
      <c r="HRC111" s="940"/>
      <c r="HRD111" s="940"/>
      <c r="HRE111" s="940"/>
      <c r="HRF111" s="940"/>
      <c r="HRG111" s="940"/>
      <c r="HRH111" s="940"/>
      <c r="HRI111" s="940"/>
      <c r="HRJ111" s="940"/>
      <c r="HRK111" s="940"/>
      <c r="HRL111" s="940"/>
      <c r="HRM111" s="940"/>
      <c r="HRN111" s="940"/>
      <c r="HRO111" s="940"/>
      <c r="HRP111" s="940"/>
      <c r="HRQ111" s="940"/>
      <c r="HRR111" s="940"/>
      <c r="HRS111" s="940"/>
      <c r="HRT111" s="940"/>
      <c r="HRU111" s="940"/>
      <c r="HRV111" s="940"/>
      <c r="HRW111" s="940"/>
      <c r="HRX111" s="940"/>
      <c r="HRY111" s="940"/>
      <c r="HRZ111" s="940"/>
      <c r="HSA111" s="940"/>
      <c r="HSB111" s="940"/>
      <c r="HSC111" s="940"/>
      <c r="HSD111" s="940"/>
      <c r="HSE111" s="940"/>
      <c r="HSF111" s="940"/>
      <c r="HSG111" s="940"/>
      <c r="HSH111" s="940"/>
      <c r="HSI111" s="940"/>
      <c r="HSJ111" s="940"/>
      <c r="HSK111" s="940"/>
      <c r="HSL111" s="940"/>
      <c r="HSM111" s="940"/>
      <c r="HSN111" s="940"/>
      <c r="HSO111" s="940"/>
      <c r="HSP111" s="940"/>
      <c r="HSQ111" s="940"/>
      <c r="HSR111" s="940"/>
      <c r="HSS111" s="940"/>
      <c r="HST111" s="940"/>
      <c r="HSU111" s="940"/>
      <c r="HSV111" s="940"/>
      <c r="HSW111" s="940"/>
      <c r="HSX111" s="940"/>
      <c r="HSY111" s="940"/>
      <c r="HSZ111" s="940"/>
      <c r="HTA111" s="940"/>
      <c r="HTB111" s="940"/>
      <c r="HTC111" s="940"/>
      <c r="HTD111" s="940"/>
      <c r="HTE111" s="940"/>
      <c r="HTF111" s="940"/>
      <c r="HTG111" s="940"/>
      <c r="HTH111" s="940"/>
      <c r="HTI111" s="940"/>
      <c r="HTJ111" s="940"/>
      <c r="HTK111" s="940"/>
      <c r="HTL111" s="940"/>
      <c r="HTM111" s="940"/>
      <c r="HTN111" s="940"/>
      <c r="HTO111" s="940"/>
      <c r="HTP111" s="940"/>
      <c r="HTQ111" s="940"/>
      <c r="HTR111" s="940"/>
      <c r="HTS111" s="940"/>
      <c r="HTT111" s="940"/>
      <c r="HTU111" s="940"/>
      <c r="HTV111" s="940"/>
      <c r="HTW111" s="940"/>
      <c r="HTX111" s="940"/>
      <c r="HTY111" s="940"/>
      <c r="HTZ111" s="940"/>
      <c r="HUA111" s="940"/>
      <c r="HUB111" s="940"/>
      <c r="HUC111" s="940"/>
      <c r="HUD111" s="940"/>
      <c r="HUE111" s="940"/>
      <c r="HUF111" s="940"/>
      <c r="HUG111" s="940"/>
      <c r="HUH111" s="940"/>
      <c r="HUI111" s="940"/>
      <c r="HUJ111" s="940"/>
      <c r="HUK111" s="940"/>
      <c r="HUL111" s="940"/>
      <c r="HUM111" s="940"/>
      <c r="HUN111" s="940"/>
      <c r="HUO111" s="940"/>
      <c r="HUP111" s="940"/>
      <c r="HUQ111" s="940"/>
      <c r="HUR111" s="940"/>
      <c r="HUS111" s="940"/>
      <c r="HUT111" s="940"/>
      <c r="HUU111" s="940"/>
      <c r="HUV111" s="940"/>
      <c r="HUW111" s="940"/>
      <c r="HUX111" s="940"/>
      <c r="HUY111" s="940"/>
      <c r="HUZ111" s="940"/>
      <c r="HVA111" s="940"/>
      <c r="HVB111" s="940"/>
      <c r="HVC111" s="940"/>
      <c r="HVD111" s="940"/>
      <c r="HVE111" s="940"/>
      <c r="HVF111" s="940"/>
      <c r="HVG111" s="940"/>
      <c r="HVH111" s="940"/>
      <c r="HVI111" s="940"/>
      <c r="HVJ111" s="940"/>
      <c r="HVK111" s="940"/>
      <c r="HVL111" s="940"/>
      <c r="HVM111" s="940"/>
      <c r="HVN111" s="940"/>
      <c r="HVO111" s="940"/>
      <c r="HVP111" s="940"/>
      <c r="HVQ111" s="940"/>
      <c r="HVR111" s="940"/>
      <c r="HVS111" s="940"/>
      <c r="HVT111" s="940"/>
      <c r="HVU111" s="940"/>
      <c r="HVV111" s="940"/>
      <c r="HVW111" s="940"/>
      <c r="HVX111" s="940"/>
      <c r="HVY111" s="940"/>
      <c r="HVZ111" s="940"/>
      <c r="HWA111" s="940"/>
      <c r="HWB111" s="940"/>
      <c r="HWC111" s="940"/>
      <c r="HWD111" s="940"/>
      <c r="HWE111" s="940"/>
      <c r="HWF111" s="940"/>
      <c r="HWG111" s="940"/>
      <c r="HWH111" s="940"/>
      <c r="HWI111" s="940"/>
      <c r="HWJ111" s="940"/>
      <c r="HWK111" s="940"/>
      <c r="HWL111" s="940"/>
      <c r="HWM111" s="940"/>
      <c r="HWN111" s="940"/>
      <c r="HWO111" s="940"/>
      <c r="HWP111" s="940"/>
      <c r="HWQ111" s="940"/>
      <c r="HWR111" s="940"/>
      <c r="HWS111" s="940"/>
      <c r="HWT111" s="940"/>
      <c r="HWU111" s="940"/>
      <c r="HWV111" s="940"/>
      <c r="HWW111" s="940"/>
      <c r="HWX111" s="940"/>
      <c r="HWY111" s="940"/>
      <c r="HWZ111" s="940"/>
      <c r="HXA111" s="940"/>
      <c r="HXB111" s="940"/>
      <c r="HXC111" s="940"/>
      <c r="HXD111" s="940"/>
      <c r="HXE111" s="940"/>
      <c r="HXF111" s="940"/>
      <c r="HXG111" s="940"/>
      <c r="HXH111" s="940"/>
      <c r="HXI111" s="940"/>
      <c r="HXJ111" s="940"/>
      <c r="HXK111" s="940"/>
      <c r="HXL111" s="940"/>
      <c r="HXM111" s="940"/>
      <c r="HXN111" s="940"/>
      <c r="HXO111" s="940"/>
      <c r="HXP111" s="940"/>
      <c r="HXQ111" s="940"/>
      <c r="HXR111" s="940"/>
      <c r="HXS111" s="940"/>
      <c r="HXT111" s="940"/>
      <c r="HXU111" s="940"/>
      <c r="HXV111" s="940"/>
      <c r="HXW111" s="940"/>
      <c r="HXX111" s="940"/>
      <c r="HXY111" s="940"/>
      <c r="HXZ111" s="940"/>
      <c r="HYA111" s="940"/>
      <c r="HYB111" s="940"/>
      <c r="HYC111" s="940"/>
      <c r="HYD111" s="940"/>
      <c r="HYE111" s="940"/>
      <c r="HYF111" s="940"/>
      <c r="HYG111" s="940"/>
      <c r="HYH111" s="940"/>
      <c r="HYI111" s="940"/>
      <c r="HYJ111" s="940"/>
      <c r="HYK111" s="940"/>
      <c r="HYL111" s="940"/>
      <c r="HYM111" s="940"/>
      <c r="HYN111" s="940"/>
      <c r="HYO111" s="940"/>
      <c r="HYP111" s="940"/>
      <c r="HYQ111" s="940"/>
      <c r="HYR111" s="940"/>
      <c r="HYS111" s="940"/>
      <c r="HYT111" s="940"/>
      <c r="HYU111" s="940"/>
      <c r="HYV111" s="940"/>
      <c r="HYW111" s="940"/>
      <c r="HYX111" s="940"/>
      <c r="HYY111" s="940"/>
      <c r="HYZ111" s="940"/>
      <c r="HZA111" s="940"/>
      <c r="HZB111" s="940"/>
      <c r="HZC111" s="940"/>
      <c r="HZD111" s="940"/>
      <c r="HZE111" s="940"/>
      <c r="HZF111" s="940"/>
      <c r="HZG111" s="940"/>
      <c r="HZH111" s="940"/>
      <c r="HZI111" s="940"/>
      <c r="HZJ111" s="940"/>
      <c r="HZK111" s="940"/>
      <c r="HZL111" s="940"/>
      <c r="HZM111" s="940"/>
      <c r="HZN111" s="940"/>
      <c r="HZO111" s="940"/>
      <c r="HZP111" s="940"/>
      <c r="HZQ111" s="940"/>
      <c r="HZR111" s="940"/>
      <c r="HZS111" s="940"/>
      <c r="HZT111" s="940"/>
      <c r="HZU111" s="940"/>
      <c r="HZV111" s="940"/>
      <c r="HZW111" s="940"/>
      <c r="HZX111" s="940"/>
      <c r="HZY111" s="940"/>
      <c r="HZZ111" s="940"/>
      <c r="IAA111" s="940"/>
      <c r="IAB111" s="940"/>
      <c r="IAC111" s="940"/>
      <c r="IAD111" s="940"/>
      <c r="IAE111" s="940"/>
      <c r="IAF111" s="940"/>
      <c r="IAG111" s="940"/>
      <c r="IAH111" s="940"/>
      <c r="IAI111" s="940"/>
      <c r="IAJ111" s="940"/>
      <c r="IAK111" s="940"/>
      <c r="IAL111" s="940"/>
      <c r="IAM111" s="940"/>
      <c r="IAN111" s="940"/>
      <c r="IAO111" s="940"/>
      <c r="IAP111" s="940"/>
      <c r="IAQ111" s="940"/>
      <c r="IAR111" s="940"/>
      <c r="IAS111" s="940"/>
      <c r="IAT111" s="940"/>
      <c r="IAU111" s="940"/>
      <c r="IAV111" s="940"/>
      <c r="IAW111" s="940"/>
      <c r="IAX111" s="940"/>
      <c r="IAY111" s="940"/>
      <c r="IAZ111" s="940"/>
      <c r="IBA111" s="940"/>
      <c r="IBB111" s="940"/>
      <c r="IBC111" s="940"/>
      <c r="IBD111" s="940"/>
      <c r="IBE111" s="940"/>
      <c r="IBF111" s="940"/>
      <c r="IBG111" s="940"/>
      <c r="IBH111" s="940"/>
      <c r="IBI111" s="940"/>
      <c r="IBJ111" s="940"/>
      <c r="IBK111" s="940"/>
      <c r="IBL111" s="940"/>
      <c r="IBM111" s="940"/>
      <c r="IBN111" s="940"/>
      <c r="IBO111" s="940"/>
      <c r="IBP111" s="940"/>
      <c r="IBQ111" s="940"/>
      <c r="IBR111" s="940"/>
      <c r="IBS111" s="940"/>
      <c r="IBT111" s="940"/>
      <c r="IBU111" s="940"/>
      <c r="IBV111" s="940"/>
      <c r="IBW111" s="940"/>
      <c r="IBX111" s="940"/>
      <c r="IBY111" s="940"/>
      <c r="IBZ111" s="940"/>
      <c r="ICA111" s="940"/>
      <c r="ICB111" s="940"/>
      <c r="ICC111" s="940"/>
      <c r="ICD111" s="940"/>
      <c r="ICE111" s="940"/>
      <c r="ICF111" s="940"/>
      <c r="ICG111" s="940"/>
      <c r="ICH111" s="940"/>
      <c r="ICI111" s="940"/>
      <c r="ICJ111" s="940"/>
      <c r="ICK111" s="940"/>
      <c r="ICL111" s="940"/>
      <c r="ICM111" s="940"/>
      <c r="ICN111" s="940"/>
      <c r="ICO111" s="940"/>
      <c r="ICP111" s="940"/>
      <c r="ICQ111" s="940"/>
      <c r="ICR111" s="940"/>
      <c r="ICS111" s="940"/>
      <c r="ICT111" s="940"/>
      <c r="ICU111" s="940"/>
      <c r="ICV111" s="940"/>
      <c r="ICW111" s="940"/>
      <c r="ICX111" s="940"/>
      <c r="ICY111" s="940"/>
      <c r="ICZ111" s="940"/>
      <c r="IDA111" s="940"/>
      <c r="IDB111" s="940"/>
      <c r="IDC111" s="940"/>
      <c r="IDD111" s="940"/>
      <c r="IDE111" s="940"/>
      <c r="IDF111" s="940"/>
      <c r="IDG111" s="940"/>
      <c r="IDH111" s="940"/>
      <c r="IDI111" s="940"/>
      <c r="IDJ111" s="940"/>
      <c r="IDK111" s="940"/>
      <c r="IDL111" s="940"/>
      <c r="IDM111" s="940"/>
      <c r="IDN111" s="940"/>
      <c r="IDO111" s="940"/>
      <c r="IDP111" s="940"/>
      <c r="IDQ111" s="940"/>
      <c r="IDR111" s="940"/>
      <c r="IDS111" s="940"/>
      <c r="IDT111" s="940"/>
      <c r="IDU111" s="940"/>
      <c r="IDV111" s="940"/>
      <c r="IDW111" s="940"/>
      <c r="IDX111" s="940"/>
      <c r="IDY111" s="940"/>
      <c r="IDZ111" s="940"/>
      <c r="IEA111" s="940"/>
      <c r="IEB111" s="940"/>
      <c r="IEC111" s="940"/>
      <c r="IED111" s="940"/>
      <c r="IEE111" s="940"/>
      <c r="IEF111" s="940"/>
      <c r="IEG111" s="940"/>
      <c r="IEH111" s="940"/>
      <c r="IEI111" s="940"/>
      <c r="IEJ111" s="940"/>
      <c r="IEK111" s="940"/>
      <c r="IEL111" s="940"/>
      <c r="IEM111" s="940"/>
      <c r="IEN111" s="940"/>
      <c r="IEO111" s="940"/>
      <c r="IEP111" s="940"/>
      <c r="IEQ111" s="940"/>
      <c r="IER111" s="940"/>
      <c r="IES111" s="940"/>
      <c r="IET111" s="940"/>
      <c r="IEU111" s="940"/>
      <c r="IEV111" s="940"/>
      <c r="IEW111" s="940"/>
      <c r="IEX111" s="940"/>
      <c r="IEY111" s="940"/>
      <c r="IEZ111" s="940"/>
      <c r="IFA111" s="940"/>
      <c r="IFB111" s="940"/>
      <c r="IFC111" s="940"/>
      <c r="IFD111" s="940"/>
      <c r="IFE111" s="940"/>
      <c r="IFF111" s="940"/>
      <c r="IFG111" s="940"/>
      <c r="IFH111" s="940"/>
      <c r="IFI111" s="940"/>
      <c r="IFJ111" s="940"/>
      <c r="IFK111" s="940"/>
      <c r="IFL111" s="940"/>
      <c r="IFM111" s="940"/>
      <c r="IFN111" s="940"/>
      <c r="IFO111" s="940"/>
      <c r="IFP111" s="940"/>
      <c r="IFQ111" s="940"/>
      <c r="IFR111" s="940"/>
      <c r="IFS111" s="940"/>
      <c r="IFT111" s="940"/>
      <c r="IFU111" s="940"/>
      <c r="IFV111" s="940"/>
      <c r="IFW111" s="940"/>
      <c r="IFX111" s="940"/>
      <c r="IFY111" s="940"/>
      <c r="IFZ111" s="940"/>
      <c r="IGA111" s="940"/>
      <c r="IGB111" s="940"/>
      <c r="IGC111" s="940"/>
      <c r="IGD111" s="940"/>
      <c r="IGE111" s="940"/>
      <c r="IGF111" s="940"/>
      <c r="IGG111" s="940"/>
      <c r="IGH111" s="940"/>
      <c r="IGI111" s="940"/>
      <c r="IGJ111" s="940"/>
      <c r="IGK111" s="940"/>
      <c r="IGL111" s="940"/>
      <c r="IGM111" s="940"/>
      <c r="IGN111" s="940"/>
      <c r="IGO111" s="940"/>
      <c r="IGP111" s="940"/>
      <c r="IGQ111" s="940"/>
      <c r="IGR111" s="940"/>
      <c r="IGS111" s="940"/>
      <c r="IGT111" s="940"/>
      <c r="IGU111" s="940"/>
      <c r="IGV111" s="940"/>
      <c r="IGW111" s="940"/>
      <c r="IGX111" s="940"/>
      <c r="IGY111" s="940"/>
      <c r="IGZ111" s="940"/>
      <c r="IHA111" s="940"/>
      <c r="IHB111" s="940"/>
      <c r="IHC111" s="940"/>
      <c r="IHD111" s="940"/>
      <c r="IHE111" s="940"/>
      <c r="IHF111" s="940"/>
      <c r="IHG111" s="940"/>
      <c r="IHH111" s="940"/>
      <c r="IHI111" s="940"/>
      <c r="IHJ111" s="940"/>
      <c r="IHK111" s="940"/>
      <c r="IHL111" s="940"/>
      <c r="IHM111" s="940"/>
      <c r="IHN111" s="940"/>
      <c r="IHO111" s="940"/>
      <c r="IHP111" s="940"/>
      <c r="IHQ111" s="940"/>
      <c r="IHR111" s="940"/>
      <c r="IHS111" s="940"/>
      <c r="IHT111" s="940"/>
      <c r="IHU111" s="940"/>
      <c r="IHV111" s="940"/>
      <c r="IHW111" s="940"/>
      <c r="IHX111" s="940"/>
      <c r="IHY111" s="940"/>
      <c r="IHZ111" s="940"/>
      <c r="IIA111" s="940"/>
      <c r="IIB111" s="940"/>
      <c r="IIC111" s="940"/>
      <c r="IID111" s="940"/>
      <c r="IIE111" s="940"/>
      <c r="IIF111" s="940"/>
      <c r="IIG111" s="940"/>
      <c r="IIH111" s="940"/>
      <c r="III111" s="940"/>
      <c r="IIJ111" s="940"/>
      <c r="IIK111" s="940"/>
      <c r="IIL111" s="940"/>
      <c r="IIM111" s="940"/>
      <c r="IIN111" s="940"/>
      <c r="IIO111" s="940"/>
      <c r="IIP111" s="940"/>
      <c r="IIQ111" s="940"/>
      <c r="IIR111" s="940"/>
      <c r="IIS111" s="940"/>
      <c r="IIT111" s="940"/>
      <c r="IIU111" s="940"/>
      <c r="IIV111" s="940"/>
      <c r="IIW111" s="940"/>
      <c r="IIX111" s="940"/>
      <c r="IIY111" s="940"/>
      <c r="IIZ111" s="940"/>
      <c r="IJA111" s="940"/>
      <c r="IJB111" s="940"/>
      <c r="IJC111" s="940"/>
      <c r="IJD111" s="940"/>
      <c r="IJE111" s="940"/>
      <c r="IJF111" s="940"/>
      <c r="IJG111" s="940"/>
      <c r="IJH111" s="940"/>
      <c r="IJI111" s="940"/>
      <c r="IJJ111" s="940"/>
      <c r="IJK111" s="940"/>
      <c r="IJL111" s="940"/>
      <c r="IJM111" s="940"/>
      <c r="IJN111" s="940"/>
      <c r="IJO111" s="940"/>
      <c r="IJP111" s="940"/>
      <c r="IJQ111" s="940"/>
      <c r="IJR111" s="940"/>
      <c r="IJS111" s="940"/>
      <c r="IJT111" s="940"/>
      <c r="IJU111" s="940"/>
      <c r="IJV111" s="940"/>
      <c r="IJW111" s="940"/>
      <c r="IJX111" s="940"/>
      <c r="IJY111" s="940"/>
      <c r="IJZ111" s="940"/>
      <c r="IKA111" s="940"/>
      <c r="IKB111" s="940"/>
      <c r="IKC111" s="940"/>
      <c r="IKD111" s="940"/>
      <c r="IKE111" s="940"/>
      <c r="IKF111" s="940"/>
      <c r="IKG111" s="940"/>
      <c r="IKH111" s="940"/>
      <c r="IKI111" s="940"/>
      <c r="IKJ111" s="940"/>
      <c r="IKK111" s="940"/>
      <c r="IKL111" s="940"/>
      <c r="IKM111" s="940"/>
      <c r="IKN111" s="940"/>
      <c r="IKO111" s="940"/>
      <c r="IKP111" s="940"/>
      <c r="IKQ111" s="940"/>
      <c r="IKR111" s="940"/>
      <c r="IKS111" s="940"/>
      <c r="IKT111" s="940"/>
      <c r="IKU111" s="940"/>
      <c r="IKV111" s="940"/>
      <c r="IKW111" s="940"/>
      <c r="IKX111" s="940"/>
      <c r="IKY111" s="940"/>
      <c r="IKZ111" s="940"/>
      <c r="ILA111" s="940"/>
      <c r="ILB111" s="940"/>
      <c r="ILC111" s="940"/>
      <c r="ILD111" s="940"/>
      <c r="ILE111" s="940"/>
      <c r="ILF111" s="940"/>
      <c r="ILG111" s="940"/>
      <c r="ILH111" s="940"/>
      <c r="ILI111" s="940"/>
      <c r="ILJ111" s="940"/>
      <c r="ILK111" s="940"/>
      <c r="ILL111" s="940"/>
      <c r="ILM111" s="940"/>
      <c r="ILN111" s="940"/>
      <c r="ILO111" s="940"/>
      <c r="ILP111" s="940"/>
      <c r="ILQ111" s="940"/>
      <c r="ILR111" s="940"/>
      <c r="ILS111" s="940"/>
      <c r="ILT111" s="940"/>
      <c r="ILU111" s="940"/>
      <c r="ILV111" s="940"/>
      <c r="ILW111" s="940"/>
      <c r="ILX111" s="940"/>
      <c r="ILY111" s="940"/>
      <c r="ILZ111" s="940"/>
      <c r="IMA111" s="940"/>
      <c r="IMB111" s="940"/>
      <c r="IMC111" s="940"/>
      <c r="IMD111" s="940"/>
      <c r="IME111" s="940"/>
      <c r="IMF111" s="940"/>
      <c r="IMG111" s="940"/>
      <c r="IMH111" s="940"/>
      <c r="IMI111" s="940"/>
      <c r="IMJ111" s="940"/>
      <c r="IMK111" s="940"/>
      <c r="IML111" s="940"/>
      <c r="IMM111" s="940"/>
      <c r="IMN111" s="940"/>
      <c r="IMO111" s="940"/>
      <c r="IMP111" s="940"/>
      <c r="IMQ111" s="940"/>
      <c r="IMR111" s="940"/>
      <c r="IMS111" s="940"/>
      <c r="IMT111" s="940"/>
      <c r="IMU111" s="940"/>
      <c r="IMV111" s="940"/>
      <c r="IMW111" s="940"/>
      <c r="IMX111" s="940"/>
      <c r="IMY111" s="940"/>
      <c r="IMZ111" s="940"/>
      <c r="INA111" s="940"/>
      <c r="INB111" s="940"/>
      <c r="INC111" s="940"/>
      <c r="IND111" s="940"/>
      <c r="INE111" s="940"/>
      <c r="INF111" s="940"/>
      <c r="ING111" s="940"/>
      <c r="INH111" s="940"/>
      <c r="INI111" s="940"/>
      <c r="INJ111" s="940"/>
      <c r="INK111" s="940"/>
      <c r="INL111" s="940"/>
      <c r="INM111" s="940"/>
      <c r="INN111" s="940"/>
      <c r="INO111" s="940"/>
      <c r="INP111" s="940"/>
      <c r="INQ111" s="940"/>
      <c r="INR111" s="940"/>
      <c r="INS111" s="940"/>
      <c r="INT111" s="940"/>
      <c r="INU111" s="940"/>
      <c r="INV111" s="940"/>
      <c r="INW111" s="940"/>
      <c r="INX111" s="940"/>
      <c r="INY111" s="940"/>
      <c r="INZ111" s="940"/>
      <c r="IOA111" s="940"/>
      <c r="IOB111" s="940"/>
      <c r="IOC111" s="940"/>
      <c r="IOD111" s="940"/>
      <c r="IOE111" s="940"/>
      <c r="IOF111" s="940"/>
      <c r="IOG111" s="940"/>
      <c r="IOH111" s="940"/>
      <c r="IOI111" s="940"/>
      <c r="IOJ111" s="940"/>
      <c r="IOK111" s="940"/>
      <c r="IOL111" s="940"/>
      <c r="IOM111" s="940"/>
      <c r="ION111" s="940"/>
      <c r="IOO111" s="940"/>
      <c r="IOP111" s="940"/>
      <c r="IOQ111" s="940"/>
      <c r="IOR111" s="940"/>
      <c r="IOS111" s="940"/>
      <c r="IOT111" s="940"/>
      <c r="IOU111" s="940"/>
      <c r="IOV111" s="940"/>
      <c r="IOW111" s="940"/>
      <c r="IOX111" s="940"/>
      <c r="IOY111" s="940"/>
      <c r="IOZ111" s="940"/>
      <c r="IPA111" s="940"/>
      <c r="IPB111" s="940"/>
      <c r="IPC111" s="940"/>
      <c r="IPD111" s="940"/>
      <c r="IPE111" s="940"/>
      <c r="IPF111" s="940"/>
      <c r="IPG111" s="940"/>
      <c r="IPH111" s="940"/>
      <c r="IPI111" s="940"/>
      <c r="IPJ111" s="940"/>
      <c r="IPK111" s="940"/>
      <c r="IPL111" s="940"/>
      <c r="IPM111" s="940"/>
      <c r="IPN111" s="940"/>
      <c r="IPO111" s="940"/>
      <c r="IPP111" s="940"/>
      <c r="IPQ111" s="940"/>
      <c r="IPR111" s="940"/>
      <c r="IPS111" s="940"/>
      <c r="IPT111" s="940"/>
      <c r="IPU111" s="940"/>
      <c r="IPV111" s="940"/>
      <c r="IPW111" s="940"/>
      <c r="IPX111" s="940"/>
      <c r="IPY111" s="940"/>
      <c r="IPZ111" s="940"/>
      <c r="IQA111" s="940"/>
      <c r="IQB111" s="940"/>
      <c r="IQC111" s="940"/>
      <c r="IQD111" s="940"/>
      <c r="IQE111" s="940"/>
      <c r="IQF111" s="940"/>
      <c r="IQG111" s="940"/>
      <c r="IQH111" s="940"/>
      <c r="IQI111" s="940"/>
      <c r="IQJ111" s="940"/>
      <c r="IQK111" s="940"/>
      <c r="IQL111" s="940"/>
      <c r="IQM111" s="940"/>
      <c r="IQN111" s="940"/>
      <c r="IQO111" s="940"/>
      <c r="IQP111" s="940"/>
      <c r="IQQ111" s="940"/>
      <c r="IQR111" s="940"/>
      <c r="IQS111" s="940"/>
      <c r="IQT111" s="940"/>
      <c r="IQU111" s="940"/>
      <c r="IQV111" s="940"/>
      <c r="IQW111" s="940"/>
      <c r="IQX111" s="940"/>
      <c r="IQY111" s="940"/>
      <c r="IQZ111" s="940"/>
      <c r="IRA111" s="940"/>
      <c r="IRB111" s="940"/>
      <c r="IRC111" s="940"/>
      <c r="IRD111" s="940"/>
      <c r="IRE111" s="940"/>
      <c r="IRF111" s="940"/>
      <c r="IRG111" s="940"/>
      <c r="IRH111" s="940"/>
      <c r="IRI111" s="940"/>
      <c r="IRJ111" s="940"/>
      <c r="IRK111" s="940"/>
      <c r="IRL111" s="940"/>
      <c r="IRM111" s="940"/>
      <c r="IRN111" s="940"/>
      <c r="IRO111" s="940"/>
      <c r="IRP111" s="940"/>
      <c r="IRQ111" s="940"/>
      <c r="IRR111" s="940"/>
      <c r="IRS111" s="940"/>
      <c r="IRT111" s="940"/>
      <c r="IRU111" s="940"/>
      <c r="IRV111" s="940"/>
      <c r="IRW111" s="940"/>
      <c r="IRX111" s="940"/>
      <c r="IRY111" s="940"/>
      <c r="IRZ111" s="940"/>
      <c r="ISA111" s="940"/>
      <c r="ISB111" s="940"/>
      <c r="ISC111" s="940"/>
      <c r="ISD111" s="940"/>
      <c r="ISE111" s="940"/>
      <c r="ISF111" s="940"/>
      <c r="ISG111" s="940"/>
      <c r="ISH111" s="940"/>
      <c r="ISI111" s="940"/>
      <c r="ISJ111" s="940"/>
      <c r="ISK111" s="940"/>
      <c r="ISL111" s="940"/>
      <c r="ISM111" s="940"/>
      <c r="ISN111" s="940"/>
      <c r="ISO111" s="940"/>
      <c r="ISP111" s="940"/>
      <c r="ISQ111" s="940"/>
      <c r="ISR111" s="940"/>
      <c r="ISS111" s="940"/>
      <c r="IST111" s="940"/>
      <c r="ISU111" s="940"/>
      <c r="ISV111" s="940"/>
      <c r="ISW111" s="940"/>
      <c r="ISX111" s="940"/>
      <c r="ISY111" s="940"/>
      <c r="ISZ111" s="940"/>
      <c r="ITA111" s="940"/>
      <c r="ITB111" s="940"/>
      <c r="ITC111" s="940"/>
      <c r="ITD111" s="940"/>
      <c r="ITE111" s="940"/>
      <c r="ITF111" s="940"/>
      <c r="ITG111" s="940"/>
      <c r="ITH111" s="940"/>
      <c r="ITI111" s="940"/>
      <c r="ITJ111" s="940"/>
      <c r="ITK111" s="940"/>
      <c r="ITL111" s="940"/>
      <c r="ITM111" s="940"/>
      <c r="ITN111" s="940"/>
      <c r="ITO111" s="940"/>
      <c r="ITP111" s="940"/>
      <c r="ITQ111" s="940"/>
      <c r="ITR111" s="940"/>
      <c r="ITS111" s="940"/>
      <c r="ITT111" s="940"/>
      <c r="ITU111" s="940"/>
      <c r="ITV111" s="940"/>
      <c r="ITW111" s="940"/>
      <c r="ITX111" s="940"/>
      <c r="ITY111" s="940"/>
      <c r="ITZ111" s="940"/>
      <c r="IUA111" s="940"/>
      <c r="IUB111" s="940"/>
      <c r="IUC111" s="940"/>
      <c r="IUD111" s="940"/>
      <c r="IUE111" s="940"/>
      <c r="IUF111" s="940"/>
      <c r="IUG111" s="940"/>
      <c r="IUH111" s="940"/>
      <c r="IUI111" s="940"/>
      <c r="IUJ111" s="940"/>
      <c r="IUK111" s="940"/>
      <c r="IUL111" s="940"/>
      <c r="IUM111" s="940"/>
      <c r="IUN111" s="940"/>
      <c r="IUO111" s="940"/>
      <c r="IUP111" s="940"/>
      <c r="IUQ111" s="940"/>
      <c r="IUR111" s="940"/>
      <c r="IUS111" s="940"/>
      <c r="IUT111" s="940"/>
      <c r="IUU111" s="940"/>
      <c r="IUV111" s="940"/>
      <c r="IUW111" s="940"/>
      <c r="IUX111" s="940"/>
      <c r="IUY111" s="940"/>
      <c r="IUZ111" s="940"/>
      <c r="IVA111" s="940"/>
      <c r="IVB111" s="940"/>
      <c r="IVC111" s="940"/>
      <c r="IVD111" s="940"/>
      <c r="IVE111" s="940"/>
      <c r="IVF111" s="940"/>
      <c r="IVG111" s="940"/>
      <c r="IVH111" s="940"/>
      <c r="IVI111" s="940"/>
      <c r="IVJ111" s="940"/>
      <c r="IVK111" s="940"/>
      <c r="IVL111" s="940"/>
      <c r="IVM111" s="940"/>
      <c r="IVN111" s="940"/>
      <c r="IVO111" s="940"/>
      <c r="IVP111" s="940"/>
      <c r="IVQ111" s="940"/>
      <c r="IVR111" s="940"/>
      <c r="IVS111" s="940"/>
      <c r="IVT111" s="940"/>
      <c r="IVU111" s="940"/>
      <c r="IVV111" s="940"/>
      <c r="IVW111" s="940"/>
      <c r="IVX111" s="940"/>
      <c r="IVY111" s="940"/>
      <c r="IVZ111" s="940"/>
      <c r="IWA111" s="940"/>
      <c r="IWB111" s="940"/>
      <c r="IWC111" s="940"/>
      <c r="IWD111" s="940"/>
      <c r="IWE111" s="940"/>
      <c r="IWF111" s="940"/>
      <c r="IWG111" s="940"/>
      <c r="IWH111" s="940"/>
      <c r="IWI111" s="940"/>
      <c r="IWJ111" s="940"/>
      <c r="IWK111" s="940"/>
      <c r="IWL111" s="940"/>
      <c r="IWM111" s="940"/>
      <c r="IWN111" s="940"/>
      <c r="IWO111" s="940"/>
      <c r="IWP111" s="940"/>
      <c r="IWQ111" s="940"/>
      <c r="IWR111" s="940"/>
      <c r="IWS111" s="940"/>
      <c r="IWT111" s="940"/>
      <c r="IWU111" s="940"/>
      <c r="IWV111" s="940"/>
      <c r="IWW111" s="940"/>
      <c r="IWX111" s="940"/>
      <c r="IWY111" s="940"/>
      <c r="IWZ111" s="940"/>
      <c r="IXA111" s="940"/>
      <c r="IXB111" s="940"/>
      <c r="IXC111" s="940"/>
      <c r="IXD111" s="940"/>
      <c r="IXE111" s="940"/>
      <c r="IXF111" s="940"/>
      <c r="IXG111" s="940"/>
      <c r="IXH111" s="940"/>
      <c r="IXI111" s="940"/>
      <c r="IXJ111" s="940"/>
      <c r="IXK111" s="940"/>
      <c r="IXL111" s="940"/>
      <c r="IXM111" s="940"/>
      <c r="IXN111" s="940"/>
      <c r="IXO111" s="940"/>
      <c r="IXP111" s="940"/>
      <c r="IXQ111" s="940"/>
      <c r="IXR111" s="940"/>
      <c r="IXS111" s="940"/>
      <c r="IXT111" s="940"/>
      <c r="IXU111" s="940"/>
      <c r="IXV111" s="940"/>
      <c r="IXW111" s="940"/>
      <c r="IXX111" s="940"/>
      <c r="IXY111" s="940"/>
      <c r="IXZ111" s="940"/>
      <c r="IYA111" s="940"/>
      <c r="IYB111" s="940"/>
      <c r="IYC111" s="940"/>
      <c r="IYD111" s="940"/>
      <c r="IYE111" s="940"/>
      <c r="IYF111" s="940"/>
      <c r="IYG111" s="940"/>
      <c r="IYH111" s="940"/>
      <c r="IYI111" s="940"/>
      <c r="IYJ111" s="940"/>
      <c r="IYK111" s="940"/>
      <c r="IYL111" s="940"/>
      <c r="IYM111" s="940"/>
      <c r="IYN111" s="940"/>
      <c r="IYO111" s="940"/>
      <c r="IYP111" s="940"/>
      <c r="IYQ111" s="940"/>
      <c r="IYR111" s="940"/>
      <c r="IYS111" s="940"/>
      <c r="IYT111" s="940"/>
      <c r="IYU111" s="940"/>
      <c r="IYV111" s="940"/>
      <c r="IYW111" s="940"/>
      <c r="IYX111" s="940"/>
      <c r="IYY111" s="940"/>
      <c r="IYZ111" s="940"/>
      <c r="IZA111" s="940"/>
      <c r="IZB111" s="940"/>
      <c r="IZC111" s="940"/>
      <c r="IZD111" s="940"/>
      <c r="IZE111" s="940"/>
      <c r="IZF111" s="940"/>
      <c r="IZG111" s="940"/>
      <c r="IZH111" s="940"/>
      <c r="IZI111" s="940"/>
      <c r="IZJ111" s="940"/>
      <c r="IZK111" s="940"/>
      <c r="IZL111" s="940"/>
      <c r="IZM111" s="940"/>
      <c r="IZN111" s="940"/>
      <c r="IZO111" s="940"/>
      <c r="IZP111" s="940"/>
      <c r="IZQ111" s="940"/>
      <c r="IZR111" s="940"/>
      <c r="IZS111" s="940"/>
      <c r="IZT111" s="940"/>
      <c r="IZU111" s="940"/>
      <c r="IZV111" s="940"/>
      <c r="IZW111" s="940"/>
      <c r="IZX111" s="940"/>
      <c r="IZY111" s="940"/>
      <c r="IZZ111" s="940"/>
      <c r="JAA111" s="940"/>
      <c r="JAB111" s="940"/>
      <c r="JAC111" s="940"/>
      <c r="JAD111" s="940"/>
      <c r="JAE111" s="940"/>
      <c r="JAF111" s="940"/>
      <c r="JAG111" s="940"/>
      <c r="JAH111" s="940"/>
      <c r="JAI111" s="940"/>
      <c r="JAJ111" s="940"/>
      <c r="JAK111" s="940"/>
      <c r="JAL111" s="940"/>
      <c r="JAM111" s="940"/>
      <c r="JAN111" s="940"/>
      <c r="JAO111" s="940"/>
      <c r="JAP111" s="940"/>
      <c r="JAQ111" s="940"/>
      <c r="JAR111" s="940"/>
      <c r="JAS111" s="940"/>
      <c r="JAT111" s="940"/>
      <c r="JAU111" s="940"/>
      <c r="JAV111" s="940"/>
      <c r="JAW111" s="940"/>
      <c r="JAX111" s="940"/>
      <c r="JAY111" s="940"/>
      <c r="JAZ111" s="940"/>
      <c r="JBA111" s="940"/>
      <c r="JBB111" s="940"/>
      <c r="JBC111" s="940"/>
      <c r="JBD111" s="940"/>
      <c r="JBE111" s="940"/>
      <c r="JBF111" s="940"/>
      <c r="JBG111" s="940"/>
      <c r="JBH111" s="940"/>
      <c r="JBI111" s="940"/>
      <c r="JBJ111" s="940"/>
      <c r="JBK111" s="940"/>
      <c r="JBL111" s="940"/>
      <c r="JBM111" s="940"/>
      <c r="JBN111" s="940"/>
      <c r="JBO111" s="940"/>
      <c r="JBP111" s="940"/>
      <c r="JBQ111" s="940"/>
      <c r="JBR111" s="940"/>
      <c r="JBS111" s="940"/>
      <c r="JBT111" s="940"/>
      <c r="JBU111" s="940"/>
      <c r="JBV111" s="940"/>
      <c r="JBW111" s="940"/>
      <c r="JBX111" s="940"/>
      <c r="JBY111" s="940"/>
      <c r="JBZ111" s="940"/>
      <c r="JCA111" s="940"/>
      <c r="JCB111" s="940"/>
      <c r="JCC111" s="940"/>
      <c r="JCD111" s="940"/>
      <c r="JCE111" s="940"/>
      <c r="JCF111" s="940"/>
      <c r="JCG111" s="940"/>
      <c r="JCH111" s="940"/>
      <c r="JCI111" s="940"/>
      <c r="JCJ111" s="940"/>
      <c r="JCK111" s="940"/>
      <c r="JCL111" s="940"/>
      <c r="JCM111" s="940"/>
      <c r="JCN111" s="940"/>
      <c r="JCO111" s="940"/>
      <c r="JCP111" s="940"/>
      <c r="JCQ111" s="940"/>
      <c r="JCR111" s="940"/>
      <c r="JCS111" s="940"/>
      <c r="JCT111" s="940"/>
      <c r="JCU111" s="940"/>
      <c r="JCV111" s="940"/>
      <c r="JCW111" s="940"/>
      <c r="JCX111" s="940"/>
      <c r="JCY111" s="940"/>
      <c r="JCZ111" s="940"/>
      <c r="JDA111" s="940"/>
      <c r="JDB111" s="940"/>
      <c r="JDC111" s="940"/>
      <c r="JDD111" s="940"/>
      <c r="JDE111" s="940"/>
      <c r="JDF111" s="940"/>
      <c r="JDG111" s="940"/>
      <c r="JDH111" s="940"/>
      <c r="JDI111" s="940"/>
      <c r="JDJ111" s="940"/>
      <c r="JDK111" s="940"/>
      <c r="JDL111" s="940"/>
      <c r="JDM111" s="940"/>
      <c r="JDN111" s="940"/>
      <c r="JDO111" s="940"/>
      <c r="JDP111" s="940"/>
      <c r="JDQ111" s="940"/>
      <c r="JDR111" s="940"/>
      <c r="JDS111" s="940"/>
      <c r="JDT111" s="940"/>
      <c r="JDU111" s="940"/>
      <c r="JDV111" s="940"/>
      <c r="JDW111" s="940"/>
      <c r="JDX111" s="940"/>
      <c r="JDY111" s="940"/>
      <c r="JDZ111" s="940"/>
      <c r="JEA111" s="940"/>
      <c r="JEB111" s="940"/>
      <c r="JEC111" s="940"/>
      <c r="JED111" s="940"/>
      <c r="JEE111" s="940"/>
      <c r="JEF111" s="940"/>
      <c r="JEG111" s="940"/>
      <c r="JEH111" s="940"/>
      <c r="JEI111" s="940"/>
      <c r="JEJ111" s="940"/>
      <c r="JEK111" s="940"/>
      <c r="JEL111" s="940"/>
      <c r="JEM111" s="940"/>
      <c r="JEN111" s="940"/>
      <c r="JEO111" s="940"/>
      <c r="JEP111" s="940"/>
      <c r="JEQ111" s="940"/>
      <c r="JER111" s="940"/>
      <c r="JES111" s="940"/>
      <c r="JET111" s="940"/>
      <c r="JEU111" s="940"/>
      <c r="JEV111" s="940"/>
      <c r="JEW111" s="940"/>
      <c r="JEX111" s="940"/>
      <c r="JEY111" s="940"/>
      <c r="JEZ111" s="940"/>
      <c r="JFA111" s="940"/>
      <c r="JFB111" s="940"/>
      <c r="JFC111" s="940"/>
      <c r="JFD111" s="940"/>
      <c r="JFE111" s="940"/>
      <c r="JFF111" s="940"/>
      <c r="JFG111" s="940"/>
      <c r="JFH111" s="940"/>
      <c r="JFI111" s="940"/>
      <c r="JFJ111" s="940"/>
      <c r="JFK111" s="940"/>
      <c r="JFL111" s="940"/>
      <c r="JFM111" s="940"/>
      <c r="JFN111" s="940"/>
      <c r="JFO111" s="940"/>
      <c r="JFP111" s="940"/>
      <c r="JFQ111" s="940"/>
      <c r="JFR111" s="940"/>
      <c r="JFS111" s="940"/>
      <c r="JFT111" s="940"/>
      <c r="JFU111" s="940"/>
      <c r="JFV111" s="940"/>
      <c r="JFW111" s="940"/>
      <c r="JFX111" s="940"/>
      <c r="JFY111" s="940"/>
      <c r="JFZ111" s="940"/>
      <c r="JGA111" s="940"/>
      <c r="JGB111" s="940"/>
      <c r="JGC111" s="940"/>
      <c r="JGD111" s="940"/>
      <c r="JGE111" s="940"/>
      <c r="JGF111" s="940"/>
      <c r="JGG111" s="940"/>
      <c r="JGH111" s="940"/>
      <c r="JGI111" s="940"/>
      <c r="JGJ111" s="940"/>
      <c r="JGK111" s="940"/>
      <c r="JGL111" s="940"/>
      <c r="JGM111" s="940"/>
      <c r="JGN111" s="940"/>
      <c r="JGO111" s="940"/>
      <c r="JGP111" s="940"/>
      <c r="JGQ111" s="940"/>
      <c r="JGR111" s="940"/>
      <c r="JGS111" s="940"/>
      <c r="JGT111" s="940"/>
      <c r="JGU111" s="940"/>
      <c r="JGV111" s="940"/>
      <c r="JGW111" s="940"/>
      <c r="JGX111" s="940"/>
      <c r="JGY111" s="940"/>
      <c r="JGZ111" s="940"/>
      <c r="JHA111" s="940"/>
      <c r="JHB111" s="940"/>
      <c r="JHC111" s="940"/>
      <c r="JHD111" s="940"/>
      <c r="JHE111" s="940"/>
      <c r="JHF111" s="940"/>
      <c r="JHG111" s="940"/>
      <c r="JHH111" s="940"/>
      <c r="JHI111" s="940"/>
      <c r="JHJ111" s="940"/>
      <c r="JHK111" s="940"/>
      <c r="JHL111" s="940"/>
      <c r="JHM111" s="940"/>
      <c r="JHN111" s="940"/>
      <c r="JHO111" s="940"/>
      <c r="JHP111" s="940"/>
      <c r="JHQ111" s="940"/>
      <c r="JHR111" s="940"/>
      <c r="JHS111" s="940"/>
      <c r="JHT111" s="940"/>
      <c r="JHU111" s="940"/>
      <c r="JHV111" s="940"/>
      <c r="JHW111" s="940"/>
      <c r="JHX111" s="940"/>
      <c r="JHY111" s="940"/>
      <c r="JHZ111" s="940"/>
      <c r="JIA111" s="940"/>
      <c r="JIB111" s="940"/>
      <c r="JIC111" s="940"/>
      <c r="JID111" s="940"/>
      <c r="JIE111" s="940"/>
      <c r="JIF111" s="940"/>
      <c r="JIG111" s="940"/>
      <c r="JIH111" s="940"/>
      <c r="JII111" s="940"/>
      <c r="JIJ111" s="940"/>
      <c r="JIK111" s="940"/>
      <c r="JIL111" s="940"/>
      <c r="JIM111" s="940"/>
      <c r="JIN111" s="940"/>
      <c r="JIO111" s="940"/>
      <c r="JIP111" s="940"/>
      <c r="JIQ111" s="940"/>
      <c r="JIR111" s="940"/>
      <c r="JIS111" s="940"/>
      <c r="JIT111" s="940"/>
      <c r="JIU111" s="940"/>
      <c r="JIV111" s="940"/>
      <c r="JIW111" s="940"/>
      <c r="JIX111" s="940"/>
      <c r="JIY111" s="940"/>
      <c r="JIZ111" s="940"/>
      <c r="JJA111" s="940"/>
      <c r="JJB111" s="940"/>
      <c r="JJC111" s="940"/>
      <c r="JJD111" s="940"/>
      <c r="JJE111" s="940"/>
      <c r="JJF111" s="940"/>
      <c r="JJG111" s="940"/>
      <c r="JJH111" s="940"/>
      <c r="JJI111" s="940"/>
      <c r="JJJ111" s="940"/>
      <c r="JJK111" s="940"/>
      <c r="JJL111" s="940"/>
      <c r="JJM111" s="940"/>
      <c r="JJN111" s="940"/>
      <c r="JJO111" s="940"/>
      <c r="JJP111" s="940"/>
      <c r="JJQ111" s="940"/>
      <c r="JJR111" s="940"/>
      <c r="JJS111" s="940"/>
      <c r="JJT111" s="940"/>
      <c r="JJU111" s="940"/>
      <c r="JJV111" s="940"/>
      <c r="JJW111" s="940"/>
      <c r="JJX111" s="940"/>
      <c r="JJY111" s="940"/>
      <c r="JJZ111" s="940"/>
      <c r="JKA111" s="940"/>
      <c r="JKB111" s="940"/>
      <c r="JKC111" s="940"/>
      <c r="JKD111" s="940"/>
      <c r="JKE111" s="940"/>
      <c r="JKF111" s="940"/>
      <c r="JKG111" s="940"/>
      <c r="JKH111" s="940"/>
      <c r="JKI111" s="940"/>
      <c r="JKJ111" s="940"/>
      <c r="JKK111" s="940"/>
      <c r="JKL111" s="940"/>
      <c r="JKM111" s="940"/>
      <c r="JKN111" s="940"/>
      <c r="JKO111" s="940"/>
      <c r="JKP111" s="940"/>
      <c r="JKQ111" s="940"/>
      <c r="JKR111" s="940"/>
      <c r="JKS111" s="940"/>
      <c r="JKT111" s="940"/>
      <c r="JKU111" s="940"/>
      <c r="JKV111" s="940"/>
      <c r="JKW111" s="940"/>
      <c r="JKX111" s="940"/>
      <c r="JKY111" s="940"/>
      <c r="JKZ111" s="940"/>
      <c r="JLA111" s="940"/>
      <c r="JLB111" s="940"/>
      <c r="JLC111" s="940"/>
      <c r="JLD111" s="940"/>
      <c r="JLE111" s="940"/>
      <c r="JLF111" s="940"/>
      <c r="JLG111" s="940"/>
      <c r="JLH111" s="940"/>
      <c r="JLI111" s="940"/>
      <c r="JLJ111" s="940"/>
      <c r="JLK111" s="940"/>
      <c r="JLL111" s="940"/>
      <c r="JLM111" s="940"/>
      <c r="JLN111" s="940"/>
      <c r="JLO111" s="940"/>
      <c r="JLP111" s="940"/>
      <c r="JLQ111" s="940"/>
      <c r="JLR111" s="940"/>
      <c r="JLS111" s="940"/>
      <c r="JLT111" s="940"/>
      <c r="JLU111" s="940"/>
      <c r="JLV111" s="940"/>
      <c r="JLW111" s="940"/>
      <c r="JLX111" s="940"/>
      <c r="JLY111" s="940"/>
      <c r="JLZ111" s="940"/>
      <c r="JMA111" s="940"/>
      <c r="JMB111" s="940"/>
      <c r="JMC111" s="940"/>
      <c r="JMD111" s="940"/>
      <c r="JME111" s="940"/>
      <c r="JMF111" s="940"/>
      <c r="JMG111" s="940"/>
      <c r="JMH111" s="940"/>
      <c r="JMI111" s="940"/>
      <c r="JMJ111" s="940"/>
      <c r="JMK111" s="940"/>
      <c r="JML111" s="940"/>
      <c r="JMM111" s="940"/>
      <c r="JMN111" s="940"/>
      <c r="JMO111" s="940"/>
      <c r="JMP111" s="940"/>
      <c r="JMQ111" s="940"/>
      <c r="JMR111" s="940"/>
      <c r="JMS111" s="940"/>
      <c r="JMT111" s="940"/>
      <c r="JMU111" s="940"/>
      <c r="JMV111" s="940"/>
      <c r="JMW111" s="940"/>
      <c r="JMX111" s="940"/>
      <c r="JMY111" s="940"/>
      <c r="JMZ111" s="940"/>
      <c r="JNA111" s="940"/>
      <c r="JNB111" s="940"/>
      <c r="JNC111" s="940"/>
      <c r="JND111" s="940"/>
      <c r="JNE111" s="940"/>
      <c r="JNF111" s="940"/>
      <c r="JNG111" s="940"/>
      <c r="JNH111" s="940"/>
      <c r="JNI111" s="940"/>
      <c r="JNJ111" s="940"/>
      <c r="JNK111" s="940"/>
      <c r="JNL111" s="940"/>
      <c r="JNM111" s="940"/>
      <c r="JNN111" s="940"/>
      <c r="JNO111" s="940"/>
      <c r="JNP111" s="940"/>
      <c r="JNQ111" s="940"/>
      <c r="JNR111" s="940"/>
      <c r="JNS111" s="940"/>
      <c r="JNT111" s="940"/>
      <c r="JNU111" s="940"/>
      <c r="JNV111" s="940"/>
      <c r="JNW111" s="940"/>
      <c r="JNX111" s="940"/>
      <c r="JNY111" s="940"/>
      <c r="JNZ111" s="940"/>
      <c r="JOA111" s="940"/>
      <c r="JOB111" s="940"/>
      <c r="JOC111" s="940"/>
      <c r="JOD111" s="940"/>
      <c r="JOE111" s="940"/>
      <c r="JOF111" s="940"/>
      <c r="JOG111" s="940"/>
      <c r="JOH111" s="940"/>
      <c r="JOI111" s="940"/>
      <c r="JOJ111" s="940"/>
      <c r="JOK111" s="940"/>
      <c r="JOL111" s="940"/>
      <c r="JOM111" s="940"/>
      <c r="JON111" s="940"/>
      <c r="JOO111" s="940"/>
      <c r="JOP111" s="940"/>
      <c r="JOQ111" s="940"/>
      <c r="JOR111" s="940"/>
      <c r="JOS111" s="940"/>
      <c r="JOT111" s="940"/>
      <c r="JOU111" s="940"/>
      <c r="JOV111" s="940"/>
      <c r="JOW111" s="940"/>
      <c r="JOX111" s="940"/>
      <c r="JOY111" s="940"/>
      <c r="JOZ111" s="940"/>
      <c r="JPA111" s="940"/>
      <c r="JPB111" s="940"/>
      <c r="JPC111" s="940"/>
      <c r="JPD111" s="940"/>
      <c r="JPE111" s="940"/>
      <c r="JPF111" s="940"/>
      <c r="JPG111" s="940"/>
      <c r="JPH111" s="940"/>
      <c r="JPI111" s="940"/>
      <c r="JPJ111" s="940"/>
      <c r="JPK111" s="940"/>
      <c r="JPL111" s="940"/>
      <c r="JPM111" s="940"/>
      <c r="JPN111" s="940"/>
      <c r="JPO111" s="940"/>
      <c r="JPP111" s="940"/>
      <c r="JPQ111" s="940"/>
      <c r="JPR111" s="940"/>
      <c r="JPS111" s="940"/>
      <c r="JPT111" s="940"/>
      <c r="JPU111" s="940"/>
      <c r="JPV111" s="940"/>
      <c r="JPW111" s="940"/>
      <c r="JPX111" s="940"/>
      <c r="JPY111" s="940"/>
      <c r="JPZ111" s="940"/>
      <c r="JQA111" s="940"/>
      <c r="JQB111" s="940"/>
      <c r="JQC111" s="940"/>
      <c r="JQD111" s="940"/>
      <c r="JQE111" s="940"/>
      <c r="JQF111" s="940"/>
      <c r="JQG111" s="940"/>
      <c r="JQH111" s="940"/>
      <c r="JQI111" s="940"/>
      <c r="JQJ111" s="940"/>
      <c r="JQK111" s="940"/>
      <c r="JQL111" s="940"/>
      <c r="JQM111" s="940"/>
      <c r="JQN111" s="940"/>
      <c r="JQO111" s="940"/>
      <c r="JQP111" s="940"/>
      <c r="JQQ111" s="940"/>
      <c r="JQR111" s="940"/>
      <c r="JQS111" s="940"/>
      <c r="JQT111" s="940"/>
      <c r="JQU111" s="940"/>
      <c r="JQV111" s="940"/>
      <c r="JQW111" s="940"/>
      <c r="JQX111" s="940"/>
      <c r="JQY111" s="940"/>
      <c r="JQZ111" s="940"/>
      <c r="JRA111" s="940"/>
      <c r="JRB111" s="940"/>
      <c r="JRC111" s="940"/>
      <c r="JRD111" s="940"/>
      <c r="JRE111" s="940"/>
      <c r="JRF111" s="940"/>
      <c r="JRG111" s="940"/>
      <c r="JRH111" s="940"/>
      <c r="JRI111" s="940"/>
      <c r="JRJ111" s="940"/>
      <c r="JRK111" s="940"/>
      <c r="JRL111" s="940"/>
      <c r="JRM111" s="940"/>
      <c r="JRN111" s="940"/>
      <c r="JRO111" s="940"/>
      <c r="JRP111" s="940"/>
      <c r="JRQ111" s="940"/>
      <c r="JRR111" s="940"/>
      <c r="JRS111" s="940"/>
      <c r="JRT111" s="940"/>
      <c r="JRU111" s="940"/>
      <c r="JRV111" s="940"/>
      <c r="JRW111" s="940"/>
      <c r="JRX111" s="940"/>
      <c r="JRY111" s="940"/>
      <c r="JRZ111" s="940"/>
      <c r="JSA111" s="940"/>
      <c r="JSB111" s="940"/>
      <c r="JSC111" s="940"/>
      <c r="JSD111" s="940"/>
      <c r="JSE111" s="940"/>
      <c r="JSF111" s="940"/>
      <c r="JSG111" s="940"/>
      <c r="JSH111" s="940"/>
      <c r="JSI111" s="940"/>
      <c r="JSJ111" s="940"/>
      <c r="JSK111" s="940"/>
      <c r="JSL111" s="940"/>
      <c r="JSM111" s="940"/>
      <c r="JSN111" s="940"/>
      <c r="JSO111" s="940"/>
      <c r="JSP111" s="940"/>
      <c r="JSQ111" s="940"/>
      <c r="JSR111" s="940"/>
      <c r="JSS111" s="940"/>
      <c r="JST111" s="940"/>
      <c r="JSU111" s="940"/>
      <c r="JSV111" s="940"/>
      <c r="JSW111" s="940"/>
      <c r="JSX111" s="940"/>
      <c r="JSY111" s="940"/>
      <c r="JSZ111" s="940"/>
      <c r="JTA111" s="940"/>
      <c r="JTB111" s="940"/>
      <c r="JTC111" s="940"/>
      <c r="JTD111" s="940"/>
      <c r="JTE111" s="940"/>
      <c r="JTF111" s="940"/>
      <c r="JTG111" s="940"/>
      <c r="JTH111" s="940"/>
      <c r="JTI111" s="940"/>
      <c r="JTJ111" s="940"/>
      <c r="JTK111" s="940"/>
      <c r="JTL111" s="940"/>
      <c r="JTM111" s="940"/>
      <c r="JTN111" s="940"/>
      <c r="JTO111" s="940"/>
      <c r="JTP111" s="940"/>
      <c r="JTQ111" s="940"/>
      <c r="JTR111" s="940"/>
      <c r="JTS111" s="940"/>
      <c r="JTT111" s="940"/>
      <c r="JTU111" s="940"/>
      <c r="JTV111" s="940"/>
      <c r="JTW111" s="940"/>
      <c r="JTX111" s="940"/>
      <c r="JTY111" s="940"/>
      <c r="JTZ111" s="940"/>
      <c r="JUA111" s="940"/>
      <c r="JUB111" s="940"/>
      <c r="JUC111" s="940"/>
      <c r="JUD111" s="940"/>
      <c r="JUE111" s="940"/>
      <c r="JUF111" s="940"/>
      <c r="JUG111" s="940"/>
      <c r="JUH111" s="940"/>
      <c r="JUI111" s="940"/>
      <c r="JUJ111" s="940"/>
      <c r="JUK111" s="940"/>
      <c r="JUL111" s="940"/>
      <c r="JUM111" s="940"/>
      <c r="JUN111" s="940"/>
      <c r="JUO111" s="940"/>
      <c r="JUP111" s="940"/>
      <c r="JUQ111" s="940"/>
      <c r="JUR111" s="940"/>
      <c r="JUS111" s="940"/>
      <c r="JUT111" s="940"/>
      <c r="JUU111" s="940"/>
      <c r="JUV111" s="940"/>
      <c r="JUW111" s="940"/>
      <c r="JUX111" s="940"/>
      <c r="JUY111" s="940"/>
      <c r="JUZ111" s="940"/>
      <c r="JVA111" s="940"/>
      <c r="JVB111" s="940"/>
      <c r="JVC111" s="940"/>
      <c r="JVD111" s="940"/>
      <c r="JVE111" s="940"/>
      <c r="JVF111" s="940"/>
      <c r="JVG111" s="940"/>
      <c r="JVH111" s="940"/>
      <c r="JVI111" s="940"/>
      <c r="JVJ111" s="940"/>
      <c r="JVK111" s="940"/>
      <c r="JVL111" s="940"/>
      <c r="JVM111" s="940"/>
      <c r="JVN111" s="940"/>
      <c r="JVO111" s="940"/>
      <c r="JVP111" s="940"/>
      <c r="JVQ111" s="940"/>
      <c r="JVR111" s="940"/>
      <c r="JVS111" s="940"/>
      <c r="JVT111" s="940"/>
      <c r="JVU111" s="940"/>
      <c r="JVV111" s="940"/>
      <c r="JVW111" s="940"/>
      <c r="JVX111" s="940"/>
      <c r="JVY111" s="940"/>
      <c r="JVZ111" s="940"/>
      <c r="JWA111" s="940"/>
      <c r="JWB111" s="940"/>
      <c r="JWC111" s="940"/>
      <c r="JWD111" s="940"/>
      <c r="JWE111" s="940"/>
      <c r="JWF111" s="940"/>
      <c r="JWG111" s="940"/>
      <c r="JWH111" s="940"/>
      <c r="JWI111" s="940"/>
      <c r="JWJ111" s="940"/>
      <c r="JWK111" s="940"/>
      <c r="JWL111" s="940"/>
      <c r="JWM111" s="940"/>
      <c r="JWN111" s="940"/>
      <c r="JWO111" s="940"/>
      <c r="JWP111" s="940"/>
      <c r="JWQ111" s="940"/>
      <c r="JWR111" s="940"/>
      <c r="JWS111" s="940"/>
      <c r="JWT111" s="940"/>
      <c r="JWU111" s="940"/>
      <c r="JWV111" s="940"/>
      <c r="JWW111" s="940"/>
      <c r="JWX111" s="940"/>
      <c r="JWY111" s="940"/>
      <c r="JWZ111" s="940"/>
      <c r="JXA111" s="940"/>
      <c r="JXB111" s="940"/>
      <c r="JXC111" s="940"/>
      <c r="JXD111" s="940"/>
      <c r="JXE111" s="940"/>
      <c r="JXF111" s="940"/>
      <c r="JXG111" s="940"/>
      <c r="JXH111" s="940"/>
      <c r="JXI111" s="940"/>
      <c r="JXJ111" s="940"/>
      <c r="JXK111" s="940"/>
      <c r="JXL111" s="940"/>
      <c r="JXM111" s="940"/>
      <c r="JXN111" s="940"/>
      <c r="JXO111" s="940"/>
      <c r="JXP111" s="940"/>
      <c r="JXQ111" s="940"/>
      <c r="JXR111" s="940"/>
      <c r="JXS111" s="940"/>
      <c r="JXT111" s="940"/>
      <c r="JXU111" s="940"/>
      <c r="JXV111" s="940"/>
      <c r="JXW111" s="940"/>
      <c r="JXX111" s="940"/>
      <c r="JXY111" s="940"/>
      <c r="JXZ111" s="940"/>
      <c r="JYA111" s="940"/>
      <c r="JYB111" s="940"/>
      <c r="JYC111" s="940"/>
      <c r="JYD111" s="940"/>
      <c r="JYE111" s="940"/>
      <c r="JYF111" s="940"/>
      <c r="JYG111" s="940"/>
      <c r="JYH111" s="940"/>
      <c r="JYI111" s="940"/>
      <c r="JYJ111" s="940"/>
      <c r="JYK111" s="940"/>
      <c r="JYL111" s="940"/>
      <c r="JYM111" s="940"/>
      <c r="JYN111" s="940"/>
      <c r="JYO111" s="940"/>
      <c r="JYP111" s="940"/>
      <c r="JYQ111" s="940"/>
      <c r="JYR111" s="940"/>
      <c r="JYS111" s="940"/>
      <c r="JYT111" s="940"/>
      <c r="JYU111" s="940"/>
      <c r="JYV111" s="940"/>
      <c r="JYW111" s="940"/>
      <c r="JYX111" s="940"/>
      <c r="JYY111" s="940"/>
      <c r="JYZ111" s="940"/>
      <c r="JZA111" s="940"/>
      <c r="JZB111" s="940"/>
      <c r="JZC111" s="940"/>
      <c r="JZD111" s="940"/>
      <c r="JZE111" s="940"/>
      <c r="JZF111" s="940"/>
      <c r="JZG111" s="940"/>
      <c r="JZH111" s="940"/>
      <c r="JZI111" s="940"/>
      <c r="JZJ111" s="940"/>
      <c r="JZK111" s="940"/>
      <c r="JZL111" s="940"/>
      <c r="JZM111" s="940"/>
      <c r="JZN111" s="940"/>
      <c r="JZO111" s="940"/>
      <c r="JZP111" s="940"/>
      <c r="JZQ111" s="940"/>
      <c r="JZR111" s="940"/>
      <c r="JZS111" s="940"/>
      <c r="JZT111" s="940"/>
      <c r="JZU111" s="940"/>
      <c r="JZV111" s="940"/>
      <c r="JZW111" s="940"/>
      <c r="JZX111" s="940"/>
      <c r="JZY111" s="940"/>
      <c r="JZZ111" s="940"/>
      <c r="KAA111" s="940"/>
      <c r="KAB111" s="940"/>
      <c r="KAC111" s="940"/>
      <c r="KAD111" s="940"/>
      <c r="KAE111" s="940"/>
      <c r="KAF111" s="940"/>
      <c r="KAG111" s="940"/>
      <c r="KAH111" s="940"/>
      <c r="KAI111" s="940"/>
      <c r="KAJ111" s="940"/>
      <c r="KAK111" s="940"/>
      <c r="KAL111" s="940"/>
      <c r="KAM111" s="940"/>
      <c r="KAN111" s="940"/>
      <c r="KAO111" s="940"/>
      <c r="KAP111" s="940"/>
      <c r="KAQ111" s="940"/>
      <c r="KAR111" s="940"/>
      <c r="KAS111" s="940"/>
      <c r="KAT111" s="940"/>
      <c r="KAU111" s="940"/>
      <c r="KAV111" s="940"/>
      <c r="KAW111" s="940"/>
      <c r="KAX111" s="940"/>
      <c r="KAY111" s="940"/>
      <c r="KAZ111" s="940"/>
      <c r="KBA111" s="940"/>
      <c r="KBB111" s="940"/>
      <c r="KBC111" s="940"/>
      <c r="KBD111" s="940"/>
      <c r="KBE111" s="940"/>
      <c r="KBF111" s="940"/>
      <c r="KBG111" s="940"/>
      <c r="KBH111" s="940"/>
      <c r="KBI111" s="940"/>
      <c r="KBJ111" s="940"/>
      <c r="KBK111" s="940"/>
      <c r="KBL111" s="940"/>
      <c r="KBM111" s="940"/>
      <c r="KBN111" s="940"/>
      <c r="KBO111" s="940"/>
      <c r="KBP111" s="940"/>
      <c r="KBQ111" s="940"/>
      <c r="KBR111" s="940"/>
      <c r="KBS111" s="940"/>
      <c r="KBT111" s="940"/>
      <c r="KBU111" s="940"/>
      <c r="KBV111" s="940"/>
      <c r="KBW111" s="940"/>
      <c r="KBX111" s="940"/>
      <c r="KBY111" s="940"/>
      <c r="KBZ111" s="940"/>
      <c r="KCA111" s="940"/>
      <c r="KCB111" s="940"/>
      <c r="KCC111" s="940"/>
      <c r="KCD111" s="940"/>
      <c r="KCE111" s="940"/>
      <c r="KCF111" s="940"/>
      <c r="KCG111" s="940"/>
      <c r="KCH111" s="940"/>
      <c r="KCI111" s="940"/>
      <c r="KCJ111" s="940"/>
      <c r="KCK111" s="940"/>
      <c r="KCL111" s="940"/>
      <c r="KCM111" s="940"/>
      <c r="KCN111" s="940"/>
      <c r="KCO111" s="940"/>
      <c r="KCP111" s="940"/>
      <c r="KCQ111" s="940"/>
      <c r="KCR111" s="940"/>
      <c r="KCS111" s="940"/>
      <c r="KCT111" s="940"/>
      <c r="KCU111" s="940"/>
      <c r="KCV111" s="940"/>
      <c r="KCW111" s="940"/>
      <c r="KCX111" s="940"/>
      <c r="KCY111" s="940"/>
      <c r="KCZ111" s="940"/>
      <c r="KDA111" s="940"/>
      <c r="KDB111" s="940"/>
      <c r="KDC111" s="940"/>
      <c r="KDD111" s="940"/>
      <c r="KDE111" s="940"/>
      <c r="KDF111" s="940"/>
      <c r="KDG111" s="940"/>
      <c r="KDH111" s="940"/>
      <c r="KDI111" s="940"/>
      <c r="KDJ111" s="940"/>
      <c r="KDK111" s="940"/>
      <c r="KDL111" s="940"/>
      <c r="KDM111" s="940"/>
      <c r="KDN111" s="940"/>
      <c r="KDO111" s="940"/>
      <c r="KDP111" s="940"/>
      <c r="KDQ111" s="940"/>
      <c r="KDR111" s="940"/>
      <c r="KDS111" s="940"/>
      <c r="KDT111" s="940"/>
      <c r="KDU111" s="940"/>
      <c r="KDV111" s="940"/>
      <c r="KDW111" s="940"/>
      <c r="KDX111" s="940"/>
      <c r="KDY111" s="940"/>
      <c r="KDZ111" s="940"/>
      <c r="KEA111" s="940"/>
      <c r="KEB111" s="940"/>
      <c r="KEC111" s="940"/>
      <c r="KED111" s="940"/>
      <c r="KEE111" s="940"/>
      <c r="KEF111" s="940"/>
      <c r="KEG111" s="940"/>
      <c r="KEH111" s="940"/>
      <c r="KEI111" s="940"/>
      <c r="KEJ111" s="940"/>
      <c r="KEK111" s="940"/>
      <c r="KEL111" s="940"/>
      <c r="KEM111" s="940"/>
      <c r="KEN111" s="940"/>
      <c r="KEO111" s="940"/>
      <c r="KEP111" s="940"/>
      <c r="KEQ111" s="940"/>
      <c r="KER111" s="940"/>
      <c r="KES111" s="940"/>
      <c r="KET111" s="940"/>
      <c r="KEU111" s="940"/>
      <c r="KEV111" s="940"/>
      <c r="KEW111" s="940"/>
      <c r="KEX111" s="940"/>
      <c r="KEY111" s="940"/>
      <c r="KEZ111" s="940"/>
      <c r="KFA111" s="940"/>
      <c r="KFB111" s="940"/>
      <c r="KFC111" s="940"/>
      <c r="KFD111" s="940"/>
      <c r="KFE111" s="940"/>
      <c r="KFF111" s="940"/>
      <c r="KFG111" s="940"/>
      <c r="KFH111" s="940"/>
      <c r="KFI111" s="940"/>
      <c r="KFJ111" s="940"/>
      <c r="KFK111" s="940"/>
      <c r="KFL111" s="940"/>
      <c r="KFM111" s="940"/>
      <c r="KFN111" s="940"/>
      <c r="KFO111" s="940"/>
      <c r="KFP111" s="940"/>
      <c r="KFQ111" s="940"/>
      <c r="KFR111" s="940"/>
      <c r="KFS111" s="940"/>
      <c r="KFT111" s="940"/>
      <c r="KFU111" s="940"/>
      <c r="KFV111" s="940"/>
      <c r="KFW111" s="940"/>
      <c r="KFX111" s="940"/>
      <c r="KFY111" s="940"/>
      <c r="KFZ111" s="940"/>
      <c r="KGA111" s="940"/>
      <c r="KGB111" s="940"/>
      <c r="KGC111" s="940"/>
      <c r="KGD111" s="940"/>
      <c r="KGE111" s="940"/>
      <c r="KGF111" s="940"/>
      <c r="KGG111" s="940"/>
      <c r="KGH111" s="940"/>
      <c r="KGI111" s="940"/>
      <c r="KGJ111" s="940"/>
      <c r="KGK111" s="940"/>
      <c r="KGL111" s="940"/>
      <c r="KGM111" s="940"/>
      <c r="KGN111" s="940"/>
      <c r="KGO111" s="940"/>
      <c r="KGP111" s="940"/>
      <c r="KGQ111" s="940"/>
      <c r="KGR111" s="940"/>
      <c r="KGS111" s="940"/>
      <c r="KGT111" s="940"/>
      <c r="KGU111" s="940"/>
      <c r="KGV111" s="940"/>
      <c r="KGW111" s="940"/>
      <c r="KGX111" s="940"/>
      <c r="KGY111" s="940"/>
      <c r="KGZ111" s="940"/>
      <c r="KHA111" s="940"/>
      <c r="KHB111" s="940"/>
      <c r="KHC111" s="940"/>
      <c r="KHD111" s="940"/>
      <c r="KHE111" s="940"/>
      <c r="KHF111" s="940"/>
      <c r="KHG111" s="940"/>
      <c r="KHH111" s="940"/>
      <c r="KHI111" s="940"/>
      <c r="KHJ111" s="940"/>
      <c r="KHK111" s="940"/>
      <c r="KHL111" s="940"/>
      <c r="KHM111" s="940"/>
      <c r="KHN111" s="940"/>
      <c r="KHO111" s="940"/>
      <c r="KHP111" s="940"/>
      <c r="KHQ111" s="940"/>
      <c r="KHR111" s="940"/>
      <c r="KHS111" s="940"/>
      <c r="KHT111" s="940"/>
      <c r="KHU111" s="940"/>
      <c r="KHV111" s="940"/>
      <c r="KHW111" s="940"/>
      <c r="KHX111" s="940"/>
      <c r="KHY111" s="940"/>
      <c r="KHZ111" s="940"/>
      <c r="KIA111" s="940"/>
      <c r="KIB111" s="940"/>
      <c r="KIC111" s="940"/>
      <c r="KID111" s="940"/>
      <c r="KIE111" s="940"/>
      <c r="KIF111" s="940"/>
      <c r="KIG111" s="940"/>
      <c r="KIH111" s="940"/>
      <c r="KII111" s="940"/>
      <c r="KIJ111" s="940"/>
      <c r="KIK111" s="940"/>
      <c r="KIL111" s="940"/>
      <c r="KIM111" s="940"/>
      <c r="KIN111" s="940"/>
      <c r="KIO111" s="940"/>
      <c r="KIP111" s="940"/>
      <c r="KIQ111" s="940"/>
      <c r="KIR111" s="940"/>
      <c r="KIS111" s="940"/>
      <c r="KIT111" s="940"/>
      <c r="KIU111" s="940"/>
      <c r="KIV111" s="940"/>
      <c r="KIW111" s="940"/>
      <c r="KIX111" s="940"/>
      <c r="KIY111" s="940"/>
      <c r="KIZ111" s="940"/>
      <c r="KJA111" s="940"/>
      <c r="KJB111" s="940"/>
      <c r="KJC111" s="940"/>
      <c r="KJD111" s="940"/>
      <c r="KJE111" s="940"/>
      <c r="KJF111" s="940"/>
      <c r="KJG111" s="940"/>
      <c r="KJH111" s="940"/>
      <c r="KJI111" s="940"/>
      <c r="KJJ111" s="940"/>
      <c r="KJK111" s="940"/>
      <c r="KJL111" s="940"/>
      <c r="KJM111" s="940"/>
      <c r="KJN111" s="940"/>
      <c r="KJO111" s="940"/>
      <c r="KJP111" s="940"/>
      <c r="KJQ111" s="940"/>
      <c r="KJR111" s="940"/>
      <c r="KJS111" s="940"/>
      <c r="KJT111" s="940"/>
      <c r="KJU111" s="940"/>
      <c r="KJV111" s="940"/>
      <c r="KJW111" s="940"/>
      <c r="KJX111" s="940"/>
      <c r="KJY111" s="940"/>
      <c r="KJZ111" s="940"/>
      <c r="KKA111" s="940"/>
      <c r="KKB111" s="940"/>
      <c r="KKC111" s="940"/>
      <c r="KKD111" s="940"/>
      <c r="KKE111" s="940"/>
      <c r="KKF111" s="940"/>
      <c r="KKG111" s="940"/>
      <c r="KKH111" s="940"/>
      <c r="KKI111" s="940"/>
      <c r="KKJ111" s="940"/>
      <c r="KKK111" s="940"/>
      <c r="KKL111" s="940"/>
      <c r="KKM111" s="940"/>
      <c r="KKN111" s="940"/>
      <c r="KKO111" s="940"/>
      <c r="KKP111" s="940"/>
      <c r="KKQ111" s="940"/>
      <c r="KKR111" s="940"/>
      <c r="KKS111" s="940"/>
      <c r="KKT111" s="940"/>
      <c r="KKU111" s="940"/>
      <c r="KKV111" s="940"/>
      <c r="KKW111" s="940"/>
      <c r="KKX111" s="940"/>
      <c r="KKY111" s="940"/>
      <c r="KKZ111" s="940"/>
      <c r="KLA111" s="940"/>
      <c r="KLB111" s="940"/>
      <c r="KLC111" s="940"/>
      <c r="KLD111" s="940"/>
      <c r="KLE111" s="940"/>
      <c r="KLF111" s="940"/>
      <c r="KLG111" s="940"/>
      <c r="KLH111" s="940"/>
      <c r="KLI111" s="940"/>
      <c r="KLJ111" s="940"/>
      <c r="KLK111" s="940"/>
      <c r="KLL111" s="940"/>
      <c r="KLM111" s="940"/>
      <c r="KLN111" s="940"/>
      <c r="KLO111" s="940"/>
      <c r="KLP111" s="940"/>
      <c r="KLQ111" s="940"/>
      <c r="KLR111" s="940"/>
      <c r="KLS111" s="940"/>
      <c r="KLT111" s="940"/>
      <c r="KLU111" s="940"/>
      <c r="KLV111" s="940"/>
      <c r="KLW111" s="940"/>
      <c r="KLX111" s="940"/>
      <c r="KLY111" s="940"/>
      <c r="KLZ111" s="940"/>
      <c r="KMA111" s="940"/>
      <c r="KMB111" s="940"/>
      <c r="KMC111" s="940"/>
      <c r="KMD111" s="940"/>
      <c r="KME111" s="940"/>
      <c r="KMF111" s="940"/>
      <c r="KMG111" s="940"/>
      <c r="KMH111" s="940"/>
      <c r="KMI111" s="940"/>
      <c r="KMJ111" s="940"/>
      <c r="KMK111" s="940"/>
      <c r="KML111" s="940"/>
      <c r="KMM111" s="940"/>
      <c r="KMN111" s="940"/>
      <c r="KMO111" s="940"/>
      <c r="KMP111" s="940"/>
      <c r="KMQ111" s="940"/>
      <c r="KMR111" s="940"/>
      <c r="KMS111" s="940"/>
      <c r="KMT111" s="940"/>
      <c r="KMU111" s="940"/>
      <c r="KMV111" s="940"/>
      <c r="KMW111" s="940"/>
      <c r="KMX111" s="940"/>
      <c r="KMY111" s="940"/>
      <c r="KMZ111" s="940"/>
      <c r="KNA111" s="940"/>
      <c r="KNB111" s="940"/>
      <c r="KNC111" s="940"/>
      <c r="KND111" s="940"/>
      <c r="KNE111" s="940"/>
      <c r="KNF111" s="940"/>
      <c r="KNG111" s="940"/>
      <c r="KNH111" s="940"/>
      <c r="KNI111" s="940"/>
      <c r="KNJ111" s="940"/>
      <c r="KNK111" s="940"/>
      <c r="KNL111" s="940"/>
      <c r="KNM111" s="940"/>
      <c r="KNN111" s="940"/>
      <c r="KNO111" s="940"/>
      <c r="KNP111" s="940"/>
      <c r="KNQ111" s="940"/>
      <c r="KNR111" s="940"/>
      <c r="KNS111" s="940"/>
      <c r="KNT111" s="940"/>
      <c r="KNU111" s="940"/>
      <c r="KNV111" s="940"/>
      <c r="KNW111" s="940"/>
      <c r="KNX111" s="940"/>
      <c r="KNY111" s="940"/>
      <c r="KNZ111" s="940"/>
      <c r="KOA111" s="940"/>
      <c r="KOB111" s="940"/>
      <c r="KOC111" s="940"/>
      <c r="KOD111" s="940"/>
      <c r="KOE111" s="940"/>
      <c r="KOF111" s="940"/>
      <c r="KOG111" s="940"/>
      <c r="KOH111" s="940"/>
      <c r="KOI111" s="940"/>
      <c r="KOJ111" s="940"/>
      <c r="KOK111" s="940"/>
      <c r="KOL111" s="940"/>
      <c r="KOM111" s="940"/>
      <c r="KON111" s="940"/>
      <c r="KOO111" s="940"/>
      <c r="KOP111" s="940"/>
      <c r="KOQ111" s="940"/>
      <c r="KOR111" s="940"/>
      <c r="KOS111" s="940"/>
      <c r="KOT111" s="940"/>
      <c r="KOU111" s="940"/>
      <c r="KOV111" s="940"/>
      <c r="KOW111" s="940"/>
      <c r="KOX111" s="940"/>
      <c r="KOY111" s="940"/>
      <c r="KOZ111" s="940"/>
      <c r="KPA111" s="940"/>
      <c r="KPB111" s="940"/>
      <c r="KPC111" s="940"/>
      <c r="KPD111" s="940"/>
      <c r="KPE111" s="940"/>
      <c r="KPF111" s="940"/>
      <c r="KPG111" s="940"/>
      <c r="KPH111" s="940"/>
      <c r="KPI111" s="940"/>
      <c r="KPJ111" s="940"/>
      <c r="KPK111" s="940"/>
      <c r="KPL111" s="940"/>
      <c r="KPM111" s="940"/>
      <c r="KPN111" s="940"/>
      <c r="KPO111" s="940"/>
      <c r="KPP111" s="940"/>
      <c r="KPQ111" s="940"/>
      <c r="KPR111" s="940"/>
      <c r="KPS111" s="940"/>
      <c r="KPT111" s="940"/>
      <c r="KPU111" s="940"/>
      <c r="KPV111" s="940"/>
      <c r="KPW111" s="940"/>
      <c r="KPX111" s="940"/>
      <c r="KPY111" s="940"/>
      <c r="KPZ111" s="940"/>
      <c r="KQA111" s="940"/>
      <c r="KQB111" s="940"/>
      <c r="KQC111" s="940"/>
      <c r="KQD111" s="940"/>
      <c r="KQE111" s="940"/>
      <c r="KQF111" s="940"/>
      <c r="KQG111" s="940"/>
      <c r="KQH111" s="940"/>
      <c r="KQI111" s="940"/>
      <c r="KQJ111" s="940"/>
      <c r="KQK111" s="940"/>
      <c r="KQL111" s="940"/>
      <c r="KQM111" s="940"/>
      <c r="KQN111" s="940"/>
      <c r="KQO111" s="940"/>
      <c r="KQP111" s="940"/>
      <c r="KQQ111" s="940"/>
      <c r="KQR111" s="940"/>
      <c r="KQS111" s="940"/>
      <c r="KQT111" s="940"/>
      <c r="KQU111" s="940"/>
      <c r="KQV111" s="940"/>
      <c r="KQW111" s="940"/>
      <c r="KQX111" s="940"/>
      <c r="KQY111" s="940"/>
      <c r="KQZ111" s="940"/>
      <c r="KRA111" s="940"/>
      <c r="KRB111" s="940"/>
      <c r="KRC111" s="940"/>
      <c r="KRD111" s="940"/>
      <c r="KRE111" s="940"/>
      <c r="KRF111" s="940"/>
      <c r="KRG111" s="940"/>
      <c r="KRH111" s="940"/>
      <c r="KRI111" s="940"/>
      <c r="KRJ111" s="940"/>
      <c r="KRK111" s="940"/>
      <c r="KRL111" s="940"/>
      <c r="KRM111" s="940"/>
      <c r="KRN111" s="940"/>
      <c r="KRO111" s="940"/>
      <c r="KRP111" s="940"/>
      <c r="KRQ111" s="940"/>
      <c r="KRR111" s="940"/>
      <c r="KRS111" s="940"/>
      <c r="KRT111" s="940"/>
      <c r="KRU111" s="940"/>
      <c r="KRV111" s="940"/>
      <c r="KRW111" s="940"/>
      <c r="KRX111" s="940"/>
      <c r="KRY111" s="940"/>
      <c r="KRZ111" s="940"/>
      <c r="KSA111" s="940"/>
      <c r="KSB111" s="940"/>
      <c r="KSC111" s="940"/>
      <c r="KSD111" s="940"/>
      <c r="KSE111" s="940"/>
      <c r="KSF111" s="940"/>
      <c r="KSG111" s="940"/>
      <c r="KSH111" s="940"/>
      <c r="KSI111" s="940"/>
      <c r="KSJ111" s="940"/>
      <c r="KSK111" s="940"/>
      <c r="KSL111" s="940"/>
      <c r="KSM111" s="940"/>
      <c r="KSN111" s="940"/>
      <c r="KSO111" s="940"/>
      <c r="KSP111" s="940"/>
      <c r="KSQ111" s="940"/>
      <c r="KSR111" s="940"/>
      <c r="KSS111" s="940"/>
      <c r="KST111" s="940"/>
      <c r="KSU111" s="940"/>
      <c r="KSV111" s="940"/>
      <c r="KSW111" s="940"/>
      <c r="KSX111" s="940"/>
      <c r="KSY111" s="940"/>
      <c r="KSZ111" s="940"/>
      <c r="KTA111" s="940"/>
      <c r="KTB111" s="940"/>
      <c r="KTC111" s="940"/>
      <c r="KTD111" s="940"/>
      <c r="KTE111" s="940"/>
      <c r="KTF111" s="940"/>
      <c r="KTG111" s="940"/>
      <c r="KTH111" s="940"/>
      <c r="KTI111" s="940"/>
      <c r="KTJ111" s="940"/>
      <c r="KTK111" s="940"/>
      <c r="KTL111" s="940"/>
      <c r="KTM111" s="940"/>
      <c r="KTN111" s="940"/>
      <c r="KTO111" s="940"/>
      <c r="KTP111" s="940"/>
      <c r="KTQ111" s="940"/>
      <c r="KTR111" s="940"/>
      <c r="KTS111" s="940"/>
      <c r="KTT111" s="940"/>
      <c r="KTU111" s="940"/>
      <c r="KTV111" s="940"/>
      <c r="KTW111" s="940"/>
      <c r="KTX111" s="940"/>
      <c r="KTY111" s="940"/>
      <c r="KTZ111" s="940"/>
      <c r="KUA111" s="940"/>
      <c r="KUB111" s="940"/>
      <c r="KUC111" s="940"/>
      <c r="KUD111" s="940"/>
      <c r="KUE111" s="940"/>
      <c r="KUF111" s="940"/>
      <c r="KUG111" s="940"/>
      <c r="KUH111" s="940"/>
      <c r="KUI111" s="940"/>
      <c r="KUJ111" s="940"/>
      <c r="KUK111" s="940"/>
      <c r="KUL111" s="940"/>
      <c r="KUM111" s="940"/>
      <c r="KUN111" s="940"/>
      <c r="KUO111" s="940"/>
      <c r="KUP111" s="940"/>
      <c r="KUQ111" s="940"/>
      <c r="KUR111" s="940"/>
      <c r="KUS111" s="940"/>
      <c r="KUT111" s="940"/>
      <c r="KUU111" s="940"/>
      <c r="KUV111" s="940"/>
      <c r="KUW111" s="940"/>
      <c r="KUX111" s="940"/>
      <c r="KUY111" s="940"/>
      <c r="KUZ111" s="940"/>
      <c r="KVA111" s="940"/>
      <c r="KVB111" s="940"/>
      <c r="KVC111" s="940"/>
      <c r="KVD111" s="940"/>
      <c r="KVE111" s="940"/>
      <c r="KVF111" s="940"/>
      <c r="KVG111" s="940"/>
      <c r="KVH111" s="940"/>
      <c r="KVI111" s="940"/>
      <c r="KVJ111" s="940"/>
      <c r="KVK111" s="940"/>
      <c r="KVL111" s="940"/>
      <c r="KVM111" s="940"/>
      <c r="KVN111" s="940"/>
      <c r="KVO111" s="940"/>
      <c r="KVP111" s="940"/>
      <c r="KVQ111" s="940"/>
      <c r="KVR111" s="940"/>
      <c r="KVS111" s="940"/>
      <c r="KVT111" s="940"/>
      <c r="KVU111" s="940"/>
      <c r="KVV111" s="940"/>
      <c r="KVW111" s="940"/>
      <c r="KVX111" s="940"/>
      <c r="KVY111" s="940"/>
      <c r="KVZ111" s="940"/>
      <c r="KWA111" s="940"/>
      <c r="KWB111" s="940"/>
      <c r="KWC111" s="940"/>
      <c r="KWD111" s="940"/>
      <c r="KWE111" s="940"/>
      <c r="KWF111" s="940"/>
      <c r="KWG111" s="940"/>
      <c r="KWH111" s="940"/>
      <c r="KWI111" s="940"/>
      <c r="KWJ111" s="940"/>
      <c r="KWK111" s="940"/>
      <c r="KWL111" s="940"/>
      <c r="KWM111" s="940"/>
      <c r="KWN111" s="940"/>
      <c r="KWO111" s="940"/>
      <c r="KWP111" s="940"/>
      <c r="KWQ111" s="940"/>
      <c r="KWR111" s="940"/>
      <c r="KWS111" s="940"/>
      <c r="KWT111" s="940"/>
      <c r="KWU111" s="940"/>
      <c r="KWV111" s="940"/>
      <c r="KWW111" s="940"/>
      <c r="KWX111" s="940"/>
      <c r="KWY111" s="940"/>
      <c r="KWZ111" s="940"/>
      <c r="KXA111" s="940"/>
      <c r="KXB111" s="940"/>
      <c r="KXC111" s="940"/>
      <c r="KXD111" s="940"/>
      <c r="KXE111" s="940"/>
      <c r="KXF111" s="940"/>
      <c r="KXG111" s="940"/>
      <c r="KXH111" s="940"/>
      <c r="KXI111" s="940"/>
      <c r="KXJ111" s="940"/>
      <c r="KXK111" s="940"/>
      <c r="KXL111" s="940"/>
      <c r="KXM111" s="940"/>
      <c r="KXN111" s="940"/>
      <c r="KXO111" s="940"/>
      <c r="KXP111" s="940"/>
      <c r="KXQ111" s="940"/>
      <c r="KXR111" s="940"/>
      <c r="KXS111" s="940"/>
      <c r="KXT111" s="940"/>
      <c r="KXU111" s="940"/>
      <c r="KXV111" s="940"/>
      <c r="KXW111" s="940"/>
      <c r="KXX111" s="940"/>
      <c r="KXY111" s="940"/>
      <c r="KXZ111" s="940"/>
      <c r="KYA111" s="940"/>
      <c r="KYB111" s="940"/>
      <c r="KYC111" s="940"/>
      <c r="KYD111" s="940"/>
      <c r="KYE111" s="940"/>
      <c r="KYF111" s="940"/>
      <c r="KYG111" s="940"/>
      <c r="KYH111" s="940"/>
      <c r="KYI111" s="940"/>
      <c r="KYJ111" s="940"/>
      <c r="KYK111" s="940"/>
      <c r="KYL111" s="940"/>
      <c r="KYM111" s="940"/>
      <c r="KYN111" s="940"/>
      <c r="KYO111" s="940"/>
      <c r="KYP111" s="940"/>
      <c r="KYQ111" s="940"/>
      <c r="KYR111" s="940"/>
      <c r="KYS111" s="940"/>
      <c r="KYT111" s="940"/>
      <c r="KYU111" s="940"/>
      <c r="KYV111" s="940"/>
      <c r="KYW111" s="940"/>
      <c r="KYX111" s="940"/>
      <c r="KYY111" s="940"/>
      <c r="KYZ111" s="940"/>
      <c r="KZA111" s="940"/>
      <c r="KZB111" s="940"/>
      <c r="KZC111" s="940"/>
      <c r="KZD111" s="940"/>
      <c r="KZE111" s="940"/>
      <c r="KZF111" s="940"/>
      <c r="KZG111" s="940"/>
      <c r="KZH111" s="940"/>
      <c r="KZI111" s="940"/>
      <c r="KZJ111" s="940"/>
      <c r="KZK111" s="940"/>
      <c r="KZL111" s="940"/>
      <c r="KZM111" s="940"/>
      <c r="KZN111" s="940"/>
      <c r="KZO111" s="940"/>
      <c r="KZP111" s="940"/>
      <c r="KZQ111" s="940"/>
      <c r="KZR111" s="940"/>
      <c r="KZS111" s="940"/>
      <c r="KZT111" s="940"/>
      <c r="KZU111" s="940"/>
      <c r="KZV111" s="940"/>
      <c r="KZW111" s="940"/>
      <c r="KZX111" s="940"/>
      <c r="KZY111" s="940"/>
      <c r="KZZ111" s="940"/>
      <c r="LAA111" s="940"/>
      <c r="LAB111" s="940"/>
      <c r="LAC111" s="940"/>
      <c r="LAD111" s="940"/>
      <c r="LAE111" s="940"/>
      <c r="LAF111" s="940"/>
      <c r="LAG111" s="940"/>
      <c r="LAH111" s="940"/>
      <c r="LAI111" s="940"/>
      <c r="LAJ111" s="940"/>
      <c r="LAK111" s="940"/>
      <c r="LAL111" s="940"/>
      <c r="LAM111" s="940"/>
      <c r="LAN111" s="940"/>
      <c r="LAO111" s="940"/>
      <c r="LAP111" s="940"/>
      <c r="LAQ111" s="940"/>
      <c r="LAR111" s="940"/>
      <c r="LAS111" s="940"/>
      <c r="LAT111" s="940"/>
      <c r="LAU111" s="940"/>
      <c r="LAV111" s="940"/>
      <c r="LAW111" s="940"/>
      <c r="LAX111" s="940"/>
      <c r="LAY111" s="940"/>
      <c r="LAZ111" s="940"/>
      <c r="LBA111" s="940"/>
      <c r="LBB111" s="940"/>
      <c r="LBC111" s="940"/>
      <c r="LBD111" s="940"/>
      <c r="LBE111" s="940"/>
      <c r="LBF111" s="940"/>
      <c r="LBG111" s="940"/>
      <c r="LBH111" s="940"/>
      <c r="LBI111" s="940"/>
      <c r="LBJ111" s="940"/>
      <c r="LBK111" s="940"/>
      <c r="LBL111" s="940"/>
      <c r="LBM111" s="940"/>
      <c r="LBN111" s="940"/>
      <c r="LBO111" s="940"/>
      <c r="LBP111" s="940"/>
      <c r="LBQ111" s="940"/>
      <c r="LBR111" s="940"/>
      <c r="LBS111" s="940"/>
      <c r="LBT111" s="940"/>
      <c r="LBU111" s="940"/>
      <c r="LBV111" s="940"/>
      <c r="LBW111" s="940"/>
      <c r="LBX111" s="940"/>
      <c r="LBY111" s="940"/>
      <c r="LBZ111" s="940"/>
      <c r="LCA111" s="940"/>
      <c r="LCB111" s="940"/>
      <c r="LCC111" s="940"/>
      <c r="LCD111" s="940"/>
      <c r="LCE111" s="940"/>
      <c r="LCF111" s="940"/>
      <c r="LCG111" s="940"/>
      <c r="LCH111" s="940"/>
      <c r="LCI111" s="940"/>
      <c r="LCJ111" s="940"/>
      <c r="LCK111" s="940"/>
      <c r="LCL111" s="940"/>
      <c r="LCM111" s="940"/>
      <c r="LCN111" s="940"/>
      <c r="LCO111" s="940"/>
      <c r="LCP111" s="940"/>
      <c r="LCQ111" s="940"/>
      <c r="LCR111" s="940"/>
      <c r="LCS111" s="940"/>
      <c r="LCT111" s="940"/>
      <c r="LCU111" s="940"/>
      <c r="LCV111" s="940"/>
      <c r="LCW111" s="940"/>
      <c r="LCX111" s="940"/>
      <c r="LCY111" s="940"/>
      <c r="LCZ111" s="940"/>
      <c r="LDA111" s="940"/>
      <c r="LDB111" s="940"/>
      <c r="LDC111" s="940"/>
      <c r="LDD111" s="940"/>
      <c r="LDE111" s="940"/>
      <c r="LDF111" s="940"/>
      <c r="LDG111" s="940"/>
      <c r="LDH111" s="940"/>
      <c r="LDI111" s="940"/>
      <c r="LDJ111" s="940"/>
      <c r="LDK111" s="940"/>
      <c r="LDL111" s="940"/>
      <c r="LDM111" s="940"/>
      <c r="LDN111" s="940"/>
      <c r="LDO111" s="940"/>
      <c r="LDP111" s="940"/>
      <c r="LDQ111" s="940"/>
      <c r="LDR111" s="940"/>
      <c r="LDS111" s="940"/>
      <c r="LDT111" s="940"/>
      <c r="LDU111" s="940"/>
      <c r="LDV111" s="940"/>
      <c r="LDW111" s="940"/>
      <c r="LDX111" s="940"/>
      <c r="LDY111" s="940"/>
      <c r="LDZ111" s="940"/>
      <c r="LEA111" s="940"/>
      <c r="LEB111" s="940"/>
      <c r="LEC111" s="940"/>
      <c r="LED111" s="940"/>
      <c r="LEE111" s="940"/>
      <c r="LEF111" s="940"/>
      <c r="LEG111" s="940"/>
      <c r="LEH111" s="940"/>
      <c r="LEI111" s="940"/>
      <c r="LEJ111" s="940"/>
      <c r="LEK111" s="940"/>
      <c r="LEL111" s="940"/>
      <c r="LEM111" s="940"/>
      <c r="LEN111" s="940"/>
      <c r="LEO111" s="940"/>
      <c r="LEP111" s="940"/>
      <c r="LEQ111" s="940"/>
      <c r="LER111" s="940"/>
      <c r="LES111" s="940"/>
      <c r="LET111" s="940"/>
      <c r="LEU111" s="940"/>
      <c r="LEV111" s="940"/>
      <c r="LEW111" s="940"/>
      <c r="LEX111" s="940"/>
      <c r="LEY111" s="940"/>
      <c r="LEZ111" s="940"/>
      <c r="LFA111" s="940"/>
      <c r="LFB111" s="940"/>
      <c r="LFC111" s="940"/>
      <c r="LFD111" s="940"/>
      <c r="LFE111" s="940"/>
      <c r="LFF111" s="940"/>
      <c r="LFG111" s="940"/>
      <c r="LFH111" s="940"/>
      <c r="LFI111" s="940"/>
      <c r="LFJ111" s="940"/>
      <c r="LFK111" s="940"/>
      <c r="LFL111" s="940"/>
      <c r="LFM111" s="940"/>
      <c r="LFN111" s="940"/>
      <c r="LFO111" s="940"/>
      <c r="LFP111" s="940"/>
      <c r="LFQ111" s="940"/>
      <c r="LFR111" s="940"/>
      <c r="LFS111" s="940"/>
      <c r="LFT111" s="940"/>
      <c r="LFU111" s="940"/>
      <c r="LFV111" s="940"/>
      <c r="LFW111" s="940"/>
      <c r="LFX111" s="940"/>
      <c r="LFY111" s="940"/>
      <c r="LFZ111" s="940"/>
      <c r="LGA111" s="940"/>
      <c r="LGB111" s="940"/>
      <c r="LGC111" s="940"/>
      <c r="LGD111" s="940"/>
      <c r="LGE111" s="940"/>
      <c r="LGF111" s="940"/>
      <c r="LGG111" s="940"/>
      <c r="LGH111" s="940"/>
      <c r="LGI111" s="940"/>
      <c r="LGJ111" s="940"/>
      <c r="LGK111" s="940"/>
      <c r="LGL111" s="940"/>
      <c r="LGM111" s="940"/>
      <c r="LGN111" s="940"/>
      <c r="LGO111" s="940"/>
      <c r="LGP111" s="940"/>
      <c r="LGQ111" s="940"/>
      <c r="LGR111" s="940"/>
      <c r="LGS111" s="940"/>
      <c r="LGT111" s="940"/>
      <c r="LGU111" s="940"/>
      <c r="LGV111" s="940"/>
      <c r="LGW111" s="940"/>
      <c r="LGX111" s="940"/>
      <c r="LGY111" s="940"/>
      <c r="LGZ111" s="940"/>
      <c r="LHA111" s="940"/>
      <c r="LHB111" s="940"/>
      <c r="LHC111" s="940"/>
      <c r="LHD111" s="940"/>
      <c r="LHE111" s="940"/>
      <c r="LHF111" s="940"/>
      <c r="LHG111" s="940"/>
      <c r="LHH111" s="940"/>
      <c r="LHI111" s="940"/>
      <c r="LHJ111" s="940"/>
      <c r="LHK111" s="940"/>
      <c r="LHL111" s="940"/>
      <c r="LHM111" s="940"/>
      <c r="LHN111" s="940"/>
      <c r="LHO111" s="940"/>
      <c r="LHP111" s="940"/>
      <c r="LHQ111" s="940"/>
      <c r="LHR111" s="940"/>
      <c r="LHS111" s="940"/>
      <c r="LHT111" s="940"/>
      <c r="LHU111" s="940"/>
      <c r="LHV111" s="940"/>
      <c r="LHW111" s="940"/>
      <c r="LHX111" s="940"/>
      <c r="LHY111" s="940"/>
      <c r="LHZ111" s="940"/>
      <c r="LIA111" s="940"/>
      <c r="LIB111" s="940"/>
      <c r="LIC111" s="940"/>
      <c r="LID111" s="940"/>
      <c r="LIE111" s="940"/>
      <c r="LIF111" s="940"/>
      <c r="LIG111" s="940"/>
      <c r="LIH111" s="940"/>
      <c r="LII111" s="940"/>
      <c r="LIJ111" s="940"/>
      <c r="LIK111" s="940"/>
      <c r="LIL111" s="940"/>
      <c r="LIM111" s="940"/>
      <c r="LIN111" s="940"/>
      <c r="LIO111" s="940"/>
      <c r="LIP111" s="940"/>
      <c r="LIQ111" s="940"/>
      <c r="LIR111" s="940"/>
      <c r="LIS111" s="940"/>
      <c r="LIT111" s="940"/>
      <c r="LIU111" s="940"/>
      <c r="LIV111" s="940"/>
      <c r="LIW111" s="940"/>
      <c r="LIX111" s="940"/>
      <c r="LIY111" s="940"/>
      <c r="LIZ111" s="940"/>
      <c r="LJA111" s="940"/>
      <c r="LJB111" s="940"/>
      <c r="LJC111" s="940"/>
      <c r="LJD111" s="940"/>
      <c r="LJE111" s="940"/>
      <c r="LJF111" s="940"/>
      <c r="LJG111" s="940"/>
      <c r="LJH111" s="940"/>
      <c r="LJI111" s="940"/>
      <c r="LJJ111" s="940"/>
      <c r="LJK111" s="940"/>
      <c r="LJL111" s="940"/>
      <c r="LJM111" s="940"/>
      <c r="LJN111" s="940"/>
      <c r="LJO111" s="940"/>
      <c r="LJP111" s="940"/>
      <c r="LJQ111" s="940"/>
      <c r="LJR111" s="940"/>
      <c r="LJS111" s="940"/>
      <c r="LJT111" s="940"/>
      <c r="LJU111" s="940"/>
      <c r="LJV111" s="940"/>
      <c r="LJW111" s="940"/>
      <c r="LJX111" s="940"/>
      <c r="LJY111" s="940"/>
      <c r="LJZ111" s="940"/>
      <c r="LKA111" s="940"/>
      <c r="LKB111" s="940"/>
      <c r="LKC111" s="940"/>
      <c r="LKD111" s="940"/>
      <c r="LKE111" s="940"/>
      <c r="LKF111" s="940"/>
      <c r="LKG111" s="940"/>
      <c r="LKH111" s="940"/>
      <c r="LKI111" s="940"/>
      <c r="LKJ111" s="940"/>
      <c r="LKK111" s="940"/>
      <c r="LKL111" s="940"/>
      <c r="LKM111" s="940"/>
      <c r="LKN111" s="940"/>
      <c r="LKO111" s="940"/>
      <c r="LKP111" s="940"/>
      <c r="LKQ111" s="940"/>
      <c r="LKR111" s="940"/>
      <c r="LKS111" s="940"/>
      <c r="LKT111" s="940"/>
      <c r="LKU111" s="940"/>
      <c r="LKV111" s="940"/>
      <c r="LKW111" s="940"/>
      <c r="LKX111" s="940"/>
      <c r="LKY111" s="940"/>
      <c r="LKZ111" s="940"/>
      <c r="LLA111" s="940"/>
      <c r="LLB111" s="940"/>
      <c r="LLC111" s="940"/>
      <c r="LLD111" s="940"/>
      <c r="LLE111" s="940"/>
      <c r="LLF111" s="940"/>
      <c r="LLG111" s="940"/>
      <c r="LLH111" s="940"/>
      <c r="LLI111" s="940"/>
      <c r="LLJ111" s="940"/>
      <c r="LLK111" s="940"/>
      <c r="LLL111" s="940"/>
      <c r="LLM111" s="940"/>
      <c r="LLN111" s="940"/>
      <c r="LLO111" s="940"/>
      <c r="LLP111" s="940"/>
      <c r="LLQ111" s="940"/>
      <c r="LLR111" s="940"/>
      <c r="LLS111" s="940"/>
      <c r="LLT111" s="940"/>
      <c r="LLU111" s="940"/>
      <c r="LLV111" s="940"/>
      <c r="LLW111" s="940"/>
      <c r="LLX111" s="940"/>
      <c r="LLY111" s="940"/>
      <c r="LLZ111" s="940"/>
      <c r="LMA111" s="940"/>
      <c r="LMB111" s="940"/>
      <c r="LMC111" s="940"/>
      <c r="LMD111" s="940"/>
      <c r="LME111" s="940"/>
      <c r="LMF111" s="940"/>
      <c r="LMG111" s="940"/>
      <c r="LMH111" s="940"/>
      <c r="LMI111" s="940"/>
      <c r="LMJ111" s="940"/>
      <c r="LMK111" s="940"/>
      <c r="LML111" s="940"/>
      <c r="LMM111" s="940"/>
      <c r="LMN111" s="940"/>
      <c r="LMO111" s="940"/>
      <c r="LMP111" s="940"/>
      <c r="LMQ111" s="940"/>
      <c r="LMR111" s="940"/>
      <c r="LMS111" s="940"/>
      <c r="LMT111" s="940"/>
      <c r="LMU111" s="940"/>
      <c r="LMV111" s="940"/>
      <c r="LMW111" s="940"/>
      <c r="LMX111" s="940"/>
      <c r="LMY111" s="940"/>
      <c r="LMZ111" s="940"/>
      <c r="LNA111" s="940"/>
      <c r="LNB111" s="940"/>
      <c r="LNC111" s="940"/>
      <c r="LND111" s="940"/>
      <c r="LNE111" s="940"/>
      <c r="LNF111" s="940"/>
      <c r="LNG111" s="940"/>
      <c r="LNH111" s="940"/>
      <c r="LNI111" s="940"/>
      <c r="LNJ111" s="940"/>
      <c r="LNK111" s="940"/>
      <c r="LNL111" s="940"/>
      <c r="LNM111" s="940"/>
      <c r="LNN111" s="940"/>
      <c r="LNO111" s="940"/>
      <c r="LNP111" s="940"/>
      <c r="LNQ111" s="940"/>
      <c r="LNR111" s="940"/>
      <c r="LNS111" s="940"/>
      <c r="LNT111" s="940"/>
      <c r="LNU111" s="940"/>
      <c r="LNV111" s="940"/>
      <c r="LNW111" s="940"/>
      <c r="LNX111" s="940"/>
      <c r="LNY111" s="940"/>
      <c r="LNZ111" s="940"/>
      <c r="LOA111" s="940"/>
      <c r="LOB111" s="940"/>
      <c r="LOC111" s="940"/>
      <c r="LOD111" s="940"/>
      <c r="LOE111" s="940"/>
      <c r="LOF111" s="940"/>
      <c r="LOG111" s="940"/>
      <c r="LOH111" s="940"/>
      <c r="LOI111" s="940"/>
      <c r="LOJ111" s="940"/>
      <c r="LOK111" s="940"/>
      <c r="LOL111" s="940"/>
      <c r="LOM111" s="940"/>
      <c r="LON111" s="940"/>
      <c r="LOO111" s="940"/>
      <c r="LOP111" s="940"/>
      <c r="LOQ111" s="940"/>
      <c r="LOR111" s="940"/>
      <c r="LOS111" s="940"/>
      <c r="LOT111" s="940"/>
      <c r="LOU111" s="940"/>
      <c r="LOV111" s="940"/>
      <c r="LOW111" s="940"/>
      <c r="LOX111" s="940"/>
      <c r="LOY111" s="940"/>
      <c r="LOZ111" s="940"/>
      <c r="LPA111" s="940"/>
      <c r="LPB111" s="940"/>
      <c r="LPC111" s="940"/>
      <c r="LPD111" s="940"/>
      <c r="LPE111" s="940"/>
      <c r="LPF111" s="940"/>
      <c r="LPG111" s="940"/>
      <c r="LPH111" s="940"/>
      <c r="LPI111" s="940"/>
      <c r="LPJ111" s="940"/>
      <c r="LPK111" s="940"/>
      <c r="LPL111" s="940"/>
      <c r="LPM111" s="940"/>
      <c r="LPN111" s="940"/>
      <c r="LPO111" s="940"/>
      <c r="LPP111" s="940"/>
      <c r="LPQ111" s="940"/>
      <c r="LPR111" s="940"/>
      <c r="LPS111" s="940"/>
      <c r="LPT111" s="940"/>
      <c r="LPU111" s="940"/>
      <c r="LPV111" s="940"/>
      <c r="LPW111" s="940"/>
      <c r="LPX111" s="940"/>
      <c r="LPY111" s="940"/>
      <c r="LPZ111" s="940"/>
      <c r="LQA111" s="940"/>
      <c r="LQB111" s="940"/>
      <c r="LQC111" s="940"/>
      <c r="LQD111" s="940"/>
      <c r="LQE111" s="940"/>
      <c r="LQF111" s="940"/>
      <c r="LQG111" s="940"/>
      <c r="LQH111" s="940"/>
      <c r="LQI111" s="940"/>
      <c r="LQJ111" s="940"/>
      <c r="LQK111" s="940"/>
      <c r="LQL111" s="940"/>
      <c r="LQM111" s="940"/>
      <c r="LQN111" s="940"/>
      <c r="LQO111" s="940"/>
      <c r="LQP111" s="940"/>
      <c r="LQQ111" s="940"/>
      <c r="LQR111" s="940"/>
      <c r="LQS111" s="940"/>
      <c r="LQT111" s="940"/>
      <c r="LQU111" s="940"/>
      <c r="LQV111" s="940"/>
      <c r="LQW111" s="940"/>
      <c r="LQX111" s="940"/>
      <c r="LQY111" s="940"/>
      <c r="LQZ111" s="940"/>
      <c r="LRA111" s="940"/>
      <c r="LRB111" s="940"/>
      <c r="LRC111" s="940"/>
      <c r="LRD111" s="940"/>
      <c r="LRE111" s="940"/>
      <c r="LRF111" s="940"/>
      <c r="LRG111" s="940"/>
      <c r="LRH111" s="940"/>
      <c r="LRI111" s="940"/>
      <c r="LRJ111" s="940"/>
      <c r="LRK111" s="940"/>
      <c r="LRL111" s="940"/>
      <c r="LRM111" s="940"/>
      <c r="LRN111" s="940"/>
      <c r="LRO111" s="940"/>
      <c r="LRP111" s="940"/>
      <c r="LRQ111" s="940"/>
      <c r="LRR111" s="940"/>
      <c r="LRS111" s="940"/>
      <c r="LRT111" s="940"/>
      <c r="LRU111" s="940"/>
      <c r="LRV111" s="940"/>
      <c r="LRW111" s="940"/>
      <c r="LRX111" s="940"/>
      <c r="LRY111" s="940"/>
      <c r="LRZ111" s="940"/>
      <c r="LSA111" s="940"/>
      <c r="LSB111" s="940"/>
      <c r="LSC111" s="940"/>
      <c r="LSD111" s="940"/>
      <c r="LSE111" s="940"/>
      <c r="LSF111" s="940"/>
      <c r="LSG111" s="940"/>
      <c r="LSH111" s="940"/>
      <c r="LSI111" s="940"/>
      <c r="LSJ111" s="940"/>
      <c r="LSK111" s="940"/>
      <c r="LSL111" s="940"/>
      <c r="LSM111" s="940"/>
      <c r="LSN111" s="940"/>
      <c r="LSO111" s="940"/>
      <c r="LSP111" s="940"/>
      <c r="LSQ111" s="940"/>
      <c r="LSR111" s="940"/>
      <c r="LSS111" s="940"/>
      <c r="LST111" s="940"/>
      <c r="LSU111" s="940"/>
      <c r="LSV111" s="940"/>
      <c r="LSW111" s="940"/>
      <c r="LSX111" s="940"/>
      <c r="LSY111" s="940"/>
      <c r="LSZ111" s="940"/>
      <c r="LTA111" s="940"/>
      <c r="LTB111" s="940"/>
      <c r="LTC111" s="940"/>
      <c r="LTD111" s="940"/>
      <c r="LTE111" s="940"/>
      <c r="LTF111" s="940"/>
      <c r="LTG111" s="940"/>
      <c r="LTH111" s="940"/>
      <c r="LTI111" s="940"/>
      <c r="LTJ111" s="940"/>
      <c r="LTK111" s="940"/>
      <c r="LTL111" s="940"/>
      <c r="LTM111" s="940"/>
      <c r="LTN111" s="940"/>
      <c r="LTO111" s="940"/>
      <c r="LTP111" s="940"/>
      <c r="LTQ111" s="940"/>
      <c r="LTR111" s="940"/>
      <c r="LTS111" s="940"/>
      <c r="LTT111" s="940"/>
      <c r="LTU111" s="940"/>
      <c r="LTV111" s="940"/>
      <c r="LTW111" s="940"/>
      <c r="LTX111" s="940"/>
      <c r="LTY111" s="940"/>
      <c r="LTZ111" s="940"/>
      <c r="LUA111" s="940"/>
      <c r="LUB111" s="940"/>
      <c r="LUC111" s="940"/>
      <c r="LUD111" s="940"/>
      <c r="LUE111" s="940"/>
      <c r="LUF111" s="940"/>
      <c r="LUG111" s="940"/>
      <c r="LUH111" s="940"/>
      <c r="LUI111" s="940"/>
      <c r="LUJ111" s="940"/>
      <c r="LUK111" s="940"/>
      <c r="LUL111" s="940"/>
      <c r="LUM111" s="940"/>
      <c r="LUN111" s="940"/>
      <c r="LUO111" s="940"/>
      <c r="LUP111" s="940"/>
      <c r="LUQ111" s="940"/>
      <c r="LUR111" s="940"/>
      <c r="LUS111" s="940"/>
      <c r="LUT111" s="940"/>
      <c r="LUU111" s="940"/>
      <c r="LUV111" s="940"/>
      <c r="LUW111" s="940"/>
      <c r="LUX111" s="940"/>
      <c r="LUY111" s="940"/>
      <c r="LUZ111" s="940"/>
      <c r="LVA111" s="940"/>
      <c r="LVB111" s="940"/>
      <c r="LVC111" s="940"/>
      <c r="LVD111" s="940"/>
      <c r="LVE111" s="940"/>
      <c r="LVF111" s="940"/>
      <c r="LVG111" s="940"/>
      <c r="LVH111" s="940"/>
      <c r="LVI111" s="940"/>
      <c r="LVJ111" s="940"/>
      <c r="LVK111" s="940"/>
      <c r="LVL111" s="940"/>
      <c r="LVM111" s="940"/>
      <c r="LVN111" s="940"/>
      <c r="LVO111" s="940"/>
      <c r="LVP111" s="940"/>
      <c r="LVQ111" s="940"/>
      <c r="LVR111" s="940"/>
      <c r="LVS111" s="940"/>
      <c r="LVT111" s="940"/>
      <c r="LVU111" s="940"/>
      <c r="LVV111" s="940"/>
      <c r="LVW111" s="940"/>
      <c r="LVX111" s="940"/>
      <c r="LVY111" s="940"/>
      <c r="LVZ111" s="940"/>
      <c r="LWA111" s="940"/>
      <c r="LWB111" s="940"/>
      <c r="LWC111" s="940"/>
      <c r="LWD111" s="940"/>
      <c r="LWE111" s="940"/>
      <c r="LWF111" s="940"/>
      <c r="LWG111" s="940"/>
      <c r="LWH111" s="940"/>
      <c r="LWI111" s="940"/>
      <c r="LWJ111" s="940"/>
      <c r="LWK111" s="940"/>
      <c r="LWL111" s="940"/>
      <c r="LWM111" s="940"/>
      <c r="LWN111" s="940"/>
      <c r="LWO111" s="940"/>
      <c r="LWP111" s="940"/>
      <c r="LWQ111" s="940"/>
      <c r="LWR111" s="940"/>
      <c r="LWS111" s="940"/>
      <c r="LWT111" s="940"/>
      <c r="LWU111" s="940"/>
      <c r="LWV111" s="940"/>
      <c r="LWW111" s="940"/>
      <c r="LWX111" s="940"/>
      <c r="LWY111" s="940"/>
      <c r="LWZ111" s="940"/>
      <c r="LXA111" s="940"/>
      <c r="LXB111" s="940"/>
      <c r="LXC111" s="940"/>
      <c r="LXD111" s="940"/>
      <c r="LXE111" s="940"/>
      <c r="LXF111" s="940"/>
      <c r="LXG111" s="940"/>
      <c r="LXH111" s="940"/>
      <c r="LXI111" s="940"/>
      <c r="LXJ111" s="940"/>
      <c r="LXK111" s="940"/>
      <c r="LXL111" s="940"/>
      <c r="LXM111" s="940"/>
      <c r="LXN111" s="940"/>
      <c r="LXO111" s="940"/>
      <c r="LXP111" s="940"/>
      <c r="LXQ111" s="940"/>
      <c r="LXR111" s="940"/>
      <c r="LXS111" s="940"/>
      <c r="LXT111" s="940"/>
      <c r="LXU111" s="940"/>
      <c r="LXV111" s="940"/>
      <c r="LXW111" s="940"/>
      <c r="LXX111" s="940"/>
      <c r="LXY111" s="940"/>
      <c r="LXZ111" s="940"/>
      <c r="LYA111" s="940"/>
      <c r="LYB111" s="940"/>
      <c r="LYC111" s="940"/>
      <c r="LYD111" s="940"/>
      <c r="LYE111" s="940"/>
      <c r="LYF111" s="940"/>
      <c r="LYG111" s="940"/>
      <c r="LYH111" s="940"/>
      <c r="LYI111" s="940"/>
      <c r="LYJ111" s="940"/>
      <c r="LYK111" s="940"/>
      <c r="LYL111" s="940"/>
      <c r="LYM111" s="940"/>
      <c r="LYN111" s="940"/>
      <c r="LYO111" s="940"/>
      <c r="LYP111" s="940"/>
      <c r="LYQ111" s="940"/>
      <c r="LYR111" s="940"/>
      <c r="LYS111" s="940"/>
      <c r="LYT111" s="940"/>
      <c r="LYU111" s="940"/>
      <c r="LYV111" s="940"/>
      <c r="LYW111" s="940"/>
      <c r="LYX111" s="940"/>
      <c r="LYY111" s="940"/>
      <c r="LYZ111" s="940"/>
      <c r="LZA111" s="940"/>
      <c r="LZB111" s="940"/>
      <c r="LZC111" s="940"/>
      <c r="LZD111" s="940"/>
      <c r="LZE111" s="940"/>
      <c r="LZF111" s="940"/>
      <c r="LZG111" s="940"/>
      <c r="LZH111" s="940"/>
      <c r="LZI111" s="940"/>
      <c r="LZJ111" s="940"/>
      <c r="LZK111" s="940"/>
      <c r="LZL111" s="940"/>
      <c r="LZM111" s="940"/>
      <c r="LZN111" s="940"/>
      <c r="LZO111" s="940"/>
      <c r="LZP111" s="940"/>
      <c r="LZQ111" s="940"/>
      <c r="LZR111" s="940"/>
      <c r="LZS111" s="940"/>
      <c r="LZT111" s="940"/>
      <c r="LZU111" s="940"/>
      <c r="LZV111" s="940"/>
      <c r="LZW111" s="940"/>
      <c r="LZX111" s="940"/>
      <c r="LZY111" s="940"/>
      <c r="LZZ111" s="940"/>
      <c r="MAA111" s="940"/>
      <c r="MAB111" s="940"/>
      <c r="MAC111" s="940"/>
      <c r="MAD111" s="940"/>
      <c r="MAE111" s="940"/>
      <c r="MAF111" s="940"/>
      <c r="MAG111" s="940"/>
      <c r="MAH111" s="940"/>
      <c r="MAI111" s="940"/>
      <c r="MAJ111" s="940"/>
      <c r="MAK111" s="940"/>
      <c r="MAL111" s="940"/>
      <c r="MAM111" s="940"/>
      <c r="MAN111" s="940"/>
      <c r="MAO111" s="940"/>
      <c r="MAP111" s="940"/>
      <c r="MAQ111" s="940"/>
      <c r="MAR111" s="940"/>
      <c r="MAS111" s="940"/>
      <c r="MAT111" s="940"/>
      <c r="MAU111" s="940"/>
      <c r="MAV111" s="940"/>
      <c r="MAW111" s="940"/>
      <c r="MAX111" s="940"/>
      <c r="MAY111" s="940"/>
      <c r="MAZ111" s="940"/>
      <c r="MBA111" s="940"/>
      <c r="MBB111" s="940"/>
      <c r="MBC111" s="940"/>
      <c r="MBD111" s="940"/>
      <c r="MBE111" s="940"/>
      <c r="MBF111" s="940"/>
      <c r="MBG111" s="940"/>
      <c r="MBH111" s="940"/>
      <c r="MBI111" s="940"/>
      <c r="MBJ111" s="940"/>
      <c r="MBK111" s="940"/>
      <c r="MBL111" s="940"/>
      <c r="MBM111" s="940"/>
      <c r="MBN111" s="940"/>
      <c r="MBO111" s="940"/>
      <c r="MBP111" s="940"/>
      <c r="MBQ111" s="940"/>
      <c r="MBR111" s="940"/>
      <c r="MBS111" s="940"/>
      <c r="MBT111" s="940"/>
      <c r="MBU111" s="940"/>
      <c r="MBV111" s="940"/>
      <c r="MBW111" s="940"/>
      <c r="MBX111" s="940"/>
      <c r="MBY111" s="940"/>
      <c r="MBZ111" s="940"/>
      <c r="MCA111" s="940"/>
      <c r="MCB111" s="940"/>
      <c r="MCC111" s="940"/>
      <c r="MCD111" s="940"/>
      <c r="MCE111" s="940"/>
      <c r="MCF111" s="940"/>
      <c r="MCG111" s="940"/>
      <c r="MCH111" s="940"/>
      <c r="MCI111" s="940"/>
      <c r="MCJ111" s="940"/>
      <c r="MCK111" s="940"/>
      <c r="MCL111" s="940"/>
      <c r="MCM111" s="940"/>
      <c r="MCN111" s="940"/>
      <c r="MCO111" s="940"/>
      <c r="MCP111" s="940"/>
      <c r="MCQ111" s="940"/>
      <c r="MCR111" s="940"/>
      <c r="MCS111" s="940"/>
      <c r="MCT111" s="940"/>
      <c r="MCU111" s="940"/>
      <c r="MCV111" s="940"/>
      <c r="MCW111" s="940"/>
      <c r="MCX111" s="940"/>
      <c r="MCY111" s="940"/>
      <c r="MCZ111" s="940"/>
      <c r="MDA111" s="940"/>
      <c r="MDB111" s="940"/>
      <c r="MDC111" s="940"/>
      <c r="MDD111" s="940"/>
      <c r="MDE111" s="940"/>
      <c r="MDF111" s="940"/>
      <c r="MDG111" s="940"/>
      <c r="MDH111" s="940"/>
      <c r="MDI111" s="940"/>
      <c r="MDJ111" s="940"/>
      <c r="MDK111" s="940"/>
      <c r="MDL111" s="940"/>
      <c r="MDM111" s="940"/>
      <c r="MDN111" s="940"/>
      <c r="MDO111" s="940"/>
      <c r="MDP111" s="940"/>
      <c r="MDQ111" s="940"/>
      <c r="MDR111" s="940"/>
      <c r="MDS111" s="940"/>
      <c r="MDT111" s="940"/>
      <c r="MDU111" s="940"/>
      <c r="MDV111" s="940"/>
      <c r="MDW111" s="940"/>
      <c r="MDX111" s="940"/>
      <c r="MDY111" s="940"/>
      <c r="MDZ111" s="940"/>
      <c r="MEA111" s="940"/>
      <c r="MEB111" s="940"/>
      <c r="MEC111" s="940"/>
      <c r="MED111" s="940"/>
      <c r="MEE111" s="940"/>
      <c r="MEF111" s="940"/>
      <c r="MEG111" s="940"/>
      <c r="MEH111" s="940"/>
      <c r="MEI111" s="940"/>
      <c r="MEJ111" s="940"/>
      <c r="MEK111" s="940"/>
      <c r="MEL111" s="940"/>
      <c r="MEM111" s="940"/>
      <c r="MEN111" s="940"/>
      <c r="MEO111" s="940"/>
      <c r="MEP111" s="940"/>
      <c r="MEQ111" s="940"/>
      <c r="MER111" s="940"/>
      <c r="MES111" s="940"/>
      <c r="MET111" s="940"/>
      <c r="MEU111" s="940"/>
      <c r="MEV111" s="940"/>
      <c r="MEW111" s="940"/>
      <c r="MEX111" s="940"/>
      <c r="MEY111" s="940"/>
      <c r="MEZ111" s="940"/>
      <c r="MFA111" s="940"/>
      <c r="MFB111" s="940"/>
      <c r="MFC111" s="940"/>
      <c r="MFD111" s="940"/>
      <c r="MFE111" s="940"/>
      <c r="MFF111" s="940"/>
      <c r="MFG111" s="940"/>
      <c r="MFH111" s="940"/>
      <c r="MFI111" s="940"/>
      <c r="MFJ111" s="940"/>
      <c r="MFK111" s="940"/>
      <c r="MFL111" s="940"/>
      <c r="MFM111" s="940"/>
      <c r="MFN111" s="940"/>
      <c r="MFO111" s="940"/>
      <c r="MFP111" s="940"/>
      <c r="MFQ111" s="940"/>
      <c r="MFR111" s="940"/>
      <c r="MFS111" s="940"/>
      <c r="MFT111" s="940"/>
      <c r="MFU111" s="940"/>
      <c r="MFV111" s="940"/>
      <c r="MFW111" s="940"/>
      <c r="MFX111" s="940"/>
      <c r="MFY111" s="940"/>
      <c r="MFZ111" s="940"/>
      <c r="MGA111" s="940"/>
      <c r="MGB111" s="940"/>
      <c r="MGC111" s="940"/>
      <c r="MGD111" s="940"/>
      <c r="MGE111" s="940"/>
      <c r="MGF111" s="940"/>
      <c r="MGG111" s="940"/>
      <c r="MGH111" s="940"/>
      <c r="MGI111" s="940"/>
      <c r="MGJ111" s="940"/>
      <c r="MGK111" s="940"/>
      <c r="MGL111" s="940"/>
      <c r="MGM111" s="940"/>
      <c r="MGN111" s="940"/>
      <c r="MGO111" s="940"/>
      <c r="MGP111" s="940"/>
      <c r="MGQ111" s="940"/>
      <c r="MGR111" s="940"/>
      <c r="MGS111" s="940"/>
      <c r="MGT111" s="940"/>
      <c r="MGU111" s="940"/>
      <c r="MGV111" s="940"/>
      <c r="MGW111" s="940"/>
      <c r="MGX111" s="940"/>
      <c r="MGY111" s="940"/>
      <c r="MGZ111" s="940"/>
      <c r="MHA111" s="940"/>
      <c r="MHB111" s="940"/>
      <c r="MHC111" s="940"/>
      <c r="MHD111" s="940"/>
      <c r="MHE111" s="940"/>
      <c r="MHF111" s="940"/>
      <c r="MHG111" s="940"/>
      <c r="MHH111" s="940"/>
      <c r="MHI111" s="940"/>
      <c r="MHJ111" s="940"/>
      <c r="MHK111" s="940"/>
      <c r="MHL111" s="940"/>
      <c r="MHM111" s="940"/>
      <c r="MHN111" s="940"/>
      <c r="MHO111" s="940"/>
      <c r="MHP111" s="940"/>
      <c r="MHQ111" s="940"/>
      <c r="MHR111" s="940"/>
      <c r="MHS111" s="940"/>
      <c r="MHT111" s="940"/>
      <c r="MHU111" s="940"/>
      <c r="MHV111" s="940"/>
      <c r="MHW111" s="940"/>
      <c r="MHX111" s="940"/>
      <c r="MHY111" s="940"/>
      <c r="MHZ111" s="940"/>
      <c r="MIA111" s="940"/>
      <c r="MIB111" s="940"/>
      <c r="MIC111" s="940"/>
      <c r="MID111" s="940"/>
      <c r="MIE111" s="940"/>
      <c r="MIF111" s="940"/>
      <c r="MIG111" s="940"/>
      <c r="MIH111" s="940"/>
      <c r="MII111" s="940"/>
      <c r="MIJ111" s="940"/>
      <c r="MIK111" s="940"/>
      <c r="MIL111" s="940"/>
      <c r="MIM111" s="940"/>
      <c r="MIN111" s="940"/>
      <c r="MIO111" s="940"/>
      <c r="MIP111" s="940"/>
      <c r="MIQ111" s="940"/>
      <c r="MIR111" s="940"/>
      <c r="MIS111" s="940"/>
      <c r="MIT111" s="940"/>
      <c r="MIU111" s="940"/>
      <c r="MIV111" s="940"/>
      <c r="MIW111" s="940"/>
      <c r="MIX111" s="940"/>
      <c r="MIY111" s="940"/>
      <c r="MIZ111" s="940"/>
      <c r="MJA111" s="940"/>
      <c r="MJB111" s="940"/>
      <c r="MJC111" s="940"/>
      <c r="MJD111" s="940"/>
      <c r="MJE111" s="940"/>
      <c r="MJF111" s="940"/>
      <c r="MJG111" s="940"/>
      <c r="MJH111" s="940"/>
      <c r="MJI111" s="940"/>
      <c r="MJJ111" s="940"/>
      <c r="MJK111" s="940"/>
      <c r="MJL111" s="940"/>
      <c r="MJM111" s="940"/>
      <c r="MJN111" s="940"/>
      <c r="MJO111" s="940"/>
      <c r="MJP111" s="940"/>
      <c r="MJQ111" s="940"/>
      <c r="MJR111" s="940"/>
      <c r="MJS111" s="940"/>
      <c r="MJT111" s="940"/>
      <c r="MJU111" s="940"/>
      <c r="MJV111" s="940"/>
      <c r="MJW111" s="940"/>
      <c r="MJX111" s="940"/>
      <c r="MJY111" s="940"/>
      <c r="MJZ111" s="940"/>
      <c r="MKA111" s="940"/>
      <c r="MKB111" s="940"/>
      <c r="MKC111" s="940"/>
      <c r="MKD111" s="940"/>
      <c r="MKE111" s="940"/>
      <c r="MKF111" s="940"/>
      <c r="MKG111" s="940"/>
      <c r="MKH111" s="940"/>
      <c r="MKI111" s="940"/>
      <c r="MKJ111" s="940"/>
      <c r="MKK111" s="940"/>
      <c r="MKL111" s="940"/>
      <c r="MKM111" s="940"/>
      <c r="MKN111" s="940"/>
      <c r="MKO111" s="940"/>
      <c r="MKP111" s="940"/>
      <c r="MKQ111" s="940"/>
      <c r="MKR111" s="940"/>
      <c r="MKS111" s="940"/>
      <c r="MKT111" s="940"/>
      <c r="MKU111" s="940"/>
      <c r="MKV111" s="940"/>
      <c r="MKW111" s="940"/>
      <c r="MKX111" s="940"/>
      <c r="MKY111" s="940"/>
      <c r="MKZ111" s="940"/>
      <c r="MLA111" s="940"/>
      <c r="MLB111" s="940"/>
      <c r="MLC111" s="940"/>
      <c r="MLD111" s="940"/>
      <c r="MLE111" s="940"/>
      <c r="MLF111" s="940"/>
      <c r="MLG111" s="940"/>
      <c r="MLH111" s="940"/>
      <c r="MLI111" s="940"/>
      <c r="MLJ111" s="940"/>
      <c r="MLK111" s="940"/>
      <c r="MLL111" s="940"/>
      <c r="MLM111" s="940"/>
      <c r="MLN111" s="940"/>
      <c r="MLO111" s="940"/>
      <c r="MLP111" s="940"/>
      <c r="MLQ111" s="940"/>
      <c r="MLR111" s="940"/>
      <c r="MLS111" s="940"/>
      <c r="MLT111" s="940"/>
      <c r="MLU111" s="940"/>
      <c r="MLV111" s="940"/>
      <c r="MLW111" s="940"/>
      <c r="MLX111" s="940"/>
      <c r="MLY111" s="940"/>
      <c r="MLZ111" s="940"/>
      <c r="MMA111" s="940"/>
      <c r="MMB111" s="940"/>
      <c r="MMC111" s="940"/>
      <c r="MMD111" s="940"/>
      <c r="MME111" s="940"/>
      <c r="MMF111" s="940"/>
      <c r="MMG111" s="940"/>
      <c r="MMH111" s="940"/>
      <c r="MMI111" s="940"/>
      <c r="MMJ111" s="940"/>
      <c r="MMK111" s="940"/>
      <c r="MML111" s="940"/>
      <c r="MMM111" s="940"/>
      <c r="MMN111" s="940"/>
      <c r="MMO111" s="940"/>
      <c r="MMP111" s="940"/>
      <c r="MMQ111" s="940"/>
      <c r="MMR111" s="940"/>
      <c r="MMS111" s="940"/>
      <c r="MMT111" s="940"/>
      <c r="MMU111" s="940"/>
      <c r="MMV111" s="940"/>
      <c r="MMW111" s="940"/>
      <c r="MMX111" s="940"/>
      <c r="MMY111" s="940"/>
      <c r="MMZ111" s="940"/>
      <c r="MNA111" s="940"/>
      <c r="MNB111" s="940"/>
      <c r="MNC111" s="940"/>
      <c r="MND111" s="940"/>
      <c r="MNE111" s="940"/>
      <c r="MNF111" s="940"/>
      <c r="MNG111" s="940"/>
      <c r="MNH111" s="940"/>
      <c r="MNI111" s="940"/>
      <c r="MNJ111" s="940"/>
      <c r="MNK111" s="940"/>
      <c r="MNL111" s="940"/>
      <c r="MNM111" s="940"/>
      <c r="MNN111" s="940"/>
      <c r="MNO111" s="940"/>
      <c r="MNP111" s="940"/>
      <c r="MNQ111" s="940"/>
      <c r="MNR111" s="940"/>
      <c r="MNS111" s="940"/>
      <c r="MNT111" s="940"/>
      <c r="MNU111" s="940"/>
      <c r="MNV111" s="940"/>
      <c r="MNW111" s="940"/>
      <c r="MNX111" s="940"/>
      <c r="MNY111" s="940"/>
      <c r="MNZ111" s="940"/>
      <c r="MOA111" s="940"/>
      <c r="MOB111" s="940"/>
      <c r="MOC111" s="940"/>
      <c r="MOD111" s="940"/>
      <c r="MOE111" s="940"/>
      <c r="MOF111" s="940"/>
      <c r="MOG111" s="940"/>
      <c r="MOH111" s="940"/>
      <c r="MOI111" s="940"/>
      <c r="MOJ111" s="940"/>
      <c r="MOK111" s="940"/>
      <c r="MOL111" s="940"/>
      <c r="MOM111" s="940"/>
      <c r="MON111" s="940"/>
      <c r="MOO111" s="940"/>
      <c r="MOP111" s="940"/>
      <c r="MOQ111" s="940"/>
      <c r="MOR111" s="940"/>
      <c r="MOS111" s="940"/>
      <c r="MOT111" s="940"/>
      <c r="MOU111" s="940"/>
      <c r="MOV111" s="940"/>
      <c r="MOW111" s="940"/>
      <c r="MOX111" s="940"/>
      <c r="MOY111" s="940"/>
      <c r="MOZ111" s="940"/>
      <c r="MPA111" s="940"/>
      <c r="MPB111" s="940"/>
      <c r="MPC111" s="940"/>
      <c r="MPD111" s="940"/>
      <c r="MPE111" s="940"/>
      <c r="MPF111" s="940"/>
      <c r="MPG111" s="940"/>
      <c r="MPH111" s="940"/>
      <c r="MPI111" s="940"/>
      <c r="MPJ111" s="940"/>
      <c r="MPK111" s="940"/>
      <c r="MPL111" s="940"/>
      <c r="MPM111" s="940"/>
      <c r="MPN111" s="940"/>
      <c r="MPO111" s="940"/>
      <c r="MPP111" s="940"/>
      <c r="MPQ111" s="940"/>
      <c r="MPR111" s="940"/>
      <c r="MPS111" s="940"/>
      <c r="MPT111" s="940"/>
      <c r="MPU111" s="940"/>
      <c r="MPV111" s="940"/>
      <c r="MPW111" s="940"/>
      <c r="MPX111" s="940"/>
      <c r="MPY111" s="940"/>
      <c r="MPZ111" s="940"/>
      <c r="MQA111" s="940"/>
      <c r="MQB111" s="940"/>
      <c r="MQC111" s="940"/>
      <c r="MQD111" s="940"/>
      <c r="MQE111" s="940"/>
      <c r="MQF111" s="940"/>
      <c r="MQG111" s="940"/>
      <c r="MQH111" s="940"/>
      <c r="MQI111" s="940"/>
      <c r="MQJ111" s="940"/>
      <c r="MQK111" s="940"/>
      <c r="MQL111" s="940"/>
      <c r="MQM111" s="940"/>
      <c r="MQN111" s="940"/>
      <c r="MQO111" s="940"/>
      <c r="MQP111" s="940"/>
      <c r="MQQ111" s="940"/>
      <c r="MQR111" s="940"/>
      <c r="MQS111" s="940"/>
      <c r="MQT111" s="940"/>
      <c r="MQU111" s="940"/>
      <c r="MQV111" s="940"/>
      <c r="MQW111" s="940"/>
      <c r="MQX111" s="940"/>
      <c r="MQY111" s="940"/>
      <c r="MQZ111" s="940"/>
      <c r="MRA111" s="940"/>
      <c r="MRB111" s="940"/>
      <c r="MRC111" s="940"/>
      <c r="MRD111" s="940"/>
      <c r="MRE111" s="940"/>
      <c r="MRF111" s="940"/>
      <c r="MRG111" s="940"/>
      <c r="MRH111" s="940"/>
      <c r="MRI111" s="940"/>
      <c r="MRJ111" s="940"/>
      <c r="MRK111" s="940"/>
      <c r="MRL111" s="940"/>
      <c r="MRM111" s="940"/>
      <c r="MRN111" s="940"/>
      <c r="MRO111" s="940"/>
      <c r="MRP111" s="940"/>
      <c r="MRQ111" s="940"/>
      <c r="MRR111" s="940"/>
      <c r="MRS111" s="940"/>
      <c r="MRT111" s="940"/>
      <c r="MRU111" s="940"/>
      <c r="MRV111" s="940"/>
      <c r="MRW111" s="940"/>
      <c r="MRX111" s="940"/>
      <c r="MRY111" s="940"/>
      <c r="MRZ111" s="940"/>
      <c r="MSA111" s="940"/>
      <c r="MSB111" s="940"/>
      <c r="MSC111" s="940"/>
      <c r="MSD111" s="940"/>
      <c r="MSE111" s="940"/>
      <c r="MSF111" s="940"/>
      <c r="MSG111" s="940"/>
      <c r="MSH111" s="940"/>
      <c r="MSI111" s="940"/>
      <c r="MSJ111" s="940"/>
      <c r="MSK111" s="940"/>
      <c r="MSL111" s="940"/>
      <c r="MSM111" s="940"/>
      <c r="MSN111" s="940"/>
      <c r="MSO111" s="940"/>
      <c r="MSP111" s="940"/>
      <c r="MSQ111" s="940"/>
      <c r="MSR111" s="940"/>
      <c r="MSS111" s="940"/>
      <c r="MST111" s="940"/>
      <c r="MSU111" s="940"/>
      <c r="MSV111" s="940"/>
      <c r="MSW111" s="940"/>
      <c r="MSX111" s="940"/>
      <c r="MSY111" s="940"/>
      <c r="MSZ111" s="940"/>
      <c r="MTA111" s="940"/>
      <c r="MTB111" s="940"/>
      <c r="MTC111" s="940"/>
      <c r="MTD111" s="940"/>
      <c r="MTE111" s="940"/>
      <c r="MTF111" s="940"/>
      <c r="MTG111" s="940"/>
      <c r="MTH111" s="940"/>
      <c r="MTI111" s="940"/>
      <c r="MTJ111" s="940"/>
      <c r="MTK111" s="940"/>
      <c r="MTL111" s="940"/>
      <c r="MTM111" s="940"/>
      <c r="MTN111" s="940"/>
      <c r="MTO111" s="940"/>
      <c r="MTP111" s="940"/>
      <c r="MTQ111" s="940"/>
      <c r="MTR111" s="940"/>
      <c r="MTS111" s="940"/>
      <c r="MTT111" s="940"/>
      <c r="MTU111" s="940"/>
      <c r="MTV111" s="940"/>
      <c r="MTW111" s="940"/>
      <c r="MTX111" s="940"/>
      <c r="MTY111" s="940"/>
      <c r="MTZ111" s="940"/>
      <c r="MUA111" s="940"/>
      <c r="MUB111" s="940"/>
      <c r="MUC111" s="940"/>
      <c r="MUD111" s="940"/>
      <c r="MUE111" s="940"/>
      <c r="MUF111" s="940"/>
      <c r="MUG111" s="940"/>
      <c r="MUH111" s="940"/>
      <c r="MUI111" s="940"/>
      <c r="MUJ111" s="940"/>
      <c r="MUK111" s="940"/>
      <c r="MUL111" s="940"/>
      <c r="MUM111" s="940"/>
      <c r="MUN111" s="940"/>
      <c r="MUO111" s="940"/>
      <c r="MUP111" s="940"/>
      <c r="MUQ111" s="940"/>
      <c r="MUR111" s="940"/>
      <c r="MUS111" s="940"/>
      <c r="MUT111" s="940"/>
      <c r="MUU111" s="940"/>
      <c r="MUV111" s="940"/>
      <c r="MUW111" s="940"/>
      <c r="MUX111" s="940"/>
      <c r="MUY111" s="940"/>
      <c r="MUZ111" s="940"/>
      <c r="MVA111" s="940"/>
      <c r="MVB111" s="940"/>
      <c r="MVC111" s="940"/>
      <c r="MVD111" s="940"/>
      <c r="MVE111" s="940"/>
      <c r="MVF111" s="940"/>
      <c r="MVG111" s="940"/>
      <c r="MVH111" s="940"/>
      <c r="MVI111" s="940"/>
      <c r="MVJ111" s="940"/>
      <c r="MVK111" s="940"/>
      <c r="MVL111" s="940"/>
      <c r="MVM111" s="940"/>
      <c r="MVN111" s="940"/>
      <c r="MVO111" s="940"/>
      <c r="MVP111" s="940"/>
      <c r="MVQ111" s="940"/>
      <c r="MVR111" s="940"/>
      <c r="MVS111" s="940"/>
      <c r="MVT111" s="940"/>
      <c r="MVU111" s="940"/>
      <c r="MVV111" s="940"/>
      <c r="MVW111" s="940"/>
      <c r="MVX111" s="940"/>
      <c r="MVY111" s="940"/>
      <c r="MVZ111" s="940"/>
      <c r="MWA111" s="940"/>
      <c r="MWB111" s="940"/>
      <c r="MWC111" s="940"/>
      <c r="MWD111" s="940"/>
      <c r="MWE111" s="940"/>
      <c r="MWF111" s="940"/>
      <c r="MWG111" s="940"/>
      <c r="MWH111" s="940"/>
      <c r="MWI111" s="940"/>
      <c r="MWJ111" s="940"/>
      <c r="MWK111" s="940"/>
      <c r="MWL111" s="940"/>
      <c r="MWM111" s="940"/>
      <c r="MWN111" s="940"/>
      <c r="MWO111" s="940"/>
      <c r="MWP111" s="940"/>
      <c r="MWQ111" s="940"/>
      <c r="MWR111" s="940"/>
      <c r="MWS111" s="940"/>
      <c r="MWT111" s="940"/>
      <c r="MWU111" s="940"/>
      <c r="MWV111" s="940"/>
      <c r="MWW111" s="940"/>
      <c r="MWX111" s="940"/>
      <c r="MWY111" s="940"/>
      <c r="MWZ111" s="940"/>
      <c r="MXA111" s="940"/>
      <c r="MXB111" s="940"/>
      <c r="MXC111" s="940"/>
      <c r="MXD111" s="940"/>
      <c r="MXE111" s="940"/>
      <c r="MXF111" s="940"/>
      <c r="MXG111" s="940"/>
      <c r="MXH111" s="940"/>
      <c r="MXI111" s="940"/>
      <c r="MXJ111" s="940"/>
      <c r="MXK111" s="940"/>
      <c r="MXL111" s="940"/>
      <c r="MXM111" s="940"/>
      <c r="MXN111" s="940"/>
      <c r="MXO111" s="940"/>
      <c r="MXP111" s="940"/>
      <c r="MXQ111" s="940"/>
      <c r="MXR111" s="940"/>
      <c r="MXS111" s="940"/>
      <c r="MXT111" s="940"/>
      <c r="MXU111" s="940"/>
      <c r="MXV111" s="940"/>
      <c r="MXW111" s="940"/>
      <c r="MXX111" s="940"/>
      <c r="MXY111" s="940"/>
      <c r="MXZ111" s="940"/>
      <c r="MYA111" s="940"/>
      <c r="MYB111" s="940"/>
      <c r="MYC111" s="940"/>
      <c r="MYD111" s="940"/>
      <c r="MYE111" s="940"/>
      <c r="MYF111" s="940"/>
      <c r="MYG111" s="940"/>
      <c r="MYH111" s="940"/>
      <c r="MYI111" s="940"/>
      <c r="MYJ111" s="940"/>
      <c r="MYK111" s="940"/>
      <c r="MYL111" s="940"/>
      <c r="MYM111" s="940"/>
      <c r="MYN111" s="940"/>
      <c r="MYO111" s="940"/>
      <c r="MYP111" s="940"/>
      <c r="MYQ111" s="940"/>
      <c r="MYR111" s="940"/>
      <c r="MYS111" s="940"/>
      <c r="MYT111" s="940"/>
      <c r="MYU111" s="940"/>
      <c r="MYV111" s="940"/>
      <c r="MYW111" s="940"/>
      <c r="MYX111" s="940"/>
      <c r="MYY111" s="940"/>
      <c r="MYZ111" s="940"/>
      <c r="MZA111" s="940"/>
      <c r="MZB111" s="940"/>
      <c r="MZC111" s="940"/>
      <c r="MZD111" s="940"/>
      <c r="MZE111" s="940"/>
      <c r="MZF111" s="940"/>
      <c r="MZG111" s="940"/>
      <c r="MZH111" s="940"/>
      <c r="MZI111" s="940"/>
      <c r="MZJ111" s="940"/>
      <c r="MZK111" s="940"/>
      <c r="MZL111" s="940"/>
      <c r="MZM111" s="940"/>
      <c r="MZN111" s="940"/>
      <c r="MZO111" s="940"/>
      <c r="MZP111" s="940"/>
      <c r="MZQ111" s="940"/>
      <c r="MZR111" s="940"/>
      <c r="MZS111" s="940"/>
      <c r="MZT111" s="940"/>
      <c r="MZU111" s="940"/>
      <c r="MZV111" s="940"/>
      <c r="MZW111" s="940"/>
      <c r="MZX111" s="940"/>
      <c r="MZY111" s="940"/>
      <c r="MZZ111" s="940"/>
      <c r="NAA111" s="940"/>
      <c r="NAB111" s="940"/>
      <c r="NAC111" s="940"/>
      <c r="NAD111" s="940"/>
      <c r="NAE111" s="940"/>
      <c r="NAF111" s="940"/>
      <c r="NAG111" s="940"/>
      <c r="NAH111" s="940"/>
      <c r="NAI111" s="940"/>
      <c r="NAJ111" s="940"/>
      <c r="NAK111" s="940"/>
      <c r="NAL111" s="940"/>
      <c r="NAM111" s="940"/>
      <c r="NAN111" s="940"/>
      <c r="NAO111" s="940"/>
      <c r="NAP111" s="940"/>
      <c r="NAQ111" s="940"/>
      <c r="NAR111" s="940"/>
      <c r="NAS111" s="940"/>
      <c r="NAT111" s="940"/>
      <c r="NAU111" s="940"/>
      <c r="NAV111" s="940"/>
      <c r="NAW111" s="940"/>
      <c r="NAX111" s="940"/>
      <c r="NAY111" s="940"/>
      <c r="NAZ111" s="940"/>
      <c r="NBA111" s="940"/>
      <c r="NBB111" s="940"/>
      <c r="NBC111" s="940"/>
      <c r="NBD111" s="940"/>
      <c r="NBE111" s="940"/>
      <c r="NBF111" s="940"/>
      <c r="NBG111" s="940"/>
      <c r="NBH111" s="940"/>
      <c r="NBI111" s="940"/>
      <c r="NBJ111" s="940"/>
      <c r="NBK111" s="940"/>
      <c r="NBL111" s="940"/>
      <c r="NBM111" s="940"/>
      <c r="NBN111" s="940"/>
      <c r="NBO111" s="940"/>
      <c r="NBP111" s="940"/>
      <c r="NBQ111" s="940"/>
      <c r="NBR111" s="940"/>
      <c r="NBS111" s="940"/>
      <c r="NBT111" s="940"/>
      <c r="NBU111" s="940"/>
      <c r="NBV111" s="940"/>
      <c r="NBW111" s="940"/>
      <c r="NBX111" s="940"/>
      <c r="NBY111" s="940"/>
      <c r="NBZ111" s="940"/>
      <c r="NCA111" s="940"/>
      <c r="NCB111" s="940"/>
      <c r="NCC111" s="940"/>
      <c r="NCD111" s="940"/>
      <c r="NCE111" s="940"/>
      <c r="NCF111" s="940"/>
      <c r="NCG111" s="940"/>
      <c r="NCH111" s="940"/>
      <c r="NCI111" s="940"/>
      <c r="NCJ111" s="940"/>
      <c r="NCK111" s="940"/>
      <c r="NCL111" s="940"/>
      <c r="NCM111" s="940"/>
      <c r="NCN111" s="940"/>
      <c r="NCO111" s="940"/>
      <c r="NCP111" s="940"/>
      <c r="NCQ111" s="940"/>
      <c r="NCR111" s="940"/>
      <c r="NCS111" s="940"/>
      <c r="NCT111" s="940"/>
      <c r="NCU111" s="940"/>
      <c r="NCV111" s="940"/>
      <c r="NCW111" s="940"/>
      <c r="NCX111" s="940"/>
      <c r="NCY111" s="940"/>
      <c r="NCZ111" s="940"/>
      <c r="NDA111" s="940"/>
      <c r="NDB111" s="940"/>
      <c r="NDC111" s="940"/>
      <c r="NDD111" s="940"/>
      <c r="NDE111" s="940"/>
      <c r="NDF111" s="940"/>
      <c r="NDG111" s="940"/>
      <c r="NDH111" s="940"/>
      <c r="NDI111" s="940"/>
      <c r="NDJ111" s="940"/>
      <c r="NDK111" s="940"/>
      <c r="NDL111" s="940"/>
      <c r="NDM111" s="940"/>
      <c r="NDN111" s="940"/>
      <c r="NDO111" s="940"/>
      <c r="NDP111" s="940"/>
      <c r="NDQ111" s="940"/>
      <c r="NDR111" s="940"/>
      <c r="NDS111" s="940"/>
      <c r="NDT111" s="940"/>
      <c r="NDU111" s="940"/>
      <c r="NDV111" s="940"/>
      <c r="NDW111" s="940"/>
      <c r="NDX111" s="940"/>
      <c r="NDY111" s="940"/>
      <c r="NDZ111" s="940"/>
      <c r="NEA111" s="940"/>
      <c r="NEB111" s="940"/>
      <c r="NEC111" s="940"/>
      <c r="NED111" s="940"/>
      <c r="NEE111" s="940"/>
      <c r="NEF111" s="940"/>
      <c r="NEG111" s="940"/>
      <c r="NEH111" s="940"/>
      <c r="NEI111" s="940"/>
      <c r="NEJ111" s="940"/>
      <c r="NEK111" s="940"/>
      <c r="NEL111" s="940"/>
      <c r="NEM111" s="940"/>
      <c r="NEN111" s="940"/>
      <c r="NEO111" s="940"/>
      <c r="NEP111" s="940"/>
      <c r="NEQ111" s="940"/>
      <c r="NER111" s="940"/>
      <c r="NES111" s="940"/>
      <c r="NET111" s="940"/>
      <c r="NEU111" s="940"/>
      <c r="NEV111" s="940"/>
      <c r="NEW111" s="940"/>
      <c r="NEX111" s="940"/>
      <c r="NEY111" s="940"/>
      <c r="NEZ111" s="940"/>
      <c r="NFA111" s="940"/>
      <c r="NFB111" s="940"/>
      <c r="NFC111" s="940"/>
      <c r="NFD111" s="940"/>
      <c r="NFE111" s="940"/>
      <c r="NFF111" s="940"/>
      <c r="NFG111" s="940"/>
      <c r="NFH111" s="940"/>
      <c r="NFI111" s="940"/>
      <c r="NFJ111" s="940"/>
      <c r="NFK111" s="940"/>
      <c r="NFL111" s="940"/>
      <c r="NFM111" s="940"/>
      <c r="NFN111" s="940"/>
      <c r="NFO111" s="940"/>
      <c r="NFP111" s="940"/>
      <c r="NFQ111" s="940"/>
      <c r="NFR111" s="940"/>
      <c r="NFS111" s="940"/>
      <c r="NFT111" s="940"/>
      <c r="NFU111" s="940"/>
      <c r="NFV111" s="940"/>
      <c r="NFW111" s="940"/>
      <c r="NFX111" s="940"/>
      <c r="NFY111" s="940"/>
      <c r="NFZ111" s="940"/>
      <c r="NGA111" s="940"/>
      <c r="NGB111" s="940"/>
      <c r="NGC111" s="940"/>
      <c r="NGD111" s="940"/>
      <c r="NGE111" s="940"/>
      <c r="NGF111" s="940"/>
      <c r="NGG111" s="940"/>
      <c r="NGH111" s="940"/>
      <c r="NGI111" s="940"/>
      <c r="NGJ111" s="940"/>
      <c r="NGK111" s="940"/>
      <c r="NGL111" s="940"/>
      <c r="NGM111" s="940"/>
      <c r="NGN111" s="940"/>
      <c r="NGO111" s="940"/>
      <c r="NGP111" s="940"/>
      <c r="NGQ111" s="940"/>
      <c r="NGR111" s="940"/>
      <c r="NGS111" s="940"/>
      <c r="NGT111" s="940"/>
      <c r="NGU111" s="940"/>
      <c r="NGV111" s="940"/>
      <c r="NGW111" s="940"/>
      <c r="NGX111" s="940"/>
      <c r="NGY111" s="940"/>
      <c r="NGZ111" s="940"/>
      <c r="NHA111" s="940"/>
      <c r="NHB111" s="940"/>
      <c r="NHC111" s="940"/>
      <c r="NHD111" s="940"/>
      <c r="NHE111" s="940"/>
      <c r="NHF111" s="940"/>
      <c r="NHG111" s="940"/>
      <c r="NHH111" s="940"/>
      <c r="NHI111" s="940"/>
      <c r="NHJ111" s="940"/>
      <c r="NHK111" s="940"/>
      <c r="NHL111" s="940"/>
      <c r="NHM111" s="940"/>
      <c r="NHN111" s="940"/>
      <c r="NHO111" s="940"/>
      <c r="NHP111" s="940"/>
      <c r="NHQ111" s="940"/>
      <c r="NHR111" s="940"/>
      <c r="NHS111" s="940"/>
      <c r="NHT111" s="940"/>
      <c r="NHU111" s="940"/>
      <c r="NHV111" s="940"/>
      <c r="NHW111" s="940"/>
      <c r="NHX111" s="940"/>
      <c r="NHY111" s="940"/>
      <c r="NHZ111" s="940"/>
      <c r="NIA111" s="940"/>
      <c r="NIB111" s="940"/>
      <c r="NIC111" s="940"/>
      <c r="NID111" s="940"/>
      <c r="NIE111" s="940"/>
      <c r="NIF111" s="940"/>
      <c r="NIG111" s="940"/>
      <c r="NIH111" s="940"/>
      <c r="NII111" s="940"/>
      <c r="NIJ111" s="940"/>
      <c r="NIK111" s="940"/>
      <c r="NIL111" s="940"/>
      <c r="NIM111" s="940"/>
      <c r="NIN111" s="940"/>
      <c r="NIO111" s="940"/>
      <c r="NIP111" s="940"/>
      <c r="NIQ111" s="940"/>
      <c r="NIR111" s="940"/>
      <c r="NIS111" s="940"/>
      <c r="NIT111" s="940"/>
      <c r="NIU111" s="940"/>
      <c r="NIV111" s="940"/>
      <c r="NIW111" s="940"/>
      <c r="NIX111" s="940"/>
      <c r="NIY111" s="940"/>
      <c r="NIZ111" s="940"/>
      <c r="NJA111" s="940"/>
      <c r="NJB111" s="940"/>
      <c r="NJC111" s="940"/>
      <c r="NJD111" s="940"/>
      <c r="NJE111" s="940"/>
      <c r="NJF111" s="940"/>
      <c r="NJG111" s="940"/>
      <c r="NJH111" s="940"/>
      <c r="NJI111" s="940"/>
      <c r="NJJ111" s="940"/>
      <c r="NJK111" s="940"/>
      <c r="NJL111" s="940"/>
      <c r="NJM111" s="940"/>
      <c r="NJN111" s="940"/>
      <c r="NJO111" s="940"/>
      <c r="NJP111" s="940"/>
      <c r="NJQ111" s="940"/>
      <c r="NJR111" s="940"/>
      <c r="NJS111" s="940"/>
      <c r="NJT111" s="940"/>
      <c r="NJU111" s="940"/>
      <c r="NJV111" s="940"/>
      <c r="NJW111" s="940"/>
      <c r="NJX111" s="940"/>
      <c r="NJY111" s="940"/>
      <c r="NJZ111" s="940"/>
      <c r="NKA111" s="940"/>
      <c r="NKB111" s="940"/>
      <c r="NKC111" s="940"/>
      <c r="NKD111" s="940"/>
      <c r="NKE111" s="940"/>
      <c r="NKF111" s="940"/>
      <c r="NKG111" s="940"/>
      <c r="NKH111" s="940"/>
      <c r="NKI111" s="940"/>
      <c r="NKJ111" s="940"/>
      <c r="NKK111" s="940"/>
      <c r="NKL111" s="940"/>
      <c r="NKM111" s="940"/>
      <c r="NKN111" s="940"/>
      <c r="NKO111" s="940"/>
      <c r="NKP111" s="940"/>
      <c r="NKQ111" s="940"/>
      <c r="NKR111" s="940"/>
      <c r="NKS111" s="940"/>
      <c r="NKT111" s="940"/>
      <c r="NKU111" s="940"/>
      <c r="NKV111" s="940"/>
      <c r="NKW111" s="940"/>
      <c r="NKX111" s="940"/>
      <c r="NKY111" s="940"/>
      <c r="NKZ111" s="940"/>
      <c r="NLA111" s="940"/>
      <c r="NLB111" s="940"/>
      <c r="NLC111" s="940"/>
      <c r="NLD111" s="940"/>
      <c r="NLE111" s="940"/>
      <c r="NLF111" s="940"/>
      <c r="NLG111" s="940"/>
      <c r="NLH111" s="940"/>
      <c r="NLI111" s="940"/>
      <c r="NLJ111" s="940"/>
      <c r="NLK111" s="940"/>
      <c r="NLL111" s="940"/>
      <c r="NLM111" s="940"/>
      <c r="NLN111" s="940"/>
      <c r="NLO111" s="940"/>
      <c r="NLP111" s="940"/>
      <c r="NLQ111" s="940"/>
      <c r="NLR111" s="940"/>
      <c r="NLS111" s="940"/>
      <c r="NLT111" s="940"/>
      <c r="NLU111" s="940"/>
      <c r="NLV111" s="940"/>
      <c r="NLW111" s="940"/>
      <c r="NLX111" s="940"/>
      <c r="NLY111" s="940"/>
      <c r="NLZ111" s="940"/>
      <c r="NMA111" s="940"/>
      <c r="NMB111" s="940"/>
      <c r="NMC111" s="940"/>
      <c r="NMD111" s="940"/>
      <c r="NME111" s="940"/>
      <c r="NMF111" s="940"/>
      <c r="NMG111" s="940"/>
      <c r="NMH111" s="940"/>
      <c r="NMI111" s="940"/>
      <c r="NMJ111" s="940"/>
      <c r="NMK111" s="940"/>
      <c r="NML111" s="940"/>
      <c r="NMM111" s="940"/>
      <c r="NMN111" s="940"/>
      <c r="NMO111" s="940"/>
      <c r="NMP111" s="940"/>
      <c r="NMQ111" s="940"/>
      <c r="NMR111" s="940"/>
      <c r="NMS111" s="940"/>
      <c r="NMT111" s="940"/>
      <c r="NMU111" s="940"/>
      <c r="NMV111" s="940"/>
      <c r="NMW111" s="940"/>
      <c r="NMX111" s="940"/>
      <c r="NMY111" s="940"/>
      <c r="NMZ111" s="940"/>
      <c r="NNA111" s="940"/>
      <c r="NNB111" s="940"/>
      <c r="NNC111" s="940"/>
      <c r="NND111" s="940"/>
      <c r="NNE111" s="940"/>
      <c r="NNF111" s="940"/>
      <c r="NNG111" s="940"/>
      <c r="NNH111" s="940"/>
      <c r="NNI111" s="940"/>
      <c r="NNJ111" s="940"/>
      <c r="NNK111" s="940"/>
      <c r="NNL111" s="940"/>
      <c r="NNM111" s="940"/>
      <c r="NNN111" s="940"/>
      <c r="NNO111" s="940"/>
      <c r="NNP111" s="940"/>
      <c r="NNQ111" s="940"/>
      <c r="NNR111" s="940"/>
      <c r="NNS111" s="940"/>
      <c r="NNT111" s="940"/>
      <c r="NNU111" s="940"/>
      <c r="NNV111" s="940"/>
      <c r="NNW111" s="940"/>
      <c r="NNX111" s="940"/>
      <c r="NNY111" s="940"/>
      <c r="NNZ111" s="940"/>
      <c r="NOA111" s="940"/>
      <c r="NOB111" s="940"/>
      <c r="NOC111" s="940"/>
      <c r="NOD111" s="940"/>
      <c r="NOE111" s="940"/>
      <c r="NOF111" s="940"/>
      <c r="NOG111" s="940"/>
      <c r="NOH111" s="940"/>
      <c r="NOI111" s="940"/>
      <c r="NOJ111" s="940"/>
      <c r="NOK111" s="940"/>
      <c r="NOL111" s="940"/>
      <c r="NOM111" s="940"/>
      <c r="NON111" s="940"/>
      <c r="NOO111" s="940"/>
      <c r="NOP111" s="940"/>
      <c r="NOQ111" s="940"/>
      <c r="NOR111" s="940"/>
      <c r="NOS111" s="940"/>
      <c r="NOT111" s="940"/>
      <c r="NOU111" s="940"/>
      <c r="NOV111" s="940"/>
      <c r="NOW111" s="940"/>
      <c r="NOX111" s="940"/>
      <c r="NOY111" s="940"/>
      <c r="NOZ111" s="940"/>
      <c r="NPA111" s="940"/>
      <c r="NPB111" s="940"/>
      <c r="NPC111" s="940"/>
      <c r="NPD111" s="940"/>
      <c r="NPE111" s="940"/>
      <c r="NPF111" s="940"/>
      <c r="NPG111" s="940"/>
      <c r="NPH111" s="940"/>
      <c r="NPI111" s="940"/>
      <c r="NPJ111" s="940"/>
      <c r="NPK111" s="940"/>
      <c r="NPL111" s="940"/>
      <c r="NPM111" s="940"/>
      <c r="NPN111" s="940"/>
      <c r="NPO111" s="940"/>
      <c r="NPP111" s="940"/>
      <c r="NPQ111" s="940"/>
      <c r="NPR111" s="940"/>
      <c r="NPS111" s="940"/>
      <c r="NPT111" s="940"/>
      <c r="NPU111" s="940"/>
      <c r="NPV111" s="940"/>
      <c r="NPW111" s="940"/>
      <c r="NPX111" s="940"/>
      <c r="NPY111" s="940"/>
      <c r="NPZ111" s="940"/>
      <c r="NQA111" s="940"/>
      <c r="NQB111" s="940"/>
      <c r="NQC111" s="940"/>
      <c r="NQD111" s="940"/>
      <c r="NQE111" s="940"/>
      <c r="NQF111" s="940"/>
      <c r="NQG111" s="940"/>
      <c r="NQH111" s="940"/>
      <c r="NQI111" s="940"/>
      <c r="NQJ111" s="940"/>
      <c r="NQK111" s="940"/>
      <c r="NQL111" s="940"/>
      <c r="NQM111" s="940"/>
      <c r="NQN111" s="940"/>
      <c r="NQO111" s="940"/>
      <c r="NQP111" s="940"/>
      <c r="NQQ111" s="940"/>
      <c r="NQR111" s="940"/>
      <c r="NQS111" s="940"/>
      <c r="NQT111" s="940"/>
      <c r="NQU111" s="940"/>
      <c r="NQV111" s="940"/>
      <c r="NQW111" s="940"/>
      <c r="NQX111" s="940"/>
      <c r="NQY111" s="940"/>
      <c r="NQZ111" s="940"/>
      <c r="NRA111" s="940"/>
      <c r="NRB111" s="940"/>
      <c r="NRC111" s="940"/>
      <c r="NRD111" s="940"/>
      <c r="NRE111" s="940"/>
      <c r="NRF111" s="940"/>
      <c r="NRG111" s="940"/>
      <c r="NRH111" s="940"/>
      <c r="NRI111" s="940"/>
      <c r="NRJ111" s="940"/>
      <c r="NRK111" s="940"/>
      <c r="NRL111" s="940"/>
      <c r="NRM111" s="940"/>
      <c r="NRN111" s="940"/>
      <c r="NRO111" s="940"/>
      <c r="NRP111" s="940"/>
      <c r="NRQ111" s="940"/>
      <c r="NRR111" s="940"/>
      <c r="NRS111" s="940"/>
      <c r="NRT111" s="940"/>
      <c r="NRU111" s="940"/>
      <c r="NRV111" s="940"/>
      <c r="NRW111" s="940"/>
      <c r="NRX111" s="940"/>
      <c r="NRY111" s="940"/>
      <c r="NRZ111" s="940"/>
      <c r="NSA111" s="940"/>
      <c r="NSB111" s="940"/>
      <c r="NSC111" s="940"/>
      <c r="NSD111" s="940"/>
      <c r="NSE111" s="940"/>
      <c r="NSF111" s="940"/>
      <c r="NSG111" s="940"/>
      <c r="NSH111" s="940"/>
      <c r="NSI111" s="940"/>
      <c r="NSJ111" s="940"/>
      <c r="NSK111" s="940"/>
      <c r="NSL111" s="940"/>
      <c r="NSM111" s="940"/>
      <c r="NSN111" s="940"/>
      <c r="NSO111" s="940"/>
      <c r="NSP111" s="940"/>
      <c r="NSQ111" s="940"/>
      <c r="NSR111" s="940"/>
      <c r="NSS111" s="940"/>
      <c r="NST111" s="940"/>
      <c r="NSU111" s="940"/>
      <c r="NSV111" s="940"/>
      <c r="NSW111" s="940"/>
      <c r="NSX111" s="940"/>
      <c r="NSY111" s="940"/>
      <c r="NSZ111" s="940"/>
      <c r="NTA111" s="940"/>
      <c r="NTB111" s="940"/>
      <c r="NTC111" s="940"/>
      <c r="NTD111" s="940"/>
      <c r="NTE111" s="940"/>
      <c r="NTF111" s="940"/>
      <c r="NTG111" s="940"/>
      <c r="NTH111" s="940"/>
      <c r="NTI111" s="940"/>
      <c r="NTJ111" s="940"/>
      <c r="NTK111" s="940"/>
      <c r="NTL111" s="940"/>
      <c r="NTM111" s="940"/>
      <c r="NTN111" s="940"/>
      <c r="NTO111" s="940"/>
      <c r="NTP111" s="940"/>
      <c r="NTQ111" s="940"/>
      <c r="NTR111" s="940"/>
      <c r="NTS111" s="940"/>
      <c r="NTT111" s="940"/>
      <c r="NTU111" s="940"/>
      <c r="NTV111" s="940"/>
      <c r="NTW111" s="940"/>
      <c r="NTX111" s="940"/>
      <c r="NTY111" s="940"/>
      <c r="NTZ111" s="940"/>
      <c r="NUA111" s="940"/>
      <c r="NUB111" s="940"/>
      <c r="NUC111" s="940"/>
      <c r="NUD111" s="940"/>
      <c r="NUE111" s="940"/>
      <c r="NUF111" s="940"/>
      <c r="NUG111" s="940"/>
      <c r="NUH111" s="940"/>
      <c r="NUI111" s="940"/>
      <c r="NUJ111" s="940"/>
      <c r="NUK111" s="940"/>
      <c r="NUL111" s="940"/>
      <c r="NUM111" s="940"/>
      <c r="NUN111" s="940"/>
      <c r="NUO111" s="940"/>
      <c r="NUP111" s="940"/>
      <c r="NUQ111" s="940"/>
      <c r="NUR111" s="940"/>
      <c r="NUS111" s="940"/>
      <c r="NUT111" s="940"/>
      <c r="NUU111" s="940"/>
      <c r="NUV111" s="940"/>
      <c r="NUW111" s="940"/>
      <c r="NUX111" s="940"/>
      <c r="NUY111" s="940"/>
      <c r="NUZ111" s="940"/>
      <c r="NVA111" s="940"/>
      <c r="NVB111" s="940"/>
      <c r="NVC111" s="940"/>
      <c r="NVD111" s="940"/>
      <c r="NVE111" s="940"/>
      <c r="NVF111" s="940"/>
      <c r="NVG111" s="940"/>
      <c r="NVH111" s="940"/>
      <c r="NVI111" s="940"/>
      <c r="NVJ111" s="940"/>
      <c r="NVK111" s="940"/>
      <c r="NVL111" s="940"/>
      <c r="NVM111" s="940"/>
      <c r="NVN111" s="940"/>
      <c r="NVO111" s="940"/>
      <c r="NVP111" s="940"/>
      <c r="NVQ111" s="940"/>
      <c r="NVR111" s="940"/>
      <c r="NVS111" s="940"/>
      <c r="NVT111" s="940"/>
      <c r="NVU111" s="940"/>
      <c r="NVV111" s="940"/>
      <c r="NVW111" s="940"/>
      <c r="NVX111" s="940"/>
      <c r="NVY111" s="940"/>
      <c r="NVZ111" s="940"/>
      <c r="NWA111" s="940"/>
      <c r="NWB111" s="940"/>
      <c r="NWC111" s="940"/>
      <c r="NWD111" s="940"/>
      <c r="NWE111" s="940"/>
      <c r="NWF111" s="940"/>
      <c r="NWG111" s="940"/>
      <c r="NWH111" s="940"/>
      <c r="NWI111" s="940"/>
      <c r="NWJ111" s="940"/>
      <c r="NWK111" s="940"/>
      <c r="NWL111" s="940"/>
      <c r="NWM111" s="940"/>
      <c r="NWN111" s="940"/>
      <c r="NWO111" s="940"/>
      <c r="NWP111" s="940"/>
      <c r="NWQ111" s="940"/>
      <c r="NWR111" s="940"/>
      <c r="NWS111" s="940"/>
      <c r="NWT111" s="940"/>
      <c r="NWU111" s="940"/>
      <c r="NWV111" s="940"/>
      <c r="NWW111" s="940"/>
      <c r="NWX111" s="940"/>
      <c r="NWY111" s="940"/>
      <c r="NWZ111" s="940"/>
      <c r="NXA111" s="940"/>
      <c r="NXB111" s="940"/>
      <c r="NXC111" s="940"/>
      <c r="NXD111" s="940"/>
      <c r="NXE111" s="940"/>
      <c r="NXF111" s="940"/>
      <c r="NXG111" s="940"/>
      <c r="NXH111" s="940"/>
      <c r="NXI111" s="940"/>
      <c r="NXJ111" s="940"/>
      <c r="NXK111" s="940"/>
      <c r="NXL111" s="940"/>
      <c r="NXM111" s="940"/>
      <c r="NXN111" s="940"/>
      <c r="NXO111" s="940"/>
      <c r="NXP111" s="940"/>
      <c r="NXQ111" s="940"/>
      <c r="NXR111" s="940"/>
      <c r="NXS111" s="940"/>
      <c r="NXT111" s="940"/>
      <c r="NXU111" s="940"/>
      <c r="NXV111" s="940"/>
      <c r="NXW111" s="940"/>
      <c r="NXX111" s="940"/>
      <c r="NXY111" s="940"/>
      <c r="NXZ111" s="940"/>
      <c r="NYA111" s="940"/>
      <c r="NYB111" s="940"/>
      <c r="NYC111" s="940"/>
      <c r="NYD111" s="940"/>
      <c r="NYE111" s="940"/>
      <c r="NYF111" s="940"/>
      <c r="NYG111" s="940"/>
      <c r="NYH111" s="940"/>
      <c r="NYI111" s="940"/>
      <c r="NYJ111" s="940"/>
      <c r="NYK111" s="940"/>
      <c r="NYL111" s="940"/>
      <c r="NYM111" s="940"/>
      <c r="NYN111" s="940"/>
      <c r="NYO111" s="940"/>
      <c r="NYP111" s="940"/>
      <c r="NYQ111" s="940"/>
      <c r="NYR111" s="940"/>
      <c r="NYS111" s="940"/>
      <c r="NYT111" s="940"/>
      <c r="NYU111" s="940"/>
      <c r="NYV111" s="940"/>
      <c r="NYW111" s="940"/>
      <c r="NYX111" s="940"/>
      <c r="NYY111" s="940"/>
      <c r="NYZ111" s="940"/>
      <c r="NZA111" s="940"/>
      <c r="NZB111" s="940"/>
      <c r="NZC111" s="940"/>
      <c r="NZD111" s="940"/>
      <c r="NZE111" s="940"/>
      <c r="NZF111" s="940"/>
      <c r="NZG111" s="940"/>
      <c r="NZH111" s="940"/>
      <c r="NZI111" s="940"/>
      <c r="NZJ111" s="940"/>
      <c r="NZK111" s="940"/>
      <c r="NZL111" s="940"/>
      <c r="NZM111" s="940"/>
      <c r="NZN111" s="940"/>
      <c r="NZO111" s="940"/>
      <c r="NZP111" s="940"/>
      <c r="NZQ111" s="940"/>
      <c r="NZR111" s="940"/>
      <c r="NZS111" s="940"/>
      <c r="NZT111" s="940"/>
      <c r="NZU111" s="940"/>
      <c r="NZV111" s="940"/>
      <c r="NZW111" s="940"/>
      <c r="NZX111" s="940"/>
      <c r="NZY111" s="940"/>
      <c r="NZZ111" s="940"/>
      <c r="OAA111" s="940"/>
      <c r="OAB111" s="940"/>
      <c r="OAC111" s="940"/>
      <c r="OAD111" s="940"/>
      <c r="OAE111" s="940"/>
      <c r="OAF111" s="940"/>
      <c r="OAG111" s="940"/>
      <c r="OAH111" s="940"/>
      <c r="OAI111" s="940"/>
      <c r="OAJ111" s="940"/>
      <c r="OAK111" s="940"/>
      <c r="OAL111" s="940"/>
      <c r="OAM111" s="940"/>
      <c r="OAN111" s="940"/>
      <c r="OAO111" s="940"/>
      <c r="OAP111" s="940"/>
      <c r="OAQ111" s="940"/>
      <c r="OAR111" s="940"/>
      <c r="OAS111" s="940"/>
      <c r="OAT111" s="940"/>
      <c r="OAU111" s="940"/>
      <c r="OAV111" s="940"/>
      <c r="OAW111" s="940"/>
      <c r="OAX111" s="940"/>
      <c r="OAY111" s="940"/>
      <c r="OAZ111" s="940"/>
      <c r="OBA111" s="940"/>
      <c r="OBB111" s="940"/>
      <c r="OBC111" s="940"/>
      <c r="OBD111" s="940"/>
      <c r="OBE111" s="940"/>
      <c r="OBF111" s="940"/>
      <c r="OBG111" s="940"/>
      <c r="OBH111" s="940"/>
      <c r="OBI111" s="940"/>
      <c r="OBJ111" s="940"/>
      <c r="OBK111" s="940"/>
      <c r="OBL111" s="940"/>
      <c r="OBM111" s="940"/>
      <c r="OBN111" s="940"/>
      <c r="OBO111" s="940"/>
      <c r="OBP111" s="940"/>
      <c r="OBQ111" s="940"/>
      <c r="OBR111" s="940"/>
      <c r="OBS111" s="940"/>
      <c r="OBT111" s="940"/>
      <c r="OBU111" s="940"/>
      <c r="OBV111" s="940"/>
      <c r="OBW111" s="940"/>
      <c r="OBX111" s="940"/>
      <c r="OBY111" s="940"/>
      <c r="OBZ111" s="940"/>
      <c r="OCA111" s="940"/>
      <c r="OCB111" s="940"/>
      <c r="OCC111" s="940"/>
      <c r="OCD111" s="940"/>
      <c r="OCE111" s="940"/>
      <c r="OCF111" s="940"/>
      <c r="OCG111" s="940"/>
      <c r="OCH111" s="940"/>
      <c r="OCI111" s="940"/>
      <c r="OCJ111" s="940"/>
      <c r="OCK111" s="940"/>
      <c r="OCL111" s="940"/>
      <c r="OCM111" s="940"/>
      <c r="OCN111" s="940"/>
      <c r="OCO111" s="940"/>
      <c r="OCP111" s="940"/>
      <c r="OCQ111" s="940"/>
      <c r="OCR111" s="940"/>
      <c r="OCS111" s="940"/>
      <c r="OCT111" s="940"/>
      <c r="OCU111" s="940"/>
      <c r="OCV111" s="940"/>
      <c r="OCW111" s="940"/>
      <c r="OCX111" s="940"/>
      <c r="OCY111" s="940"/>
      <c r="OCZ111" s="940"/>
      <c r="ODA111" s="940"/>
      <c r="ODB111" s="940"/>
      <c r="ODC111" s="940"/>
      <c r="ODD111" s="940"/>
      <c r="ODE111" s="940"/>
      <c r="ODF111" s="940"/>
      <c r="ODG111" s="940"/>
      <c r="ODH111" s="940"/>
      <c r="ODI111" s="940"/>
      <c r="ODJ111" s="940"/>
      <c r="ODK111" s="940"/>
      <c r="ODL111" s="940"/>
      <c r="ODM111" s="940"/>
      <c r="ODN111" s="940"/>
      <c r="ODO111" s="940"/>
      <c r="ODP111" s="940"/>
      <c r="ODQ111" s="940"/>
      <c r="ODR111" s="940"/>
      <c r="ODS111" s="940"/>
      <c r="ODT111" s="940"/>
      <c r="ODU111" s="940"/>
      <c r="ODV111" s="940"/>
      <c r="ODW111" s="940"/>
      <c r="ODX111" s="940"/>
      <c r="ODY111" s="940"/>
      <c r="ODZ111" s="940"/>
      <c r="OEA111" s="940"/>
      <c r="OEB111" s="940"/>
      <c r="OEC111" s="940"/>
      <c r="OED111" s="940"/>
      <c r="OEE111" s="940"/>
      <c r="OEF111" s="940"/>
      <c r="OEG111" s="940"/>
      <c r="OEH111" s="940"/>
      <c r="OEI111" s="940"/>
      <c r="OEJ111" s="940"/>
      <c r="OEK111" s="940"/>
      <c r="OEL111" s="940"/>
      <c r="OEM111" s="940"/>
      <c r="OEN111" s="940"/>
      <c r="OEO111" s="940"/>
      <c r="OEP111" s="940"/>
      <c r="OEQ111" s="940"/>
      <c r="OER111" s="940"/>
      <c r="OES111" s="940"/>
      <c r="OET111" s="940"/>
      <c r="OEU111" s="940"/>
      <c r="OEV111" s="940"/>
      <c r="OEW111" s="940"/>
      <c r="OEX111" s="940"/>
      <c r="OEY111" s="940"/>
      <c r="OEZ111" s="940"/>
      <c r="OFA111" s="940"/>
      <c r="OFB111" s="940"/>
      <c r="OFC111" s="940"/>
      <c r="OFD111" s="940"/>
      <c r="OFE111" s="940"/>
      <c r="OFF111" s="940"/>
      <c r="OFG111" s="940"/>
      <c r="OFH111" s="940"/>
      <c r="OFI111" s="940"/>
      <c r="OFJ111" s="940"/>
      <c r="OFK111" s="940"/>
      <c r="OFL111" s="940"/>
      <c r="OFM111" s="940"/>
      <c r="OFN111" s="940"/>
      <c r="OFO111" s="940"/>
      <c r="OFP111" s="940"/>
      <c r="OFQ111" s="940"/>
      <c r="OFR111" s="940"/>
      <c r="OFS111" s="940"/>
      <c r="OFT111" s="940"/>
      <c r="OFU111" s="940"/>
      <c r="OFV111" s="940"/>
      <c r="OFW111" s="940"/>
      <c r="OFX111" s="940"/>
      <c r="OFY111" s="940"/>
      <c r="OFZ111" s="940"/>
      <c r="OGA111" s="940"/>
      <c r="OGB111" s="940"/>
      <c r="OGC111" s="940"/>
      <c r="OGD111" s="940"/>
      <c r="OGE111" s="940"/>
      <c r="OGF111" s="940"/>
      <c r="OGG111" s="940"/>
      <c r="OGH111" s="940"/>
      <c r="OGI111" s="940"/>
      <c r="OGJ111" s="940"/>
      <c r="OGK111" s="940"/>
      <c r="OGL111" s="940"/>
      <c r="OGM111" s="940"/>
      <c r="OGN111" s="940"/>
      <c r="OGO111" s="940"/>
      <c r="OGP111" s="940"/>
      <c r="OGQ111" s="940"/>
      <c r="OGR111" s="940"/>
      <c r="OGS111" s="940"/>
      <c r="OGT111" s="940"/>
      <c r="OGU111" s="940"/>
      <c r="OGV111" s="940"/>
      <c r="OGW111" s="940"/>
      <c r="OGX111" s="940"/>
      <c r="OGY111" s="940"/>
      <c r="OGZ111" s="940"/>
      <c r="OHA111" s="940"/>
      <c r="OHB111" s="940"/>
      <c r="OHC111" s="940"/>
      <c r="OHD111" s="940"/>
      <c r="OHE111" s="940"/>
      <c r="OHF111" s="940"/>
      <c r="OHG111" s="940"/>
      <c r="OHH111" s="940"/>
      <c r="OHI111" s="940"/>
      <c r="OHJ111" s="940"/>
      <c r="OHK111" s="940"/>
      <c r="OHL111" s="940"/>
      <c r="OHM111" s="940"/>
      <c r="OHN111" s="940"/>
      <c r="OHO111" s="940"/>
      <c r="OHP111" s="940"/>
      <c r="OHQ111" s="940"/>
      <c r="OHR111" s="940"/>
      <c r="OHS111" s="940"/>
      <c r="OHT111" s="940"/>
      <c r="OHU111" s="940"/>
      <c r="OHV111" s="940"/>
      <c r="OHW111" s="940"/>
      <c r="OHX111" s="940"/>
      <c r="OHY111" s="940"/>
      <c r="OHZ111" s="940"/>
      <c r="OIA111" s="940"/>
      <c r="OIB111" s="940"/>
      <c r="OIC111" s="940"/>
      <c r="OID111" s="940"/>
      <c r="OIE111" s="940"/>
      <c r="OIF111" s="940"/>
      <c r="OIG111" s="940"/>
      <c r="OIH111" s="940"/>
      <c r="OII111" s="940"/>
      <c r="OIJ111" s="940"/>
      <c r="OIK111" s="940"/>
      <c r="OIL111" s="940"/>
      <c r="OIM111" s="940"/>
      <c r="OIN111" s="940"/>
      <c r="OIO111" s="940"/>
      <c r="OIP111" s="940"/>
      <c r="OIQ111" s="940"/>
      <c r="OIR111" s="940"/>
      <c r="OIS111" s="940"/>
      <c r="OIT111" s="940"/>
      <c r="OIU111" s="940"/>
      <c r="OIV111" s="940"/>
      <c r="OIW111" s="940"/>
      <c r="OIX111" s="940"/>
      <c r="OIY111" s="940"/>
      <c r="OIZ111" s="940"/>
      <c r="OJA111" s="940"/>
      <c r="OJB111" s="940"/>
      <c r="OJC111" s="940"/>
      <c r="OJD111" s="940"/>
      <c r="OJE111" s="940"/>
      <c r="OJF111" s="940"/>
      <c r="OJG111" s="940"/>
      <c r="OJH111" s="940"/>
      <c r="OJI111" s="940"/>
      <c r="OJJ111" s="940"/>
      <c r="OJK111" s="940"/>
      <c r="OJL111" s="940"/>
      <c r="OJM111" s="940"/>
      <c r="OJN111" s="940"/>
      <c r="OJO111" s="940"/>
      <c r="OJP111" s="940"/>
      <c r="OJQ111" s="940"/>
      <c r="OJR111" s="940"/>
      <c r="OJS111" s="940"/>
      <c r="OJT111" s="940"/>
      <c r="OJU111" s="940"/>
      <c r="OJV111" s="940"/>
      <c r="OJW111" s="940"/>
      <c r="OJX111" s="940"/>
      <c r="OJY111" s="940"/>
      <c r="OJZ111" s="940"/>
      <c r="OKA111" s="940"/>
      <c r="OKB111" s="940"/>
      <c r="OKC111" s="940"/>
      <c r="OKD111" s="940"/>
      <c r="OKE111" s="940"/>
      <c r="OKF111" s="940"/>
      <c r="OKG111" s="940"/>
      <c r="OKH111" s="940"/>
      <c r="OKI111" s="940"/>
      <c r="OKJ111" s="940"/>
      <c r="OKK111" s="940"/>
      <c r="OKL111" s="940"/>
      <c r="OKM111" s="940"/>
      <c r="OKN111" s="940"/>
      <c r="OKO111" s="940"/>
      <c r="OKP111" s="940"/>
      <c r="OKQ111" s="940"/>
      <c r="OKR111" s="940"/>
      <c r="OKS111" s="940"/>
      <c r="OKT111" s="940"/>
      <c r="OKU111" s="940"/>
      <c r="OKV111" s="940"/>
      <c r="OKW111" s="940"/>
      <c r="OKX111" s="940"/>
      <c r="OKY111" s="940"/>
      <c r="OKZ111" s="940"/>
      <c r="OLA111" s="940"/>
      <c r="OLB111" s="940"/>
      <c r="OLC111" s="940"/>
      <c r="OLD111" s="940"/>
      <c r="OLE111" s="940"/>
      <c r="OLF111" s="940"/>
      <c r="OLG111" s="940"/>
      <c r="OLH111" s="940"/>
      <c r="OLI111" s="940"/>
      <c r="OLJ111" s="940"/>
      <c r="OLK111" s="940"/>
      <c r="OLL111" s="940"/>
      <c r="OLM111" s="940"/>
      <c r="OLN111" s="940"/>
      <c r="OLO111" s="940"/>
      <c r="OLP111" s="940"/>
      <c r="OLQ111" s="940"/>
      <c r="OLR111" s="940"/>
      <c r="OLS111" s="940"/>
      <c r="OLT111" s="940"/>
      <c r="OLU111" s="940"/>
      <c r="OLV111" s="940"/>
      <c r="OLW111" s="940"/>
      <c r="OLX111" s="940"/>
      <c r="OLY111" s="940"/>
      <c r="OLZ111" s="940"/>
      <c r="OMA111" s="940"/>
      <c r="OMB111" s="940"/>
      <c r="OMC111" s="940"/>
      <c r="OMD111" s="940"/>
      <c r="OME111" s="940"/>
      <c r="OMF111" s="940"/>
      <c r="OMG111" s="940"/>
      <c r="OMH111" s="940"/>
      <c r="OMI111" s="940"/>
      <c r="OMJ111" s="940"/>
      <c r="OMK111" s="940"/>
      <c r="OML111" s="940"/>
      <c r="OMM111" s="940"/>
      <c r="OMN111" s="940"/>
      <c r="OMO111" s="940"/>
      <c r="OMP111" s="940"/>
      <c r="OMQ111" s="940"/>
      <c r="OMR111" s="940"/>
      <c r="OMS111" s="940"/>
      <c r="OMT111" s="940"/>
      <c r="OMU111" s="940"/>
      <c r="OMV111" s="940"/>
      <c r="OMW111" s="940"/>
      <c r="OMX111" s="940"/>
      <c r="OMY111" s="940"/>
      <c r="OMZ111" s="940"/>
      <c r="ONA111" s="940"/>
      <c r="ONB111" s="940"/>
      <c r="ONC111" s="940"/>
      <c r="OND111" s="940"/>
      <c r="ONE111" s="940"/>
      <c r="ONF111" s="940"/>
      <c r="ONG111" s="940"/>
      <c r="ONH111" s="940"/>
      <c r="ONI111" s="940"/>
      <c r="ONJ111" s="940"/>
      <c r="ONK111" s="940"/>
      <c r="ONL111" s="940"/>
      <c r="ONM111" s="940"/>
      <c r="ONN111" s="940"/>
      <c r="ONO111" s="940"/>
      <c r="ONP111" s="940"/>
      <c r="ONQ111" s="940"/>
      <c r="ONR111" s="940"/>
      <c r="ONS111" s="940"/>
      <c r="ONT111" s="940"/>
      <c r="ONU111" s="940"/>
      <c r="ONV111" s="940"/>
      <c r="ONW111" s="940"/>
      <c r="ONX111" s="940"/>
      <c r="ONY111" s="940"/>
      <c r="ONZ111" s="940"/>
      <c r="OOA111" s="940"/>
      <c r="OOB111" s="940"/>
      <c r="OOC111" s="940"/>
      <c r="OOD111" s="940"/>
      <c r="OOE111" s="940"/>
      <c r="OOF111" s="940"/>
      <c r="OOG111" s="940"/>
      <c r="OOH111" s="940"/>
      <c r="OOI111" s="940"/>
      <c r="OOJ111" s="940"/>
      <c r="OOK111" s="940"/>
      <c r="OOL111" s="940"/>
      <c r="OOM111" s="940"/>
      <c r="OON111" s="940"/>
      <c r="OOO111" s="940"/>
      <c r="OOP111" s="940"/>
      <c r="OOQ111" s="940"/>
      <c r="OOR111" s="940"/>
      <c r="OOS111" s="940"/>
      <c r="OOT111" s="940"/>
      <c r="OOU111" s="940"/>
      <c r="OOV111" s="940"/>
      <c r="OOW111" s="940"/>
      <c r="OOX111" s="940"/>
      <c r="OOY111" s="940"/>
      <c r="OOZ111" s="940"/>
      <c r="OPA111" s="940"/>
      <c r="OPB111" s="940"/>
      <c r="OPC111" s="940"/>
      <c r="OPD111" s="940"/>
      <c r="OPE111" s="940"/>
      <c r="OPF111" s="940"/>
      <c r="OPG111" s="940"/>
      <c r="OPH111" s="940"/>
      <c r="OPI111" s="940"/>
      <c r="OPJ111" s="940"/>
      <c r="OPK111" s="940"/>
      <c r="OPL111" s="940"/>
      <c r="OPM111" s="940"/>
      <c r="OPN111" s="940"/>
      <c r="OPO111" s="940"/>
      <c r="OPP111" s="940"/>
      <c r="OPQ111" s="940"/>
      <c r="OPR111" s="940"/>
      <c r="OPS111" s="940"/>
      <c r="OPT111" s="940"/>
      <c r="OPU111" s="940"/>
      <c r="OPV111" s="940"/>
      <c r="OPW111" s="940"/>
      <c r="OPX111" s="940"/>
      <c r="OPY111" s="940"/>
      <c r="OPZ111" s="940"/>
      <c r="OQA111" s="940"/>
      <c r="OQB111" s="940"/>
      <c r="OQC111" s="940"/>
      <c r="OQD111" s="940"/>
      <c r="OQE111" s="940"/>
      <c r="OQF111" s="940"/>
      <c r="OQG111" s="940"/>
      <c r="OQH111" s="940"/>
      <c r="OQI111" s="940"/>
      <c r="OQJ111" s="940"/>
      <c r="OQK111" s="940"/>
      <c r="OQL111" s="940"/>
      <c r="OQM111" s="940"/>
      <c r="OQN111" s="940"/>
      <c r="OQO111" s="940"/>
      <c r="OQP111" s="940"/>
      <c r="OQQ111" s="940"/>
      <c r="OQR111" s="940"/>
      <c r="OQS111" s="940"/>
      <c r="OQT111" s="940"/>
      <c r="OQU111" s="940"/>
      <c r="OQV111" s="940"/>
      <c r="OQW111" s="940"/>
      <c r="OQX111" s="940"/>
      <c r="OQY111" s="940"/>
      <c r="OQZ111" s="940"/>
      <c r="ORA111" s="940"/>
      <c r="ORB111" s="940"/>
      <c r="ORC111" s="940"/>
      <c r="ORD111" s="940"/>
      <c r="ORE111" s="940"/>
      <c r="ORF111" s="940"/>
      <c r="ORG111" s="940"/>
      <c r="ORH111" s="940"/>
      <c r="ORI111" s="940"/>
      <c r="ORJ111" s="940"/>
      <c r="ORK111" s="940"/>
      <c r="ORL111" s="940"/>
      <c r="ORM111" s="940"/>
      <c r="ORN111" s="940"/>
      <c r="ORO111" s="940"/>
      <c r="ORP111" s="940"/>
      <c r="ORQ111" s="940"/>
      <c r="ORR111" s="940"/>
      <c r="ORS111" s="940"/>
      <c r="ORT111" s="940"/>
      <c r="ORU111" s="940"/>
      <c r="ORV111" s="940"/>
      <c r="ORW111" s="940"/>
      <c r="ORX111" s="940"/>
      <c r="ORY111" s="940"/>
      <c r="ORZ111" s="940"/>
      <c r="OSA111" s="940"/>
      <c r="OSB111" s="940"/>
      <c r="OSC111" s="940"/>
      <c r="OSD111" s="940"/>
      <c r="OSE111" s="940"/>
      <c r="OSF111" s="940"/>
      <c r="OSG111" s="940"/>
      <c r="OSH111" s="940"/>
      <c r="OSI111" s="940"/>
      <c r="OSJ111" s="940"/>
      <c r="OSK111" s="940"/>
      <c r="OSL111" s="940"/>
      <c r="OSM111" s="940"/>
      <c r="OSN111" s="940"/>
      <c r="OSO111" s="940"/>
      <c r="OSP111" s="940"/>
      <c r="OSQ111" s="940"/>
      <c r="OSR111" s="940"/>
      <c r="OSS111" s="940"/>
      <c r="OST111" s="940"/>
      <c r="OSU111" s="940"/>
      <c r="OSV111" s="940"/>
      <c r="OSW111" s="940"/>
      <c r="OSX111" s="940"/>
      <c r="OSY111" s="940"/>
      <c r="OSZ111" s="940"/>
      <c r="OTA111" s="940"/>
      <c r="OTB111" s="940"/>
      <c r="OTC111" s="940"/>
      <c r="OTD111" s="940"/>
      <c r="OTE111" s="940"/>
      <c r="OTF111" s="940"/>
      <c r="OTG111" s="940"/>
      <c r="OTH111" s="940"/>
      <c r="OTI111" s="940"/>
      <c r="OTJ111" s="940"/>
      <c r="OTK111" s="940"/>
      <c r="OTL111" s="940"/>
      <c r="OTM111" s="940"/>
      <c r="OTN111" s="940"/>
      <c r="OTO111" s="940"/>
      <c r="OTP111" s="940"/>
      <c r="OTQ111" s="940"/>
      <c r="OTR111" s="940"/>
      <c r="OTS111" s="940"/>
      <c r="OTT111" s="940"/>
      <c r="OTU111" s="940"/>
      <c r="OTV111" s="940"/>
      <c r="OTW111" s="940"/>
      <c r="OTX111" s="940"/>
      <c r="OTY111" s="940"/>
      <c r="OTZ111" s="940"/>
      <c r="OUA111" s="940"/>
      <c r="OUB111" s="940"/>
      <c r="OUC111" s="940"/>
      <c r="OUD111" s="940"/>
      <c r="OUE111" s="940"/>
      <c r="OUF111" s="940"/>
      <c r="OUG111" s="940"/>
      <c r="OUH111" s="940"/>
      <c r="OUI111" s="940"/>
      <c r="OUJ111" s="940"/>
      <c r="OUK111" s="940"/>
      <c r="OUL111" s="940"/>
      <c r="OUM111" s="940"/>
      <c r="OUN111" s="940"/>
      <c r="OUO111" s="940"/>
      <c r="OUP111" s="940"/>
      <c r="OUQ111" s="940"/>
      <c r="OUR111" s="940"/>
      <c r="OUS111" s="940"/>
      <c r="OUT111" s="940"/>
      <c r="OUU111" s="940"/>
      <c r="OUV111" s="940"/>
      <c r="OUW111" s="940"/>
      <c r="OUX111" s="940"/>
      <c r="OUY111" s="940"/>
      <c r="OUZ111" s="940"/>
      <c r="OVA111" s="940"/>
      <c r="OVB111" s="940"/>
      <c r="OVC111" s="940"/>
      <c r="OVD111" s="940"/>
      <c r="OVE111" s="940"/>
      <c r="OVF111" s="940"/>
      <c r="OVG111" s="940"/>
      <c r="OVH111" s="940"/>
      <c r="OVI111" s="940"/>
      <c r="OVJ111" s="940"/>
      <c r="OVK111" s="940"/>
      <c r="OVL111" s="940"/>
      <c r="OVM111" s="940"/>
      <c r="OVN111" s="940"/>
      <c r="OVO111" s="940"/>
      <c r="OVP111" s="940"/>
      <c r="OVQ111" s="940"/>
      <c r="OVR111" s="940"/>
      <c r="OVS111" s="940"/>
      <c r="OVT111" s="940"/>
      <c r="OVU111" s="940"/>
      <c r="OVV111" s="940"/>
      <c r="OVW111" s="940"/>
      <c r="OVX111" s="940"/>
      <c r="OVY111" s="940"/>
      <c r="OVZ111" s="940"/>
      <c r="OWA111" s="940"/>
      <c r="OWB111" s="940"/>
      <c r="OWC111" s="940"/>
      <c r="OWD111" s="940"/>
      <c r="OWE111" s="940"/>
      <c r="OWF111" s="940"/>
      <c r="OWG111" s="940"/>
      <c r="OWH111" s="940"/>
      <c r="OWI111" s="940"/>
      <c r="OWJ111" s="940"/>
      <c r="OWK111" s="940"/>
      <c r="OWL111" s="940"/>
      <c r="OWM111" s="940"/>
      <c r="OWN111" s="940"/>
      <c r="OWO111" s="940"/>
      <c r="OWP111" s="940"/>
      <c r="OWQ111" s="940"/>
      <c r="OWR111" s="940"/>
      <c r="OWS111" s="940"/>
      <c r="OWT111" s="940"/>
      <c r="OWU111" s="940"/>
      <c r="OWV111" s="940"/>
      <c r="OWW111" s="940"/>
      <c r="OWX111" s="940"/>
      <c r="OWY111" s="940"/>
      <c r="OWZ111" s="940"/>
      <c r="OXA111" s="940"/>
      <c r="OXB111" s="940"/>
      <c r="OXC111" s="940"/>
      <c r="OXD111" s="940"/>
      <c r="OXE111" s="940"/>
      <c r="OXF111" s="940"/>
      <c r="OXG111" s="940"/>
      <c r="OXH111" s="940"/>
      <c r="OXI111" s="940"/>
      <c r="OXJ111" s="940"/>
      <c r="OXK111" s="940"/>
      <c r="OXL111" s="940"/>
      <c r="OXM111" s="940"/>
      <c r="OXN111" s="940"/>
      <c r="OXO111" s="940"/>
      <c r="OXP111" s="940"/>
      <c r="OXQ111" s="940"/>
      <c r="OXR111" s="940"/>
      <c r="OXS111" s="940"/>
      <c r="OXT111" s="940"/>
      <c r="OXU111" s="940"/>
      <c r="OXV111" s="940"/>
      <c r="OXW111" s="940"/>
      <c r="OXX111" s="940"/>
      <c r="OXY111" s="940"/>
      <c r="OXZ111" s="940"/>
      <c r="OYA111" s="940"/>
      <c r="OYB111" s="940"/>
      <c r="OYC111" s="940"/>
      <c r="OYD111" s="940"/>
      <c r="OYE111" s="940"/>
      <c r="OYF111" s="940"/>
      <c r="OYG111" s="940"/>
      <c r="OYH111" s="940"/>
      <c r="OYI111" s="940"/>
      <c r="OYJ111" s="940"/>
      <c r="OYK111" s="940"/>
      <c r="OYL111" s="940"/>
      <c r="OYM111" s="940"/>
      <c r="OYN111" s="940"/>
      <c r="OYO111" s="940"/>
      <c r="OYP111" s="940"/>
      <c r="OYQ111" s="940"/>
      <c r="OYR111" s="940"/>
      <c r="OYS111" s="940"/>
      <c r="OYT111" s="940"/>
      <c r="OYU111" s="940"/>
      <c r="OYV111" s="940"/>
      <c r="OYW111" s="940"/>
      <c r="OYX111" s="940"/>
      <c r="OYY111" s="940"/>
      <c r="OYZ111" s="940"/>
      <c r="OZA111" s="940"/>
      <c r="OZB111" s="940"/>
      <c r="OZC111" s="940"/>
      <c r="OZD111" s="940"/>
      <c r="OZE111" s="940"/>
      <c r="OZF111" s="940"/>
      <c r="OZG111" s="940"/>
      <c r="OZH111" s="940"/>
      <c r="OZI111" s="940"/>
      <c r="OZJ111" s="940"/>
      <c r="OZK111" s="940"/>
      <c r="OZL111" s="940"/>
      <c r="OZM111" s="940"/>
      <c r="OZN111" s="940"/>
      <c r="OZO111" s="940"/>
      <c r="OZP111" s="940"/>
      <c r="OZQ111" s="940"/>
      <c r="OZR111" s="940"/>
      <c r="OZS111" s="940"/>
      <c r="OZT111" s="940"/>
      <c r="OZU111" s="940"/>
      <c r="OZV111" s="940"/>
      <c r="OZW111" s="940"/>
      <c r="OZX111" s="940"/>
      <c r="OZY111" s="940"/>
      <c r="OZZ111" s="940"/>
      <c r="PAA111" s="940"/>
      <c r="PAB111" s="940"/>
      <c r="PAC111" s="940"/>
      <c r="PAD111" s="940"/>
      <c r="PAE111" s="940"/>
      <c r="PAF111" s="940"/>
      <c r="PAG111" s="940"/>
      <c r="PAH111" s="940"/>
      <c r="PAI111" s="940"/>
      <c r="PAJ111" s="940"/>
      <c r="PAK111" s="940"/>
      <c r="PAL111" s="940"/>
      <c r="PAM111" s="940"/>
      <c r="PAN111" s="940"/>
      <c r="PAO111" s="940"/>
      <c r="PAP111" s="940"/>
      <c r="PAQ111" s="940"/>
      <c r="PAR111" s="940"/>
      <c r="PAS111" s="940"/>
      <c r="PAT111" s="940"/>
      <c r="PAU111" s="940"/>
      <c r="PAV111" s="940"/>
      <c r="PAW111" s="940"/>
      <c r="PAX111" s="940"/>
      <c r="PAY111" s="940"/>
      <c r="PAZ111" s="940"/>
      <c r="PBA111" s="940"/>
      <c r="PBB111" s="940"/>
      <c r="PBC111" s="940"/>
      <c r="PBD111" s="940"/>
      <c r="PBE111" s="940"/>
      <c r="PBF111" s="940"/>
      <c r="PBG111" s="940"/>
      <c r="PBH111" s="940"/>
      <c r="PBI111" s="940"/>
      <c r="PBJ111" s="940"/>
      <c r="PBK111" s="940"/>
      <c r="PBL111" s="940"/>
      <c r="PBM111" s="940"/>
      <c r="PBN111" s="940"/>
      <c r="PBO111" s="940"/>
      <c r="PBP111" s="940"/>
      <c r="PBQ111" s="940"/>
      <c r="PBR111" s="940"/>
      <c r="PBS111" s="940"/>
      <c r="PBT111" s="940"/>
      <c r="PBU111" s="940"/>
      <c r="PBV111" s="940"/>
      <c r="PBW111" s="940"/>
      <c r="PBX111" s="940"/>
      <c r="PBY111" s="940"/>
      <c r="PBZ111" s="940"/>
      <c r="PCA111" s="940"/>
      <c r="PCB111" s="940"/>
      <c r="PCC111" s="940"/>
      <c r="PCD111" s="940"/>
      <c r="PCE111" s="940"/>
      <c r="PCF111" s="940"/>
      <c r="PCG111" s="940"/>
      <c r="PCH111" s="940"/>
      <c r="PCI111" s="940"/>
      <c r="PCJ111" s="940"/>
      <c r="PCK111" s="940"/>
      <c r="PCL111" s="940"/>
      <c r="PCM111" s="940"/>
      <c r="PCN111" s="940"/>
      <c r="PCO111" s="940"/>
      <c r="PCP111" s="940"/>
      <c r="PCQ111" s="940"/>
      <c r="PCR111" s="940"/>
      <c r="PCS111" s="940"/>
      <c r="PCT111" s="940"/>
      <c r="PCU111" s="940"/>
      <c r="PCV111" s="940"/>
      <c r="PCW111" s="940"/>
      <c r="PCX111" s="940"/>
      <c r="PCY111" s="940"/>
      <c r="PCZ111" s="940"/>
      <c r="PDA111" s="940"/>
      <c r="PDB111" s="940"/>
      <c r="PDC111" s="940"/>
      <c r="PDD111" s="940"/>
      <c r="PDE111" s="940"/>
      <c r="PDF111" s="940"/>
      <c r="PDG111" s="940"/>
      <c r="PDH111" s="940"/>
      <c r="PDI111" s="940"/>
      <c r="PDJ111" s="940"/>
      <c r="PDK111" s="940"/>
      <c r="PDL111" s="940"/>
      <c r="PDM111" s="940"/>
      <c r="PDN111" s="940"/>
      <c r="PDO111" s="940"/>
      <c r="PDP111" s="940"/>
      <c r="PDQ111" s="940"/>
      <c r="PDR111" s="940"/>
      <c r="PDS111" s="940"/>
      <c r="PDT111" s="940"/>
      <c r="PDU111" s="940"/>
      <c r="PDV111" s="940"/>
      <c r="PDW111" s="940"/>
      <c r="PDX111" s="940"/>
      <c r="PDY111" s="940"/>
      <c r="PDZ111" s="940"/>
      <c r="PEA111" s="940"/>
      <c r="PEB111" s="940"/>
      <c r="PEC111" s="940"/>
      <c r="PED111" s="940"/>
      <c r="PEE111" s="940"/>
      <c r="PEF111" s="940"/>
      <c r="PEG111" s="940"/>
      <c r="PEH111" s="940"/>
      <c r="PEI111" s="940"/>
      <c r="PEJ111" s="940"/>
      <c r="PEK111" s="940"/>
      <c r="PEL111" s="940"/>
      <c r="PEM111" s="940"/>
      <c r="PEN111" s="940"/>
      <c r="PEO111" s="940"/>
      <c r="PEP111" s="940"/>
      <c r="PEQ111" s="940"/>
      <c r="PER111" s="940"/>
      <c r="PES111" s="940"/>
      <c r="PET111" s="940"/>
      <c r="PEU111" s="940"/>
      <c r="PEV111" s="940"/>
      <c r="PEW111" s="940"/>
      <c r="PEX111" s="940"/>
      <c r="PEY111" s="940"/>
      <c r="PEZ111" s="940"/>
      <c r="PFA111" s="940"/>
      <c r="PFB111" s="940"/>
      <c r="PFC111" s="940"/>
      <c r="PFD111" s="940"/>
      <c r="PFE111" s="940"/>
      <c r="PFF111" s="940"/>
      <c r="PFG111" s="940"/>
      <c r="PFH111" s="940"/>
      <c r="PFI111" s="940"/>
      <c r="PFJ111" s="940"/>
      <c r="PFK111" s="940"/>
      <c r="PFL111" s="940"/>
      <c r="PFM111" s="940"/>
      <c r="PFN111" s="940"/>
      <c r="PFO111" s="940"/>
      <c r="PFP111" s="940"/>
      <c r="PFQ111" s="940"/>
      <c r="PFR111" s="940"/>
      <c r="PFS111" s="940"/>
      <c r="PFT111" s="940"/>
      <c r="PFU111" s="940"/>
      <c r="PFV111" s="940"/>
      <c r="PFW111" s="940"/>
      <c r="PFX111" s="940"/>
      <c r="PFY111" s="940"/>
      <c r="PFZ111" s="940"/>
      <c r="PGA111" s="940"/>
      <c r="PGB111" s="940"/>
      <c r="PGC111" s="940"/>
      <c r="PGD111" s="940"/>
      <c r="PGE111" s="940"/>
      <c r="PGF111" s="940"/>
      <c r="PGG111" s="940"/>
      <c r="PGH111" s="940"/>
      <c r="PGI111" s="940"/>
      <c r="PGJ111" s="940"/>
      <c r="PGK111" s="940"/>
      <c r="PGL111" s="940"/>
      <c r="PGM111" s="940"/>
      <c r="PGN111" s="940"/>
      <c r="PGO111" s="940"/>
      <c r="PGP111" s="940"/>
      <c r="PGQ111" s="940"/>
      <c r="PGR111" s="940"/>
      <c r="PGS111" s="940"/>
      <c r="PGT111" s="940"/>
      <c r="PGU111" s="940"/>
      <c r="PGV111" s="940"/>
      <c r="PGW111" s="940"/>
      <c r="PGX111" s="940"/>
      <c r="PGY111" s="940"/>
      <c r="PGZ111" s="940"/>
      <c r="PHA111" s="940"/>
      <c r="PHB111" s="940"/>
      <c r="PHC111" s="940"/>
      <c r="PHD111" s="940"/>
      <c r="PHE111" s="940"/>
      <c r="PHF111" s="940"/>
      <c r="PHG111" s="940"/>
      <c r="PHH111" s="940"/>
      <c r="PHI111" s="940"/>
      <c r="PHJ111" s="940"/>
      <c r="PHK111" s="940"/>
      <c r="PHL111" s="940"/>
      <c r="PHM111" s="940"/>
      <c r="PHN111" s="940"/>
      <c r="PHO111" s="940"/>
      <c r="PHP111" s="940"/>
      <c r="PHQ111" s="940"/>
      <c r="PHR111" s="940"/>
      <c r="PHS111" s="940"/>
      <c r="PHT111" s="940"/>
      <c r="PHU111" s="940"/>
      <c r="PHV111" s="940"/>
      <c r="PHW111" s="940"/>
      <c r="PHX111" s="940"/>
      <c r="PHY111" s="940"/>
      <c r="PHZ111" s="940"/>
      <c r="PIA111" s="940"/>
      <c r="PIB111" s="940"/>
      <c r="PIC111" s="940"/>
      <c r="PID111" s="940"/>
      <c r="PIE111" s="940"/>
      <c r="PIF111" s="940"/>
      <c r="PIG111" s="940"/>
      <c r="PIH111" s="940"/>
      <c r="PII111" s="940"/>
      <c r="PIJ111" s="940"/>
      <c r="PIK111" s="940"/>
      <c r="PIL111" s="940"/>
      <c r="PIM111" s="940"/>
      <c r="PIN111" s="940"/>
      <c r="PIO111" s="940"/>
      <c r="PIP111" s="940"/>
      <c r="PIQ111" s="940"/>
      <c r="PIR111" s="940"/>
      <c r="PIS111" s="940"/>
      <c r="PIT111" s="940"/>
      <c r="PIU111" s="940"/>
      <c r="PIV111" s="940"/>
      <c r="PIW111" s="940"/>
      <c r="PIX111" s="940"/>
      <c r="PIY111" s="940"/>
      <c r="PIZ111" s="940"/>
      <c r="PJA111" s="940"/>
      <c r="PJB111" s="940"/>
      <c r="PJC111" s="940"/>
      <c r="PJD111" s="940"/>
      <c r="PJE111" s="940"/>
      <c r="PJF111" s="940"/>
      <c r="PJG111" s="940"/>
      <c r="PJH111" s="940"/>
      <c r="PJI111" s="940"/>
      <c r="PJJ111" s="940"/>
      <c r="PJK111" s="940"/>
      <c r="PJL111" s="940"/>
      <c r="PJM111" s="940"/>
      <c r="PJN111" s="940"/>
      <c r="PJO111" s="940"/>
      <c r="PJP111" s="940"/>
      <c r="PJQ111" s="940"/>
      <c r="PJR111" s="940"/>
      <c r="PJS111" s="940"/>
      <c r="PJT111" s="940"/>
      <c r="PJU111" s="940"/>
      <c r="PJV111" s="940"/>
      <c r="PJW111" s="940"/>
      <c r="PJX111" s="940"/>
      <c r="PJY111" s="940"/>
      <c r="PJZ111" s="940"/>
      <c r="PKA111" s="940"/>
      <c r="PKB111" s="940"/>
      <c r="PKC111" s="940"/>
      <c r="PKD111" s="940"/>
      <c r="PKE111" s="940"/>
      <c r="PKF111" s="940"/>
      <c r="PKG111" s="940"/>
      <c r="PKH111" s="940"/>
      <c r="PKI111" s="940"/>
      <c r="PKJ111" s="940"/>
      <c r="PKK111" s="940"/>
      <c r="PKL111" s="940"/>
      <c r="PKM111" s="940"/>
      <c r="PKN111" s="940"/>
      <c r="PKO111" s="940"/>
      <c r="PKP111" s="940"/>
      <c r="PKQ111" s="940"/>
      <c r="PKR111" s="940"/>
      <c r="PKS111" s="940"/>
      <c r="PKT111" s="940"/>
      <c r="PKU111" s="940"/>
      <c r="PKV111" s="940"/>
      <c r="PKW111" s="940"/>
      <c r="PKX111" s="940"/>
      <c r="PKY111" s="940"/>
      <c r="PKZ111" s="940"/>
      <c r="PLA111" s="940"/>
      <c r="PLB111" s="940"/>
      <c r="PLC111" s="940"/>
      <c r="PLD111" s="940"/>
      <c r="PLE111" s="940"/>
      <c r="PLF111" s="940"/>
      <c r="PLG111" s="940"/>
      <c r="PLH111" s="940"/>
      <c r="PLI111" s="940"/>
      <c r="PLJ111" s="940"/>
      <c r="PLK111" s="940"/>
      <c r="PLL111" s="940"/>
      <c r="PLM111" s="940"/>
      <c r="PLN111" s="940"/>
      <c r="PLO111" s="940"/>
      <c r="PLP111" s="940"/>
      <c r="PLQ111" s="940"/>
      <c r="PLR111" s="940"/>
      <c r="PLS111" s="940"/>
      <c r="PLT111" s="940"/>
      <c r="PLU111" s="940"/>
      <c r="PLV111" s="940"/>
      <c r="PLW111" s="940"/>
      <c r="PLX111" s="940"/>
      <c r="PLY111" s="940"/>
      <c r="PLZ111" s="940"/>
      <c r="PMA111" s="940"/>
      <c r="PMB111" s="940"/>
      <c r="PMC111" s="940"/>
      <c r="PMD111" s="940"/>
      <c r="PME111" s="940"/>
      <c r="PMF111" s="940"/>
      <c r="PMG111" s="940"/>
      <c r="PMH111" s="940"/>
      <c r="PMI111" s="940"/>
      <c r="PMJ111" s="940"/>
      <c r="PMK111" s="940"/>
      <c r="PML111" s="940"/>
      <c r="PMM111" s="940"/>
      <c r="PMN111" s="940"/>
      <c r="PMO111" s="940"/>
      <c r="PMP111" s="940"/>
      <c r="PMQ111" s="940"/>
      <c r="PMR111" s="940"/>
      <c r="PMS111" s="940"/>
      <c r="PMT111" s="940"/>
      <c r="PMU111" s="940"/>
      <c r="PMV111" s="940"/>
      <c r="PMW111" s="940"/>
      <c r="PMX111" s="940"/>
      <c r="PMY111" s="940"/>
      <c r="PMZ111" s="940"/>
      <c r="PNA111" s="940"/>
      <c r="PNB111" s="940"/>
      <c r="PNC111" s="940"/>
      <c r="PND111" s="940"/>
      <c r="PNE111" s="940"/>
      <c r="PNF111" s="940"/>
      <c r="PNG111" s="940"/>
      <c r="PNH111" s="940"/>
      <c r="PNI111" s="940"/>
      <c r="PNJ111" s="940"/>
      <c r="PNK111" s="940"/>
      <c r="PNL111" s="940"/>
      <c r="PNM111" s="940"/>
      <c r="PNN111" s="940"/>
      <c r="PNO111" s="940"/>
      <c r="PNP111" s="940"/>
      <c r="PNQ111" s="940"/>
      <c r="PNR111" s="940"/>
      <c r="PNS111" s="940"/>
      <c r="PNT111" s="940"/>
      <c r="PNU111" s="940"/>
      <c r="PNV111" s="940"/>
      <c r="PNW111" s="940"/>
      <c r="PNX111" s="940"/>
      <c r="PNY111" s="940"/>
      <c r="PNZ111" s="940"/>
      <c r="POA111" s="940"/>
      <c r="POB111" s="940"/>
      <c r="POC111" s="940"/>
      <c r="POD111" s="940"/>
      <c r="POE111" s="940"/>
      <c r="POF111" s="940"/>
      <c r="POG111" s="940"/>
      <c r="POH111" s="940"/>
      <c r="POI111" s="940"/>
      <c r="POJ111" s="940"/>
      <c r="POK111" s="940"/>
      <c r="POL111" s="940"/>
      <c r="POM111" s="940"/>
      <c r="PON111" s="940"/>
      <c r="POO111" s="940"/>
      <c r="POP111" s="940"/>
      <c r="POQ111" s="940"/>
      <c r="POR111" s="940"/>
      <c r="POS111" s="940"/>
      <c r="POT111" s="940"/>
      <c r="POU111" s="940"/>
      <c r="POV111" s="940"/>
      <c r="POW111" s="940"/>
      <c r="POX111" s="940"/>
      <c r="POY111" s="940"/>
      <c r="POZ111" s="940"/>
      <c r="PPA111" s="940"/>
      <c r="PPB111" s="940"/>
      <c r="PPC111" s="940"/>
      <c r="PPD111" s="940"/>
      <c r="PPE111" s="940"/>
      <c r="PPF111" s="940"/>
      <c r="PPG111" s="940"/>
      <c r="PPH111" s="940"/>
      <c r="PPI111" s="940"/>
      <c r="PPJ111" s="940"/>
      <c r="PPK111" s="940"/>
      <c r="PPL111" s="940"/>
      <c r="PPM111" s="940"/>
      <c r="PPN111" s="940"/>
      <c r="PPO111" s="940"/>
      <c r="PPP111" s="940"/>
      <c r="PPQ111" s="940"/>
      <c r="PPR111" s="940"/>
      <c r="PPS111" s="940"/>
      <c r="PPT111" s="940"/>
      <c r="PPU111" s="940"/>
      <c r="PPV111" s="940"/>
      <c r="PPW111" s="940"/>
      <c r="PPX111" s="940"/>
      <c r="PPY111" s="940"/>
      <c r="PPZ111" s="940"/>
      <c r="PQA111" s="940"/>
      <c r="PQB111" s="940"/>
      <c r="PQC111" s="940"/>
      <c r="PQD111" s="940"/>
      <c r="PQE111" s="940"/>
      <c r="PQF111" s="940"/>
      <c r="PQG111" s="940"/>
      <c r="PQH111" s="940"/>
      <c r="PQI111" s="940"/>
      <c r="PQJ111" s="940"/>
      <c r="PQK111" s="940"/>
      <c r="PQL111" s="940"/>
      <c r="PQM111" s="940"/>
      <c r="PQN111" s="940"/>
      <c r="PQO111" s="940"/>
      <c r="PQP111" s="940"/>
      <c r="PQQ111" s="940"/>
      <c r="PQR111" s="940"/>
      <c r="PQS111" s="940"/>
      <c r="PQT111" s="940"/>
      <c r="PQU111" s="940"/>
      <c r="PQV111" s="940"/>
      <c r="PQW111" s="940"/>
      <c r="PQX111" s="940"/>
      <c r="PQY111" s="940"/>
      <c r="PQZ111" s="940"/>
      <c r="PRA111" s="940"/>
      <c r="PRB111" s="940"/>
      <c r="PRC111" s="940"/>
      <c r="PRD111" s="940"/>
      <c r="PRE111" s="940"/>
      <c r="PRF111" s="940"/>
      <c r="PRG111" s="940"/>
      <c r="PRH111" s="940"/>
      <c r="PRI111" s="940"/>
      <c r="PRJ111" s="940"/>
      <c r="PRK111" s="940"/>
      <c r="PRL111" s="940"/>
      <c r="PRM111" s="940"/>
      <c r="PRN111" s="940"/>
      <c r="PRO111" s="940"/>
      <c r="PRP111" s="940"/>
      <c r="PRQ111" s="940"/>
      <c r="PRR111" s="940"/>
      <c r="PRS111" s="940"/>
      <c r="PRT111" s="940"/>
      <c r="PRU111" s="940"/>
      <c r="PRV111" s="940"/>
      <c r="PRW111" s="940"/>
      <c r="PRX111" s="940"/>
      <c r="PRY111" s="940"/>
      <c r="PRZ111" s="940"/>
      <c r="PSA111" s="940"/>
      <c r="PSB111" s="940"/>
      <c r="PSC111" s="940"/>
      <c r="PSD111" s="940"/>
      <c r="PSE111" s="940"/>
      <c r="PSF111" s="940"/>
      <c r="PSG111" s="940"/>
      <c r="PSH111" s="940"/>
      <c r="PSI111" s="940"/>
      <c r="PSJ111" s="940"/>
      <c r="PSK111" s="940"/>
      <c r="PSL111" s="940"/>
      <c r="PSM111" s="940"/>
      <c r="PSN111" s="940"/>
      <c r="PSO111" s="940"/>
      <c r="PSP111" s="940"/>
      <c r="PSQ111" s="940"/>
      <c r="PSR111" s="940"/>
      <c r="PSS111" s="940"/>
      <c r="PST111" s="940"/>
      <c r="PSU111" s="940"/>
      <c r="PSV111" s="940"/>
      <c r="PSW111" s="940"/>
      <c r="PSX111" s="940"/>
      <c r="PSY111" s="940"/>
      <c r="PSZ111" s="940"/>
      <c r="PTA111" s="940"/>
      <c r="PTB111" s="940"/>
      <c r="PTC111" s="940"/>
      <c r="PTD111" s="940"/>
      <c r="PTE111" s="940"/>
      <c r="PTF111" s="940"/>
      <c r="PTG111" s="940"/>
      <c r="PTH111" s="940"/>
      <c r="PTI111" s="940"/>
      <c r="PTJ111" s="940"/>
      <c r="PTK111" s="940"/>
      <c r="PTL111" s="940"/>
      <c r="PTM111" s="940"/>
      <c r="PTN111" s="940"/>
      <c r="PTO111" s="940"/>
      <c r="PTP111" s="940"/>
      <c r="PTQ111" s="940"/>
      <c r="PTR111" s="940"/>
      <c r="PTS111" s="940"/>
      <c r="PTT111" s="940"/>
      <c r="PTU111" s="940"/>
      <c r="PTV111" s="940"/>
      <c r="PTW111" s="940"/>
      <c r="PTX111" s="940"/>
      <c r="PTY111" s="940"/>
      <c r="PTZ111" s="940"/>
      <c r="PUA111" s="940"/>
      <c r="PUB111" s="940"/>
      <c r="PUC111" s="940"/>
      <c r="PUD111" s="940"/>
      <c r="PUE111" s="940"/>
      <c r="PUF111" s="940"/>
      <c r="PUG111" s="940"/>
      <c r="PUH111" s="940"/>
      <c r="PUI111" s="940"/>
      <c r="PUJ111" s="940"/>
      <c r="PUK111" s="940"/>
      <c r="PUL111" s="940"/>
      <c r="PUM111" s="940"/>
      <c r="PUN111" s="940"/>
      <c r="PUO111" s="940"/>
      <c r="PUP111" s="940"/>
      <c r="PUQ111" s="940"/>
      <c r="PUR111" s="940"/>
      <c r="PUS111" s="940"/>
      <c r="PUT111" s="940"/>
      <c r="PUU111" s="940"/>
      <c r="PUV111" s="940"/>
      <c r="PUW111" s="940"/>
      <c r="PUX111" s="940"/>
      <c r="PUY111" s="940"/>
      <c r="PUZ111" s="940"/>
      <c r="PVA111" s="940"/>
      <c r="PVB111" s="940"/>
      <c r="PVC111" s="940"/>
      <c r="PVD111" s="940"/>
      <c r="PVE111" s="940"/>
      <c r="PVF111" s="940"/>
      <c r="PVG111" s="940"/>
      <c r="PVH111" s="940"/>
      <c r="PVI111" s="940"/>
      <c r="PVJ111" s="940"/>
      <c r="PVK111" s="940"/>
      <c r="PVL111" s="940"/>
      <c r="PVM111" s="940"/>
      <c r="PVN111" s="940"/>
      <c r="PVO111" s="940"/>
      <c r="PVP111" s="940"/>
      <c r="PVQ111" s="940"/>
      <c r="PVR111" s="940"/>
      <c r="PVS111" s="940"/>
      <c r="PVT111" s="940"/>
      <c r="PVU111" s="940"/>
      <c r="PVV111" s="940"/>
      <c r="PVW111" s="940"/>
      <c r="PVX111" s="940"/>
      <c r="PVY111" s="940"/>
      <c r="PVZ111" s="940"/>
      <c r="PWA111" s="940"/>
      <c r="PWB111" s="940"/>
      <c r="PWC111" s="940"/>
      <c r="PWD111" s="940"/>
      <c r="PWE111" s="940"/>
      <c r="PWF111" s="940"/>
      <c r="PWG111" s="940"/>
      <c r="PWH111" s="940"/>
      <c r="PWI111" s="940"/>
      <c r="PWJ111" s="940"/>
      <c r="PWK111" s="940"/>
      <c r="PWL111" s="940"/>
      <c r="PWM111" s="940"/>
      <c r="PWN111" s="940"/>
      <c r="PWO111" s="940"/>
      <c r="PWP111" s="940"/>
      <c r="PWQ111" s="940"/>
      <c r="PWR111" s="940"/>
      <c r="PWS111" s="940"/>
      <c r="PWT111" s="940"/>
      <c r="PWU111" s="940"/>
      <c r="PWV111" s="940"/>
      <c r="PWW111" s="940"/>
      <c r="PWX111" s="940"/>
      <c r="PWY111" s="940"/>
      <c r="PWZ111" s="940"/>
      <c r="PXA111" s="940"/>
      <c r="PXB111" s="940"/>
      <c r="PXC111" s="940"/>
      <c r="PXD111" s="940"/>
      <c r="PXE111" s="940"/>
      <c r="PXF111" s="940"/>
      <c r="PXG111" s="940"/>
      <c r="PXH111" s="940"/>
      <c r="PXI111" s="940"/>
      <c r="PXJ111" s="940"/>
      <c r="PXK111" s="940"/>
      <c r="PXL111" s="940"/>
      <c r="PXM111" s="940"/>
      <c r="PXN111" s="940"/>
      <c r="PXO111" s="940"/>
      <c r="PXP111" s="940"/>
      <c r="PXQ111" s="940"/>
      <c r="PXR111" s="940"/>
      <c r="PXS111" s="940"/>
      <c r="PXT111" s="940"/>
      <c r="PXU111" s="940"/>
      <c r="PXV111" s="940"/>
      <c r="PXW111" s="940"/>
      <c r="PXX111" s="940"/>
      <c r="PXY111" s="940"/>
      <c r="PXZ111" s="940"/>
      <c r="PYA111" s="940"/>
      <c r="PYB111" s="940"/>
      <c r="PYC111" s="940"/>
      <c r="PYD111" s="940"/>
      <c r="PYE111" s="940"/>
      <c r="PYF111" s="940"/>
      <c r="PYG111" s="940"/>
      <c r="PYH111" s="940"/>
      <c r="PYI111" s="940"/>
      <c r="PYJ111" s="940"/>
      <c r="PYK111" s="940"/>
      <c r="PYL111" s="940"/>
      <c r="PYM111" s="940"/>
      <c r="PYN111" s="940"/>
      <c r="PYO111" s="940"/>
      <c r="PYP111" s="940"/>
      <c r="PYQ111" s="940"/>
      <c r="PYR111" s="940"/>
      <c r="PYS111" s="940"/>
      <c r="PYT111" s="940"/>
      <c r="PYU111" s="940"/>
      <c r="PYV111" s="940"/>
      <c r="PYW111" s="940"/>
      <c r="PYX111" s="940"/>
      <c r="PYY111" s="940"/>
      <c r="PYZ111" s="940"/>
      <c r="PZA111" s="940"/>
      <c r="PZB111" s="940"/>
      <c r="PZC111" s="940"/>
      <c r="PZD111" s="940"/>
      <c r="PZE111" s="940"/>
      <c r="PZF111" s="940"/>
      <c r="PZG111" s="940"/>
      <c r="PZH111" s="940"/>
      <c r="PZI111" s="940"/>
      <c r="PZJ111" s="940"/>
      <c r="PZK111" s="940"/>
      <c r="PZL111" s="940"/>
      <c r="PZM111" s="940"/>
      <c r="PZN111" s="940"/>
      <c r="PZO111" s="940"/>
      <c r="PZP111" s="940"/>
      <c r="PZQ111" s="940"/>
      <c r="PZR111" s="940"/>
      <c r="PZS111" s="940"/>
      <c r="PZT111" s="940"/>
      <c r="PZU111" s="940"/>
      <c r="PZV111" s="940"/>
      <c r="PZW111" s="940"/>
      <c r="PZX111" s="940"/>
      <c r="PZY111" s="940"/>
      <c r="PZZ111" s="940"/>
      <c r="QAA111" s="940"/>
      <c r="QAB111" s="940"/>
      <c r="QAC111" s="940"/>
      <c r="QAD111" s="940"/>
      <c r="QAE111" s="940"/>
      <c r="QAF111" s="940"/>
      <c r="QAG111" s="940"/>
      <c r="QAH111" s="940"/>
      <c r="QAI111" s="940"/>
      <c r="QAJ111" s="940"/>
      <c r="QAK111" s="940"/>
      <c r="QAL111" s="940"/>
      <c r="QAM111" s="940"/>
      <c r="QAN111" s="940"/>
      <c r="QAO111" s="940"/>
      <c r="QAP111" s="940"/>
      <c r="QAQ111" s="940"/>
      <c r="QAR111" s="940"/>
      <c r="QAS111" s="940"/>
      <c r="QAT111" s="940"/>
      <c r="QAU111" s="940"/>
      <c r="QAV111" s="940"/>
      <c r="QAW111" s="940"/>
      <c r="QAX111" s="940"/>
      <c r="QAY111" s="940"/>
      <c r="QAZ111" s="940"/>
      <c r="QBA111" s="940"/>
      <c r="QBB111" s="940"/>
      <c r="QBC111" s="940"/>
      <c r="QBD111" s="940"/>
      <c r="QBE111" s="940"/>
      <c r="QBF111" s="940"/>
      <c r="QBG111" s="940"/>
      <c r="QBH111" s="940"/>
      <c r="QBI111" s="940"/>
      <c r="QBJ111" s="940"/>
      <c r="QBK111" s="940"/>
      <c r="QBL111" s="940"/>
      <c r="QBM111" s="940"/>
      <c r="QBN111" s="940"/>
      <c r="QBO111" s="940"/>
      <c r="QBP111" s="940"/>
      <c r="QBQ111" s="940"/>
      <c r="QBR111" s="940"/>
      <c r="QBS111" s="940"/>
      <c r="QBT111" s="940"/>
      <c r="QBU111" s="940"/>
      <c r="QBV111" s="940"/>
      <c r="QBW111" s="940"/>
      <c r="QBX111" s="940"/>
      <c r="QBY111" s="940"/>
      <c r="QBZ111" s="940"/>
      <c r="QCA111" s="940"/>
      <c r="QCB111" s="940"/>
      <c r="QCC111" s="940"/>
      <c r="QCD111" s="940"/>
      <c r="QCE111" s="940"/>
      <c r="QCF111" s="940"/>
      <c r="QCG111" s="940"/>
      <c r="QCH111" s="940"/>
      <c r="QCI111" s="940"/>
      <c r="QCJ111" s="940"/>
      <c r="QCK111" s="940"/>
      <c r="QCL111" s="940"/>
      <c r="QCM111" s="940"/>
      <c r="QCN111" s="940"/>
      <c r="QCO111" s="940"/>
      <c r="QCP111" s="940"/>
      <c r="QCQ111" s="940"/>
      <c r="QCR111" s="940"/>
      <c r="QCS111" s="940"/>
      <c r="QCT111" s="940"/>
      <c r="QCU111" s="940"/>
      <c r="QCV111" s="940"/>
      <c r="QCW111" s="940"/>
      <c r="QCX111" s="940"/>
      <c r="QCY111" s="940"/>
      <c r="QCZ111" s="940"/>
      <c r="QDA111" s="940"/>
      <c r="QDB111" s="940"/>
      <c r="QDC111" s="940"/>
      <c r="QDD111" s="940"/>
      <c r="QDE111" s="940"/>
      <c r="QDF111" s="940"/>
      <c r="QDG111" s="940"/>
      <c r="QDH111" s="940"/>
      <c r="QDI111" s="940"/>
      <c r="QDJ111" s="940"/>
      <c r="QDK111" s="940"/>
      <c r="QDL111" s="940"/>
      <c r="QDM111" s="940"/>
      <c r="QDN111" s="940"/>
      <c r="QDO111" s="940"/>
      <c r="QDP111" s="940"/>
      <c r="QDQ111" s="940"/>
      <c r="QDR111" s="940"/>
      <c r="QDS111" s="940"/>
      <c r="QDT111" s="940"/>
      <c r="QDU111" s="940"/>
      <c r="QDV111" s="940"/>
      <c r="QDW111" s="940"/>
      <c r="QDX111" s="940"/>
      <c r="QDY111" s="940"/>
      <c r="QDZ111" s="940"/>
      <c r="QEA111" s="940"/>
      <c r="QEB111" s="940"/>
      <c r="QEC111" s="940"/>
      <c r="QED111" s="940"/>
      <c r="QEE111" s="940"/>
      <c r="QEF111" s="940"/>
      <c r="QEG111" s="940"/>
      <c r="QEH111" s="940"/>
      <c r="QEI111" s="940"/>
      <c r="QEJ111" s="940"/>
      <c r="QEK111" s="940"/>
      <c r="QEL111" s="940"/>
      <c r="QEM111" s="940"/>
      <c r="QEN111" s="940"/>
      <c r="QEO111" s="940"/>
      <c r="QEP111" s="940"/>
      <c r="QEQ111" s="940"/>
      <c r="QER111" s="940"/>
      <c r="QES111" s="940"/>
      <c r="QET111" s="940"/>
      <c r="QEU111" s="940"/>
      <c r="QEV111" s="940"/>
      <c r="QEW111" s="940"/>
      <c r="QEX111" s="940"/>
      <c r="QEY111" s="940"/>
      <c r="QEZ111" s="940"/>
      <c r="QFA111" s="940"/>
      <c r="QFB111" s="940"/>
      <c r="QFC111" s="940"/>
      <c r="QFD111" s="940"/>
      <c r="QFE111" s="940"/>
      <c r="QFF111" s="940"/>
      <c r="QFG111" s="940"/>
      <c r="QFH111" s="940"/>
      <c r="QFI111" s="940"/>
      <c r="QFJ111" s="940"/>
      <c r="QFK111" s="940"/>
      <c r="QFL111" s="940"/>
      <c r="QFM111" s="940"/>
      <c r="QFN111" s="940"/>
      <c r="QFO111" s="940"/>
      <c r="QFP111" s="940"/>
      <c r="QFQ111" s="940"/>
      <c r="QFR111" s="940"/>
      <c r="QFS111" s="940"/>
      <c r="QFT111" s="940"/>
      <c r="QFU111" s="940"/>
      <c r="QFV111" s="940"/>
      <c r="QFW111" s="940"/>
      <c r="QFX111" s="940"/>
      <c r="QFY111" s="940"/>
      <c r="QFZ111" s="940"/>
      <c r="QGA111" s="940"/>
      <c r="QGB111" s="940"/>
      <c r="QGC111" s="940"/>
      <c r="QGD111" s="940"/>
      <c r="QGE111" s="940"/>
      <c r="QGF111" s="940"/>
      <c r="QGG111" s="940"/>
      <c r="QGH111" s="940"/>
      <c r="QGI111" s="940"/>
      <c r="QGJ111" s="940"/>
      <c r="QGK111" s="940"/>
      <c r="QGL111" s="940"/>
      <c r="QGM111" s="940"/>
      <c r="QGN111" s="940"/>
      <c r="QGO111" s="940"/>
      <c r="QGP111" s="940"/>
      <c r="QGQ111" s="940"/>
      <c r="QGR111" s="940"/>
      <c r="QGS111" s="940"/>
      <c r="QGT111" s="940"/>
      <c r="QGU111" s="940"/>
      <c r="QGV111" s="940"/>
      <c r="QGW111" s="940"/>
      <c r="QGX111" s="940"/>
      <c r="QGY111" s="940"/>
      <c r="QGZ111" s="940"/>
      <c r="QHA111" s="940"/>
      <c r="QHB111" s="940"/>
      <c r="QHC111" s="940"/>
      <c r="QHD111" s="940"/>
      <c r="QHE111" s="940"/>
      <c r="QHF111" s="940"/>
      <c r="QHG111" s="940"/>
      <c r="QHH111" s="940"/>
      <c r="QHI111" s="940"/>
      <c r="QHJ111" s="940"/>
      <c r="QHK111" s="940"/>
      <c r="QHL111" s="940"/>
      <c r="QHM111" s="940"/>
      <c r="QHN111" s="940"/>
      <c r="QHO111" s="940"/>
      <c r="QHP111" s="940"/>
      <c r="QHQ111" s="940"/>
      <c r="QHR111" s="940"/>
      <c r="QHS111" s="940"/>
      <c r="QHT111" s="940"/>
      <c r="QHU111" s="940"/>
      <c r="QHV111" s="940"/>
      <c r="QHW111" s="940"/>
      <c r="QHX111" s="940"/>
      <c r="QHY111" s="940"/>
      <c r="QHZ111" s="940"/>
      <c r="QIA111" s="940"/>
      <c r="QIB111" s="940"/>
      <c r="QIC111" s="940"/>
      <c r="QID111" s="940"/>
      <c r="QIE111" s="940"/>
      <c r="QIF111" s="940"/>
      <c r="QIG111" s="940"/>
      <c r="QIH111" s="940"/>
      <c r="QII111" s="940"/>
      <c r="QIJ111" s="940"/>
      <c r="QIK111" s="940"/>
      <c r="QIL111" s="940"/>
      <c r="QIM111" s="940"/>
      <c r="QIN111" s="940"/>
      <c r="QIO111" s="940"/>
      <c r="QIP111" s="940"/>
      <c r="QIQ111" s="940"/>
      <c r="QIR111" s="940"/>
      <c r="QIS111" s="940"/>
      <c r="QIT111" s="940"/>
      <c r="QIU111" s="940"/>
      <c r="QIV111" s="940"/>
      <c r="QIW111" s="940"/>
      <c r="QIX111" s="940"/>
      <c r="QIY111" s="940"/>
      <c r="QIZ111" s="940"/>
      <c r="QJA111" s="940"/>
      <c r="QJB111" s="940"/>
      <c r="QJC111" s="940"/>
      <c r="QJD111" s="940"/>
      <c r="QJE111" s="940"/>
      <c r="QJF111" s="940"/>
      <c r="QJG111" s="940"/>
      <c r="QJH111" s="940"/>
      <c r="QJI111" s="940"/>
      <c r="QJJ111" s="940"/>
      <c r="QJK111" s="940"/>
      <c r="QJL111" s="940"/>
      <c r="QJM111" s="940"/>
      <c r="QJN111" s="940"/>
      <c r="QJO111" s="940"/>
      <c r="QJP111" s="940"/>
      <c r="QJQ111" s="940"/>
      <c r="QJR111" s="940"/>
      <c r="QJS111" s="940"/>
      <c r="QJT111" s="940"/>
      <c r="QJU111" s="940"/>
      <c r="QJV111" s="940"/>
      <c r="QJW111" s="940"/>
      <c r="QJX111" s="940"/>
      <c r="QJY111" s="940"/>
      <c r="QJZ111" s="940"/>
      <c r="QKA111" s="940"/>
      <c r="QKB111" s="940"/>
      <c r="QKC111" s="940"/>
      <c r="QKD111" s="940"/>
      <c r="QKE111" s="940"/>
      <c r="QKF111" s="940"/>
      <c r="QKG111" s="940"/>
      <c r="QKH111" s="940"/>
      <c r="QKI111" s="940"/>
      <c r="QKJ111" s="940"/>
      <c r="QKK111" s="940"/>
      <c r="QKL111" s="940"/>
      <c r="QKM111" s="940"/>
      <c r="QKN111" s="940"/>
      <c r="QKO111" s="940"/>
      <c r="QKP111" s="940"/>
      <c r="QKQ111" s="940"/>
      <c r="QKR111" s="940"/>
      <c r="QKS111" s="940"/>
      <c r="QKT111" s="940"/>
      <c r="QKU111" s="940"/>
      <c r="QKV111" s="940"/>
      <c r="QKW111" s="940"/>
      <c r="QKX111" s="940"/>
      <c r="QKY111" s="940"/>
      <c r="QKZ111" s="940"/>
      <c r="QLA111" s="940"/>
      <c r="QLB111" s="940"/>
      <c r="QLC111" s="940"/>
      <c r="QLD111" s="940"/>
      <c r="QLE111" s="940"/>
      <c r="QLF111" s="940"/>
      <c r="QLG111" s="940"/>
      <c r="QLH111" s="940"/>
      <c r="QLI111" s="940"/>
      <c r="QLJ111" s="940"/>
      <c r="QLK111" s="940"/>
      <c r="QLL111" s="940"/>
      <c r="QLM111" s="940"/>
      <c r="QLN111" s="940"/>
      <c r="QLO111" s="940"/>
      <c r="QLP111" s="940"/>
      <c r="QLQ111" s="940"/>
      <c r="QLR111" s="940"/>
      <c r="QLS111" s="940"/>
      <c r="QLT111" s="940"/>
      <c r="QLU111" s="940"/>
      <c r="QLV111" s="940"/>
      <c r="QLW111" s="940"/>
      <c r="QLX111" s="940"/>
      <c r="QLY111" s="940"/>
      <c r="QLZ111" s="940"/>
      <c r="QMA111" s="940"/>
      <c r="QMB111" s="940"/>
      <c r="QMC111" s="940"/>
      <c r="QMD111" s="940"/>
      <c r="QME111" s="940"/>
      <c r="QMF111" s="940"/>
      <c r="QMG111" s="940"/>
      <c r="QMH111" s="940"/>
      <c r="QMI111" s="940"/>
      <c r="QMJ111" s="940"/>
      <c r="QMK111" s="940"/>
      <c r="QML111" s="940"/>
      <c r="QMM111" s="940"/>
      <c r="QMN111" s="940"/>
      <c r="QMO111" s="940"/>
      <c r="QMP111" s="940"/>
      <c r="QMQ111" s="940"/>
      <c r="QMR111" s="940"/>
      <c r="QMS111" s="940"/>
      <c r="QMT111" s="940"/>
      <c r="QMU111" s="940"/>
      <c r="QMV111" s="940"/>
      <c r="QMW111" s="940"/>
      <c r="QMX111" s="940"/>
      <c r="QMY111" s="940"/>
      <c r="QMZ111" s="940"/>
      <c r="QNA111" s="940"/>
      <c r="QNB111" s="940"/>
      <c r="QNC111" s="940"/>
      <c r="QND111" s="940"/>
      <c r="QNE111" s="940"/>
      <c r="QNF111" s="940"/>
      <c r="QNG111" s="940"/>
      <c r="QNH111" s="940"/>
      <c r="QNI111" s="940"/>
      <c r="QNJ111" s="940"/>
      <c r="QNK111" s="940"/>
      <c r="QNL111" s="940"/>
      <c r="QNM111" s="940"/>
      <c r="QNN111" s="940"/>
      <c r="QNO111" s="940"/>
      <c r="QNP111" s="940"/>
      <c r="QNQ111" s="940"/>
      <c r="QNR111" s="940"/>
      <c r="QNS111" s="940"/>
      <c r="QNT111" s="940"/>
      <c r="QNU111" s="940"/>
      <c r="QNV111" s="940"/>
      <c r="QNW111" s="940"/>
      <c r="QNX111" s="940"/>
      <c r="QNY111" s="940"/>
      <c r="QNZ111" s="940"/>
      <c r="QOA111" s="940"/>
      <c r="QOB111" s="940"/>
      <c r="QOC111" s="940"/>
      <c r="QOD111" s="940"/>
      <c r="QOE111" s="940"/>
      <c r="QOF111" s="940"/>
      <c r="QOG111" s="940"/>
      <c r="QOH111" s="940"/>
      <c r="QOI111" s="940"/>
      <c r="QOJ111" s="940"/>
      <c r="QOK111" s="940"/>
      <c r="QOL111" s="940"/>
      <c r="QOM111" s="940"/>
      <c r="QON111" s="940"/>
      <c r="QOO111" s="940"/>
      <c r="QOP111" s="940"/>
      <c r="QOQ111" s="940"/>
      <c r="QOR111" s="940"/>
      <c r="QOS111" s="940"/>
      <c r="QOT111" s="940"/>
      <c r="QOU111" s="940"/>
      <c r="QOV111" s="940"/>
      <c r="QOW111" s="940"/>
      <c r="QOX111" s="940"/>
      <c r="QOY111" s="940"/>
      <c r="QOZ111" s="940"/>
      <c r="QPA111" s="940"/>
      <c r="QPB111" s="940"/>
      <c r="QPC111" s="940"/>
      <c r="QPD111" s="940"/>
      <c r="QPE111" s="940"/>
      <c r="QPF111" s="940"/>
      <c r="QPG111" s="940"/>
      <c r="QPH111" s="940"/>
      <c r="QPI111" s="940"/>
      <c r="QPJ111" s="940"/>
      <c r="QPK111" s="940"/>
      <c r="QPL111" s="940"/>
      <c r="QPM111" s="940"/>
      <c r="QPN111" s="940"/>
      <c r="QPO111" s="940"/>
      <c r="QPP111" s="940"/>
      <c r="QPQ111" s="940"/>
      <c r="QPR111" s="940"/>
      <c r="QPS111" s="940"/>
      <c r="QPT111" s="940"/>
      <c r="QPU111" s="940"/>
      <c r="QPV111" s="940"/>
      <c r="QPW111" s="940"/>
      <c r="QPX111" s="940"/>
      <c r="QPY111" s="940"/>
      <c r="QPZ111" s="940"/>
      <c r="QQA111" s="940"/>
      <c r="QQB111" s="940"/>
      <c r="QQC111" s="940"/>
      <c r="QQD111" s="940"/>
      <c r="QQE111" s="940"/>
      <c r="QQF111" s="940"/>
      <c r="QQG111" s="940"/>
      <c r="QQH111" s="940"/>
      <c r="QQI111" s="940"/>
      <c r="QQJ111" s="940"/>
      <c r="QQK111" s="940"/>
      <c r="QQL111" s="940"/>
      <c r="QQM111" s="940"/>
      <c r="QQN111" s="940"/>
      <c r="QQO111" s="940"/>
      <c r="QQP111" s="940"/>
      <c r="QQQ111" s="940"/>
      <c r="QQR111" s="940"/>
      <c r="QQS111" s="940"/>
      <c r="QQT111" s="940"/>
      <c r="QQU111" s="940"/>
      <c r="QQV111" s="940"/>
      <c r="QQW111" s="940"/>
      <c r="QQX111" s="940"/>
      <c r="QQY111" s="940"/>
      <c r="QQZ111" s="940"/>
      <c r="QRA111" s="940"/>
      <c r="QRB111" s="940"/>
      <c r="QRC111" s="940"/>
      <c r="QRD111" s="940"/>
      <c r="QRE111" s="940"/>
      <c r="QRF111" s="940"/>
      <c r="QRG111" s="940"/>
      <c r="QRH111" s="940"/>
      <c r="QRI111" s="940"/>
      <c r="QRJ111" s="940"/>
      <c r="QRK111" s="940"/>
      <c r="QRL111" s="940"/>
      <c r="QRM111" s="940"/>
      <c r="QRN111" s="940"/>
      <c r="QRO111" s="940"/>
      <c r="QRP111" s="940"/>
      <c r="QRQ111" s="940"/>
      <c r="QRR111" s="940"/>
      <c r="QRS111" s="940"/>
      <c r="QRT111" s="940"/>
      <c r="QRU111" s="940"/>
      <c r="QRV111" s="940"/>
      <c r="QRW111" s="940"/>
      <c r="QRX111" s="940"/>
      <c r="QRY111" s="940"/>
      <c r="QRZ111" s="940"/>
      <c r="QSA111" s="940"/>
      <c r="QSB111" s="940"/>
      <c r="QSC111" s="940"/>
      <c r="QSD111" s="940"/>
      <c r="QSE111" s="940"/>
      <c r="QSF111" s="940"/>
      <c r="QSG111" s="940"/>
      <c r="QSH111" s="940"/>
      <c r="QSI111" s="940"/>
      <c r="QSJ111" s="940"/>
      <c r="QSK111" s="940"/>
      <c r="QSL111" s="940"/>
      <c r="QSM111" s="940"/>
      <c r="QSN111" s="940"/>
      <c r="QSO111" s="940"/>
      <c r="QSP111" s="940"/>
      <c r="QSQ111" s="940"/>
      <c r="QSR111" s="940"/>
      <c r="QSS111" s="940"/>
      <c r="QST111" s="940"/>
      <c r="QSU111" s="940"/>
      <c r="QSV111" s="940"/>
      <c r="QSW111" s="940"/>
      <c r="QSX111" s="940"/>
      <c r="QSY111" s="940"/>
      <c r="QSZ111" s="940"/>
      <c r="QTA111" s="940"/>
      <c r="QTB111" s="940"/>
      <c r="QTC111" s="940"/>
      <c r="QTD111" s="940"/>
      <c r="QTE111" s="940"/>
      <c r="QTF111" s="940"/>
      <c r="QTG111" s="940"/>
      <c r="QTH111" s="940"/>
      <c r="QTI111" s="940"/>
      <c r="QTJ111" s="940"/>
      <c r="QTK111" s="940"/>
      <c r="QTL111" s="940"/>
      <c r="QTM111" s="940"/>
      <c r="QTN111" s="940"/>
      <c r="QTO111" s="940"/>
      <c r="QTP111" s="940"/>
      <c r="QTQ111" s="940"/>
      <c r="QTR111" s="940"/>
      <c r="QTS111" s="940"/>
      <c r="QTT111" s="940"/>
      <c r="QTU111" s="940"/>
      <c r="QTV111" s="940"/>
      <c r="QTW111" s="940"/>
      <c r="QTX111" s="940"/>
      <c r="QTY111" s="940"/>
      <c r="QTZ111" s="940"/>
      <c r="QUA111" s="940"/>
      <c r="QUB111" s="940"/>
      <c r="QUC111" s="940"/>
      <c r="QUD111" s="940"/>
      <c r="QUE111" s="940"/>
      <c r="QUF111" s="940"/>
      <c r="QUG111" s="940"/>
      <c r="QUH111" s="940"/>
      <c r="QUI111" s="940"/>
      <c r="QUJ111" s="940"/>
      <c r="QUK111" s="940"/>
      <c r="QUL111" s="940"/>
      <c r="QUM111" s="940"/>
      <c r="QUN111" s="940"/>
      <c r="QUO111" s="940"/>
      <c r="QUP111" s="940"/>
      <c r="QUQ111" s="940"/>
      <c r="QUR111" s="940"/>
      <c r="QUS111" s="940"/>
      <c r="QUT111" s="940"/>
      <c r="QUU111" s="940"/>
      <c r="QUV111" s="940"/>
      <c r="QUW111" s="940"/>
      <c r="QUX111" s="940"/>
      <c r="QUY111" s="940"/>
      <c r="QUZ111" s="940"/>
      <c r="QVA111" s="940"/>
      <c r="QVB111" s="940"/>
      <c r="QVC111" s="940"/>
      <c r="QVD111" s="940"/>
      <c r="QVE111" s="940"/>
      <c r="QVF111" s="940"/>
      <c r="QVG111" s="940"/>
      <c r="QVH111" s="940"/>
      <c r="QVI111" s="940"/>
      <c r="QVJ111" s="940"/>
      <c r="QVK111" s="940"/>
      <c r="QVL111" s="940"/>
      <c r="QVM111" s="940"/>
      <c r="QVN111" s="940"/>
      <c r="QVO111" s="940"/>
      <c r="QVP111" s="940"/>
      <c r="QVQ111" s="940"/>
      <c r="QVR111" s="940"/>
      <c r="QVS111" s="940"/>
      <c r="QVT111" s="940"/>
      <c r="QVU111" s="940"/>
      <c r="QVV111" s="940"/>
      <c r="QVW111" s="940"/>
      <c r="QVX111" s="940"/>
      <c r="QVY111" s="940"/>
      <c r="QVZ111" s="940"/>
      <c r="QWA111" s="940"/>
      <c r="QWB111" s="940"/>
      <c r="QWC111" s="940"/>
      <c r="QWD111" s="940"/>
      <c r="QWE111" s="940"/>
      <c r="QWF111" s="940"/>
      <c r="QWG111" s="940"/>
      <c r="QWH111" s="940"/>
      <c r="QWI111" s="940"/>
      <c r="QWJ111" s="940"/>
      <c r="QWK111" s="940"/>
      <c r="QWL111" s="940"/>
      <c r="QWM111" s="940"/>
      <c r="QWN111" s="940"/>
      <c r="QWO111" s="940"/>
      <c r="QWP111" s="940"/>
      <c r="QWQ111" s="940"/>
      <c r="QWR111" s="940"/>
      <c r="QWS111" s="940"/>
      <c r="QWT111" s="940"/>
      <c r="QWU111" s="940"/>
      <c r="QWV111" s="940"/>
      <c r="QWW111" s="940"/>
      <c r="QWX111" s="940"/>
      <c r="QWY111" s="940"/>
      <c r="QWZ111" s="940"/>
      <c r="QXA111" s="940"/>
      <c r="QXB111" s="940"/>
      <c r="QXC111" s="940"/>
      <c r="QXD111" s="940"/>
      <c r="QXE111" s="940"/>
      <c r="QXF111" s="940"/>
      <c r="QXG111" s="940"/>
      <c r="QXH111" s="940"/>
      <c r="QXI111" s="940"/>
      <c r="QXJ111" s="940"/>
      <c r="QXK111" s="940"/>
      <c r="QXL111" s="940"/>
      <c r="QXM111" s="940"/>
      <c r="QXN111" s="940"/>
      <c r="QXO111" s="940"/>
      <c r="QXP111" s="940"/>
      <c r="QXQ111" s="940"/>
      <c r="QXR111" s="940"/>
      <c r="QXS111" s="940"/>
      <c r="QXT111" s="940"/>
      <c r="QXU111" s="940"/>
      <c r="QXV111" s="940"/>
      <c r="QXW111" s="940"/>
      <c r="QXX111" s="940"/>
      <c r="QXY111" s="940"/>
      <c r="QXZ111" s="940"/>
      <c r="QYA111" s="940"/>
      <c r="QYB111" s="940"/>
      <c r="QYC111" s="940"/>
      <c r="QYD111" s="940"/>
      <c r="QYE111" s="940"/>
      <c r="QYF111" s="940"/>
      <c r="QYG111" s="940"/>
      <c r="QYH111" s="940"/>
      <c r="QYI111" s="940"/>
      <c r="QYJ111" s="940"/>
      <c r="QYK111" s="940"/>
      <c r="QYL111" s="940"/>
      <c r="QYM111" s="940"/>
      <c r="QYN111" s="940"/>
      <c r="QYO111" s="940"/>
      <c r="QYP111" s="940"/>
      <c r="QYQ111" s="940"/>
      <c r="QYR111" s="940"/>
      <c r="QYS111" s="940"/>
      <c r="QYT111" s="940"/>
      <c r="QYU111" s="940"/>
      <c r="QYV111" s="940"/>
      <c r="QYW111" s="940"/>
      <c r="QYX111" s="940"/>
      <c r="QYY111" s="940"/>
      <c r="QYZ111" s="940"/>
      <c r="QZA111" s="940"/>
      <c r="QZB111" s="940"/>
      <c r="QZC111" s="940"/>
      <c r="QZD111" s="940"/>
      <c r="QZE111" s="940"/>
      <c r="QZF111" s="940"/>
      <c r="QZG111" s="940"/>
      <c r="QZH111" s="940"/>
      <c r="QZI111" s="940"/>
      <c r="QZJ111" s="940"/>
      <c r="QZK111" s="940"/>
      <c r="QZL111" s="940"/>
      <c r="QZM111" s="940"/>
      <c r="QZN111" s="940"/>
      <c r="QZO111" s="940"/>
      <c r="QZP111" s="940"/>
      <c r="QZQ111" s="940"/>
      <c r="QZR111" s="940"/>
      <c r="QZS111" s="940"/>
      <c r="QZT111" s="940"/>
      <c r="QZU111" s="940"/>
      <c r="QZV111" s="940"/>
      <c r="QZW111" s="940"/>
      <c r="QZX111" s="940"/>
      <c r="QZY111" s="940"/>
      <c r="QZZ111" s="940"/>
      <c r="RAA111" s="940"/>
      <c r="RAB111" s="940"/>
      <c r="RAC111" s="940"/>
      <c r="RAD111" s="940"/>
      <c r="RAE111" s="940"/>
      <c r="RAF111" s="940"/>
      <c r="RAG111" s="940"/>
      <c r="RAH111" s="940"/>
      <c r="RAI111" s="940"/>
      <c r="RAJ111" s="940"/>
      <c r="RAK111" s="940"/>
      <c r="RAL111" s="940"/>
      <c r="RAM111" s="940"/>
      <c r="RAN111" s="940"/>
      <c r="RAO111" s="940"/>
      <c r="RAP111" s="940"/>
      <c r="RAQ111" s="940"/>
      <c r="RAR111" s="940"/>
      <c r="RAS111" s="940"/>
      <c r="RAT111" s="940"/>
      <c r="RAU111" s="940"/>
      <c r="RAV111" s="940"/>
      <c r="RAW111" s="940"/>
      <c r="RAX111" s="940"/>
      <c r="RAY111" s="940"/>
      <c r="RAZ111" s="940"/>
      <c r="RBA111" s="940"/>
      <c r="RBB111" s="940"/>
      <c r="RBC111" s="940"/>
      <c r="RBD111" s="940"/>
      <c r="RBE111" s="940"/>
      <c r="RBF111" s="940"/>
      <c r="RBG111" s="940"/>
      <c r="RBH111" s="940"/>
      <c r="RBI111" s="940"/>
      <c r="RBJ111" s="940"/>
      <c r="RBK111" s="940"/>
      <c r="RBL111" s="940"/>
      <c r="RBM111" s="940"/>
      <c r="RBN111" s="940"/>
      <c r="RBO111" s="940"/>
      <c r="RBP111" s="940"/>
      <c r="RBQ111" s="940"/>
      <c r="RBR111" s="940"/>
      <c r="RBS111" s="940"/>
      <c r="RBT111" s="940"/>
      <c r="RBU111" s="940"/>
      <c r="RBV111" s="940"/>
      <c r="RBW111" s="940"/>
      <c r="RBX111" s="940"/>
      <c r="RBY111" s="940"/>
      <c r="RBZ111" s="940"/>
      <c r="RCA111" s="940"/>
      <c r="RCB111" s="940"/>
      <c r="RCC111" s="940"/>
      <c r="RCD111" s="940"/>
      <c r="RCE111" s="940"/>
      <c r="RCF111" s="940"/>
      <c r="RCG111" s="940"/>
      <c r="RCH111" s="940"/>
      <c r="RCI111" s="940"/>
      <c r="RCJ111" s="940"/>
      <c r="RCK111" s="940"/>
      <c r="RCL111" s="940"/>
      <c r="RCM111" s="940"/>
      <c r="RCN111" s="940"/>
      <c r="RCO111" s="940"/>
      <c r="RCP111" s="940"/>
      <c r="RCQ111" s="940"/>
      <c r="RCR111" s="940"/>
      <c r="RCS111" s="940"/>
      <c r="RCT111" s="940"/>
      <c r="RCU111" s="940"/>
      <c r="RCV111" s="940"/>
      <c r="RCW111" s="940"/>
      <c r="RCX111" s="940"/>
      <c r="RCY111" s="940"/>
      <c r="RCZ111" s="940"/>
      <c r="RDA111" s="940"/>
      <c r="RDB111" s="940"/>
      <c r="RDC111" s="940"/>
      <c r="RDD111" s="940"/>
      <c r="RDE111" s="940"/>
      <c r="RDF111" s="940"/>
      <c r="RDG111" s="940"/>
      <c r="RDH111" s="940"/>
      <c r="RDI111" s="940"/>
      <c r="RDJ111" s="940"/>
      <c r="RDK111" s="940"/>
      <c r="RDL111" s="940"/>
      <c r="RDM111" s="940"/>
      <c r="RDN111" s="940"/>
      <c r="RDO111" s="940"/>
      <c r="RDP111" s="940"/>
      <c r="RDQ111" s="940"/>
      <c r="RDR111" s="940"/>
      <c r="RDS111" s="940"/>
      <c r="RDT111" s="940"/>
      <c r="RDU111" s="940"/>
      <c r="RDV111" s="940"/>
      <c r="RDW111" s="940"/>
      <c r="RDX111" s="940"/>
      <c r="RDY111" s="940"/>
      <c r="RDZ111" s="940"/>
      <c r="REA111" s="940"/>
      <c r="REB111" s="940"/>
      <c r="REC111" s="940"/>
      <c r="RED111" s="940"/>
      <c r="REE111" s="940"/>
      <c r="REF111" s="940"/>
      <c r="REG111" s="940"/>
      <c r="REH111" s="940"/>
      <c r="REI111" s="940"/>
      <c r="REJ111" s="940"/>
      <c r="REK111" s="940"/>
      <c r="REL111" s="940"/>
      <c r="REM111" s="940"/>
      <c r="REN111" s="940"/>
      <c r="REO111" s="940"/>
      <c r="REP111" s="940"/>
      <c r="REQ111" s="940"/>
      <c r="RER111" s="940"/>
      <c r="RES111" s="940"/>
      <c r="RET111" s="940"/>
      <c r="REU111" s="940"/>
      <c r="REV111" s="940"/>
      <c r="REW111" s="940"/>
      <c r="REX111" s="940"/>
      <c r="REY111" s="940"/>
      <c r="REZ111" s="940"/>
      <c r="RFA111" s="940"/>
      <c r="RFB111" s="940"/>
      <c r="RFC111" s="940"/>
      <c r="RFD111" s="940"/>
      <c r="RFE111" s="940"/>
      <c r="RFF111" s="940"/>
      <c r="RFG111" s="940"/>
      <c r="RFH111" s="940"/>
      <c r="RFI111" s="940"/>
      <c r="RFJ111" s="940"/>
      <c r="RFK111" s="940"/>
      <c r="RFL111" s="940"/>
      <c r="RFM111" s="940"/>
      <c r="RFN111" s="940"/>
      <c r="RFO111" s="940"/>
      <c r="RFP111" s="940"/>
      <c r="RFQ111" s="940"/>
      <c r="RFR111" s="940"/>
      <c r="RFS111" s="940"/>
      <c r="RFT111" s="940"/>
      <c r="RFU111" s="940"/>
      <c r="RFV111" s="940"/>
      <c r="RFW111" s="940"/>
      <c r="RFX111" s="940"/>
      <c r="RFY111" s="940"/>
      <c r="RFZ111" s="940"/>
      <c r="RGA111" s="940"/>
      <c r="RGB111" s="940"/>
      <c r="RGC111" s="940"/>
      <c r="RGD111" s="940"/>
      <c r="RGE111" s="940"/>
      <c r="RGF111" s="940"/>
      <c r="RGG111" s="940"/>
      <c r="RGH111" s="940"/>
      <c r="RGI111" s="940"/>
      <c r="RGJ111" s="940"/>
      <c r="RGK111" s="940"/>
      <c r="RGL111" s="940"/>
      <c r="RGM111" s="940"/>
      <c r="RGN111" s="940"/>
      <c r="RGO111" s="940"/>
      <c r="RGP111" s="940"/>
      <c r="RGQ111" s="940"/>
      <c r="RGR111" s="940"/>
      <c r="RGS111" s="940"/>
      <c r="RGT111" s="940"/>
      <c r="RGU111" s="940"/>
      <c r="RGV111" s="940"/>
      <c r="RGW111" s="940"/>
      <c r="RGX111" s="940"/>
      <c r="RGY111" s="940"/>
      <c r="RGZ111" s="940"/>
      <c r="RHA111" s="940"/>
      <c r="RHB111" s="940"/>
      <c r="RHC111" s="940"/>
      <c r="RHD111" s="940"/>
      <c r="RHE111" s="940"/>
      <c r="RHF111" s="940"/>
      <c r="RHG111" s="940"/>
      <c r="RHH111" s="940"/>
      <c r="RHI111" s="940"/>
      <c r="RHJ111" s="940"/>
      <c r="RHK111" s="940"/>
      <c r="RHL111" s="940"/>
      <c r="RHM111" s="940"/>
      <c r="RHN111" s="940"/>
      <c r="RHO111" s="940"/>
      <c r="RHP111" s="940"/>
      <c r="RHQ111" s="940"/>
      <c r="RHR111" s="940"/>
      <c r="RHS111" s="940"/>
      <c r="RHT111" s="940"/>
      <c r="RHU111" s="940"/>
      <c r="RHV111" s="940"/>
      <c r="RHW111" s="940"/>
      <c r="RHX111" s="940"/>
      <c r="RHY111" s="940"/>
      <c r="RHZ111" s="940"/>
      <c r="RIA111" s="940"/>
      <c r="RIB111" s="940"/>
      <c r="RIC111" s="940"/>
      <c r="RID111" s="940"/>
      <c r="RIE111" s="940"/>
      <c r="RIF111" s="940"/>
      <c r="RIG111" s="940"/>
      <c r="RIH111" s="940"/>
      <c r="RII111" s="940"/>
      <c r="RIJ111" s="940"/>
      <c r="RIK111" s="940"/>
      <c r="RIL111" s="940"/>
      <c r="RIM111" s="940"/>
      <c r="RIN111" s="940"/>
      <c r="RIO111" s="940"/>
      <c r="RIP111" s="940"/>
      <c r="RIQ111" s="940"/>
      <c r="RIR111" s="940"/>
      <c r="RIS111" s="940"/>
      <c r="RIT111" s="940"/>
      <c r="RIU111" s="940"/>
      <c r="RIV111" s="940"/>
      <c r="RIW111" s="940"/>
      <c r="RIX111" s="940"/>
      <c r="RIY111" s="940"/>
      <c r="RIZ111" s="940"/>
      <c r="RJA111" s="940"/>
      <c r="RJB111" s="940"/>
      <c r="RJC111" s="940"/>
      <c r="RJD111" s="940"/>
      <c r="RJE111" s="940"/>
      <c r="RJF111" s="940"/>
      <c r="RJG111" s="940"/>
      <c r="RJH111" s="940"/>
      <c r="RJI111" s="940"/>
      <c r="RJJ111" s="940"/>
      <c r="RJK111" s="940"/>
      <c r="RJL111" s="940"/>
      <c r="RJM111" s="940"/>
      <c r="RJN111" s="940"/>
      <c r="RJO111" s="940"/>
      <c r="RJP111" s="940"/>
      <c r="RJQ111" s="940"/>
      <c r="RJR111" s="940"/>
      <c r="RJS111" s="940"/>
      <c r="RJT111" s="940"/>
      <c r="RJU111" s="940"/>
      <c r="RJV111" s="940"/>
      <c r="RJW111" s="940"/>
      <c r="RJX111" s="940"/>
      <c r="RJY111" s="940"/>
      <c r="RJZ111" s="940"/>
      <c r="RKA111" s="940"/>
      <c r="RKB111" s="940"/>
      <c r="RKC111" s="940"/>
      <c r="RKD111" s="940"/>
      <c r="RKE111" s="940"/>
      <c r="RKF111" s="940"/>
      <c r="RKG111" s="940"/>
      <c r="RKH111" s="940"/>
      <c r="RKI111" s="940"/>
      <c r="RKJ111" s="940"/>
      <c r="RKK111" s="940"/>
      <c r="RKL111" s="940"/>
      <c r="RKM111" s="940"/>
      <c r="RKN111" s="940"/>
      <c r="RKO111" s="940"/>
      <c r="RKP111" s="940"/>
      <c r="RKQ111" s="940"/>
      <c r="RKR111" s="940"/>
      <c r="RKS111" s="940"/>
      <c r="RKT111" s="940"/>
      <c r="RKU111" s="940"/>
      <c r="RKV111" s="940"/>
      <c r="RKW111" s="940"/>
      <c r="RKX111" s="940"/>
      <c r="RKY111" s="940"/>
      <c r="RKZ111" s="940"/>
      <c r="RLA111" s="940"/>
      <c r="RLB111" s="940"/>
      <c r="RLC111" s="940"/>
      <c r="RLD111" s="940"/>
      <c r="RLE111" s="940"/>
      <c r="RLF111" s="940"/>
      <c r="RLG111" s="940"/>
      <c r="RLH111" s="940"/>
      <c r="RLI111" s="940"/>
      <c r="RLJ111" s="940"/>
      <c r="RLK111" s="940"/>
      <c r="RLL111" s="940"/>
      <c r="RLM111" s="940"/>
      <c r="RLN111" s="940"/>
      <c r="RLO111" s="940"/>
      <c r="RLP111" s="940"/>
      <c r="RLQ111" s="940"/>
      <c r="RLR111" s="940"/>
      <c r="RLS111" s="940"/>
      <c r="RLT111" s="940"/>
      <c r="RLU111" s="940"/>
      <c r="RLV111" s="940"/>
      <c r="RLW111" s="940"/>
      <c r="RLX111" s="940"/>
      <c r="RLY111" s="940"/>
      <c r="RLZ111" s="940"/>
      <c r="RMA111" s="940"/>
      <c r="RMB111" s="940"/>
      <c r="RMC111" s="940"/>
      <c r="RMD111" s="940"/>
      <c r="RME111" s="940"/>
      <c r="RMF111" s="940"/>
      <c r="RMG111" s="940"/>
      <c r="RMH111" s="940"/>
      <c r="RMI111" s="940"/>
      <c r="RMJ111" s="940"/>
      <c r="RMK111" s="940"/>
      <c r="RML111" s="940"/>
      <c r="RMM111" s="940"/>
      <c r="RMN111" s="940"/>
      <c r="RMO111" s="940"/>
      <c r="RMP111" s="940"/>
      <c r="RMQ111" s="940"/>
      <c r="RMR111" s="940"/>
      <c r="RMS111" s="940"/>
      <c r="RMT111" s="940"/>
      <c r="RMU111" s="940"/>
      <c r="RMV111" s="940"/>
      <c r="RMW111" s="940"/>
      <c r="RMX111" s="940"/>
      <c r="RMY111" s="940"/>
      <c r="RMZ111" s="940"/>
      <c r="RNA111" s="940"/>
      <c r="RNB111" s="940"/>
      <c r="RNC111" s="940"/>
      <c r="RND111" s="940"/>
      <c r="RNE111" s="940"/>
      <c r="RNF111" s="940"/>
      <c r="RNG111" s="940"/>
      <c r="RNH111" s="940"/>
      <c r="RNI111" s="940"/>
      <c r="RNJ111" s="940"/>
      <c r="RNK111" s="940"/>
      <c r="RNL111" s="940"/>
      <c r="RNM111" s="940"/>
      <c r="RNN111" s="940"/>
      <c r="RNO111" s="940"/>
      <c r="RNP111" s="940"/>
      <c r="RNQ111" s="940"/>
      <c r="RNR111" s="940"/>
      <c r="RNS111" s="940"/>
      <c r="RNT111" s="940"/>
      <c r="RNU111" s="940"/>
      <c r="RNV111" s="940"/>
      <c r="RNW111" s="940"/>
      <c r="RNX111" s="940"/>
      <c r="RNY111" s="940"/>
      <c r="RNZ111" s="940"/>
      <c r="ROA111" s="940"/>
      <c r="ROB111" s="940"/>
      <c r="ROC111" s="940"/>
      <c r="ROD111" s="940"/>
      <c r="ROE111" s="940"/>
      <c r="ROF111" s="940"/>
      <c r="ROG111" s="940"/>
      <c r="ROH111" s="940"/>
      <c r="ROI111" s="940"/>
      <c r="ROJ111" s="940"/>
      <c r="ROK111" s="940"/>
      <c r="ROL111" s="940"/>
      <c r="ROM111" s="940"/>
      <c r="RON111" s="940"/>
      <c r="ROO111" s="940"/>
      <c r="ROP111" s="940"/>
      <c r="ROQ111" s="940"/>
      <c r="ROR111" s="940"/>
      <c r="ROS111" s="940"/>
      <c r="ROT111" s="940"/>
      <c r="ROU111" s="940"/>
      <c r="ROV111" s="940"/>
      <c r="ROW111" s="940"/>
      <c r="ROX111" s="940"/>
      <c r="ROY111" s="940"/>
      <c r="ROZ111" s="940"/>
      <c r="RPA111" s="940"/>
      <c r="RPB111" s="940"/>
      <c r="RPC111" s="940"/>
      <c r="RPD111" s="940"/>
      <c r="RPE111" s="940"/>
      <c r="RPF111" s="940"/>
      <c r="RPG111" s="940"/>
      <c r="RPH111" s="940"/>
      <c r="RPI111" s="940"/>
      <c r="RPJ111" s="940"/>
      <c r="RPK111" s="940"/>
      <c r="RPL111" s="940"/>
      <c r="RPM111" s="940"/>
      <c r="RPN111" s="940"/>
      <c r="RPO111" s="940"/>
      <c r="RPP111" s="940"/>
      <c r="RPQ111" s="940"/>
      <c r="RPR111" s="940"/>
      <c r="RPS111" s="940"/>
      <c r="RPT111" s="940"/>
      <c r="RPU111" s="940"/>
      <c r="RPV111" s="940"/>
      <c r="RPW111" s="940"/>
      <c r="RPX111" s="940"/>
      <c r="RPY111" s="940"/>
      <c r="RPZ111" s="940"/>
      <c r="RQA111" s="940"/>
      <c r="RQB111" s="940"/>
      <c r="RQC111" s="940"/>
      <c r="RQD111" s="940"/>
      <c r="RQE111" s="940"/>
      <c r="RQF111" s="940"/>
      <c r="RQG111" s="940"/>
      <c r="RQH111" s="940"/>
      <c r="RQI111" s="940"/>
      <c r="RQJ111" s="940"/>
      <c r="RQK111" s="940"/>
      <c r="RQL111" s="940"/>
      <c r="RQM111" s="940"/>
      <c r="RQN111" s="940"/>
      <c r="RQO111" s="940"/>
      <c r="RQP111" s="940"/>
      <c r="RQQ111" s="940"/>
      <c r="RQR111" s="940"/>
      <c r="RQS111" s="940"/>
      <c r="RQT111" s="940"/>
      <c r="RQU111" s="940"/>
      <c r="RQV111" s="940"/>
      <c r="RQW111" s="940"/>
      <c r="RQX111" s="940"/>
      <c r="RQY111" s="940"/>
      <c r="RQZ111" s="940"/>
      <c r="RRA111" s="940"/>
      <c r="RRB111" s="940"/>
      <c r="RRC111" s="940"/>
      <c r="RRD111" s="940"/>
      <c r="RRE111" s="940"/>
      <c r="RRF111" s="940"/>
      <c r="RRG111" s="940"/>
      <c r="RRH111" s="940"/>
      <c r="RRI111" s="940"/>
      <c r="RRJ111" s="940"/>
      <c r="RRK111" s="940"/>
      <c r="RRL111" s="940"/>
      <c r="RRM111" s="940"/>
      <c r="RRN111" s="940"/>
      <c r="RRO111" s="940"/>
      <c r="RRP111" s="940"/>
      <c r="RRQ111" s="940"/>
      <c r="RRR111" s="940"/>
      <c r="RRS111" s="940"/>
      <c r="RRT111" s="940"/>
      <c r="RRU111" s="940"/>
      <c r="RRV111" s="940"/>
      <c r="RRW111" s="940"/>
      <c r="RRX111" s="940"/>
      <c r="RRY111" s="940"/>
      <c r="RRZ111" s="940"/>
      <c r="RSA111" s="940"/>
      <c r="RSB111" s="940"/>
      <c r="RSC111" s="940"/>
      <c r="RSD111" s="940"/>
      <c r="RSE111" s="940"/>
      <c r="RSF111" s="940"/>
      <c r="RSG111" s="940"/>
      <c r="RSH111" s="940"/>
      <c r="RSI111" s="940"/>
      <c r="RSJ111" s="940"/>
      <c r="RSK111" s="940"/>
      <c r="RSL111" s="940"/>
      <c r="RSM111" s="940"/>
      <c r="RSN111" s="940"/>
      <c r="RSO111" s="940"/>
      <c r="RSP111" s="940"/>
      <c r="RSQ111" s="940"/>
      <c r="RSR111" s="940"/>
      <c r="RSS111" s="940"/>
      <c r="RST111" s="940"/>
      <c r="RSU111" s="940"/>
      <c r="RSV111" s="940"/>
      <c r="RSW111" s="940"/>
      <c r="RSX111" s="940"/>
      <c r="RSY111" s="940"/>
      <c r="RSZ111" s="940"/>
      <c r="RTA111" s="940"/>
      <c r="RTB111" s="940"/>
      <c r="RTC111" s="940"/>
      <c r="RTD111" s="940"/>
      <c r="RTE111" s="940"/>
      <c r="RTF111" s="940"/>
      <c r="RTG111" s="940"/>
      <c r="RTH111" s="940"/>
      <c r="RTI111" s="940"/>
      <c r="RTJ111" s="940"/>
      <c r="RTK111" s="940"/>
      <c r="RTL111" s="940"/>
      <c r="RTM111" s="940"/>
      <c r="RTN111" s="940"/>
      <c r="RTO111" s="940"/>
      <c r="RTP111" s="940"/>
      <c r="RTQ111" s="940"/>
      <c r="RTR111" s="940"/>
      <c r="RTS111" s="940"/>
      <c r="RTT111" s="940"/>
      <c r="RTU111" s="940"/>
      <c r="RTV111" s="940"/>
      <c r="RTW111" s="940"/>
      <c r="RTX111" s="940"/>
      <c r="RTY111" s="940"/>
      <c r="RTZ111" s="940"/>
      <c r="RUA111" s="940"/>
      <c r="RUB111" s="940"/>
      <c r="RUC111" s="940"/>
      <c r="RUD111" s="940"/>
      <c r="RUE111" s="940"/>
      <c r="RUF111" s="940"/>
      <c r="RUG111" s="940"/>
      <c r="RUH111" s="940"/>
      <c r="RUI111" s="940"/>
      <c r="RUJ111" s="940"/>
      <c r="RUK111" s="940"/>
      <c r="RUL111" s="940"/>
      <c r="RUM111" s="940"/>
      <c r="RUN111" s="940"/>
      <c r="RUO111" s="940"/>
      <c r="RUP111" s="940"/>
      <c r="RUQ111" s="940"/>
      <c r="RUR111" s="940"/>
      <c r="RUS111" s="940"/>
      <c r="RUT111" s="940"/>
      <c r="RUU111" s="940"/>
      <c r="RUV111" s="940"/>
      <c r="RUW111" s="940"/>
      <c r="RUX111" s="940"/>
      <c r="RUY111" s="940"/>
      <c r="RUZ111" s="940"/>
      <c r="RVA111" s="940"/>
      <c r="RVB111" s="940"/>
      <c r="RVC111" s="940"/>
      <c r="RVD111" s="940"/>
      <c r="RVE111" s="940"/>
      <c r="RVF111" s="940"/>
      <c r="RVG111" s="940"/>
      <c r="RVH111" s="940"/>
      <c r="RVI111" s="940"/>
      <c r="RVJ111" s="940"/>
      <c r="RVK111" s="940"/>
      <c r="RVL111" s="940"/>
      <c r="RVM111" s="940"/>
      <c r="RVN111" s="940"/>
      <c r="RVO111" s="940"/>
      <c r="RVP111" s="940"/>
      <c r="RVQ111" s="940"/>
      <c r="RVR111" s="940"/>
      <c r="RVS111" s="940"/>
      <c r="RVT111" s="940"/>
      <c r="RVU111" s="940"/>
      <c r="RVV111" s="940"/>
      <c r="RVW111" s="940"/>
      <c r="RVX111" s="940"/>
      <c r="RVY111" s="940"/>
      <c r="RVZ111" s="940"/>
      <c r="RWA111" s="940"/>
      <c r="RWB111" s="940"/>
      <c r="RWC111" s="940"/>
      <c r="RWD111" s="940"/>
      <c r="RWE111" s="940"/>
      <c r="RWF111" s="940"/>
      <c r="RWG111" s="940"/>
      <c r="RWH111" s="940"/>
      <c r="RWI111" s="940"/>
      <c r="RWJ111" s="940"/>
      <c r="RWK111" s="940"/>
      <c r="RWL111" s="940"/>
      <c r="RWM111" s="940"/>
      <c r="RWN111" s="940"/>
      <c r="RWO111" s="940"/>
      <c r="RWP111" s="940"/>
      <c r="RWQ111" s="940"/>
      <c r="RWR111" s="940"/>
      <c r="RWS111" s="940"/>
      <c r="RWT111" s="940"/>
      <c r="RWU111" s="940"/>
      <c r="RWV111" s="940"/>
      <c r="RWW111" s="940"/>
      <c r="RWX111" s="940"/>
      <c r="RWY111" s="940"/>
      <c r="RWZ111" s="940"/>
      <c r="RXA111" s="940"/>
      <c r="RXB111" s="940"/>
      <c r="RXC111" s="940"/>
      <c r="RXD111" s="940"/>
      <c r="RXE111" s="940"/>
      <c r="RXF111" s="940"/>
      <c r="RXG111" s="940"/>
      <c r="RXH111" s="940"/>
      <c r="RXI111" s="940"/>
      <c r="RXJ111" s="940"/>
      <c r="RXK111" s="940"/>
      <c r="RXL111" s="940"/>
      <c r="RXM111" s="940"/>
      <c r="RXN111" s="940"/>
      <c r="RXO111" s="940"/>
      <c r="RXP111" s="940"/>
      <c r="RXQ111" s="940"/>
      <c r="RXR111" s="940"/>
      <c r="RXS111" s="940"/>
      <c r="RXT111" s="940"/>
      <c r="RXU111" s="940"/>
      <c r="RXV111" s="940"/>
      <c r="RXW111" s="940"/>
      <c r="RXX111" s="940"/>
      <c r="RXY111" s="940"/>
      <c r="RXZ111" s="940"/>
      <c r="RYA111" s="940"/>
      <c r="RYB111" s="940"/>
      <c r="RYC111" s="940"/>
      <c r="RYD111" s="940"/>
      <c r="RYE111" s="940"/>
      <c r="RYF111" s="940"/>
      <c r="RYG111" s="940"/>
      <c r="RYH111" s="940"/>
      <c r="RYI111" s="940"/>
      <c r="RYJ111" s="940"/>
      <c r="RYK111" s="940"/>
      <c r="RYL111" s="940"/>
      <c r="RYM111" s="940"/>
      <c r="RYN111" s="940"/>
      <c r="RYO111" s="940"/>
      <c r="RYP111" s="940"/>
      <c r="RYQ111" s="940"/>
      <c r="RYR111" s="940"/>
      <c r="RYS111" s="940"/>
      <c r="RYT111" s="940"/>
      <c r="RYU111" s="940"/>
      <c r="RYV111" s="940"/>
      <c r="RYW111" s="940"/>
      <c r="RYX111" s="940"/>
      <c r="RYY111" s="940"/>
      <c r="RYZ111" s="940"/>
      <c r="RZA111" s="940"/>
      <c r="RZB111" s="940"/>
      <c r="RZC111" s="940"/>
      <c r="RZD111" s="940"/>
      <c r="RZE111" s="940"/>
      <c r="RZF111" s="940"/>
      <c r="RZG111" s="940"/>
      <c r="RZH111" s="940"/>
      <c r="RZI111" s="940"/>
      <c r="RZJ111" s="940"/>
      <c r="RZK111" s="940"/>
      <c r="RZL111" s="940"/>
      <c r="RZM111" s="940"/>
      <c r="RZN111" s="940"/>
      <c r="RZO111" s="940"/>
      <c r="RZP111" s="940"/>
      <c r="RZQ111" s="940"/>
      <c r="RZR111" s="940"/>
      <c r="RZS111" s="940"/>
      <c r="RZT111" s="940"/>
      <c r="RZU111" s="940"/>
      <c r="RZV111" s="940"/>
      <c r="RZW111" s="940"/>
      <c r="RZX111" s="940"/>
      <c r="RZY111" s="940"/>
      <c r="RZZ111" s="940"/>
      <c r="SAA111" s="940"/>
      <c r="SAB111" s="940"/>
      <c r="SAC111" s="940"/>
      <c r="SAD111" s="940"/>
      <c r="SAE111" s="940"/>
      <c r="SAF111" s="940"/>
      <c r="SAG111" s="940"/>
      <c r="SAH111" s="940"/>
      <c r="SAI111" s="940"/>
      <c r="SAJ111" s="940"/>
      <c r="SAK111" s="940"/>
      <c r="SAL111" s="940"/>
      <c r="SAM111" s="940"/>
      <c r="SAN111" s="940"/>
      <c r="SAO111" s="940"/>
      <c r="SAP111" s="940"/>
      <c r="SAQ111" s="940"/>
      <c r="SAR111" s="940"/>
      <c r="SAS111" s="940"/>
      <c r="SAT111" s="940"/>
      <c r="SAU111" s="940"/>
      <c r="SAV111" s="940"/>
      <c r="SAW111" s="940"/>
      <c r="SAX111" s="940"/>
      <c r="SAY111" s="940"/>
      <c r="SAZ111" s="940"/>
      <c r="SBA111" s="940"/>
      <c r="SBB111" s="940"/>
      <c r="SBC111" s="940"/>
      <c r="SBD111" s="940"/>
      <c r="SBE111" s="940"/>
      <c r="SBF111" s="940"/>
      <c r="SBG111" s="940"/>
      <c r="SBH111" s="940"/>
      <c r="SBI111" s="940"/>
      <c r="SBJ111" s="940"/>
      <c r="SBK111" s="940"/>
      <c r="SBL111" s="940"/>
      <c r="SBM111" s="940"/>
      <c r="SBN111" s="940"/>
      <c r="SBO111" s="940"/>
      <c r="SBP111" s="940"/>
      <c r="SBQ111" s="940"/>
      <c r="SBR111" s="940"/>
      <c r="SBS111" s="940"/>
      <c r="SBT111" s="940"/>
      <c r="SBU111" s="940"/>
      <c r="SBV111" s="940"/>
      <c r="SBW111" s="940"/>
      <c r="SBX111" s="940"/>
      <c r="SBY111" s="940"/>
      <c r="SBZ111" s="940"/>
      <c r="SCA111" s="940"/>
      <c r="SCB111" s="940"/>
      <c r="SCC111" s="940"/>
      <c r="SCD111" s="940"/>
      <c r="SCE111" s="940"/>
      <c r="SCF111" s="940"/>
      <c r="SCG111" s="940"/>
      <c r="SCH111" s="940"/>
      <c r="SCI111" s="940"/>
      <c r="SCJ111" s="940"/>
      <c r="SCK111" s="940"/>
      <c r="SCL111" s="940"/>
      <c r="SCM111" s="940"/>
      <c r="SCN111" s="940"/>
      <c r="SCO111" s="940"/>
      <c r="SCP111" s="940"/>
      <c r="SCQ111" s="940"/>
      <c r="SCR111" s="940"/>
      <c r="SCS111" s="940"/>
      <c r="SCT111" s="940"/>
      <c r="SCU111" s="940"/>
      <c r="SCV111" s="940"/>
      <c r="SCW111" s="940"/>
      <c r="SCX111" s="940"/>
      <c r="SCY111" s="940"/>
      <c r="SCZ111" s="940"/>
      <c r="SDA111" s="940"/>
      <c r="SDB111" s="940"/>
      <c r="SDC111" s="940"/>
      <c r="SDD111" s="940"/>
      <c r="SDE111" s="940"/>
      <c r="SDF111" s="940"/>
      <c r="SDG111" s="940"/>
      <c r="SDH111" s="940"/>
      <c r="SDI111" s="940"/>
      <c r="SDJ111" s="940"/>
      <c r="SDK111" s="940"/>
      <c r="SDL111" s="940"/>
      <c r="SDM111" s="940"/>
      <c r="SDN111" s="940"/>
      <c r="SDO111" s="940"/>
      <c r="SDP111" s="940"/>
      <c r="SDQ111" s="940"/>
      <c r="SDR111" s="940"/>
      <c r="SDS111" s="940"/>
      <c r="SDT111" s="940"/>
      <c r="SDU111" s="940"/>
      <c r="SDV111" s="940"/>
      <c r="SDW111" s="940"/>
      <c r="SDX111" s="940"/>
      <c r="SDY111" s="940"/>
      <c r="SDZ111" s="940"/>
      <c r="SEA111" s="940"/>
      <c r="SEB111" s="940"/>
      <c r="SEC111" s="940"/>
      <c r="SED111" s="940"/>
      <c r="SEE111" s="940"/>
      <c r="SEF111" s="940"/>
      <c r="SEG111" s="940"/>
      <c r="SEH111" s="940"/>
      <c r="SEI111" s="940"/>
      <c r="SEJ111" s="940"/>
      <c r="SEK111" s="940"/>
      <c r="SEL111" s="940"/>
      <c r="SEM111" s="940"/>
      <c r="SEN111" s="940"/>
      <c r="SEO111" s="940"/>
      <c r="SEP111" s="940"/>
      <c r="SEQ111" s="940"/>
      <c r="SER111" s="940"/>
      <c r="SES111" s="940"/>
      <c r="SET111" s="940"/>
      <c r="SEU111" s="940"/>
      <c r="SEV111" s="940"/>
      <c r="SEW111" s="940"/>
      <c r="SEX111" s="940"/>
      <c r="SEY111" s="940"/>
      <c r="SEZ111" s="940"/>
      <c r="SFA111" s="940"/>
      <c r="SFB111" s="940"/>
      <c r="SFC111" s="940"/>
      <c r="SFD111" s="940"/>
      <c r="SFE111" s="940"/>
      <c r="SFF111" s="940"/>
      <c r="SFG111" s="940"/>
      <c r="SFH111" s="940"/>
      <c r="SFI111" s="940"/>
      <c r="SFJ111" s="940"/>
      <c r="SFK111" s="940"/>
      <c r="SFL111" s="940"/>
      <c r="SFM111" s="940"/>
      <c r="SFN111" s="940"/>
      <c r="SFO111" s="940"/>
      <c r="SFP111" s="940"/>
      <c r="SFQ111" s="940"/>
      <c r="SFR111" s="940"/>
      <c r="SFS111" s="940"/>
      <c r="SFT111" s="940"/>
      <c r="SFU111" s="940"/>
      <c r="SFV111" s="940"/>
      <c r="SFW111" s="940"/>
      <c r="SFX111" s="940"/>
      <c r="SFY111" s="940"/>
      <c r="SFZ111" s="940"/>
      <c r="SGA111" s="940"/>
      <c r="SGB111" s="940"/>
      <c r="SGC111" s="940"/>
      <c r="SGD111" s="940"/>
      <c r="SGE111" s="940"/>
      <c r="SGF111" s="940"/>
      <c r="SGG111" s="940"/>
      <c r="SGH111" s="940"/>
      <c r="SGI111" s="940"/>
      <c r="SGJ111" s="940"/>
      <c r="SGK111" s="940"/>
      <c r="SGL111" s="940"/>
      <c r="SGM111" s="940"/>
      <c r="SGN111" s="940"/>
      <c r="SGO111" s="940"/>
      <c r="SGP111" s="940"/>
      <c r="SGQ111" s="940"/>
      <c r="SGR111" s="940"/>
      <c r="SGS111" s="940"/>
      <c r="SGT111" s="940"/>
      <c r="SGU111" s="940"/>
      <c r="SGV111" s="940"/>
      <c r="SGW111" s="940"/>
      <c r="SGX111" s="940"/>
      <c r="SGY111" s="940"/>
      <c r="SGZ111" s="940"/>
      <c r="SHA111" s="940"/>
      <c r="SHB111" s="940"/>
      <c r="SHC111" s="940"/>
      <c r="SHD111" s="940"/>
      <c r="SHE111" s="940"/>
      <c r="SHF111" s="940"/>
      <c r="SHG111" s="940"/>
      <c r="SHH111" s="940"/>
      <c r="SHI111" s="940"/>
      <c r="SHJ111" s="940"/>
      <c r="SHK111" s="940"/>
      <c r="SHL111" s="940"/>
      <c r="SHM111" s="940"/>
      <c r="SHN111" s="940"/>
      <c r="SHO111" s="940"/>
      <c r="SHP111" s="940"/>
      <c r="SHQ111" s="940"/>
      <c r="SHR111" s="940"/>
      <c r="SHS111" s="940"/>
      <c r="SHT111" s="940"/>
      <c r="SHU111" s="940"/>
      <c r="SHV111" s="940"/>
      <c r="SHW111" s="940"/>
      <c r="SHX111" s="940"/>
      <c r="SHY111" s="940"/>
      <c r="SHZ111" s="940"/>
      <c r="SIA111" s="940"/>
      <c r="SIB111" s="940"/>
      <c r="SIC111" s="940"/>
      <c r="SID111" s="940"/>
      <c r="SIE111" s="940"/>
      <c r="SIF111" s="940"/>
      <c r="SIG111" s="940"/>
      <c r="SIH111" s="940"/>
      <c r="SII111" s="940"/>
      <c r="SIJ111" s="940"/>
      <c r="SIK111" s="940"/>
      <c r="SIL111" s="940"/>
      <c r="SIM111" s="940"/>
      <c r="SIN111" s="940"/>
      <c r="SIO111" s="940"/>
      <c r="SIP111" s="940"/>
      <c r="SIQ111" s="940"/>
      <c r="SIR111" s="940"/>
      <c r="SIS111" s="940"/>
      <c r="SIT111" s="940"/>
      <c r="SIU111" s="940"/>
      <c r="SIV111" s="940"/>
      <c r="SIW111" s="940"/>
      <c r="SIX111" s="940"/>
      <c r="SIY111" s="940"/>
      <c r="SIZ111" s="940"/>
      <c r="SJA111" s="940"/>
      <c r="SJB111" s="940"/>
      <c r="SJC111" s="940"/>
      <c r="SJD111" s="940"/>
      <c r="SJE111" s="940"/>
      <c r="SJF111" s="940"/>
      <c r="SJG111" s="940"/>
      <c r="SJH111" s="940"/>
      <c r="SJI111" s="940"/>
      <c r="SJJ111" s="940"/>
      <c r="SJK111" s="940"/>
      <c r="SJL111" s="940"/>
      <c r="SJM111" s="940"/>
      <c r="SJN111" s="940"/>
      <c r="SJO111" s="940"/>
      <c r="SJP111" s="940"/>
      <c r="SJQ111" s="940"/>
      <c r="SJR111" s="940"/>
      <c r="SJS111" s="940"/>
      <c r="SJT111" s="940"/>
      <c r="SJU111" s="940"/>
      <c r="SJV111" s="940"/>
      <c r="SJW111" s="940"/>
      <c r="SJX111" s="940"/>
      <c r="SJY111" s="940"/>
      <c r="SJZ111" s="940"/>
      <c r="SKA111" s="940"/>
      <c r="SKB111" s="940"/>
      <c r="SKC111" s="940"/>
      <c r="SKD111" s="940"/>
      <c r="SKE111" s="940"/>
      <c r="SKF111" s="940"/>
      <c r="SKG111" s="940"/>
      <c r="SKH111" s="940"/>
      <c r="SKI111" s="940"/>
      <c r="SKJ111" s="940"/>
      <c r="SKK111" s="940"/>
      <c r="SKL111" s="940"/>
      <c r="SKM111" s="940"/>
      <c r="SKN111" s="940"/>
      <c r="SKO111" s="940"/>
      <c r="SKP111" s="940"/>
      <c r="SKQ111" s="940"/>
      <c r="SKR111" s="940"/>
      <c r="SKS111" s="940"/>
      <c r="SKT111" s="940"/>
      <c r="SKU111" s="940"/>
      <c r="SKV111" s="940"/>
      <c r="SKW111" s="940"/>
      <c r="SKX111" s="940"/>
      <c r="SKY111" s="940"/>
      <c r="SKZ111" s="940"/>
      <c r="SLA111" s="940"/>
      <c r="SLB111" s="940"/>
      <c r="SLC111" s="940"/>
      <c r="SLD111" s="940"/>
      <c r="SLE111" s="940"/>
      <c r="SLF111" s="940"/>
      <c r="SLG111" s="940"/>
      <c r="SLH111" s="940"/>
      <c r="SLI111" s="940"/>
      <c r="SLJ111" s="940"/>
      <c r="SLK111" s="940"/>
      <c r="SLL111" s="940"/>
      <c r="SLM111" s="940"/>
      <c r="SLN111" s="940"/>
      <c r="SLO111" s="940"/>
      <c r="SLP111" s="940"/>
      <c r="SLQ111" s="940"/>
      <c r="SLR111" s="940"/>
      <c r="SLS111" s="940"/>
      <c r="SLT111" s="940"/>
      <c r="SLU111" s="940"/>
      <c r="SLV111" s="940"/>
      <c r="SLW111" s="940"/>
      <c r="SLX111" s="940"/>
      <c r="SLY111" s="940"/>
      <c r="SLZ111" s="940"/>
      <c r="SMA111" s="940"/>
      <c r="SMB111" s="940"/>
      <c r="SMC111" s="940"/>
      <c r="SMD111" s="940"/>
      <c r="SME111" s="940"/>
      <c r="SMF111" s="940"/>
      <c r="SMG111" s="940"/>
      <c r="SMH111" s="940"/>
      <c r="SMI111" s="940"/>
      <c r="SMJ111" s="940"/>
      <c r="SMK111" s="940"/>
      <c r="SML111" s="940"/>
      <c r="SMM111" s="940"/>
      <c r="SMN111" s="940"/>
      <c r="SMO111" s="940"/>
      <c r="SMP111" s="940"/>
      <c r="SMQ111" s="940"/>
      <c r="SMR111" s="940"/>
      <c r="SMS111" s="940"/>
      <c r="SMT111" s="940"/>
      <c r="SMU111" s="940"/>
      <c r="SMV111" s="940"/>
      <c r="SMW111" s="940"/>
      <c r="SMX111" s="940"/>
      <c r="SMY111" s="940"/>
      <c r="SMZ111" s="940"/>
      <c r="SNA111" s="940"/>
      <c r="SNB111" s="940"/>
      <c r="SNC111" s="940"/>
      <c r="SND111" s="940"/>
      <c r="SNE111" s="940"/>
      <c r="SNF111" s="940"/>
      <c r="SNG111" s="940"/>
      <c r="SNH111" s="940"/>
      <c r="SNI111" s="940"/>
      <c r="SNJ111" s="940"/>
      <c r="SNK111" s="940"/>
      <c r="SNL111" s="940"/>
      <c r="SNM111" s="940"/>
      <c r="SNN111" s="940"/>
      <c r="SNO111" s="940"/>
      <c r="SNP111" s="940"/>
      <c r="SNQ111" s="940"/>
      <c r="SNR111" s="940"/>
      <c r="SNS111" s="940"/>
      <c r="SNT111" s="940"/>
      <c r="SNU111" s="940"/>
      <c r="SNV111" s="940"/>
      <c r="SNW111" s="940"/>
      <c r="SNX111" s="940"/>
      <c r="SNY111" s="940"/>
      <c r="SNZ111" s="940"/>
      <c r="SOA111" s="940"/>
      <c r="SOB111" s="940"/>
      <c r="SOC111" s="940"/>
      <c r="SOD111" s="940"/>
      <c r="SOE111" s="940"/>
      <c r="SOF111" s="940"/>
      <c r="SOG111" s="940"/>
      <c r="SOH111" s="940"/>
      <c r="SOI111" s="940"/>
      <c r="SOJ111" s="940"/>
      <c r="SOK111" s="940"/>
      <c r="SOL111" s="940"/>
      <c r="SOM111" s="940"/>
      <c r="SON111" s="940"/>
      <c r="SOO111" s="940"/>
      <c r="SOP111" s="940"/>
      <c r="SOQ111" s="940"/>
      <c r="SOR111" s="940"/>
      <c r="SOS111" s="940"/>
      <c r="SOT111" s="940"/>
      <c r="SOU111" s="940"/>
      <c r="SOV111" s="940"/>
      <c r="SOW111" s="940"/>
      <c r="SOX111" s="940"/>
      <c r="SOY111" s="940"/>
      <c r="SOZ111" s="940"/>
      <c r="SPA111" s="940"/>
      <c r="SPB111" s="940"/>
      <c r="SPC111" s="940"/>
      <c r="SPD111" s="940"/>
      <c r="SPE111" s="940"/>
      <c r="SPF111" s="940"/>
      <c r="SPG111" s="940"/>
      <c r="SPH111" s="940"/>
      <c r="SPI111" s="940"/>
      <c r="SPJ111" s="940"/>
      <c r="SPK111" s="940"/>
      <c r="SPL111" s="940"/>
      <c r="SPM111" s="940"/>
      <c r="SPN111" s="940"/>
      <c r="SPO111" s="940"/>
      <c r="SPP111" s="940"/>
      <c r="SPQ111" s="940"/>
      <c r="SPR111" s="940"/>
      <c r="SPS111" s="940"/>
      <c r="SPT111" s="940"/>
      <c r="SPU111" s="940"/>
      <c r="SPV111" s="940"/>
      <c r="SPW111" s="940"/>
      <c r="SPX111" s="940"/>
      <c r="SPY111" s="940"/>
      <c r="SPZ111" s="940"/>
      <c r="SQA111" s="940"/>
      <c r="SQB111" s="940"/>
      <c r="SQC111" s="940"/>
      <c r="SQD111" s="940"/>
      <c r="SQE111" s="940"/>
      <c r="SQF111" s="940"/>
      <c r="SQG111" s="940"/>
      <c r="SQH111" s="940"/>
      <c r="SQI111" s="940"/>
      <c r="SQJ111" s="940"/>
      <c r="SQK111" s="940"/>
      <c r="SQL111" s="940"/>
      <c r="SQM111" s="940"/>
      <c r="SQN111" s="940"/>
      <c r="SQO111" s="940"/>
      <c r="SQP111" s="940"/>
      <c r="SQQ111" s="940"/>
      <c r="SQR111" s="940"/>
      <c r="SQS111" s="940"/>
      <c r="SQT111" s="940"/>
      <c r="SQU111" s="940"/>
      <c r="SQV111" s="940"/>
      <c r="SQW111" s="940"/>
      <c r="SQX111" s="940"/>
      <c r="SQY111" s="940"/>
      <c r="SQZ111" s="940"/>
      <c r="SRA111" s="940"/>
      <c r="SRB111" s="940"/>
      <c r="SRC111" s="940"/>
      <c r="SRD111" s="940"/>
      <c r="SRE111" s="940"/>
      <c r="SRF111" s="940"/>
      <c r="SRG111" s="940"/>
      <c r="SRH111" s="940"/>
      <c r="SRI111" s="940"/>
      <c r="SRJ111" s="940"/>
      <c r="SRK111" s="940"/>
      <c r="SRL111" s="940"/>
      <c r="SRM111" s="940"/>
      <c r="SRN111" s="940"/>
      <c r="SRO111" s="940"/>
      <c r="SRP111" s="940"/>
      <c r="SRQ111" s="940"/>
      <c r="SRR111" s="940"/>
      <c r="SRS111" s="940"/>
      <c r="SRT111" s="940"/>
      <c r="SRU111" s="940"/>
      <c r="SRV111" s="940"/>
      <c r="SRW111" s="940"/>
      <c r="SRX111" s="940"/>
      <c r="SRY111" s="940"/>
      <c r="SRZ111" s="940"/>
      <c r="SSA111" s="940"/>
      <c r="SSB111" s="940"/>
      <c r="SSC111" s="940"/>
      <c r="SSD111" s="940"/>
      <c r="SSE111" s="940"/>
      <c r="SSF111" s="940"/>
      <c r="SSG111" s="940"/>
      <c r="SSH111" s="940"/>
      <c r="SSI111" s="940"/>
      <c r="SSJ111" s="940"/>
      <c r="SSK111" s="940"/>
      <c r="SSL111" s="940"/>
      <c r="SSM111" s="940"/>
      <c r="SSN111" s="940"/>
      <c r="SSO111" s="940"/>
      <c r="SSP111" s="940"/>
      <c r="SSQ111" s="940"/>
      <c r="SSR111" s="940"/>
      <c r="SSS111" s="940"/>
      <c r="SST111" s="940"/>
      <c r="SSU111" s="940"/>
      <c r="SSV111" s="940"/>
      <c r="SSW111" s="940"/>
      <c r="SSX111" s="940"/>
      <c r="SSY111" s="940"/>
      <c r="SSZ111" s="940"/>
      <c r="STA111" s="940"/>
      <c r="STB111" s="940"/>
      <c r="STC111" s="940"/>
      <c r="STD111" s="940"/>
      <c r="STE111" s="940"/>
      <c r="STF111" s="940"/>
      <c r="STG111" s="940"/>
      <c r="STH111" s="940"/>
      <c r="STI111" s="940"/>
      <c r="STJ111" s="940"/>
      <c r="STK111" s="940"/>
      <c r="STL111" s="940"/>
      <c r="STM111" s="940"/>
      <c r="STN111" s="940"/>
      <c r="STO111" s="940"/>
      <c r="STP111" s="940"/>
      <c r="STQ111" s="940"/>
      <c r="STR111" s="940"/>
      <c r="STS111" s="940"/>
      <c r="STT111" s="940"/>
      <c r="STU111" s="940"/>
      <c r="STV111" s="940"/>
      <c r="STW111" s="940"/>
      <c r="STX111" s="940"/>
      <c r="STY111" s="940"/>
      <c r="STZ111" s="940"/>
      <c r="SUA111" s="940"/>
      <c r="SUB111" s="940"/>
      <c r="SUC111" s="940"/>
      <c r="SUD111" s="940"/>
      <c r="SUE111" s="940"/>
      <c r="SUF111" s="940"/>
      <c r="SUG111" s="940"/>
      <c r="SUH111" s="940"/>
      <c r="SUI111" s="940"/>
      <c r="SUJ111" s="940"/>
      <c r="SUK111" s="940"/>
      <c r="SUL111" s="940"/>
      <c r="SUM111" s="940"/>
      <c r="SUN111" s="940"/>
      <c r="SUO111" s="940"/>
      <c r="SUP111" s="940"/>
      <c r="SUQ111" s="940"/>
      <c r="SUR111" s="940"/>
      <c r="SUS111" s="940"/>
      <c r="SUT111" s="940"/>
      <c r="SUU111" s="940"/>
      <c r="SUV111" s="940"/>
      <c r="SUW111" s="940"/>
      <c r="SUX111" s="940"/>
      <c r="SUY111" s="940"/>
      <c r="SUZ111" s="940"/>
      <c r="SVA111" s="940"/>
      <c r="SVB111" s="940"/>
      <c r="SVC111" s="940"/>
      <c r="SVD111" s="940"/>
      <c r="SVE111" s="940"/>
      <c r="SVF111" s="940"/>
      <c r="SVG111" s="940"/>
      <c r="SVH111" s="940"/>
      <c r="SVI111" s="940"/>
      <c r="SVJ111" s="940"/>
      <c r="SVK111" s="940"/>
      <c r="SVL111" s="940"/>
      <c r="SVM111" s="940"/>
      <c r="SVN111" s="940"/>
      <c r="SVO111" s="940"/>
      <c r="SVP111" s="940"/>
      <c r="SVQ111" s="940"/>
      <c r="SVR111" s="940"/>
      <c r="SVS111" s="940"/>
      <c r="SVT111" s="940"/>
      <c r="SVU111" s="940"/>
      <c r="SVV111" s="940"/>
      <c r="SVW111" s="940"/>
      <c r="SVX111" s="940"/>
      <c r="SVY111" s="940"/>
      <c r="SVZ111" s="940"/>
      <c r="SWA111" s="940"/>
      <c r="SWB111" s="940"/>
      <c r="SWC111" s="940"/>
      <c r="SWD111" s="940"/>
      <c r="SWE111" s="940"/>
      <c r="SWF111" s="940"/>
      <c r="SWG111" s="940"/>
      <c r="SWH111" s="940"/>
      <c r="SWI111" s="940"/>
      <c r="SWJ111" s="940"/>
      <c r="SWK111" s="940"/>
      <c r="SWL111" s="940"/>
      <c r="SWM111" s="940"/>
      <c r="SWN111" s="940"/>
      <c r="SWO111" s="940"/>
      <c r="SWP111" s="940"/>
      <c r="SWQ111" s="940"/>
      <c r="SWR111" s="940"/>
      <c r="SWS111" s="940"/>
      <c r="SWT111" s="940"/>
      <c r="SWU111" s="940"/>
      <c r="SWV111" s="940"/>
      <c r="SWW111" s="940"/>
      <c r="SWX111" s="940"/>
      <c r="SWY111" s="940"/>
      <c r="SWZ111" s="940"/>
      <c r="SXA111" s="940"/>
      <c r="SXB111" s="940"/>
      <c r="SXC111" s="940"/>
      <c r="SXD111" s="940"/>
      <c r="SXE111" s="940"/>
      <c r="SXF111" s="940"/>
      <c r="SXG111" s="940"/>
      <c r="SXH111" s="940"/>
      <c r="SXI111" s="940"/>
      <c r="SXJ111" s="940"/>
      <c r="SXK111" s="940"/>
      <c r="SXL111" s="940"/>
      <c r="SXM111" s="940"/>
      <c r="SXN111" s="940"/>
      <c r="SXO111" s="940"/>
      <c r="SXP111" s="940"/>
      <c r="SXQ111" s="940"/>
      <c r="SXR111" s="940"/>
      <c r="SXS111" s="940"/>
      <c r="SXT111" s="940"/>
      <c r="SXU111" s="940"/>
      <c r="SXV111" s="940"/>
      <c r="SXW111" s="940"/>
      <c r="SXX111" s="940"/>
      <c r="SXY111" s="940"/>
      <c r="SXZ111" s="940"/>
      <c r="SYA111" s="940"/>
      <c r="SYB111" s="940"/>
      <c r="SYC111" s="940"/>
      <c r="SYD111" s="940"/>
      <c r="SYE111" s="940"/>
      <c r="SYF111" s="940"/>
      <c r="SYG111" s="940"/>
      <c r="SYH111" s="940"/>
      <c r="SYI111" s="940"/>
      <c r="SYJ111" s="940"/>
      <c r="SYK111" s="940"/>
      <c r="SYL111" s="940"/>
      <c r="SYM111" s="940"/>
      <c r="SYN111" s="940"/>
      <c r="SYO111" s="940"/>
      <c r="SYP111" s="940"/>
      <c r="SYQ111" s="940"/>
      <c r="SYR111" s="940"/>
      <c r="SYS111" s="940"/>
      <c r="SYT111" s="940"/>
      <c r="SYU111" s="940"/>
      <c r="SYV111" s="940"/>
      <c r="SYW111" s="940"/>
      <c r="SYX111" s="940"/>
      <c r="SYY111" s="940"/>
      <c r="SYZ111" s="940"/>
      <c r="SZA111" s="940"/>
      <c r="SZB111" s="940"/>
      <c r="SZC111" s="940"/>
      <c r="SZD111" s="940"/>
      <c r="SZE111" s="940"/>
      <c r="SZF111" s="940"/>
      <c r="SZG111" s="940"/>
      <c r="SZH111" s="940"/>
      <c r="SZI111" s="940"/>
      <c r="SZJ111" s="940"/>
      <c r="SZK111" s="940"/>
      <c r="SZL111" s="940"/>
      <c r="SZM111" s="940"/>
      <c r="SZN111" s="940"/>
      <c r="SZO111" s="940"/>
      <c r="SZP111" s="940"/>
      <c r="SZQ111" s="940"/>
      <c r="SZR111" s="940"/>
      <c r="SZS111" s="940"/>
      <c r="SZT111" s="940"/>
      <c r="SZU111" s="940"/>
      <c r="SZV111" s="940"/>
      <c r="SZW111" s="940"/>
      <c r="SZX111" s="940"/>
      <c r="SZY111" s="940"/>
      <c r="SZZ111" s="940"/>
      <c r="TAA111" s="940"/>
      <c r="TAB111" s="940"/>
      <c r="TAC111" s="940"/>
      <c r="TAD111" s="940"/>
      <c r="TAE111" s="940"/>
      <c r="TAF111" s="940"/>
      <c r="TAG111" s="940"/>
      <c r="TAH111" s="940"/>
      <c r="TAI111" s="940"/>
      <c r="TAJ111" s="940"/>
      <c r="TAK111" s="940"/>
      <c r="TAL111" s="940"/>
      <c r="TAM111" s="940"/>
      <c r="TAN111" s="940"/>
      <c r="TAO111" s="940"/>
      <c r="TAP111" s="940"/>
      <c r="TAQ111" s="940"/>
      <c r="TAR111" s="940"/>
      <c r="TAS111" s="940"/>
      <c r="TAT111" s="940"/>
      <c r="TAU111" s="940"/>
      <c r="TAV111" s="940"/>
      <c r="TAW111" s="940"/>
      <c r="TAX111" s="940"/>
      <c r="TAY111" s="940"/>
      <c r="TAZ111" s="940"/>
      <c r="TBA111" s="940"/>
      <c r="TBB111" s="940"/>
      <c r="TBC111" s="940"/>
      <c r="TBD111" s="940"/>
      <c r="TBE111" s="940"/>
      <c r="TBF111" s="940"/>
      <c r="TBG111" s="940"/>
      <c r="TBH111" s="940"/>
      <c r="TBI111" s="940"/>
      <c r="TBJ111" s="940"/>
      <c r="TBK111" s="940"/>
      <c r="TBL111" s="940"/>
      <c r="TBM111" s="940"/>
      <c r="TBN111" s="940"/>
      <c r="TBO111" s="940"/>
      <c r="TBP111" s="940"/>
      <c r="TBQ111" s="940"/>
      <c r="TBR111" s="940"/>
      <c r="TBS111" s="940"/>
      <c r="TBT111" s="940"/>
      <c r="TBU111" s="940"/>
      <c r="TBV111" s="940"/>
      <c r="TBW111" s="940"/>
      <c r="TBX111" s="940"/>
      <c r="TBY111" s="940"/>
      <c r="TBZ111" s="940"/>
      <c r="TCA111" s="940"/>
      <c r="TCB111" s="940"/>
      <c r="TCC111" s="940"/>
      <c r="TCD111" s="940"/>
      <c r="TCE111" s="940"/>
      <c r="TCF111" s="940"/>
      <c r="TCG111" s="940"/>
      <c r="TCH111" s="940"/>
      <c r="TCI111" s="940"/>
      <c r="TCJ111" s="940"/>
      <c r="TCK111" s="940"/>
      <c r="TCL111" s="940"/>
      <c r="TCM111" s="940"/>
      <c r="TCN111" s="940"/>
      <c r="TCO111" s="940"/>
      <c r="TCP111" s="940"/>
      <c r="TCQ111" s="940"/>
      <c r="TCR111" s="940"/>
      <c r="TCS111" s="940"/>
      <c r="TCT111" s="940"/>
      <c r="TCU111" s="940"/>
      <c r="TCV111" s="940"/>
      <c r="TCW111" s="940"/>
      <c r="TCX111" s="940"/>
      <c r="TCY111" s="940"/>
      <c r="TCZ111" s="940"/>
      <c r="TDA111" s="940"/>
      <c r="TDB111" s="940"/>
      <c r="TDC111" s="940"/>
      <c r="TDD111" s="940"/>
      <c r="TDE111" s="940"/>
      <c r="TDF111" s="940"/>
      <c r="TDG111" s="940"/>
      <c r="TDH111" s="940"/>
      <c r="TDI111" s="940"/>
      <c r="TDJ111" s="940"/>
      <c r="TDK111" s="940"/>
      <c r="TDL111" s="940"/>
      <c r="TDM111" s="940"/>
      <c r="TDN111" s="940"/>
      <c r="TDO111" s="940"/>
      <c r="TDP111" s="940"/>
      <c r="TDQ111" s="940"/>
      <c r="TDR111" s="940"/>
      <c r="TDS111" s="940"/>
      <c r="TDT111" s="940"/>
      <c r="TDU111" s="940"/>
      <c r="TDV111" s="940"/>
      <c r="TDW111" s="940"/>
      <c r="TDX111" s="940"/>
      <c r="TDY111" s="940"/>
      <c r="TDZ111" s="940"/>
      <c r="TEA111" s="940"/>
      <c r="TEB111" s="940"/>
      <c r="TEC111" s="940"/>
      <c r="TED111" s="940"/>
      <c r="TEE111" s="940"/>
      <c r="TEF111" s="940"/>
      <c r="TEG111" s="940"/>
      <c r="TEH111" s="940"/>
      <c r="TEI111" s="940"/>
      <c r="TEJ111" s="940"/>
      <c r="TEK111" s="940"/>
      <c r="TEL111" s="940"/>
      <c r="TEM111" s="940"/>
      <c r="TEN111" s="940"/>
      <c r="TEO111" s="940"/>
      <c r="TEP111" s="940"/>
      <c r="TEQ111" s="940"/>
      <c r="TER111" s="940"/>
      <c r="TES111" s="940"/>
      <c r="TET111" s="940"/>
      <c r="TEU111" s="940"/>
      <c r="TEV111" s="940"/>
      <c r="TEW111" s="940"/>
      <c r="TEX111" s="940"/>
      <c r="TEY111" s="940"/>
      <c r="TEZ111" s="940"/>
      <c r="TFA111" s="940"/>
      <c r="TFB111" s="940"/>
      <c r="TFC111" s="940"/>
      <c r="TFD111" s="940"/>
      <c r="TFE111" s="940"/>
      <c r="TFF111" s="940"/>
      <c r="TFG111" s="940"/>
      <c r="TFH111" s="940"/>
      <c r="TFI111" s="940"/>
      <c r="TFJ111" s="940"/>
      <c r="TFK111" s="940"/>
      <c r="TFL111" s="940"/>
      <c r="TFM111" s="940"/>
      <c r="TFN111" s="940"/>
      <c r="TFO111" s="940"/>
      <c r="TFP111" s="940"/>
      <c r="TFQ111" s="940"/>
      <c r="TFR111" s="940"/>
      <c r="TFS111" s="940"/>
      <c r="TFT111" s="940"/>
      <c r="TFU111" s="940"/>
      <c r="TFV111" s="940"/>
      <c r="TFW111" s="940"/>
      <c r="TFX111" s="940"/>
      <c r="TFY111" s="940"/>
      <c r="TFZ111" s="940"/>
      <c r="TGA111" s="940"/>
      <c r="TGB111" s="940"/>
      <c r="TGC111" s="940"/>
      <c r="TGD111" s="940"/>
      <c r="TGE111" s="940"/>
      <c r="TGF111" s="940"/>
      <c r="TGG111" s="940"/>
      <c r="TGH111" s="940"/>
      <c r="TGI111" s="940"/>
      <c r="TGJ111" s="940"/>
      <c r="TGK111" s="940"/>
      <c r="TGL111" s="940"/>
      <c r="TGM111" s="940"/>
      <c r="TGN111" s="940"/>
      <c r="TGO111" s="940"/>
      <c r="TGP111" s="940"/>
      <c r="TGQ111" s="940"/>
      <c r="TGR111" s="940"/>
      <c r="TGS111" s="940"/>
      <c r="TGT111" s="940"/>
      <c r="TGU111" s="940"/>
      <c r="TGV111" s="940"/>
      <c r="TGW111" s="940"/>
      <c r="TGX111" s="940"/>
      <c r="TGY111" s="940"/>
      <c r="TGZ111" s="940"/>
      <c r="THA111" s="940"/>
      <c r="THB111" s="940"/>
      <c r="THC111" s="940"/>
      <c r="THD111" s="940"/>
      <c r="THE111" s="940"/>
      <c r="THF111" s="940"/>
      <c r="THG111" s="940"/>
      <c r="THH111" s="940"/>
      <c r="THI111" s="940"/>
      <c r="THJ111" s="940"/>
      <c r="THK111" s="940"/>
      <c r="THL111" s="940"/>
      <c r="THM111" s="940"/>
      <c r="THN111" s="940"/>
      <c r="THO111" s="940"/>
      <c r="THP111" s="940"/>
      <c r="THQ111" s="940"/>
      <c r="THR111" s="940"/>
      <c r="THS111" s="940"/>
      <c r="THT111" s="940"/>
      <c r="THU111" s="940"/>
      <c r="THV111" s="940"/>
      <c r="THW111" s="940"/>
      <c r="THX111" s="940"/>
      <c r="THY111" s="940"/>
      <c r="THZ111" s="940"/>
      <c r="TIA111" s="940"/>
      <c r="TIB111" s="940"/>
      <c r="TIC111" s="940"/>
      <c r="TID111" s="940"/>
      <c r="TIE111" s="940"/>
      <c r="TIF111" s="940"/>
      <c r="TIG111" s="940"/>
      <c r="TIH111" s="940"/>
      <c r="TII111" s="940"/>
      <c r="TIJ111" s="940"/>
      <c r="TIK111" s="940"/>
      <c r="TIL111" s="940"/>
      <c r="TIM111" s="940"/>
      <c r="TIN111" s="940"/>
      <c r="TIO111" s="940"/>
      <c r="TIP111" s="940"/>
      <c r="TIQ111" s="940"/>
      <c r="TIR111" s="940"/>
      <c r="TIS111" s="940"/>
      <c r="TIT111" s="940"/>
      <c r="TIU111" s="940"/>
      <c r="TIV111" s="940"/>
      <c r="TIW111" s="940"/>
      <c r="TIX111" s="940"/>
      <c r="TIY111" s="940"/>
      <c r="TIZ111" s="940"/>
      <c r="TJA111" s="940"/>
      <c r="TJB111" s="940"/>
      <c r="TJC111" s="940"/>
      <c r="TJD111" s="940"/>
      <c r="TJE111" s="940"/>
      <c r="TJF111" s="940"/>
      <c r="TJG111" s="940"/>
      <c r="TJH111" s="940"/>
      <c r="TJI111" s="940"/>
      <c r="TJJ111" s="940"/>
      <c r="TJK111" s="940"/>
      <c r="TJL111" s="940"/>
      <c r="TJM111" s="940"/>
      <c r="TJN111" s="940"/>
      <c r="TJO111" s="940"/>
      <c r="TJP111" s="940"/>
      <c r="TJQ111" s="940"/>
      <c r="TJR111" s="940"/>
      <c r="TJS111" s="940"/>
      <c r="TJT111" s="940"/>
      <c r="TJU111" s="940"/>
      <c r="TJV111" s="940"/>
      <c r="TJW111" s="940"/>
      <c r="TJX111" s="940"/>
      <c r="TJY111" s="940"/>
      <c r="TJZ111" s="940"/>
      <c r="TKA111" s="940"/>
      <c r="TKB111" s="940"/>
      <c r="TKC111" s="940"/>
      <c r="TKD111" s="940"/>
      <c r="TKE111" s="940"/>
      <c r="TKF111" s="940"/>
      <c r="TKG111" s="940"/>
      <c r="TKH111" s="940"/>
      <c r="TKI111" s="940"/>
      <c r="TKJ111" s="940"/>
      <c r="TKK111" s="940"/>
      <c r="TKL111" s="940"/>
      <c r="TKM111" s="940"/>
      <c r="TKN111" s="940"/>
      <c r="TKO111" s="940"/>
      <c r="TKP111" s="940"/>
      <c r="TKQ111" s="940"/>
      <c r="TKR111" s="940"/>
      <c r="TKS111" s="940"/>
      <c r="TKT111" s="940"/>
      <c r="TKU111" s="940"/>
      <c r="TKV111" s="940"/>
      <c r="TKW111" s="940"/>
      <c r="TKX111" s="940"/>
      <c r="TKY111" s="940"/>
      <c r="TKZ111" s="940"/>
      <c r="TLA111" s="940"/>
      <c r="TLB111" s="940"/>
      <c r="TLC111" s="940"/>
      <c r="TLD111" s="940"/>
      <c r="TLE111" s="940"/>
      <c r="TLF111" s="940"/>
      <c r="TLG111" s="940"/>
      <c r="TLH111" s="940"/>
      <c r="TLI111" s="940"/>
      <c r="TLJ111" s="940"/>
      <c r="TLK111" s="940"/>
      <c r="TLL111" s="940"/>
      <c r="TLM111" s="940"/>
      <c r="TLN111" s="940"/>
      <c r="TLO111" s="940"/>
      <c r="TLP111" s="940"/>
      <c r="TLQ111" s="940"/>
      <c r="TLR111" s="940"/>
      <c r="TLS111" s="940"/>
      <c r="TLT111" s="940"/>
      <c r="TLU111" s="940"/>
      <c r="TLV111" s="940"/>
      <c r="TLW111" s="940"/>
      <c r="TLX111" s="940"/>
      <c r="TLY111" s="940"/>
      <c r="TLZ111" s="940"/>
      <c r="TMA111" s="940"/>
      <c r="TMB111" s="940"/>
      <c r="TMC111" s="940"/>
      <c r="TMD111" s="940"/>
      <c r="TME111" s="940"/>
      <c r="TMF111" s="940"/>
      <c r="TMG111" s="940"/>
      <c r="TMH111" s="940"/>
      <c r="TMI111" s="940"/>
      <c r="TMJ111" s="940"/>
      <c r="TMK111" s="940"/>
      <c r="TML111" s="940"/>
      <c r="TMM111" s="940"/>
      <c r="TMN111" s="940"/>
      <c r="TMO111" s="940"/>
      <c r="TMP111" s="940"/>
      <c r="TMQ111" s="940"/>
      <c r="TMR111" s="940"/>
      <c r="TMS111" s="940"/>
      <c r="TMT111" s="940"/>
      <c r="TMU111" s="940"/>
      <c r="TMV111" s="940"/>
      <c r="TMW111" s="940"/>
      <c r="TMX111" s="940"/>
      <c r="TMY111" s="940"/>
      <c r="TMZ111" s="940"/>
      <c r="TNA111" s="940"/>
      <c r="TNB111" s="940"/>
      <c r="TNC111" s="940"/>
      <c r="TND111" s="940"/>
      <c r="TNE111" s="940"/>
      <c r="TNF111" s="940"/>
      <c r="TNG111" s="940"/>
      <c r="TNH111" s="940"/>
      <c r="TNI111" s="940"/>
      <c r="TNJ111" s="940"/>
      <c r="TNK111" s="940"/>
      <c r="TNL111" s="940"/>
      <c r="TNM111" s="940"/>
      <c r="TNN111" s="940"/>
      <c r="TNO111" s="940"/>
      <c r="TNP111" s="940"/>
      <c r="TNQ111" s="940"/>
      <c r="TNR111" s="940"/>
      <c r="TNS111" s="940"/>
      <c r="TNT111" s="940"/>
      <c r="TNU111" s="940"/>
      <c r="TNV111" s="940"/>
      <c r="TNW111" s="940"/>
      <c r="TNX111" s="940"/>
      <c r="TNY111" s="940"/>
      <c r="TNZ111" s="940"/>
      <c r="TOA111" s="940"/>
      <c r="TOB111" s="940"/>
      <c r="TOC111" s="940"/>
      <c r="TOD111" s="940"/>
      <c r="TOE111" s="940"/>
      <c r="TOF111" s="940"/>
      <c r="TOG111" s="940"/>
      <c r="TOH111" s="940"/>
      <c r="TOI111" s="940"/>
      <c r="TOJ111" s="940"/>
      <c r="TOK111" s="940"/>
      <c r="TOL111" s="940"/>
      <c r="TOM111" s="940"/>
      <c r="TON111" s="940"/>
      <c r="TOO111" s="940"/>
      <c r="TOP111" s="940"/>
      <c r="TOQ111" s="940"/>
      <c r="TOR111" s="940"/>
      <c r="TOS111" s="940"/>
      <c r="TOT111" s="940"/>
      <c r="TOU111" s="940"/>
      <c r="TOV111" s="940"/>
      <c r="TOW111" s="940"/>
      <c r="TOX111" s="940"/>
      <c r="TOY111" s="940"/>
      <c r="TOZ111" s="940"/>
      <c r="TPA111" s="940"/>
      <c r="TPB111" s="940"/>
      <c r="TPC111" s="940"/>
      <c r="TPD111" s="940"/>
      <c r="TPE111" s="940"/>
      <c r="TPF111" s="940"/>
      <c r="TPG111" s="940"/>
      <c r="TPH111" s="940"/>
      <c r="TPI111" s="940"/>
      <c r="TPJ111" s="940"/>
      <c r="TPK111" s="940"/>
      <c r="TPL111" s="940"/>
      <c r="TPM111" s="940"/>
      <c r="TPN111" s="940"/>
      <c r="TPO111" s="940"/>
      <c r="TPP111" s="940"/>
      <c r="TPQ111" s="940"/>
      <c r="TPR111" s="940"/>
      <c r="TPS111" s="940"/>
      <c r="TPT111" s="940"/>
      <c r="TPU111" s="940"/>
      <c r="TPV111" s="940"/>
      <c r="TPW111" s="940"/>
      <c r="TPX111" s="940"/>
      <c r="TPY111" s="940"/>
      <c r="TPZ111" s="940"/>
      <c r="TQA111" s="940"/>
      <c r="TQB111" s="940"/>
      <c r="TQC111" s="940"/>
      <c r="TQD111" s="940"/>
      <c r="TQE111" s="940"/>
      <c r="TQF111" s="940"/>
      <c r="TQG111" s="940"/>
      <c r="TQH111" s="940"/>
      <c r="TQI111" s="940"/>
      <c r="TQJ111" s="940"/>
      <c r="TQK111" s="940"/>
      <c r="TQL111" s="940"/>
      <c r="TQM111" s="940"/>
      <c r="TQN111" s="940"/>
      <c r="TQO111" s="940"/>
      <c r="TQP111" s="940"/>
      <c r="TQQ111" s="940"/>
      <c r="TQR111" s="940"/>
      <c r="TQS111" s="940"/>
      <c r="TQT111" s="940"/>
      <c r="TQU111" s="940"/>
      <c r="TQV111" s="940"/>
      <c r="TQW111" s="940"/>
      <c r="TQX111" s="940"/>
      <c r="TQY111" s="940"/>
      <c r="TQZ111" s="940"/>
      <c r="TRA111" s="940"/>
      <c r="TRB111" s="940"/>
      <c r="TRC111" s="940"/>
      <c r="TRD111" s="940"/>
      <c r="TRE111" s="940"/>
      <c r="TRF111" s="940"/>
      <c r="TRG111" s="940"/>
      <c r="TRH111" s="940"/>
      <c r="TRI111" s="940"/>
      <c r="TRJ111" s="940"/>
      <c r="TRK111" s="940"/>
      <c r="TRL111" s="940"/>
      <c r="TRM111" s="940"/>
      <c r="TRN111" s="940"/>
      <c r="TRO111" s="940"/>
      <c r="TRP111" s="940"/>
      <c r="TRQ111" s="940"/>
      <c r="TRR111" s="940"/>
      <c r="TRS111" s="940"/>
      <c r="TRT111" s="940"/>
      <c r="TRU111" s="940"/>
      <c r="TRV111" s="940"/>
      <c r="TRW111" s="940"/>
      <c r="TRX111" s="940"/>
      <c r="TRY111" s="940"/>
      <c r="TRZ111" s="940"/>
      <c r="TSA111" s="940"/>
      <c r="TSB111" s="940"/>
      <c r="TSC111" s="940"/>
      <c r="TSD111" s="940"/>
      <c r="TSE111" s="940"/>
      <c r="TSF111" s="940"/>
      <c r="TSG111" s="940"/>
      <c r="TSH111" s="940"/>
      <c r="TSI111" s="940"/>
      <c r="TSJ111" s="940"/>
      <c r="TSK111" s="940"/>
      <c r="TSL111" s="940"/>
      <c r="TSM111" s="940"/>
      <c r="TSN111" s="940"/>
      <c r="TSO111" s="940"/>
      <c r="TSP111" s="940"/>
      <c r="TSQ111" s="940"/>
      <c r="TSR111" s="940"/>
      <c r="TSS111" s="940"/>
      <c r="TST111" s="940"/>
      <c r="TSU111" s="940"/>
      <c r="TSV111" s="940"/>
      <c r="TSW111" s="940"/>
      <c r="TSX111" s="940"/>
      <c r="TSY111" s="940"/>
      <c r="TSZ111" s="940"/>
      <c r="TTA111" s="940"/>
      <c r="TTB111" s="940"/>
      <c r="TTC111" s="940"/>
      <c r="TTD111" s="940"/>
      <c r="TTE111" s="940"/>
      <c r="TTF111" s="940"/>
      <c r="TTG111" s="940"/>
      <c r="TTH111" s="940"/>
      <c r="TTI111" s="940"/>
      <c r="TTJ111" s="940"/>
      <c r="TTK111" s="940"/>
      <c r="TTL111" s="940"/>
      <c r="TTM111" s="940"/>
      <c r="TTN111" s="940"/>
      <c r="TTO111" s="940"/>
      <c r="TTP111" s="940"/>
      <c r="TTQ111" s="940"/>
      <c r="TTR111" s="940"/>
      <c r="TTS111" s="940"/>
      <c r="TTT111" s="940"/>
      <c r="TTU111" s="940"/>
      <c r="TTV111" s="940"/>
      <c r="TTW111" s="940"/>
      <c r="TTX111" s="940"/>
      <c r="TTY111" s="940"/>
      <c r="TTZ111" s="940"/>
      <c r="TUA111" s="940"/>
      <c r="TUB111" s="940"/>
      <c r="TUC111" s="940"/>
      <c r="TUD111" s="940"/>
      <c r="TUE111" s="940"/>
      <c r="TUF111" s="940"/>
      <c r="TUG111" s="940"/>
      <c r="TUH111" s="940"/>
      <c r="TUI111" s="940"/>
      <c r="TUJ111" s="940"/>
      <c r="TUK111" s="940"/>
      <c r="TUL111" s="940"/>
      <c r="TUM111" s="940"/>
      <c r="TUN111" s="940"/>
      <c r="TUO111" s="940"/>
      <c r="TUP111" s="940"/>
      <c r="TUQ111" s="940"/>
      <c r="TUR111" s="940"/>
      <c r="TUS111" s="940"/>
      <c r="TUT111" s="940"/>
      <c r="TUU111" s="940"/>
      <c r="TUV111" s="940"/>
      <c r="TUW111" s="940"/>
      <c r="TUX111" s="940"/>
      <c r="TUY111" s="940"/>
      <c r="TUZ111" s="940"/>
      <c r="TVA111" s="940"/>
      <c r="TVB111" s="940"/>
      <c r="TVC111" s="940"/>
      <c r="TVD111" s="940"/>
      <c r="TVE111" s="940"/>
      <c r="TVF111" s="940"/>
      <c r="TVG111" s="940"/>
      <c r="TVH111" s="940"/>
      <c r="TVI111" s="940"/>
      <c r="TVJ111" s="940"/>
      <c r="TVK111" s="940"/>
      <c r="TVL111" s="940"/>
      <c r="TVM111" s="940"/>
      <c r="TVN111" s="940"/>
      <c r="TVO111" s="940"/>
      <c r="TVP111" s="940"/>
      <c r="TVQ111" s="940"/>
      <c r="TVR111" s="940"/>
      <c r="TVS111" s="940"/>
      <c r="TVT111" s="940"/>
      <c r="TVU111" s="940"/>
      <c r="TVV111" s="940"/>
      <c r="TVW111" s="940"/>
      <c r="TVX111" s="940"/>
      <c r="TVY111" s="940"/>
      <c r="TVZ111" s="940"/>
      <c r="TWA111" s="940"/>
      <c r="TWB111" s="940"/>
      <c r="TWC111" s="940"/>
      <c r="TWD111" s="940"/>
      <c r="TWE111" s="940"/>
      <c r="TWF111" s="940"/>
      <c r="TWG111" s="940"/>
      <c r="TWH111" s="940"/>
      <c r="TWI111" s="940"/>
      <c r="TWJ111" s="940"/>
      <c r="TWK111" s="940"/>
      <c r="TWL111" s="940"/>
      <c r="TWM111" s="940"/>
      <c r="TWN111" s="940"/>
      <c r="TWO111" s="940"/>
      <c r="TWP111" s="940"/>
      <c r="TWQ111" s="940"/>
      <c r="TWR111" s="940"/>
      <c r="TWS111" s="940"/>
      <c r="TWT111" s="940"/>
      <c r="TWU111" s="940"/>
      <c r="TWV111" s="940"/>
      <c r="TWW111" s="940"/>
      <c r="TWX111" s="940"/>
      <c r="TWY111" s="940"/>
      <c r="TWZ111" s="940"/>
      <c r="TXA111" s="940"/>
      <c r="TXB111" s="940"/>
      <c r="TXC111" s="940"/>
      <c r="TXD111" s="940"/>
      <c r="TXE111" s="940"/>
      <c r="TXF111" s="940"/>
      <c r="TXG111" s="940"/>
      <c r="TXH111" s="940"/>
      <c r="TXI111" s="940"/>
      <c r="TXJ111" s="940"/>
      <c r="TXK111" s="940"/>
      <c r="TXL111" s="940"/>
      <c r="TXM111" s="940"/>
      <c r="TXN111" s="940"/>
      <c r="TXO111" s="940"/>
      <c r="TXP111" s="940"/>
      <c r="TXQ111" s="940"/>
      <c r="TXR111" s="940"/>
      <c r="TXS111" s="940"/>
      <c r="TXT111" s="940"/>
      <c r="TXU111" s="940"/>
      <c r="TXV111" s="940"/>
      <c r="TXW111" s="940"/>
      <c r="TXX111" s="940"/>
      <c r="TXY111" s="940"/>
      <c r="TXZ111" s="940"/>
      <c r="TYA111" s="940"/>
      <c r="TYB111" s="940"/>
      <c r="TYC111" s="940"/>
      <c r="TYD111" s="940"/>
      <c r="TYE111" s="940"/>
      <c r="TYF111" s="940"/>
      <c r="TYG111" s="940"/>
      <c r="TYH111" s="940"/>
      <c r="TYI111" s="940"/>
      <c r="TYJ111" s="940"/>
      <c r="TYK111" s="940"/>
      <c r="TYL111" s="940"/>
      <c r="TYM111" s="940"/>
      <c r="TYN111" s="940"/>
      <c r="TYO111" s="940"/>
      <c r="TYP111" s="940"/>
      <c r="TYQ111" s="940"/>
      <c r="TYR111" s="940"/>
      <c r="TYS111" s="940"/>
      <c r="TYT111" s="940"/>
      <c r="TYU111" s="940"/>
      <c r="TYV111" s="940"/>
      <c r="TYW111" s="940"/>
      <c r="TYX111" s="940"/>
      <c r="TYY111" s="940"/>
      <c r="TYZ111" s="940"/>
      <c r="TZA111" s="940"/>
      <c r="TZB111" s="940"/>
      <c r="TZC111" s="940"/>
      <c r="TZD111" s="940"/>
      <c r="TZE111" s="940"/>
      <c r="TZF111" s="940"/>
      <c r="TZG111" s="940"/>
      <c r="TZH111" s="940"/>
      <c r="TZI111" s="940"/>
      <c r="TZJ111" s="940"/>
      <c r="TZK111" s="940"/>
      <c r="TZL111" s="940"/>
      <c r="TZM111" s="940"/>
      <c r="TZN111" s="940"/>
      <c r="TZO111" s="940"/>
      <c r="TZP111" s="940"/>
      <c r="TZQ111" s="940"/>
      <c r="TZR111" s="940"/>
      <c r="TZS111" s="940"/>
      <c r="TZT111" s="940"/>
      <c r="TZU111" s="940"/>
      <c r="TZV111" s="940"/>
      <c r="TZW111" s="940"/>
      <c r="TZX111" s="940"/>
      <c r="TZY111" s="940"/>
      <c r="TZZ111" s="940"/>
      <c r="UAA111" s="940"/>
      <c r="UAB111" s="940"/>
      <c r="UAC111" s="940"/>
      <c r="UAD111" s="940"/>
      <c r="UAE111" s="940"/>
      <c r="UAF111" s="940"/>
      <c r="UAG111" s="940"/>
      <c r="UAH111" s="940"/>
      <c r="UAI111" s="940"/>
      <c r="UAJ111" s="940"/>
      <c r="UAK111" s="940"/>
      <c r="UAL111" s="940"/>
      <c r="UAM111" s="940"/>
      <c r="UAN111" s="940"/>
      <c r="UAO111" s="940"/>
      <c r="UAP111" s="940"/>
      <c r="UAQ111" s="940"/>
      <c r="UAR111" s="940"/>
      <c r="UAS111" s="940"/>
      <c r="UAT111" s="940"/>
      <c r="UAU111" s="940"/>
      <c r="UAV111" s="940"/>
      <c r="UAW111" s="940"/>
      <c r="UAX111" s="940"/>
      <c r="UAY111" s="940"/>
      <c r="UAZ111" s="940"/>
      <c r="UBA111" s="940"/>
      <c r="UBB111" s="940"/>
      <c r="UBC111" s="940"/>
      <c r="UBD111" s="940"/>
      <c r="UBE111" s="940"/>
      <c r="UBF111" s="940"/>
      <c r="UBG111" s="940"/>
      <c r="UBH111" s="940"/>
      <c r="UBI111" s="940"/>
      <c r="UBJ111" s="940"/>
      <c r="UBK111" s="940"/>
      <c r="UBL111" s="940"/>
      <c r="UBM111" s="940"/>
      <c r="UBN111" s="940"/>
      <c r="UBO111" s="940"/>
      <c r="UBP111" s="940"/>
      <c r="UBQ111" s="940"/>
      <c r="UBR111" s="940"/>
      <c r="UBS111" s="940"/>
      <c r="UBT111" s="940"/>
      <c r="UBU111" s="940"/>
      <c r="UBV111" s="940"/>
      <c r="UBW111" s="940"/>
      <c r="UBX111" s="940"/>
      <c r="UBY111" s="940"/>
      <c r="UBZ111" s="940"/>
      <c r="UCA111" s="940"/>
      <c r="UCB111" s="940"/>
      <c r="UCC111" s="940"/>
      <c r="UCD111" s="940"/>
      <c r="UCE111" s="940"/>
      <c r="UCF111" s="940"/>
      <c r="UCG111" s="940"/>
      <c r="UCH111" s="940"/>
      <c r="UCI111" s="940"/>
      <c r="UCJ111" s="940"/>
      <c r="UCK111" s="940"/>
      <c r="UCL111" s="940"/>
      <c r="UCM111" s="940"/>
      <c r="UCN111" s="940"/>
      <c r="UCO111" s="940"/>
      <c r="UCP111" s="940"/>
      <c r="UCQ111" s="940"/>
      <c r="UCR111" s="940"/>
      <c r="UCS111" s="940"/>
      <c r="UCT111" s="940"/>
      <c r="UCU111" s="940"/>
      <c r="UCV111" s="940"/>
      <c r="UCW111" s="940"/>
      <c r="UCX111" s="940"/>
      <c r="UCY111" s="940"/>
      <c r="UCZ111" s="940"/>
      <c r="UDA111" s="940"/>
      <c r="UDB111" s="940"/>
      <c r="UDC111" s="940"/>
      <c r="UDD111" s="940"/>
      <c r="UDE111" s="940"/>
      <c r="UDF111" s="940"/>
      <c r="UDG111" s="940"/>
      <c r="UDH111" s="940"/>
      <c r="UDI111" s="940"/>
      <c r="UDJ111" s="940"/>
      <c r="UDK111" s="940"/>
      <c r="UDL111" s="940"/>
      <c r="UDM111" s="940"/>
      <c r="UDN111" s="940"/>
      <c r="UDO111" s="940"/>
      <c r="UDP111" s="940"/>
      <c r="UDQ111" s="940"/>
      <c r="UDR111" s="940"/>
      <c r="UDS111" s="940"/>
      <c r="UDT111" s="940"/>
      <c r="UDU111" s="940"/>
      <c r="UDV111" s="940"/>
      <c r="UDW111" s="940"/>
      <c r="UDX111" s="940"/>
      <c r="UDY111" s="940"/>
      <c r="UDZ111" s="940"/>
      <c r="UEA111" s="940"/>
      <c r="UEB111" s="940"/>
      <c r="UEC111" s="940"/>
      <c r="UED111" s="940"/>
      <c r="UEE111" s="940"/>
      <c r="UEF111" s="940"/>
      <c r="UEG111" s="940"/>
      <c r="UEH111" s="940"/>
      <c r="UEI111" s="940"/>
      <c r="UEJ111" s="940"/>
      <c r="UEK111" s="940"/>
      <c r="UEL111" s="940"/>
      <c r="UEM111" s="940"/>
      <c r="UEN111" s="940"/>
      <c r="UEO111" s="940"/>
      <c r="UEP111" s="940"/>
      <c r="UEQ111" s="940"/>
      <c r="UER111" s="940"/>
      <c r="UES111" s="940"/>
      <c r="UET111" s="940"/>
      <c r="UEU111" s="940"/>
      <c r="UEV111" s="940"/>
      <c r="UEW111" s="940"/>
      <c r="UEX111" s="940"/>
      <c r="UEY111" s="940"/>
      <c r="UEZ111" s="940"/>
      <c r="UFA111" s="940"/>
      <c r="UFB111" s="940"/>
      <c r="UFC111" s="940"/>
      <c r="UFD111" s="940"/>
      <c r="UFE111" s="940"/>
      <c r="UFF111" s="940"/>
      <c r="UFG111" s="940"/>
      <c r="UFH111" s="940"/>
      <c r="UFI111" s="940"/>
      <c r="UFJ111" s="940"/>
      <c r="UFK111" s="940"/>
      <c r="UFL111" s="940"/>
      <c r="UFM111" s="940"/>
      <c r="UFN111" s="940"/>
      <c r="UFO111" s="940"/>
      <c r="UFP111" s="940"/>
      <c r="UFQ111" s="940"/>
      <c r="UFR111" s="940"/>
      <c r="UFS111" s="940"/>
      <c r="UFT111" s="940"/>
      <c r="UFU111" s="940"/>
      <c r="UFV111" s="940"/>
      <c r="UFW111" s="940"/>
      <c r="UFX111" s="940"/>
      <c r="UFY111" s="940"/>
      <c r="UFZ111" s="940"/>
      <c r="UGA111" s="940"/>
      <c r="UGB111" s="940"/>
      <c r="UGC111" s="940"/>
      <c r="UGD111" s="940"/>
      <c r="UGE111" s="940"/>
      <c r="UGF111" s="940"/>
      <c r="UGG111" s="940"/>
      <c r="UGH111" s="940"/>
      <c r="UGI111" s="940"/>
      <c r="UGJ111" s="940"/>
      <c r="UGK111" s="940"/>
      <c r="UGL111" s="940"/>
      <c r="UGM111" s="940"/>
      <c r="UGN111" s="940"/>
      <c r="UGO111" s="940"/>
      <c r="UGP111" s="940"/>
      <c r="UGQ111" s="940"/>
      <c r="UGR111" s="940"/>
      <c r="UGS111" s="940"/>
      <c r="UGT111" s="940"/>
      <c r="UGU111" s="940"/>
      <c r="UGV111" s="940"/>
      <c r="UGW111" s="940"/>
      <c r="UGX111" s="940"/>
      <c r="UGY111" s="940"/>
      <c r="UGZ111" s="940"/>
      <c r="UHA111" s="940"/>
      <c r="UHB111" s="940"/>
      <c r="UHC111" s="940"/>
      <c r="UHD111" s="940"/>
      <c r="UHE111" s="940"/>
      <c r="UHF111" s="940"/>
      <c r="UHG111" s="940"/>
      <c r="UHH111" s="940"/>
      <c r="UHI111" s="940"/>
      <c r="UHJ111" s="940"/>
      <c r="UHK111" s="940"/>
      <c r="UHL111" s="940"/>
      <c r="UHM111" s="940"/>
      <c r="UHN111" s="940"/>
      <c r="UHO111" s="940"/>
      <c r="UHP111" s="940"/>
      <c r="UHQ111" s="940"/>
      <c r="UHR111" s="940"/>
      <c r="UHS111" s="940"/>
      <c r="UHT111" s="940"/>
      <c r="UHU111" s="940"/>
      <c r="UHV111" s="940"/>
      <c r="UHW111" s="940"/>
      <c r="UHX111" s="940"/>
      <c r="UHY111" s="940"/>
      <c r="UHZ111" s="940"/>
      <c r="UIA111" s="940"/>
      <c r="UIB111" s="940"/>
      <c r="UIC111" s="940"/>
      <c r="UID111" s="940"/>
      <c r="UIE111" s="940"/>
      <c r="UIF111" s="940"/>
      <c r="UIG111" s="940"/>
      <c r="UIH111" s="940"/>
      <c r="UII111" s="940"/>
      <c r="UIJ111" s="940"/>
      <c r="UIK111" s="940"/>
      <c r="UIL111" s="940"/>
      <c r="UIM111" s="940"/>
      <c r="UIN111" s="940"/>
      <c r="UIO111" s="940"/>
      <c r="UIP111" s="940"/>
      <c r="UIQ111" s="940"/>
      <c r="UIR111" s="940"/>
      <c r="UIS111" s="940"/>
      <c r="UIT111" s="940"/>
      <c r="UIU111" s="940"/>
      <c r="UIV111" s="940"/>
      <c r="UIW111" s="940"/>
      <c r="UIX111" s="940"/>
      <c r="UIY111" s="940"/>
      <c r="UIZ111" s="940"/>
      <c r="UJA111" s="940"/>
      <c r="UJB111" s="940"/>
      <c r="UJC111" s="940"/>
      <c r="UJD111" s="940"/>
      <c r="UJE111" s="940"/>
      <c r="UJF111" s="940"/>
      <c r="UJG111" s="940"/>
      <c r="UJH111" s="940"/>
      <c r="UJI111" s="940"/>
      <c r="UJJ111" s="940"/>
      <c r="UJK111" s="940"/>
      <c r="UJL111" s="940"/>
      <c r="UJM111" s="940"/>
      <c r="UJN111" s="940"/>
      <c r="UJO111" s="940"/>
      <c r="UJP111" s="940"/>
      <c r="UJQ111" s="940"/>
      <c r="UJR111" s="940"/>
      <c r="UJS111" s="940"/>
      <c r="UJT111" s="940"/>
      <c r="UJU111" s="940"/>
      <c r="UJV111" s="940"/>
      <c r="UJW111" s="940"/>
      <c r="UJX111" s="940"/>
      <c r="UJY111" s="940"/>
      <c r="UJZ111" s="940"/>
      <c r="UKA111" s="940"/>
      <c r="UKB111" s="940"/>
      <c r="UKC111" s="940"/>
      <c r="UKD111" s="940"/>
      <c r="UKE111" s="940"/>
      <c r="UKF111" s="940"/>
      <c r="UKG111" s="940"/>
      <c r="UKH111" s="940"/>
      <c r="UKI111" s="940"/>
      <c r="UKJ111" s="940"/>
      <c r="UKK111" s="940"/>
      <c r="UKL111" s="940"/>
      <c r="UKM111" s="940"/>
      <c r="UKN111" s="940"/>
      <c r="UKO111" s="940"/>
      <c r="UKP111" s="940"/>
      <c r="UKQ111" s="940"/>
      <c r="UKR111" s="940"/>
      <c r="UKS111" s="940"/>
      <c r="UKT111" s="940"/>
      <c r="UKU111" s="940"/>
      <c r="UKV111" s="940"/>
      <c r="UKW111" s="940"/>
      <c r="UKX111" s="940"/>
      <c r="UKY111" s="940"/>
      <c r="UKZ111" s="940"/>
      <c r="ULA111" s="940"/>
      <c r="ULB111" s="940"/>
      <c r="ULC111" s="940"/>
      <c r="ULD111" s="940"/>
      <c r="ULE111" s="940"/>
      <c r="ULF111" s="940"/>
      <c r="ULG111" s="940"/>
      <c r="ULH111" s="940"/>
      <c r="ULI111" s="940"/>
      <c r="ULJ111" s="940"/>
      <c r="ULK111" s="940"/>
      <c r="ULL111" s="940"/>
      <c r="ULM111" s="940"/>
      <c r="ULN111" s="940"/>
      <c r="ULO111" s="940"/>
      <c r="ULP111" s="940"/>
      <c r="ULQ111" s="940"/>
      <c r="ULR111" s="940"/>
      <c r="ULS111" s="940"/>
      <c r="ULT111" s="940"/>
      <c r="ULU111" s="940"/>
      <c r="ULV111" s="940"/>
      <c r="ULW111" s="940"/>
      <c r="ULX111" s="940"/>
      <c r="ULY111" s="940"/>
      <c r="ULZ111" s="940"/>
      <c r="UMA111" s="940"/>
      <c r="UMB111" s="940"/>
      <c r="UMC111" s="940"/>
      <c r="UMD111" s="940"/>
      <c r="UME111" s="940"/>
      <c r="UMF111" s="940"/>
      <c r="UMG111" s="940"/>
      <c r="UMH111" s="940"/>
      <c r="UMI111" s="940"/>
      <c r="UMJ111" s="940"/>
      <c r="UMK111" s="940"/>
      <c r="UML111" s="940"/>
      <c r="UMM111" s="940"/>
      <c r="UMN111" s="940"/>
      <c r="UMO111" s="940"/>
      <c r="UMP111" s="940"/>
      <c r="UMQ111" s="940"/>
      <c r="UMR111" s="940"/>
      <c r="UMS111" s="940"/>
      <c r="UMT111" s="940"/>
      <c r="UMU111" s="940"/>
      <c r="UMV111" s="940"/>
      <c r="UMW111" s="940"/>
      <c r="UMX111" s="940"/>
      <c r="UMY111" s="940"/>
      <c r="UMZ111" s="940"/>
      <c r="UNA111" s="940"/>
      <c r="UNB111" s="940"/>
      <c r="UNC111" s="940"/>
      <c r="UND111" s="940"/>
      <c r="UNE111" s="940"/>
      <c r="UNF111" s="940"/>
      <c r="UNG111" s="940"/>
      <c r="UNH111" s="940"/>
      <c r="UNI111" s="940"/>
      <c r="UNJ111" s="940"/>
      <c r="UNK111" s="940"/>
      <c r="UNL111" s="940"/>
      <c r="UNM111" s="940"/>
      <c r="UNN111" s="940"/>
      <c r="UNO111" s="940"/>
      <c r="UNP111" s="940"/>
      <c r="UNQ111" s="940"/>
      <c r="UNR111" s="940"/>
      <c r="UNS111" s="940"/>
      <c r="UNT111" s="940"/>
      <c r="UNU111" s="940"/>
      <c r="UNV111" s="940"/>
      <c r="UNW111" s="940"/>
      <c r="UNX111" s="940"/>
      <c r="UNY111" s="940"/>
      <c r="UNZ111" s="940"/>
      <c r="UOA111" s="940"/>
      <c r="UOB111" s="940"/>
      <c r="UOC111" s="940"/>
      <c r="UOD111" s="940"/>
      <c r="UOE111" s="940"/>
      <c r="UOF111" s="940"/>
      <c r="UOG111" s="940"/>
      <c r="UOH111" s="940"/>
      <c r="UOI111" s="940"/>
      <c r="UOJ111" s="940"/>
      <c r="UOK111" s="940"/>
      <c r="UOL111" s="940"/>
      <c r="UOM111" s="940"/>
      <c r="UON111" s="940"/>
      <c r="UOO111" s="940"/>
      <c r="UOP111" s="940"/>
      <c r="UOQ111" s="940"/>
      <c r="UOR111" s="940"/>
      <c r="UOS111" s="940"/>
      <c r="UOT111" s="940"/>
      <c r="UOU111" s="940"/>
      <c r="UOV111" s="940"/>
      <c r="UOW111" s="940"/>
      <c r="UOX111" s="940"/>
      <c r="UOY111" s="940"/>
      <c r="UOZ111" s="940"/>
      <c r="UPA111" s="940"/>
      <c r="UPB111" s="940"/>
      <c r="UPC111" s="940"/>
      <c r="UPD111" s="940"/>
      <c r="UPE111" s="940"/>
      <c r="UPF111" s="940"/>
      <c r="UPG111" s="940"/>
      <c r="UPH111" s="940"/>
      <c r="UPI111" s="940"/>
      <c r="UPJ111" s="940"/>
      <c r="UPK111" s="940"/>
      <c r="UPL111" s="940"/>
      <c r="UPM111" s="940"/>
      <c r="UPN111" s="940"/>
      <c r="UPO111" s="940"/>
      <c r="UPP111" s="940"/>
      <c r="UPQ111" s="940"/>
      <c r="UPR111" s="940"/>
      <c r="UPS111" s="940"/>
      <c r="UPT111" s="940"/>
      <c r="UPU111" s="940"/>
      <c r="UPV111" s="940"/>
      <c r="UPW111" s="940"/>
      <c r="UPX111" s="940"/>
      <c r="UPY111" s="940"/>
      <c r="UPZ111" s="940"/>
      <c r="UQA111" s="940"/>
      <c r="UQB111" s="940"/>
      <c r="UQC111" s="940"/>
      <c r="UQD111" s="940"/>
      <c r="UQE111" s="940"/>
      <c r="UQF111" s="940"/>
      <c r="UQG111" s="940"/>
      <c r="UQH111" s="940"/>
      <c r="UQI111" s="940"/>
      <c r="UQJ111" s="940"/>
      <c r="UQK111" s="940"/>
      <c r="UQL111" s="940"/>
      <c r="UQM111" s="940"/>
      <c r="UQN111" s="940"/>
      <c r="UQO111" s="940"/>
      <c r="UQP111" s="940"/>
      <c r="UQQ111" s="940"/>
      <c r="UQR111" s="940"/>
      <c r="UQS111" s="940"/>
      <c r="UQT111" s="940"/>
      <c r="UQU111" s="940"/>
      <c r="UQV111" s="940"/>
      <c r="UQW111" s="940"/>
      <c r="UQX111" s="940"/>
      <c r="UQY111" s="940"/>
      <c r="UQZ111" s="940"/>
      <c r="URA111" s="940"/>
      <c r="URB111" s="940"/>
      <c r="URC111" s="940"/>
      <c r="URD111" s="940"/>
      <c r="URE111" s="940"/>
      <c r="URF111" s="940"/>
      <c r="URG111" s="940"/>
      <c r="URH111" s="940"/>
      <c r="URI111" s="940"/>
      <c r="URJ111" s="940"/>
      <c r="URK111" s="940"/>
      <c r="URL111" s="940"/>
      <c r="URM111" s="940"/>
      <c r="URN111" s="940"/>
      <c r="URO111" s="940"/>
      <c r="URP111" s="940"/>
      <c r="URQ111" s="940"/>
      <c r="URR111" s="940"/>
      <c r="URS111" s="940"/>
      <c r="URT111" s="940"/>
      <c r="URU111" s="940"/>
      <c r="URV111" s="940"/>
      <c r="URW111" s="940"/>
      <c r="URX111" s="940"/>
      <c r="URY111" s="940"/>
      <c r="URZ111" s="940"/>
      <c r="USA111" s="940"/>
      <c r="USB111" s="940"/>
      <c r="USC111" s="940"/>
      <c r="USD111" s="940"/>
      <c r="USE111" s="940"/>
      <c r="USF111" s="940"/>
      <c r="USG111" s="940"/>
      <c r="USH111" s="940"/>
      <c r="USI111" s="940"/>
      <c r="USJ111" s="940"/>
      <c r="USK111" s="940"/>
      <c r="USL111" s="940"/>
      <c r="USM111" s="940"/>
      <c r="USN111" s="940"/>
      <c r="USO111" s="940"/>
      <c r="USP111" s="940"/>
      <c r="USQ111" s="940"/>
      <c r="USR111" s="940"/>
      <c r="USS111" s="940"/>
      <c r="UST111" s="940"/>
      <c r="USU111" s="940"/>
      <c r="USV111" s="940"/>
      <c r="USW111" s="940"/>
      <c r="USX111" s="940"/>
      <c r="USY111" s="940"/>
      <c r="USZ111" s="940"/>
      <c r="UTA111" s="940"/>
      <c r="UTB111" s="940"/>
      <c r="UTC111" s="940"/>
      <c r="UTD111" s="940"/>
      <c r="UTE111" s="940"/>
      <c r="UTF111" s="940"/>
      <c r="UTG111" s="940"/>
      <c r="UTH111" s="940"/>
      <c r="UTI111" s="940"/>
      <c r="UTJ111" s="940"/>
      <c r="UTK111" s="940"/>
      <c r="UTL111" s="940"/>
      <c r="UTM111" s="940"/>
      <c r="UTN111" s="940"/>
      <c r="UTO111" s="940"/>
      <c r="UTP111" s="940"/>
      <c r="UTQ111" s="940"/>
      <c r="UTR111" s="940"/>
      <c r="UTS111" s="940"/>
      <c r="UTT111" s="940"/>
      <c r="UTU111" s="940"/>
      <c r="UTV111" s="940"/>
      <c r="UTW111" s="940"/>
      <c r="UTX111" s="940"/>
      <c r="UTY111" s="940"/>
      <c r="UTZ111" s="940"/>
      <c r="UUA111" s="940"/>
      <c r="UUB111" s="940"/>
      <c r="UUC111" s="940"/>
      <c r="UUD111" s="940"/>
      <c r="UUE111" s="940"/>
      <c r="UUF111" s="940"/>
      <c r="UUG111" s="940"/>
      <c r="UUH111" s="940"/>
      <c r="UUI111" s="940"/>
      <c r="UUJ111" s="940"/>
      <c r="UUK111" s="940"/>
      <c r="UUL111" s="940"/>
      <c r="UUM111" s="940"/>
      <c r="UUN111" s="940"/>
      <c r="UUO111" s="940"/>
      <c r="UUP111" s="940"/>
      <c r="UUQ111" s="940"/>
      <c r="UUR111" s="940"/>
      <c r="UUS111" s="940"/>
      <c r="UUT111" s="940"/>
      <c r="UUU111" s="940"/>
      <c r="UUV111" s="940"/>
      <c r="UUW111" s="940"/>
      <c r="UUX111" s="940"/>
      <c r="UUY111" s="940"/>
      <c r="UUZ111" s="940"/>
      <c r="UVA111" s="940"/>
      <c r="UVB111" s="940"/>
      <c r="UVC111" s="940"/>
      <c r="UVD111" s="940"/>
      <c r="UVE111" s="940"/>
      <c r="UVF111" s="940"/>
      <c r="UVG111" s="940"/>
      <c r="UVH111" s="940"/>
      <c r="UVI111" s="940"/>
      <c r="UVJ111" s="940"/>
      <c r="UVK111" s="940"/>
      <c r="UVL111" s="940"/>
      <c r="UVM111" s="940"/>
      <c r="UVN111" s="940"/>
      <c r="UVO111" s="940"/>
      <c r="UVP111" s="940"/>
      <c r="UVQ111" s="940"/>
      <c r="UVR111" s="940"/>
      <c r="UVS111" s="940"/>
      <c r="UVT111" s="940"/>
      <c r="UVU111" s="940"/>
      <c r="UVV111" s="940"/>
      <c r="UVW111" s="940"/>
      <c r="UVX111" s="940"/>
      <c r="UVY111" s="940"/>
      <c r="UVZ111" s="940"/>
      <c r="UWA111" s="940"/>
      <c r="UWB111" s="940"/>
      <c r="UWC111" s="940"/>
      <c r="UWD111" s="940"/>
      <c r="UWE111" s="940"/>
      <c r="UWF111" s="940"/>
      <c r="UWG111" s="940"/>
      <c r="UWH111" s="940"/>
      <c r="UWI111" s="940"/>
      <c r="UWJ111" s="940"/>
      <c r="UWK111" s="940"/>
      <c r="UWL111" s="940"/>
      <c r="UWM111" s="940"/>
      <c r="UWN111" s="940"/>
      <c r="UWO111" s="940"/>
      <c r="UWP111" s="940"/>
      <c r="UWQ111" s="940"/>
      <c r="UWR111" s="940"/>
      <c r="UWS111" s="940"/>
      <c r="UWT111" s="940"/>
      <c r="UWU111" s="940"/>
      <c r="UWV111" s="940"/>
      <c r="UWW111" s="940"/>
      <c r="UWX111" s="940"/>
      <c r="UWY111" s="940"/>
      <c r="UWZ111" s="940"/>
      <c r="UXA111" s="940"/>
      <c r="UXB111" s="940"/>
      <c r="UXC111" s="940"/>
      <c r="UXD111" s="940"/>
      <c r="UXE111" s="940"/>
      <c r="UXF111" s="940"/>
      <c r="UXG111" s="940"/>
      <c r="UXH111" s="940"/>
      <c r="UXI111" s="940"/>
      <c r="UXJ111" s="940"/>
      <c r="UXK111" s="940"/>
      <c r="UXL111" s="940"/>
      <c r="UXM111" s="940"/>
      <c r="UXN111" s="940"/>
      <c r="UXO111" s="940"/>
      <c r="UXP111" s="940"/>
      <c r="UXQ111" s="940"/>
      <c r="UXR111" s="940"/>
      <c r="UXS111" s="940"/>
      <c r="UXT111" s="940"/>
      <c r="UXU111" s="940"/>
      <c r="UXV111" s="940"/>
      <c r="UXW111" s="940"/>
      <c r="UXX111" s="940"/>
      <c r="UXY111" s="940"/>
      <c r="UXZ111" s="940"/>
      <c r="UYA111" s="940"/>
      <c r="UYB111" s="940"/>
      <c r="UYC111" s="940"/>
      <c r="UYD111" s="940"/>
      <c r="UYE111" s="940"/>
      <c r="UYF111" s="940"/>
      <c r="UYG111" s="940"/>
      <c r="UYH111" s="940"/>
      <c r="UYI111" s="940"/>
      <c r="UYJ111" s="940"/>
      <c r="UYK111" s="940"/>
      <c r="UYL111" s="940"/>
      <c r="UYM111" s="940"/>
      <c r="UYN111" s="940"/>
      <c r="UYO111" s="940"/>
      <c r="UYP111" s="940"/>
      <c r="UYQ111" s="940"/>
      <c r="UYR111" s="940"/>
      <c r="UYS111" s="940"/>
      <c r="UYT111" s="940"/>
      <c r="UYU111" s="940"/>
      <c r="UYV111" s="940"/>
      <c r="UYW111" s="940"/>
      <c r="UYX111" s="940"/>
      <c r="UYY111" s="940"/>
      <c r="UYZ111" s="940"/>
      <c r="UZA111" s="940"/>
      <c r="UZB111" s="940"/>
      <c r="UZC111" s="940"/>
      <c r="UZD111" s="940"/>
      <c r="UZE111" s="940"/>
      <c r="UZF111" s="940"/>
      <c r="UZG111" s="940"/>
      <c r="UZH111" s="940"/>
      <c r="UZI111" s="940"/>
      <c r="UZJ111" s="940"/>
      <c r="UZK111" s="940"/>
      <c r="UZL111" s="940"/>
      <c r="UZM111" s="940"/>
      <c r="UZN111" s="940"/>
      <c r="UZO111" s="940"/>
      <c r="UZP111" s="940"/>
      <c r="UZQ111" s="940"/>
      <c r="UZR111" s="940"/>
      <c r="UZS111" s="940"/>
      <c r="UZT111" s="940"/>
      <c r="UZU111" s="940"/>
      <c r="UZV111" s="940"/>
      <c r="UZW111" s="940"/>
      <c r="UZX111" s="940"/>
      <c r="UZY111" s="940"/>
      <c r="UZZ111" s="940"/>
      <c r="VAA111" s="940"/>
      <c r="VAB111" s="940"/>
      <c r="VAC111" s="940"/>
      <c r="VAD111" s="940"/>
      <c r="VAE111" s="940"/>
      <c r="VAF111" s="940"/>
      <c r="VAG111" s="940"/>
      <c r="VAH111" s="940"/>
      <c r="VAI111" s="940"/>
      <c r="VAJ111" s="940"/>
      <c r="VAK111" s="940"/>
      <c r="VAL111" s="940"/>
      <c r="VAM111" s="940"/>
      <c r="VAN111" s="940"/>
      <c r="VAO111" s="940"/>
      <c r="VAP111" s="940"/>
      <c r="VAQ111" s="940"/>
      <c r="VAR111" s="940"/>
      <c r="VAS111" s="940"/>
      <c r="VAT111" s="940"/>
      <c r="VAU111" s="940"/>
      <c r="VAV111" s="940"/>
      <c r="VAW111" s="940"/>
      <c r="VAX111" s="940"/>
      <c r="VAY111" s="940"/>
      <c r="VAZ111" s="940"/>
      <c r="VBA111" s="940"/>
      <c r="VBB111" s="940"/>
      <c r="VBC111" s="940"/>
      <c r="VBD111" s="940"/>
      <c r="VBE111" s="940"/>
      <c r="VBF111" s="940"/>
      <c r="VBG111" s="940"/>
      <c r="VBH111" s="940"/>
      <c r="VBI111" s="940"/>
      <c r="VBJ111" s="940"/>
      <c r="VBK111" s="940"/>
      <c r="VBL111" s="940"/>
      <c r="VBM111" s="940"/>
      <c r="VBN111" s="940"/>
      <c r="VBO111" s="940"/>
      <c r="VBP111" s="940"/>
      <c r="VBQ111" s="940"/>
      <c r="VBR111" s="940"/>
      <c r="VBS111" s="940"/>
      <c r="VBT111" s="940"/>
      <c r="VBU111" s="940"/>
      <c r="VBV111" s="940"/>
      <c r="VBW111" s="940"/>
      <c r="VBX111" s="940"/>
      <c r="VBY111" s="940"/>
      <c r="VBZ111" s="940"/>
      <c r="VCA111" s="940"/>
      <c r="VCB111" s="940"/>
      <c r="VCC111" s="940"/>
      <c r="VCD111" s="940"/>
      <c r="VCE111" s="940"/>
      <c r="VCF111" s="940"/>
      <c r="VCG111" s="940"/>
      <c r="VCH111" s="940"/>
      <c r="VCI111" s="940"/>
      <c r="VCJ111" s="940"/>
      <c r="VCK111" s="940"/>
      <c r="VCL111" s="940"/>
      <c r="VCM111" s="940"/>
      <c r="VCN111" s="940"/>
      <c r="VCO111" s="940"/>
      <c r="VCP111" s="940"/>
      <c r="VCQ111" s="940"/>
      <c r="VCR111" s="940"/>
      <c r="VCS111" s="940"/>
      <c r="VCT111" s="940"/>
      <c r="VCU111" s="940"/>
      <c r="VCV111" s="940"/>
      <c r="VCW111" s="940"/>
      <c r="VCX111" s="940"/>
      <c r="VCY111" s="940"/>
      <c r="VCZ111" s="940"/>
      <c r="VDA111" s="940"/>
      <c r="VDB111" s="940"/>
      <c r="VDC111" s="940"/>
      <c r="VDD111" s="940"/>
      <c r="VDE111" s="940"/>
      <c r="VDF111" s="940"/>
      <c r="VDG111" s="940"/>
      <c r="VDH111" s="940"/>
      <c r="VDI111" s="940"/>
      <c r="VDJ111" s="940"/>
      <c r="VDK111" s="940"/>
      <c r="VDL111" s="940"/>
      <c r="VDM111" s="940"/>
      <c r="VDN111" s="940"/>
      <c r="VDO111" s="940"/>
      <c r="VDP111" s="940"/>
      <c r="VDQ111" s="940"/>
      <c r="VDR111" s="940"/>
      <c r="VDS111" s="940"/>
      <c r="VDT111" s="940"/>
      <c r="VDU111" s="940"/>
      <c r="VDV111" s="940"/>
      <c r="VDW111" s="940"/>
      <c r="VDX111" s="940"/>
      <c r="VDY111" s="940"/>
      <c r="VDZ111" s="940"/>
      <c r="VEA111" s="940"/>
      <c r="VEB111" s="940"/>
      <c r="VEC111" s="940"/>
      <c r="VED111" s="940"/>
      <c r="VEE111" s="940"/>
      <c r="VEF111" s="940"/>
      <c r="VEG111" s="940"/>
      <c r="VEH111" s="940"/>
      <c r="VEI111" s="940"/>
      <c r="VEJ111" s="940"/>
      <c r="VEK111" s="940"/>
      <c r="VEL111" s="940"/>
      <c r="VEM111" s="940"/>
      <c r="VEN111" s="940"/>
      <c r="VEO111" s="940"/>
      <c r="VEP111" s="940"/>
      <c r="VEQ111" s="940"/>
      <c r="VER111" s="940"/>
      <c r="VES111" s="940"/>
      <c r="VET111" s="940"/>
      <c r="VEU111" s="940"/>
      <c r="VEV111" s="940"/>
      <c r="VEW111" s="940"/>
      <c r="VEX111" s="940"/>
      <c r="VEY111" s="940"/>
      <c r="VEZ111" s="940"/>
      <c r="VFA111" s="940"/>
      <c r="VFB111" s="940"/>
      <c r="VFC111" s="940"/>
      <c r="VFD111" s="940"/>
      <c r="VFE111" s="940"/>
      <c r="VFF111" s="940"/>
      <c r="VFG111" s="940"/>
      <c r="VFH111" s="940"/>
      <c r="VFI111" s="940"/>
      <c r="VFJ111" s="940"/>
      <c r="VFK111" s="940"/>
      <c r="VFL111" s="940"/>
      <c r="VFM111" s="940"/>
      <c r="VFN111" s="940"/>
      <c r="VFO111" s="940"/>
      <c r="VFP111" s="940"/>
      <c r="VFQ111" s="940"/>
      <c r="VFR111" s="940"/>
      <c r="VFS111" s="940"/>
      <c r="VFT111" s="940"/>
      <c r="VFU111" s="940"/>
      <c r="VFV111" s="940"/>
      <c r="VFW111" s="940"/>
      <c r="VFX111" s="940"/>
      <c r="VFY111" s="940"/>
      <c r="VFZ111" s="940"/>
      <c r="VGA111" s="940"/>
      <c r="VGB111" s="940"/>
      <c r="VGC111" s="940"/>
      <c r="VGD111" s="940"/>
      <c r="VGE111" s="940"/>
      <c r="VGF111" s="940"/>
      <c r="VGG111" s="940"/>
      <c r="VGH111" s="940"/>
      <c r="VGI111" s="940"/>
      <c r="VGJ111" s="940"/>
      <c r="VGK111" s="940"/>
      <c r="VGL111" s="940"/>
      <c r="VGM111" s="940"/>
      <c r="VGN111" s="940"/>
      <c r="VGO111" s="940"/>
      <c r="VGP111" s="940"/>
      <c r="VGQ111" s="940"/>
      <c r="VGR111" s="940"/>
      <c r="VGS111" s="940"/>
      <c r="VGT111" s="940"/>
      <c r="VGU111" s="940"/>
      <c r="VGV111" s="940"/>
      <c r="VGW111" s="940"/>
      <c r="VGX111" s="940"/>
      <c r="VGY111" s="940"/>
      <c r="VGZ111" s="940"/>
      <c r="VHA111" s="940"/>
      <c r="VHB111" s="940"/>
      <c r="VHC111" s="940"/>
      <c r="VHD111" s="940"/>
      <c r="VHE111" s="940"/>
      <c r="VHF111" s="940"/>
      <c r="VHG111" s="940"/>
      <c r="VHH111" s="940"/>
      <c r="VHI111" s="940"/>
      <c r="VHJ111" s="940"/>
      <c r="VHK111" s="940"/>
      <c r="VHL111" s="940"/>
      <c r="VHM111" s="940"/>
      <c r="VHN111" s="940"/>
      <c r="VHO111" s="940"/>
      <c r="VHP111" s="940"/>
      <c r="VHQ111" s="940"/>
      <c r="VHR111" s="940"/>
      <c r="VHS111" s="940"/>
      <c r="VHT111" s="940"/>
      <c r="VHU111" s="940"/>
      <c r="VHV111" s="940"/>
      <c r="VHW111" s="940"/>
      <c r="VHX111" s="940"/>
      <c r="VHY111" s="940"/>
      <c r="VHZ111" s="940"/>
      <c r="VIA111" s="940"/>
      <c r="VIB111" s="940"/>
      <c r="VIC111" s="940"/>
      <c r="VID111" s="940"/>
      <c r="VIE111" s="940"/>
      <c r="VIF111" s="940"/>
      <c r="VIG111" s="940"/>
      <c r="VIH111" s="940"/>
      <c r="VII111" s="940"/>
      <c r="VIJ111" s="940"/>
      <c r="VIK111" s="940"/>
      <c r="VIL111" s="940"/>
      <c r="VIM111" s="940"/>
      <c r="VIN111" s="940"/>
      <c r="VIO111" s="940"/>
      <c r="VIP111" s="940"/>
      <c r="VIQ111" s="940"/>
      <c r="VIR111" s="940"/>
      <c r="VIS111" s="940"/>
      <c r="VIT111" s="940"/>
      <c r="VIU111" s="940"/>
      <c r="VIV111" s="940"/>
      <c r="VIW111" s="940"/>
      <c r="VIX111" s="940"/>
      <c r="VIY111" s="940"/>
      <c r="VIZ111" s="940"/>
      <c r="VJA111" s="940"/>
      <c r="VJB111" s="940"/>
      <c r="VJC111" s="940"/>
      <c r="VJD111" s="940"/>
      <c r="VJE111" s="940"/>
      <c r="VJF111" s="940"/>
      <c r="VJG111" s="940"/>
      <c r="VJH111" s="940"/>
      <c r="VJI111" s="940"/>
      <c r="VJJ111" s="940"/>
      <c r="VJK111" s="940"/>
      <c r="VJL111" s="940"/>
      <c r="VJM111" s="940"/>
      <c r="VJN111" s="940"/>
      <c r="VJO111" s="940"/>
      <c r="VJP111" s="940"/>
      <c r="VJQ111" s="940"/>
      <c r="VJR111" s="940"/>
      <c r="VJS111" s="940"/>
      <c r="VJT111" s="940"/>
      <c r="VJU111" s="940"/>
      <c r="VJV111" s="940"/>
      <c r="VJW111" s="940"/>
      <c r="VJX111" s="940"/>
      <c r="VJY111" s="940"/>
      <c r="VJZ111" s="940"/>
      <c r="VKA111" s="940"/>
      <c r="VKB111" s="940"/>
      <c r="VKC111" s="940"/>
      <c r="VKD111" s="940"/>
      <c r="VKE111" s="940"/>
      <c r="VKF111" s="940"/>
      <c r="VKG111" s="940"/>
      <c r="VKH111" s="940"/>
      <c r="VKI111" s="940"/>
      <c r="VKJ111" s="940"/>
      <c r="VKK111" s="940"/>
      <c r="VKL111" s="940"/>
      <c r="VKM111" s="940"/>
      <c r="VKN111" s="940"/>
      <c r="VKO111" s="940"/>
      <c r="VKP111" s="940"/>
      <c r="VKQ111" s="940"/>
      <c r="VKR111" s="940"/>
      <c r="VKS111" s="940"/>
      <c r="VKT111" s="940"/>
      <c r="VKU111" s="940"/>
      <c r="VKV111" s="940"/>
      <c r="VKW111" s="940"/>
      <c r="VKX111" s="940"/>
      <c r="VKY111" s="940"/>
      <c r="VKZ111" s="940"/>
      <c r="VLA111" s="940"/>
      <c r="VLB111" s="940"/>
      <c r="VLC111" s="940"/>
      <c r="VLD111" s="940"/>
      <c r="VLE111" s="940"/>
      <c r="VLF111" s="940"/>
      <c r="VLG111" s="940"/>
      <c r="VLH111" s="940"/>
      <c r="VLI111" s="940"/>
      <c r="VLJ111" s="940"/>
      <c r="VLK111" s="940"/>
      <c r="VLL111" s="940"/>
      <c r="VLM111" s="940"/>
      <c r="VLN111" s="940"/>
      <c r="VLO111" s="940"/>
      <c r="VLP111" s="940"/>
      <c r="VLQ111" s="940"/>
      <c r="VLR111" s="940"/>
      <c r="VLS111" s="940"/>
      <c r="VLT111" s="940"/>
      <c r="VLU111" s="940"/>
      <c r="VLV111" s="940"/>
      <c r="VLW111" s="940"/>
      <c r="VLX111" s="940"/>
      <c r="VLY111" s="940"/>
      <c r="VLZ111" s="940"/>
      <c r="VMA111" s="940"/>
      <c r="VMB111" s="940"/>
      <c r="VMC111" s="940"/>
      <c r="VMD111" s="940"/>
      <c r="VME111" s="940"/>
      <c r="VMF111" s="940"/>
      <c r="VMG111" s="940"/>
      <c r="VMH111" s="940"/>
      <c r="VMI111" s="940"/>
      <c r="VMJ111" s="940"/>
      <c r="VMK111" s="940"/>
      <c r="VML111" s="940"/>
      <c r="VMM111" s="940"/>
      <c r="VMN111" s="940"/>
      <c r="VMO111" s="940"/>
      <c r="VMP111" s="940"/>
      <c r="VMQ111" s="940"/>
      <c r="VMR111" s="940"/>
      <c r="VMS111" s="940"/>
      <c r="VMT111" s="940"/>
      <c r="VMU111" s="940"/>
      <c r="VMV111" s="940"/>
      <c r="VMW111" s="940"/>
      <c r="VMX111" s="940"/>
      <c r="VMY111" s="940"/>
      <c r="VMZ111" s="940"/>
      <c r="VNA111" s="940"/>
      <c r="VNB111" s="940"/>
      <c r="VNC111" s="940"/>
      <c r="VND111" s="940"/>
      <c r="VNE111" s="940"/>
      <c r="VNF111" s="940"/>
      <c r="VNG111" s="940"/>
      <c r="VNH111" s="940"/>
      <c r="VNI111" s="940"/>
      <c r="VNJ111" s="940"/>
      <c r="VNK111" s="940"/>
      <c r="VNL111" s="940"/>
      <c r="VNM111" s="940"/>
      <c r="VNN111" s="940"/>
      <c r="VNO111" s="940"/>
      <c r="VNP111" s="940"/>
      <c r="VNQ111" s="940"/>
      <c r="VNR111" s="940"/>
      <c r="VNS111" s="940"/>
      <c r="VNT111" s="940"/>
      <c r="VNU111" s="940"/>
      <c r="VNV111" s="940"/>
      <c r="VNW111" s="940"/>
      <c r="VNX111" s="940"/>
      <c r="VNY111" s="940"/>
      <c r="VNZ111" s="940"/>
      <c r="VOA111" s="940"/>
      <c r="VOB111" s="940"/>
      <c r="VOC111" s="940"/>
      <c r="VOD111" s="940"/>
      <c r="VOE111" s="940"/>
      <c r="VOF111" s="940"/>
      <c r="VOG111" s="940"/>
      <c r="VOH111" s="940"/>
      <c r="VOI111" s="940"/>
      <c r="VOJ111" s="940"/>
      <c r="VOK111" s="940"/>
      <c r="VOL111" s="940"/>
      <c r="VOM111" s="940"/>
      <c r="VON111" s="940"/>
      <c r="VOO111" s="940"/>
      <c r="VOP111" s="940"/>
      <c r="VOQ111" s="940"/>
      <c r="VOR111" s="940"/>
      <c r="VOS111" s="940"/>
      <c r="VOT111" s="940"/>
      <c r="VOU111" s="940"/>
      <c r="VOV111" s="940"/>
      <c r="VOW111" s="940"/>
      <c r="VOX111" s="940"/>
      <c r="VOY111" s="940"/>
      <c r="VOZ111" s="940"/>
      <c r="VPA111" s="940"/>
      <c r="VPB111" s="940"/>
      <c r="VPC111" s="940"/>
      <c r="VPD111" s="940"/>
      <c r="VPE111" s="940"/>
      <c r="VPF111" s="940"/>
      <c r="VPG111" s="940"/>
      <c r="VPH111" s="940"/>
      <c r="VPI111" s="940"/>
      <c r="VPJ111" s="940"/>
      <c r="VPK111" s="940"/>
      <c r="VPL111" s="940"/>
      <c r="VPM111" s="940"/>
      <c r="VPN111" s="940"/>
      <c r="VPO111" s="940"/>
      <c r="VPP111" s="940"/>
      <c r="VPQ111" s="940"/>
      <c r="VPR111" s="940"/>
      <c r="VPS111" s="940"/>
      <c r="VPT111" s="940"/>
      <c r="VPU111" s="940"/>
      <c r="VPV111" s="940"/>
      <c r="VPW111" s="940"/>
      <c r="VPX111" s="940"/>
      <c r="VPY111" s="940"/>
      <c r="VPZ111" s="940"/>
      <c r="VQA111" s="940"/>
      <c r="VQB111" s="940"/>
      <c r="VQC111" s="940"/>
      <c r="VQD111" s="940"/>
      <c r="VQE111" s="940"/>
      <c r="VQF111" s="940"/>
      <c r="VQG111" s="940"/>
      <c r="VQH111" s="940"/>
      <c r="VQI111" s="940"/>
      <c r="VQJ111" s="940"/>
      <c r="VQK111" s="940"/>
      <c r="VQL111" s="940"/>
      <c r="VQM111" s="940"/>
      <c r="VQN111" s="940"/>
      <c r="VQO111" s="940"/>
      <c r="VQP111" s="940"/>
      <c r="VQQ111" s="940"/>
      <c r="VQR111" s="940"/>
      <c r="VQS111" s="940"/>
      <c r="VQT111" s="940"/>
      <c r="VQU111" s="940"/>
      <c r="VQV111" s="940"/>
      <c r="VQW111" s="940"/>
      <c r="VQX111" s="940"/>
      <c r="VQY111" s="940"/>
      <c r="VQZ111" s="940"/>
      <c r="VRA111" s="940"/>
      <c r="VRB111" s="940"/>
      <c r="VRC111" s="940"/>
      <c r="VRD111" s="940"/>
      <c r="VRE111" s="940"/>
      <c r="VRF111" s="940"/>
      <c r="VRG111" s="940"/>
      <c r="VRH111" s="940"/>
      <c r="VRI111" s="940"/>
      <c r="VRJ111" s="940"/>
      <c r="VRK111" s="940"/>
      <c r="VRL111" s="940"/>
      <c r="VRM111" s="940"/>
      <c r="VRN111" s="940"/>
      <c r="VRO111" s="940"/>
      <c r="VRP111" s="940"/>
      <c r="VRQ111" s="940"/>
      <c r="VRR111" s="940"/>
      <c r="VRS111" s="940"/>
      <c r="VRT111" s="940"/>
      <c r="VRU111" s="940"/>
      <c r="VRV111" s="940"/>
      <c r="VRW111" s="940"/>
      <c r="VRX111" s="940"/>
      <c r="VRY111" s="940"/>
      <c r="VRZ111" s="940"/>
      <c r="VSA111" s="940"/>
      <c r="VSB111" s="940"/>
      <c r="VSC111" s="940"/>
      <c r="VSD111" s="940"/>
      <c r="VSE111" s="940"/>
      <c r="VSF111" s="940"/>
      <c r="VSG111" s="940"/>
      <c r="VSH111" s="940"/>
      <c r="VSI111" s="940"/>
      <c r="VSJ111" s="940"/>
      <c r="VSK111" s="940"/>
      <c r="VSL111" s="940"/>
      <c r="VSM111" s="940"/>
      <c r="VSN111" s="940"/>
      <c r="VSO111" s="940"/>
      <c r="VSP111" s="940"/>
      <c r="VSQ111" s="940"/>
      <c r="VSR111" s="940"/>
      <c r="VSS111" s="940"/>
      <c r="VST111" s="940"/>
      <c r="VSU111" s="940"/>
      <c r="VSV111" s="940"/>
      <c r="VSW111" s="940"/>
      <c r="VSX111" s="940"/>
      <c r="VSY111" s="940"/>
      <c r="VSZ111" s="940"/>
      <c r="VTA111" s="940"/>
      <c r="VTB111" s="940"/>
      <c r="VTC111" s="940"/>
      <c r="VTD111" s="940"/>
      <c r="VTE111" s="940"/>
      <c r="VTF111" s="940"/>
      <c r="VTG111" s="940"/>
      <c r="VTH111" s="940"/>
      <c r="VTI111" s="940"/>
      <c r="VTJ111" s="940"/>
      <c r="VTK111" s="940"/>
      <c r="VTL111" s="940"/>
      <c r="VTM111" s="940"/>
      <c r="VTN111" s="940"/>
      <c r="VTO111" s="940"/>
      <c r="VTP111" s="940"/>
      <c r="VTQ111" s="940"/>
      <c r="VTR111" s="940"/>
      <c r="VTS111" s="940"/>
      <c r="VTT111" s="940"/>
      <c r="VTU111" s="940"/>
      <c r="VTV111" s="940"/>
      <c r="VTW111" s="940"/>
      <c r="VTX111" s="940"/>
      <c r="VTY111" s="940"/>
      <c r="VTZ111" s="940"/>
      <c r="VUA111" s="940"/>
      <c r="VUB111" s="940"/>
      <c r="VUC111" s="940"/>
      <c r="VUD111" s="940"/>
      <c r="VUE111" s="940"/>
      <c r="VUF111" s="940"/>
      <c r="VUG111" s="940"/>
      <c r="VUH111" s="940"/>
      <c r="VUI111" s="940"/>
      <c r="VUJ111" s="940"/>
      <c r="VUK111" s="940"/>
      <c r="VUL111" s="940"/>
      <c r="VUM111" s="940"/>
      <c r="VUN111" s="940"/>
      <c r="VUO111" s="940"/>
      <c r="VUP111" s="940"/>
      <c r="VUQ111" s="940"/>
      <c r="VUR111" s="940"/>
      <c r="VUS111" s="940"/>
      <c r="VUT111" s="940"/>
      <c r="VUU111" s="940"/>
      <c r="VUV111" s="940"/>
      <c r="VUW111" s="940"/>
      <c r="VUX111" s="940"/>
      <c r="VUY111" s="940"/>
      <c r="VUZ111" s="940"/>
      <c r="VVA111" s="940"/>
      <c r="VVB111" s="940"/>
      <c r="VVC111" s="940"/>
      <c r="VVD111" s="940"/>
      <c r="VVE111" s="940"/>
      <c r="VVF111" s="940"/>
      <c r="VVG111" s="940"/>
      <c r="VVH111" s="940"/>
      <c r="VVI111" s="940"/>
      <c r="VVJ111" s="940"/>
      <c r="VVK111" s="940"/>
      <c r="VVL111" s="940"/>
      <c r="VVM111" s="940"/>
      <c r="VVN111" s="940"/>
      <c r="VVO111" s="940"/>
      <c r="VVP111" s="940"/>
      <c r="VVQ111" s="940"/>
      <c r="VVR111" s="940"/>
      <c r="VVS111" s="940"/>
      <c r="VVT111" s="940"/>
      <c r="VVU111" s="940"/>
      <c r="VVV111" s="940"/>
      <c r="VVW111" s="940"/>
      <c r="VVX111" s="940"/>
      <c r="VVY111" s="940"/>
      <c r="VVZ111" s="940"/>
      <c r="VWA111" s="940"/>
      <c r="VWB111" s="940"/>
      <c r="VWC111" s="940"/>
      <c r="VWD111" s="940"/>
      <c r="VWE111" s="940"/>
      <c r="VWF111" s="940"/>
      <c r="VWG111" s="940"/>
      <c r="VWH111" s="940"/>
      <c r="VWI111" s="940"/>
      <c r="VWJ111" s="940"/>
      <c r="VWK111" s="940"/>
      <c r="VWL111" s="940"/>
      <c r="VWM111" s="940"/>
      <c r="VWN111" s="940"/>
      <c r="VWO111" s="940"/>
      <c r="VWP111" s="940"/>
      <c r="VWQ111" s="940"/>
      <c r="VWR111" s="940"/>
      <c r="VWS111" s="940"/>
      <c r="VWT111" s="940"/>
      <c r="VWU111" s="940"/>
      <c r="VWV111" s="940"/>
      <c r="VWW111" s="940"/>
      <c r="VWX111" s="940"/>
      <c r="VWY111" s="940"/>
      <c r="VWZ111" s="940"/>
      <c r="VXA111" s="940"/>
      <c r="VXB111" s="940"/>
      <c r="VXC111" s="940"/>
      <c r="VXD111" s="940"/>
      <c r="VXE111" s="940"/>
      <c r="VXF111" s="940"/>
      <c r="VXG111" s="940"/>
      <c r="VXH111" s="940"/>
      <c r="VXI111" s="940"/>
      <c r="VXJ111" s="940"/>
      <c r="VXK111" s="940"/>
      <c r="VXL111" s="940"/>
      <c r="VXM111" s="940"/>
      <c r="VXN111" s="940"/>
      <c r="VXO111" s="940"/>
      <c r="VXP111" s="940"/>
      <c r="VXQ111" s="940"/>
      <c r="VXR111" s="940"/>
      <c r="VXS111" s="940"/>
      <c r="VXT111" s="940"/>
      <c r="VXU111" s="940"/>
      <c r="VXV111" s="940"/>
      <c r="VXW111" s="940"/>
      <c r="VXX111" s="940"/>
      <c r="VXY111" s="940"/>
      <c r="VXZ111" s="940"/>
      <c r="VYA111" s="940"/>
      <c r="VYB111" s="940"/>
      <c r="VYC111" s="940"/>
      <c r="VYD111" s="940"/>
      <c r="VYE111" s="940"/>
      <c r="VYF111" s="940"/>
      <c r="VYG111" s="940"/>
      <c r="VYH111" s="940"/>
      <c r="VYI111" s="940"/>
      <c r="VYJ111" s="940"/>
      <c r="VYK111" s="940"/>
      <c r="VYL111" s="940"/>
      <c r="VYM111" s="940"/>
      <c r="VYN111" s="940"/>
      <c r="VYO111" s="940"/>
      <c r="VYP111" s="940"/>
      <c r="VYQ111" s="940"/>
      <c r="VYR111" s="940"/>
      <c r="VYS111" s="940"/>
      <c r="VYT111" s="940"/>
      <c r="VYU111" s="940"/>
      <c r="VYV111" s="940"/>
      <c r="VYW111" s="940"/>
      <c r="VYX111" s="940"/>
      <c r="VYY111" s="940"/>
      <c r="VYZ111" s="940"/>
      <c r="VZA111" s="940"/>
      <c r="VZB111" s="940"/>
      <c r="VZC111" s="940"/>
      <c r="VZD111" s="940"/>
      <c r="VZE111" s="940"/>
      <c r="VZF111" s="940"/>
      <c r="VZG111" s="940"/>
      <c r="VZH111" s="940"/>
      <c r="VZI111" s="940"/>
      <c r="VZJ111" s="940"/>
      <c r="VZK111" s="940"/>
      <c r="VZL111" s="940"/>
      <c r="VZM111" s="940"/>
      <c r="VZN111" s="940"/>
      <c r="VZO111" s="940"/>
      <c r="VZP111" s="940"/>
      <c r="VZQ111" s="940"/>
      <c r="VZR111" s="940"/>
      <c r="VZS111" s="940"/>
      <c r="VZT111" s="940"/>
      <c r="VZU111" s="940"/>
      <c r="VZV111" s="940"/>
      <c r="VZW111" s="940"/>
      <c r="VZX111" s="940"/>
      <c r="VZY111" s="940"/>
      <c r="VZZ111" s="940"/>
      <c r="WAA111" s="940"/>
      <c r="WAB111" s="940"/>
      <c r="WAC111" s="940"/>
      <c r="WAD111" s="940"/>
      <c r="WAE111" s="940"/>
      <c r="WAF111" s="940"/>
      <c r="WAG111" s="940"/>
      <c r="WAH111" s="940"/>
      <c r="WAI111" s="940"/>
      <c r="WAJ111" s="940"/>
      <c r="WAK111" s="940"/>
      <c r="WAL111" s="940"/>
      <c r="WAM111" s="940"/>
      <c r="WAN111" s="940"/>
      <c r="WAO111" s="940"/>
      <c r="WAP111" s="940"/>
      <c r="WAQ111" s="940"/>
      <c r="WAR111" s="940"/>
      <c r="WAS111" s="940"/>
      <c r="WAT111" s="940"/>
      <c r="WAU111" s="940"/>
      <c r="WAV111" s="940"/>
      <c r="WAW111" s="940"/>
      <c r="WAX111" s="940"/>
      <c r="WAY111" s="940"/>
      <c r="WAZ111" s="940"/>
      <c r="WBA111" s="940"/>
      <c r="WBB111" s="940"/>
      <c r="WBC111" s="940"/>
      <c r="WBD111" s="940"/>
      <c r="WBE111" s="940"/>
      <c r="WBF111" s="940"/>
      <c r="WBG111" s="940"/>
      <c r="WBH111" s="940"/>
      <c r="WBI111" s="940"/>
      <c r="WBJ111" s="940"/>
      <c r="WBK111" s="940"/>
      <c r="WBL111" s="940"/>
      <c r="WBM111" s="940"/>
      <c r="WBN111" s="940"/>
      <c r="WBO111" s="940"/>
      <c r="WBP111" s="940"/>
      <c r="WBQ111" s="940"/>
      <c r="WBR111" s="940"/>
      <c r="WBS111" s="940"/>
      <c r="WBT111" s="940"/>
      <c r="WBU111" s="940"/>
      <c r="WBV111" s="940"/>
      <c r="WBW111" s="940"/>
      <c r="WBX111" s="940"/>
      <c r="WBY111" s="940"/>
      <c r="WBZ111" s="940"/>
      <c r="WCA111" s="940"/>
      <c r="WCB111" s="940"/>
      <c r="WCC111" s="940"/>
      <c r="WCD111" s="940"/>
      <c r="WCE111" s="940"/>
      <c r="WCF111" s="940"/>
      <c r="WCG111" s="940"/>
      <c r="WCH111" s="940"/>
      <c r="WCI111" s="940"/>
      <c r="WCJ111" s="940"/>
      <c r="WCK111" s="940"/>
      <c r="WCL111" s="940"/>
      <c r="WCM111" s="940"/>
      <c r="WCN111" s="940"/>
      <c r="WCO111" s="940"/>
      <c r="WCP111" s="940"/>
      <c r="WCQ111" s="940"/>
      <c r="WCR111" s="940"/>
      <c r="WCS111" s="940"/>
      <c r="WCT111" s="940"/>
      <c r="WCU111" s="940"/>
      <c r="WCV111" s="940"/>
      <c r="WCW111" s="940"/>
      <c r="WCX111" s="940"/>
      <c r="WCY111" s="940"/>
      <c r="WCZ111" s="940"/>
      <c r="WDA111" s="940"/>
      <c r="WDB111" s="940"/>
      <c r="WDC111" s="940"/>
      <c r="WDD111" s="940"/>
      <c r="WDE111" s="940"/>
      <c r="WDF111" s="940"/>
      <c r="WDG111" s="940"/>
      <c r="WDH111" s="940"/>
      <c r="WDI111" s="940"/>
      <c r="WDJ111" s="940"/>
      <c r="WDK111" s="940"/>
      <c r="WDL111" s="940"/>
      <c r="WDM111" s="940"/>
      <c r="WDN111" s="940"/>
      <c r="WDO111" s="940"/>
      <c r="WDP111" s="940"/>
      <c r="WDQ111" s="940"/>
      <c r="WDR111" s="940"/>
      <c r="WDS111" s="940"/>
      <c r="WDT111" s="940"/>
      <c r="WDU111" s="940"/>
      <c r="WDV111" s="940"/>
      <c r="WDW111" s="940"/>
      <c r="WDX111" s="940"/>
      <c r="WDY111" s="940"/>
      <c r="WDZ111" s="940"/>
      <c r="WEA111" s="940"/>
      <c r="WEB111" s="940"/>
      <c r="WEC111" s="940"/>
      <c r="WED111" s="940"/>
      <c r="WEE111" s="940"/>
      <c r="WEF111" s="940"/>
      <c r="WEG111" s="940"/>
      <c r="WEH111" s="940"/>
      <c r="WEI111" s="940"/>
      <c r="WEJ111" s="940"/>
      <c r="WEK111" s="940"/>
      <c r="WEL111" s="940"/>
      <c r="WEM111" s="940"/>
      <c r="WEN111" s="940"/>
      <c r="WEO111" s="940"/>
      <c r="WEP111" s="940"/>
      <c r="WEQ111" s="940"/>
      <c r="WER111" s="940"/>
      <c r="WES111" s="940"/>
      <c r="WET111" s="940"/>
      <c r="WEU111" s="940"/>
      <c r="WEV111" s="940"/>
      <c r="WEW111" s="940"/>
      <c r="WEX111" s="940"/>
      <c r="WEY111" s="940"/>
      <c r="WEZ111" s="940"/>
      <c r="WFA111" s="940"/>
      <c r="WFB111" s="940"/>
      <c r="WFC111" s="940"/>
      <c r="WFD111" s="940"/>
      <c r="WFE111" s="940"/>
      <c r="WFF111" s="940"/>
      <c r="WFG111" s="940"/>
      <c r="WFH111" s="940"/>
      <c r="WFI111" s="940"/>
      <c r="WFJ111" s="940"/>
      <c r="WFK111" s="940"/>
      <c r="WFL111" s="940"/>
      <c r="WFM111" s="940"/>
      <c r="WFN111" s="940"/>
      <c r="WFO111" s="940"/>
      <c r="WFP111" s="940"/>
      <c r="WFQ111" s="940"/>
      <c r="WFR111" s="940"/>
      <c r="WFS111" s="940"/>
      <c r="WFT111" s="940"/>
      <c r="WFU111" s="940"/>
      <c r="WFV111" s="940"/>
      <c r="WFW111" s="940"/>
      <c r="WFX111" s="940"/>
      <c r="WFY111" s="940"/>
      <c r="WFZ111" s="940"/>
      <c r="WGA111" s="940"/>
      <c r="WGB111" s="940"/>
      <c r="WGC111" s="940"/>
      <c r="WGD111" s="940"/>
      <c r="WGE111" s="940"/>
      <c r="WGF111" s="940"/>
      <c r="WGG111" s="940"/>
      <c r="WGH111" s="940"/>
      <c r="WGI111" s="940"/>
      <c r="WGJ111" s="940"/>
      <c r="WGK111" s="940"/>
      <c r="WGL111" s="940"/>
      <c r="WGM111" s="940"/>
      <c r="WGN111" s="940"/>
      <c r="WGO111" s="940"/>
      <c r="WGP111" s="940"/>
      <c r="WGQ111" s="940"/>
      <c r="WGR111" s="940"/>
      <c r="WGS111" s="940"/>
      <c r="WGT111" s="940"/>
      <c r="WGU111" s="940"/>
      <c r="WGV111" s="940"/>
      <c r="WGW111" s="940"/>
      <c r="WGX111" s="940"/>
      <c r="WGY111" s="940"/>
      <c r="WGZ111" s="940"/>
      <c r="WHA111" s="940"/>
      <c r="WHB111" s="940"/>
      <c r="WHC111" s="940"/>
      <c r="WHD111" s="940"/>
      <c r="WHE111" s="940"/>
      <c r="WHF111" s="940"/>
      <c r="WHG111" s="940"/>
      <c r="WHH111" s="940"/>
      <c r="WHI111" s="940"/>
      <c r="WHJ111" s="940"/>
      <c r="WHK111" s="940"/>
      <c r="WHL111" s="940"/>
      <c r="WHM111" s="940"/>
      <c r="WHN111" s="940"/>
      <c r="WHO111" s="940"/>
      <c r="WHP111" s="940"/>
      <c r="WHQ111" s="940"/>
      <c r="WHR111" s="940"/>
      <c r="WHS111" s="940"/>
      <c r="WHT111" s="940"/>
      <c r="WHU111" s="940"/>
      <c r="WHV111" s="940"/>
      <c r="WHW111" s="940"/>
      <c r="WHX111" s="940"/>
      <c r="WHY111" s="940"/>
      <c r="WHZ111" s="940"/>
      <c r="WIA111" s="940"/>
      <c r="WIB111" s="940"/>
      <c r="WIC111" s="940"/>
      <c r="WID111" s="940"/>
      <c r="WIE111" s="940"/>
      <c r="WIF111" s="940"/>
      <c r="WIG111" s="940"/>
      <c r="WIH111" s="940"/>
      <c r="WII111" s="940"/>
      <c r="WIJ111" s="940"/>
      <c r="WIK111" s="940"/>
      <c r="WIL111" s="940"/>
      <c r="WIM111" s="940"/>
      <c r="WIN111" s="940"/>
      <c r="WIO111" s="940"/>
      <c r="WIP111" s="940"/>
      <c r="WIQ111" s="940"/>
      <c r="WIR111" s="940"/>
      <c r="WIS111" s="940"/>
      <c r="WIT111" s="940"/>
      <c r="WIU111" s="940"/>
      <c r="WIV111" s="940"/>
      <c r="WIW111" s="940"/>
      <c r="WIX111" s="940"/>
      <c r="WIY111" s="940"/>
      <c r="WIZ111" s="940"/>
      <c r="WJA111" s="940"/>
      <c r="WJB111" s="940"/>
      <c r="WJC111" s="940"/>
      <c r="WJD111" s="940"/>
      <c r="WJE111" s="940"/>
      <c r="WJF111" s="940"/>
      <c r="WJG111" s="940"/>
      <c r="WJH111" s="940"/>
      <c r="WJI111" s="940"/>
      <c r="WJJ111" s="940"/>
      <c r="WJK111" s="940"/>
      <c r="WJL111" s="940"/>
      <c r="WJM111" s="940"/>
      <c r="WJN111" s="940"/>
      <c r="WJO111" s="940"/>
      <c r="WJP111" s="940"/>
      <c r="WJQ111" s="940"/>
      <c r="WJR111" s="940"/>
      <c r="WJS111" s="940"/>
      <c r="WJT111" s="940"/>
      <c r="WJU111" s="940"/>
      <c r="WJV111" s="940"/>
      <c r="WJW111" s="940"/>
      <c r="WJX111" s="940"/>
      <c r="WJY111" s="940"/>
      <c r="WJZ111" s="940"/>
      <c r="WKA111" s="940"/>
      <c r="WKB111" s="940"/>
      <c r="WKC111" s="940"/>
      <c r="WKD111" s="940"/>
      <c r="WKE111" s="940"/>
      <c r="WKF111" s="940"/>
      <c r="WKG111" s="940"/>
      <c r="WKH111" s="940"/>
      <c r="WKI111" s="940"/>
      <c r="WKJ111" s="940"/>
      <c r="WKK111" s="940"/>
      <c r="WKL111" s="940"/>
      <c r="WKM111" s="940"/>
      <c r="WKN111" s="940"/>
      <c r="WKO111" s="940"/>
      <c r="WKP111" s="940"/>
      <c r="WKQ111" s="940"/>
      <c r="WKR111" s="940"/>
      <c r="WKS111" s="940"/>
      <c r="WKT111" s="940"/>
      <c r="WKU111" s="940"/>
      <c r="WKV111" s="940"/>
      <c r="WKW111" s="940"/>
      <c r="WKX111" s="940"/>
      <c r="WKY111" s="940"/>
      <c r="WKZ111" s="940"/>
      <c r="WLA111" s="940"/>
      <c r="WLB111" s="940"/>
      <c r="WLC111" s="940"/>
      <c r="WLD111" s="940"/>
      <c r="WLE111" s="940"/>
      <c r="WLF111" s="940"/>
      <c r="WLG111" s="940"/>
      <c r="WLH111" s="940"/>
      <c r="WLI111" s="940"/>
      <c r="WLJ111" s="940"/>
      <c r="WLK111" s="940"/>
      <c r="WLL111" s="940"/>
      <c r="WLM111" s="940"/>
      <c r="WLN111" s="940"/>
      <c r="WLO111" s="940"/>
      <c r="WLP111" s="940"/>
      <c r="WLQ111" s="940"/>
      <c r="WLR111" s="940"/>
      <c r="WLS111" s="940"/>
      <c r="WLT111" s="940"/>
      <c r="WLU111" s="940"/>
      <c r="WLV111" s="940"/>
      <c r="WLW111" s="940"/>
      <c r="WLX111" s="940"/>
      <c r="WLY111" s="940"/>
      <c r="WLZ111" s="940"/>
      <c r="WMA111" s="940"/>
      <c r="WMB111" s="940"/>
      <c r="WMC111" s="940"/>
      <c r="WMD111" s="940"/>
      <c r="WME111" s="940"/>
      <c r="WMF111" s="940"/>
      <c r="WMG111" s="940"/>
      <c r="WMH111" s="940"/>
      <c r="WMI111" s="940"/>
      <c r="WMJ111" s="940"/>
      <c r="WMK111" s="940"/>
      <c r="WML111" s="940"/>
      <c r="WMM111" s="940"/>
      <c r="WMN111" s="940"/>
      <c r="WMO111" s="940"/>
      <c r="WMP111" s="940"/>
      <c r="WMQ111" s="940"/>
      <c r="WMR111" s="940"/>
      <c r="WMS111" s="940"/>
      <c r="WMT111" s="940"/>
      <c r="WMU111" s="940"/>
      <c r="WMV111" s="940"/>
      <c r="WMW111" s="940"/>
      <c r="WMX111" s="940"/>
      <c r="WMY111" s="940"/>
      <c r="WMZ111" s="940"/>
      <c r="WNA111" s="940"/>
      <c r="WNB111" s="940"/>
      <c r="WNC111" s="940"/>
      <c r="WND111" s="940"/>
      <c r="WNE111" s="940"/>
      <c r="WNF111" s="940"/>
      <c r="WNG111" s="940"/>
      <c r="WNH111" s="940"/>
      <c r="WNI111" s="940"/>
      <c r="WNJ111" s="940"/>
      <c r="WNK111" s="940"/>
      <c r="WNL111" s="940"/>
      <c r="WNM111" s="940"/>
      <c r="WNN111" s="940"/>
      <c r="WNO111" s="940"/>
      <c r="WNP111" s="940"/>
      <c r="WNQ111" s="940"/>
      <c r="WNR111" s="940"/>
      <c r="WNS111" s="940"/>
      <c r="WNT111" s="940"/>
      <c r="WNU111" s="940"/>
      <c r="WNV111" s="940"/>
      <c r="WNW111" s="940"/>
      <c r="WNX111" s="940"/>
      <c r="WNY111" s="940"/>
      <c r="WNZ111" s="940"/>
      <c r="WOA111" s="940"/>
      <c r="WOB111" s="940"/>
      <c r="WOC111" s="940"/>
      <c r="WOD111" s="940"/>
      <c r="WOE111" s="940"/>
      <c r="WOF111" s="940"/>
      <c r="WOG111" s="940"/>
      <c r="WOH111" s="940"/>
      <c r="WOI111" s="940"/>
      <c r="WOJ111" s="940"/>
      <c r="WOK111" s="940"/>
      <c r="WOL111" s="940"/>
      <c r="WOM111" s="940"/>
      <c r="WON111" s="940"/>
      <c r="WOO111" s="940"/>
      <c r="WOP111" s="940"/>
      <c r="WOQ111" s="940"/>
      <c r="WOR111" s="940"/>
      <c r="WOS111" s="940"/>
      <c r="WOT111" s="940"/>
      <c r="WOU111" s="940"/>
      <c r="WOV111" s="940"/>
      <c r="WOW111" s="940"/>
      <c r="WOX111" s="940"/>
      <c r="WOY111" s="940"/>
      <c r="WOZ111" s="940"/>
      <c r="WPA111" s="940"/>
      <c r="WPB111" s="940"/>
      <c r="WPC111" s="940"/>
      <c r="WPD111" s="940"/>
      <c r="WPE111" s="940"/>
      <c r="WPF111" s="940"/>
      <c r="WPG111" s="940"/>
      <c r="WPH111" s="940"/>
      <c r="WPI111" s="940"/>
      <c r="WPJ111" s="940"/>
      <c r="WPK111" s="940"/>
      <c r="WPL111" s="940"/>
      <c r="WPM111" s="940"/>
      <c r="WPN111" s="940"/>
      <c r="WPO111" s="940"/>
      <c r="WPP111" s="940"/>
      <c r="WPQ111" s="940"/>
      <c r="WPR111" s="940"/>
      <c r="WPS111" s="940"/>
      <c r="WPT111" s="940"/>
      <c r="WPU111" s="940"/>
      <c r="WPV111" s="940"/>
      <c r="WPW111" s="940"/>
      <c r="WPX111" s="940"/>
      <c r="WPY111" s="940"/>
      <c r="WPZ111" s="940"/>
      <c r="WQA111" s="940"/>
      <c r="WQB111" s="940"/>
      <c r="WQC111" s="940"/>
      <c r="WQD111" s="940"/>
      <c r="WQE111" s="940"/>
      <c r="WQF111" s="940"/>
      <c r="WQG111" s="940"/>
      <c r="WQH111" s="940"/>
      <c r="WQI111" s="940"/>
      <c r="WQJ111" s="940"/>
      <c r="WQK111" s="940"/>
      <c r="WQL111" s="940"/>
      <c r="WQM111" s="940"/>
      <c r="WQN111" s="940"/>
      <c r="WQO111" s="940"/>
      <c r="WQP111" s="940"/>
      <c r="WQQ111" s="940"/>
      <c r="WQR111" s="940"/>
      <c r="WQS111" s="940"/>
      <c r="WQT111" s="940"/>
      <c r="WQU111" s="940"/>
      <c r="WQV111" s="940"/>
      <c r="WQW111" s="940"/>
      <c r="WQX111" s="940"/>
      <c r="WQY111" s="940"/>
      <c r="WQZ111" s="940"/>
      <c r="WRA111" s="940"/>
      <c r="WRB111" s="940"/>
      <c r="WRC111" s="940"/>
      <c r="WRD111" s="940"/>
      <c r="WRE111" s="940"/>
      <c r="WRF111" s="940"/>
      <c r="WRG111" s="940"/>
      <c r="WRH111" s="940"/>
      <c r="WRI111" s="940"/>
      <c r="WRJ111" s="940"/>
      <c r="WRK111" s="940"/>
      <c r="WRL111" s="940"/>
      <c r="WRM111" s="940"/>
      <c r="WRN111" s="940"/>
      <c r="WRO111" s="940"/>
      <c r="WRP111" s="940"/>
      <c r="WRQ111" s="940"/>
      <c r="WRR111" s="940"/>
      <c r="WRS111" s="940"/>
      <c r="WRT111" s="940"/>
      <c r="WRU111" s="940"/>
      <c r="WRV111" s="940"/>
      <c r="WRW111" s="940"/>
      <c r="WRX111" s="940"/>
      <c r="WRY111" s="940"/>
      <c r="WRZ111" s="940"/>
      <c r="WSA111" s="940"/>
      <c r="WSB111" s="940"/>
      <c r="WSC111" s="940"/>
      <c r="WSD111" s="940"/>
      <c r="WSE111" s="940"/>
      <c r="WSF111" s="940"/>
      <c r="WSG111" s="940"/>
      <c r="WSH111" s="940"/>
      <c r="WSI111" s="940"/>
      <c r="WSJ111" s="940"/>
      <c r="WSK111" s="940"/>
      <c r="WSL111" s="940"/>
      <c r="WSM111" s="940"/>
      <c r="WSN111" s="940"/>
      <c r="WSO111" s="940"/>
      <c r="WSP111" s="940"/>
      <c r="WSQ111" s="940"/>
      <c r="WSR111" s="940"/>
      <c r="WSS111" s="940"/>
      <c r="WST111" s="940"/>
      <c r="WSU111" s="940"/>
      <c r="WSV111" s="940"/>
      <c r="WSW111" s="940"/>
      <c r="WSX111" s="940"/>
      <c r="WSY111" s="940"/>
      <c r="WSZ111" s="940"/>
      <c r="WTA111" s="940"/>
      <c r="WTB111" s="940"/>
      <c r="WTC111" s="940"/>
      <c r="WTD111" s="940"/>
      <c r="WTE111" s="940"/>
      <c r="WTF111" s="940"/>
      <c r="WTG111" s="940"/>
      <c r="WTH111" s="940"/>
      <c r="WTI111" s="940"/>
      <c r="WTJ111" s="940"/>
      <c r="WTK111" s="940"/>
      <c r="WTL111" s="940"/>
      <c r="WTM111" s="940"/>
      <c r="WTN111" s="940"/>
      <c r="WTO111" s="940"/>
      <c r="WTP111" s="940"/>
      <c r="WTQ111" s="940"/>
      <c r="WTR111" s="940"/>
      <c r="WTS111" s="940"/>
      <c r="WTT111" s="940"/>
      <c r="WTU111" s="940"/>
      <c r="WTV111" s="940"/>
      <c r="WTW111" s="940"/>
      <c r="WTX111" s="940"/>
      <c r="WTY111" s="940"/>
      <c r="WTZ111" s="940"/>
      <c r="WUA111" s="940"/>
      <c r="WUB111" s="940"/>
      <c r="WUC111" s="940"/>
      <c r="WUD111" s="940"/>
      <c r="WUE111" s="940"/>
      <c r="WUF111" s="940"/>
      <c r="WUG111" s="940"/>
      <c r="WUH111" s="940"/>
      <c r="WUI111" s="940"/>
      <c r="WUJ111" s="940"/>
      <c r="WUK111" s="940"/>
      <c r="WUL111" s="940"/>
      <c r="WUM111" s="940"/>
      <c r="WUN111" s="940"/>
      <c r="WUO111" s="940"/>
      <c r="WUP111" s="940"/>
      <c r="WUQ111" s="940"/>
      <c r="WUR111" s="940"/>
      <c r="WUS111" s="940"/>
      <c r="WUT111" s="940"/>
      <c r="WUU111" s="940"/>
      <c r="WUV111" s="940"/>
      <c r="WUW111" s="940"/>
      <c r="WUX111" s="940"/>
      <c r="WUY111" s="940"/>
      <c r="WUZ111" s="940"/>
      <c r="WVA111" s="940"/>
      <c r="WVB111" s="940"/>
      <c r="WVC111" s="940"/>
      <c r="WVD111" s="940"/>
      <c r="WVE111" s="940"/>
      <c r="WVF111" s="940"/>
      <c r="WVG111" s="940"/>
      <c r="WVH111" s="940"/>
      <c r="WVI111" s="940"/>
      <c r="WVJ111" s="940"/>
      <c r="WVK111" s="940"/>
      <c r="WVL111" s="940"/>
      <c r="WVM111" s="940"/>
      <c r="WVN111" s="940"/>
      <c r="WVO111" s="940"/>
      <c r="WVP111" s="940"/>
      <c r="WVQ111" s="940"/>
      <c r="WVR111" s="940"/>
      <c r="WVS111" s="940"/>
      <c r="WVT111" s="940"/>
      <c r="WVU111" s="940"/>
      <c r="WVV111" s="940"/>
      <c r="WVW111" s="940"/>
      <c r="WVX111" s="940"/>
      <c r="WVY111" s="940"/>
      <c r="WVZ111" s="940"/>
      <c r="WWA111" s="940"/>
      <c r="WWB111" s="940"/>
      <c r="WWC111" s="940"/>
      <c r="WWD111" s="940"/>
      <c r="WWE111" s="940"/>
      <c r="WWF111" s="940"/>
      <c r="WWG111" s="940"/>
      <c r="WWH111" s="940"/>
      <c r="WWI111" s="940"/>
      <c r="WWJ111" s="940"/>
      <c r="WWK111" s="940"/>
      <c r="WWL111" s="940"/>
      <c r="WWM111" s="940"/>
      <c r="WWN111" s="940"/>
      <c r="WWO111" s="940"/>
      <c r="WWP111" s="940"/>
      <c r="WWQ111" s="940"/>
      <c r="WWR111" s="940"/>
      <c r="WWS111" s="940"/>
      <c r="WWT111" s="940"/>
      <c r="WWU111" s="940"/>
      <c r="WWV111" s="940"/>
      <c r="WWW111" s="940"/>
      <c r="WWX111" s="940"/>
      <c r="WWY111" s="940"/>
      <c r="WWZ111" s="940"/>
      <c r="WXA111" s="940"/>
      <c r="WXB111" s="940"/>
      <c r="WXC111" s="940"/>
      <c r="WXD111" s="940"/>
      <c r="WXE111" s="940"/>
      <c r="WXF111" s="940"/>
      <c r="WXG111" s="940"/>
      <c r="WXH111" s="940"/>
      <c r="WXI111" s="940"/>
      <c r="WXJ111" s="940"/>
      <c r="WXK111" s="940"/>
      <c r="WXL111" s="940"/>
      <c r="WXM111" s="940"/>
      <c r="WXN111" s="940"/>
      <c r="WXO111" s="940"/>
      <c r="WXP111" s="940"/>
      <c r="WXQ111" s="940"/>
      <c r="WXR111" s="940"/>
      <c r="WXS111" s="940"/>
      <c r="WXT111" s="940"/>
      <c r="WXU111" s="940"/>
      <c r="WXV111" s="940"/>
      <c r="WXW111" s="940"/>
      <c r="WXX111" s="940"/>
      <c r="WXY111" s="940"/>
      <c r="WXZ111" s="940"/>
      <c r="WYA111" s="940"/>
      <c r="WYB111" s="940"/>
      <c r="WYC111" s="940"/>
      <c r="WYD111" s="940"/>
      <c r="WYE111" s="940"/>
      <c r="WYF111" s="940"/>
      <c r="WYG111" s="940"/>
      <c r="WYH111" s="940"/>
      <c r="WYI111" s="940"/>
      <c r="WYJ111" s="940"/>
      <c r="WYK111" s="940"/>
      <c r="WYL111" s="940"/>
      <c r="WYM111" s="940"/>
      <c r="WYN111" s="940"/>
      <c r="WYO111" s="940"/>
      <c r="WYP111" s="940"/>
      <c r="WYQ111" s="940"/>
      <c r="WYR111" s="940"/>
      <c r="WYS111" s="940"/>
      <c r="WYT111" s="940"/>
      <c r="WYU111" s="940"/>
      <c r="WYV111" s="940"/>
      <c r="WYW111" s="940"/>
      <c r="WYX111" s="940"/>
      <c r="WYY111" s="940"/>
      <c r="WYZ111" s="940"/>
      <c r="WZA111" s="940"/>
      <c r="WZB111" s="940"/>
      <c r="WZC111" s="940"/>
      <c r="WZD111" s="940"/>
      <c r="WZE111" s="940"/>
      <c r="WZF111" s="940"/>
      <c r="WZG111" s="940"/>
      <c r="WZH111" s="940"/>
      <c r="WZI111" s="940"/>
      <c r="WZJ111" s="940"/>
      <c r="WZK111" s="940"/>
      <c r="WZL111" s="940"/>
      <c r="WZM111" s="940"/>
      <c r="WZN111" s="940"/>
      <c r="WZO111" s="940"/>
      <c r="WZP111" s="940"/>
      <c r="WZQ111" s="940"/>
      <c r="WZR111" s="940"/>
      <c r="WZS111" s="940"/>
      <c r="WZT111" s="940"/>
      <c r="WZU111" s="940"/>
      <c r="WZV111" s="940"/>
      <c r="WZW111" s="940"/>
      <c r="WZX111" s="940"/>
      <c r="WZY111" s="940"/>
      <c r="WZZ111" s="940"/>
      <c r="XAA111" s="940"/>
      <c r="XAB111" s="940"/>
      <c r="XAC111" s="940"/>
      <c r="XAD111" s="940"/>
      <c r="XAE111" s="940"/>
      <c r="XAF111" s="940"/>
      <c r="XAG111" s="940"/>
      <c r="XAH111" s="940"/>
      <c r="XAI111" s="940"/>
      <c r="XAJ111" s="940"/>
      <c r="XAK111" s="940"/>
      <c r="XAL111" s="940"/>
      <c r="XAM111" s="940"/>
      <c r="XAN111" s="940"/>
      <c r="XAO111" s="940"/>
      <c r="XAP111" s="940"/>
      <c r="XAQ111" s="940"/>
      <c r="XAR111" s="940"/>
      <c r="XAS111" s="940"/>
      <c r="XAT111" s="940"/>
      <c r="XAU111" s="940"/>
      <c r="XAV111" s="940"/>
      <c r="XAW111" s="940"/>
      <c r="XAX111" s="940"/>
      <c r="XAY111" s="940"/>
      <c r="XAZ111" s="940"/>
      <c r="XBA111" s="940"/>
      <c r="XBB111" s="940"/>
      <c r="XBC111" s="940"/>
      <c r="XBD111" s="940"/>
      <c r="XBE111" s="940"/>
      <c r="XBF111" s="940"/>
      <c r="XBG111" s="940"/>
      <c r="XBH111" s="940"/>
      <c r="XBI111" s="940"/>
      <c r="XBJ111" s="940"/>
      <c r="XBK111" s="940"/>
      <c r="XBL111" s="940"/>
      <c r="XBM111" s="940"/>
      <c r="XBN111" s="940"/>
      <c r="XBO111" s="940"/>
      <c r="XBP111" s="940"/>
      <c r="XBQ111" s="940"/>
      <c r="XBR111" s="940"/>
      <c r="XBS111" s="940"/>
      <c r="XBT111" s="940"/>
      <c r="XBU111" s="940"/>
      <c r="XBV111" s="940"/>
      <c r="XBW111" s="940"/>
      <c r="XBX111" s="940"/>
      <c r="XBY111" s="940"/>
      <c r="XBZ111" s="940"/>
      <c r="XCA111" s="940"/>
      <c r="XCB111" s="940"/>
      <c r="XCC111" s="940"/>
      <c r="XCD111" s="940"/>
      <c r="XCE111" s="940"/>
      <c r="XCF111" s="940"/>
      <c r="XCG111" s="940"/>
      <c r="XCH111" s="940"/>
      <c r="XCI111" s="940"/>
      <c r="XCJ111" s="940"/>
      <c r="XCK111" s="940"/>
      <c r="XCL111" s="940"/>
      <c r="XCM111" s="940"/>
      <c r="XCN111" s="940"/>
      <c r="XCO111" s="940"/>
      <c r="XCP111" s="940"/>
      <c r="XCQ111" s="940"/>
      <c r="XCR111" s="940"/>
      <c r="XCS111" s="940"/>
      <c r="XCT111" s="940"/>
      <c r="XCU111" s="940"/>
      <c r="XCV111" s="940"/>
      <c r="XCW111" s="940"/>
      <c r="XCX111" s="940"/>
      <c r="XCY111" s="940"/>
      <c r="XCZ111" s="940"/>
      <c r="XDA111" s="940"/>
      <c r="XDB111" s="940"/>
      <c r="XDC111" s="940"/>
      <c r="XDD111" s="940"/>
      <c r="XDE111" s="940"/>
      <c r="XDF111" s="940"/>
      <c r="XDG111" s="940"/>
      <c r="XDH111" s="940"/>
      <c r="XDI111" s="940"/>
      <c r="XDJ111" s="940"/>
      <c r="XDK111" s="940"/>
      <c r="XDL111" s="940"/>
      <c r="XDM111" s="940"/>
      <c r="XDN111" s="940"/>
      <c r="XDO111" s="940"/>
      <c r="XDP111" s="940"/>
      <c r="XDQ111" s="940"/>
      <c r="XDR111" s="940"/>
      <c r="XDS111" s="940"/>
      <c r="XDT111" s="940"/>
      <c r="XDU111" s="940"/>
      <c r="XDV111" s="940"/>
      <c r="XDW111" s="940"/>
      <c r="XDX111" s="940"/>
      <c r="XDY111" s="940"/>
      <c r="XDZ111" s="940"/>
      <c r="XEA111" s="940"/>
      <c r="XEB111" s="940"/>
      <c r="XEC111" s="940"/>
      <c r="XED111" s="940"/>
      <c r="XEE111" s="940"/>
      <c r="XEF111" s="940"/>
      <c r="XEG111" s="940"/>
      <c r="XEH111" s="940"/>
      <c r="XEI111" s="940"/>
      <c r="XEJ111" s="940"/>
      <c r="XEK111" s="940"/>
      <c r="XEL111" s="940"/>
      <c r="XEM111" s="940"/>
      <c r="XEN111" s="940"/>
      <c r="XEO111" s="940"/>
      <c r="XEP111" s="940"/>
      <c r="XEQ111" s="940"/>
      <c r="XER111" s="940"/>
      <c r="XES111" s="940"/>
      <c r="XET111" s="940"/>
      <c r="XEU111" s="940"/>
      <c r="XEV111" s="940"/>
      <c r="XEW111" s="940"/>
      <c r="XEX111" s="940"/>
      <c r="XEY111" s="940"/>
      <c r="XEZ111" s="940"/>
      <c r="XFA111" s="940"/>
      <c r="XFB111" s="940"/>
      <c r="XFC111" s="940"/>
    </row>
    <row r="112" spans="1:16383" ht="23.25" customHeight="1" x14ac:dyDescent="0.2">
      <c r="A112" s="973" t="str">
        <f t="shared" si="20"/>
        <v>e/ Includes mainstem Columbia R. fisheries in Zone 6 (BON-MCN), McNary to Hwy I-395, Ringold sport (2001-2011), plus the Washington lower Snake River sport fishery.</v>
      </c>
      <c r="B112" s="973"/>
      <c r="C112" s="973"/>
      <c r="D112" s="973"/>
      <c r="E112" s="973"/>
      <c r="F112" s="973"/>
      <c r="G112" s="973"/>
      <c r="H112" s="973"/>
      <c r="I112" s="973"/>
      <c r="J112" s="973"/>
      <c r="K112" s="973"/>
      <c r="L112" s="973"/>
      <c r="M112" s="940"/>
      <c r="N112" s="940"/>
      <c r="O112" s="940"/>
      <c r="P112" s="940"/>
      <c r="Q112" s="940"/>
      <c r="R112" s="940"/>
      <c r="S112" s="940"/>
      <c r="T112" s="940"/>
      <c r="U112" s="940"/>
      <c r="V112" s="940"/>
      <c r="W112" s="940"/>
      <c r="X112" s="940"/>
      <c r="Y112" s="940"/>
      <c r="Z112" s="940"/>
      <c r="AA112" s="940"/>
      <c r="AB112" s="940"/>
      <c r="AC112" s="940"/>
      <c r="AD112" s="940"/>
      <c r="AE112" s="940"/>
      <c r="AF112" s="940"/>
      <c r="AG112" s="940"/>
      <c r="AH112" s="940"/>
      <c r="AI112" s="940"/>
      <c r="AJ112" s="940"/>
      <c r="AK112" s="940"/>
      <c r="AL112" s="940"/>
      <c r="AM112" s="940"/>
      <c r="AN112" s="940"/>
      <c r="AO112" s="940"/>
      <c r="AP112" s="940"/>
      <c r="AQ112" s="940"/>
      <c r="AR112" s="940"/>
      <c r="AS112" s="940"/>
      <c r="AT112" s="940"/>
      <c r="AU112" s="940"/>
      <c r="AV112" s="940"/>
      <c r="AW112" s="940"/>
      <c r="AX112" s="940"/>
      <c r="AY112" s="940"/>
      <c r="AZ112" s="940"/>
      <c r="BA112" s="940"/>
      <c r="BB112" s="940"/>
      <c r="BC112" s="940"/>
      <c r="BD112" s="940"/>
      <c r="BE112" s="940"/>
      <c r="BF112" s="940"/>
      <c r="BG112" s="940"/>
      <c r="BH112" s="940"/>
      <c r="BI112" s="940"/>
      <c r="BJ112" s="940"/>
      <c r="BK112" s="940"/>
      <c r="BL112" s="940"/>
      <c r="BM112" s="940"/>
      <c r="BN112" s="940"/>
      <c r="BO112" s="940"/>
      <c r="BP112" s="940"/>
      <c r="BQ112" s="940"/>
      <c r="BR112" s="940"/>
      <c r="BS112" s="940"/>
      <c r="BT112" s="940"/>
      <c r="BU112" s="940"/>
      <c r="BV112" s="940"/>
      <c r="BW112" s="940"/>
      <c r="BX112" s="940"/>
      <c r="BY112" s="940"/>
      <c r="BZ112" s="940"/>
      <c r="CA112" s="940"/>
      <c r="CB112" s="940"/>
      <c r="CC112" s="940"/>
      <c r="CD112" s="940"/>
      <c r="CE112" s="940"/>
      <c r="CF112" s="940"/>
      <c r="CG112" s="940"/>
      <c r="CH112" s="940"/>
      <c r="CI112" s="940"/>
      <c r="CJ112" s="940"/>
      <c r="CK112" s="940"/>
      <c r="CL112" s="940"/>
      <c r="CM112" s="940"/>
      <c r="CN112" s="940"/>
      <c r="CO112" s="940"/>
      <c r="CP112" s="940"/>
      <c r="CQ112" s="940"/>
      <c r="CR112" s="940"/>
      <c r="CS112" s="940"/>
      <c r="CT112" s="940"/>
      <c r="CU112" s="940"/>
      <c r="CV112" s="940"/>
      <c r="CW112" s="940"/>
      <c r="CX112" s="940"/>
      <c r="CY112" s="940"/>
      <c r="CZ112" s="940"/>
      <c r="DA112" s="940"/>
      <c r="DB112" s="940"/>
      <c r="DC112" s="940"/>
      <c r="DD112" s="940"/>
      <c r="DE112" s="940"/>
      <c r="DF112" s="940"/>
      <c r="DG112" s="940"/>
      <c r="DH112" s="940"/>
      <c r="DI112" s="940"/>
      <c r="DJ112" s="940"/>
      <c r="DK112" s="940"/>
      <c r="DL112" s="940"/>
      <c r="DM112" s="940"/>
      <c r="DN112" s="940"/>
      <c r="DO112" s="940"/>
      <c r="DP112" s="940"/>
      <c r="DQ112" s="940"/>
      <c r="DR112" s="940"/>
      <c r="DS112" s="940"/>
      <c r="DT112" s="940"/>
      <c r="DU112" s="940"/>
      <c r="DV112" s="940"/>
      <c r="DW112" s="940"/>
      <c r="DX112" s="940"/>
      <c r="DY112" s="940"/>
      <c r="DZ112" s="940"/>
      <c r="EA112" s="940"/>
      <c r="EB112" s="940"/>
      <c r="EC112" s="940"/>
      <c r="ED112" s="940"/>
      <c r="EE112" s="940"/>
      <c r="EF112" s="940"/>
      <c r="EG112" s="940"/>
      <c r="EH112" s="940"/>
      <c r="EI112" s="940"/>
      <c r="EJ112" s="940"/>
      <c r="EK112" s="940"/>
      <c r="EL112" s="940"/>
      <c r="EM112" s="940"/>
      <c r="EN112" s="940"/>
      <c r="EO112" s="940"/>
      <c r="EP112" s="940"/>
      <c r="EQ112" s="940"/>
      <c r="ER112" s="940"/>
      <c r="ES112" s="940"/>
      <c r="ET112" s="940"/>
      <c r="EU112" s="940"/>
      <c r="EV112" s="940"/>
      <c r="EW112" s="940"/>
      <c r="EX112" s="940"/>
      <c r="EY112" s="940"/>
      <c r="EZ112" s="940"/>
      <c r="FA112" s="940"/>
      <c r="FB112" s="940"/>
      <c r="FC112" s="940"/>
      <c r="FD112" s="940"/>
      <c r="FE112" s="940"/>
      <c r="FF112" s="940"/>
      <c r="FG112" s="940"/>
      <c r="FH112" s="940"/>
      <c r="FI112" s="940"/>
      <c r="FJ112" s="940"/>
      <c r="FK112" s="940"/>
      <c r="FL112" s="940"/>
      <c r="FM112" s="940"/>
      <c r="FN112" s="940"/>
      <c r="FO112" s="940"/>
      <c r="FP112" s="940"/>
      <c r="FQ112" s="940"/>
      <c r="FR112" s="940"/>
      <c r="FS112" s="940"/>
      <c r="FT112" s="940"/>
      <c r="FU112" s="940"/>
      <c r="FV112" s="940"/>
      <c r="FW112" s="940"/>
      <c r="FX112" s="940"/>
      <c r="FY112" s="940"/>
      <c r="FZ112" s="940"/>
      <c r="GA112" s="940"/>
      <c r="GB112" s="940"/>
      <c r="GC112" s="940"/>
      <c r="GD112" s="940"/>
      <c r="GE112" s="940"/>
      <c r="GF112" s="940"/>
      <c r="GG112" s="940"/>
      <c r="GH112" s="940"/>
      <c r="GI112" s="940"/>
      <c r="GJ112" s="940"/>
      <c r="GK112" s="940"/>
      <c r="GL112" s="940"/>
      <c r="GM112" s="940"/>
      <c r="GN112" s="940"/>
      <c r="GO112" s="940"/>
      <c r="GP112" s="940"/>
      <c r="GQ112" s="940"/>
      <c r="GR112" s="940"/>
      <c r="GS112" s="940"/>
      <c r="GT112" s="940"/>
      <c r="GU112" s="940"/>
      <c r="GV112" s="940"/>
      <c r="GW112" s="940"/>
      <c r="GX112" s="940"/>
      <c r="GY112" s="940"/>
      <c r="GZ112" s="940"/>
      <c r="HA112" s="940"/>
      <c r="HB112" s="940"/>
      <c r="HC112" s="940"/>
      <c r="HD112" s="940"/>
      <c r="HE112" s="940"/>
      <c r="HF112" s="940"/>
      <c r="HG112" s="940"/>
      <c r="HH112" s="940"/>
      <c r="HI112" s="940"/>
      <c r="HJ112" s="940"/>
      <c r="HK112" s="940"/>
      <c r="HL112" s="940"/>
      <c r="HM112" s="940"/>
      <c r="HN112" s="940"/>
      <c r="HO112" s="940"/>
      <c r="HP112" s="940"/>
      <c r="HQ112" s="940"/>
      <c r="HR112" s="940"/>
      <c r="HS112" s="940"/>
      <c r="HT112" s="940"/>
      <c r="HU112" s="940"/>
      <c r="HV112" s="940"/>
      <c r="HW112" s="940"/>
      <c r="HX112" s="940"/>
      <c r="HY112" s="940"/>
      <c r="HZ112" s="940"/>
      <c r="IA112" s="940"/>
      <c r="IB112" s="940"/>
      <c r="IC112" s="940"/>
      <c r="ID112" s="940"/>
      <c r="IE112" s="940"/>
      <c r="IF112" s="940"/>
      <c r="IG112" s="940"/>
      <c r="IH112" s="940"/>
      <c r="II112" s="940"/>
      <c r="IJ112" s="940"/>
      <c r="IK112" s="940"/>
      <c r="IL112" s="940"/>
      <c r="IM112" s="940"/>
      <c r="IN112" s="940"/>
      <c r="IO112" s="940"/>
      <c r="IP112" s="940"/>
      <c r="IQ112" s="940"/>
      <c r="IR112" s="940"/>
      <c r="IS112" s="940"/>
      <c r="IT112" s="940"/>
      <c r="IU112" s="940"/>
      <c r="IV112" s="940"/>
      <c r="IW112" s="940"/>
      <c r="IX112" s="940"/>
      <c r="IY112" s="940"/>
      <c r="IZ112" s="940"/>
      <c r="JA112" s="940"/>
      <c r="JB112" s="940"/>
      <c r="JC112" s="940"/>
      <c r="JD112" s="940"/>
      <c r="JE112" s="940"/>
      <c r="JF112" s="940"/>
      <c r="JG112" s="940"/>
      <c r="JH112" s="940"/>
      <c r="JI112" s="940"/>
      <c r="JJ112" s="940"/>
      <c r="JK112" s="940"/>
      <c r="JL112" s="940"/>
      <c r="JM112" s="940"/>
      <c r="JN112" s="940"/>
      <c r="JO112" s="940"/>
      <c r="JP112" s="940"/>
      <c r="JQ112" s="940"/>
      <c r="JR112" s="940"/>
      <c r="JS112" s="940"/>
      <c r="JT112" s="940"/>
      <c r="JU112" s="940"/>
      <c r="JV112" s="940"/>
      <c r="JW112" s="940"/>
      <c r="JX112" s="940"/>
      <c r="JY112" s="940"/>
      <c r="JZ112" s="940"/>
      <c r="KA112" s="940"/>
      <c r="KB112" s="940"/>
      <c r="KC112" s="940"/>
      <c r="KD112" s="940"/>
      <c r="KE112" s="940"/>
      <c r="KF112" s="940"/>
      <c r="KG112" s="940"/>
      <c r="KH112" s="940"/>
      <c r="KI112" s="940"/>
      <c r="KJ112" s="940"/>
      <c r="KK112" s="940"/>
      <c r="KL112" s="940"/>
      <c r="KM112" s="940"/>
      <c r="KN112" s="940"/>
      <c r="KO112" s="940"/>
      <c r="KP112" s="940"/>
      <c r="KQ112" s="940"/>
      <c r="KR112" s="940"/>
      <c r="KS112" s="940"/>
      <c r="KT112" s="940"/>
      <c r="KU112" s="940"/>
      <c r="KV112" s="940"/>
      <c r="KW112" s="940"/>
      <c r="KX112" s="940"/>
      <c r="KY112" s="940"/>
      <c r="KZ112" s="940"/>
      <c r="LA112" s="940"/>
      <c r="LB112" s="940"/>
      <c r="LC112" s="940"/>
      <c r="LD112" s="940"/>
      <c r="LE112" s="940"/>
      <c r="LF112" s="940"/>
      <c r="LG112" s="940"/>
      <c r="LH112" s="940"/>
      <c r="LI112" s="940"/>
      <c r="LJ112" s="940"/>
      <c r="LK112" s="940"/>
      <c r="LL112" s="940"/>
      <c r="LM112" s="940"/>
      <c r="LN112" s="940"/>
      <c r="LO112" s="940"/>
      <c r="LP112" s="940"/>
      <c r="LQ112" s="940"/>
      <c r="LR112" s="940"/>
      <c r="LS112" s="940"/>
      <c r="LT112" s="940"/>
      <c r="LU112" s="940"/>
      <c r="LV112" s="940"/>
      <c r="LW112" s="940"/>
      <c r="LX112" s="940"/>
      <c r="LY112" s="940"/>
      <c r="LZ112" s="940"/>
      <c r="MA112" s="940"/>
      <c r="MB112" s="940"/>
      <c r="MC112" s="940"/>
      <c r="MD112" s="940"/>
      <c r="ME112" s="940"/>
      <c r="MF112" s="940"/>
      <c r="MG112" s="940"/>
      <c r="MH112" s="940"/>
      <c r="MI112" s="940"/>
      <c r="MJ112" s="940"/>
      <c r="MK112" s="940"/>
      <c r="ML112" s="940"/>
      <c r="MM112" s="940"/>
      <c r="MN112" s="940"/>
      <c r="MO112" s="940"/>
      <c r="MP112" s="940"/>
      <c r="MQ112" s="940"/>
      <c r="MR112" s="940"/>
      <c r="MS112" s="940"/>
      <c r="MT112" s="940"/>
      <c r="MU112" s="940"/>
      <c r="MV112" s="940"/>
      <c r="MW112" s="940"/>
      <c r="MX112" s="940"/>
      <c r="MY112" s="940"/>
      <c r="MZ112" s="940"/>
      <c r="NA112" s="940"/>
      <c r="NB112" s="940"/>
      <c r="NC112" s="940"/>
      <c r="ND112" s="940"/>
      <c r="NE112" s="940"/>
      <c r="NF112" s="940"/>
      <c r="NG112" s="940"/>
      <c r="NH112" s="940"/>
      <c r="NI112" s="940"/>
      <c r="NJ112" s="940"/>
      <c r="NK112" s="940"/>
      <c r="NL112" s="940"/>
      <c r="NM112" s="940"/>
      <c r="NN112" s="940"/>
      <c r="NO112" s="940"/>
      <c r="NP112" s="940"/>
      <c r="NQ112" s="940"/>
      <c r="NR112" s="940"/>
      <c r="NS112" s="940"/>
      <c r="NT112" s="940"/>
      <c r="NU112" s="940"/>
      <c r="NV112" s="940"/>
      <c r="NW112" s="940"/>
      <c r="NX112" s="940"/>
      <c r="NY112" s="940"/>
      <c r="NZ112" s="940"/>
      <c r="OA112" s="940"/>
      <c r="OB112" s="940"/>
      <c r="OC112" s="940"/>
      <c r="OD112" s="940"/>
      <c r="OE112" s="940"/>
      <c r="OF112" s="940"/>
      <c r="OG112" s="940"/>
      <c r="OH112" s="940"/>
      <c r="OI112" s="940"/>
      <c r="OJ112" s="940"/>
      <c r="OK112" s="940"/>
      <c r="OL112" s="940"/>
      <c r="OM112" s="940"/>
      <c r="ON112" s="940"/>
      <c r="OO112" s="940"/>
      <c r="OP112" s="940"/>
      <c r="OQ112" s="940"/>
      <c r="OR112" s="940"/>
      <c r="OS112" s="940"/>
      <c r="OT112" s="940"/>
      <c r="OU112" s="940"/>
      <c r="OV112" s="940"/>
      <c r="OW112" s="940"/>
      <c r="OX112" s="940"/>
      <c r="OY112" s="940"/>
      <c r="OZ112" s="940"/>
      <c r="PA112" s="940"/>
      <c r="PB112" s="940"/>
      <c r="PC112" s="940"/>
      <c r="PD112" s="940"/>
      <c r="PE112" s="940"/>
      <c r="PF112" s="940"/>
      <c r="PG112" s="940"/>
      <c r="PH112" s="940"/>
      <c r="PI112" s="940"/>
      <c r="PJ112" s="940"/>
      <c r="PK112" s="940"/>
      <c r="PL112" s="940"/>
      <c r="PM112" s="940"/>
      <c r="PN112" s="940"/>
      <c r="PO112" s="940"/>
      <c r="PP112" s="940"/>
      <c r="PQ112" s="940"/>
      <c r="PR112" s="940"/>
      <c r="PS112" s="940"/>
      <c r="PT112" s="940"/>
      <c r="PU112" s="940"/>
      <c r="PV112" s="940"/>
      <c r="PW112" s="940"/>
      <c r="PX112" s="940"/>
      <c r="PY112" s="940"/>
      <c r="PZ112" s="940"/>
      <c r="QA112" s="940"/>
      <c r="QB112" s="940"/>
      <c r="QC112" s="940"/>
      <c r="QD112" s="940"/>
      <c r="QE112" s="940"/>
      <c r="QF112" s="940"/>
      <c r="QG112" s="940"/>
      <c r="QH112" s="940"/>
      <c r="QI112" s="940"/>
      <c r="QJ112" s="940"/>
      <c r="QK112" s="940"/>
      <c r="QL112" s="940"/>
      <c r="QM112" s="940"/>
      <c r="QN112" s="940"/>
      <c r="QO112" s="940"/>
      <c r="QP112" s="940"/>
      <c r="QQ112" s="940"/>
      <c r="QR112" s="940"/>
      <c r="QS112" s="940"/>
      <c r="QT112" s="940"/>
      <c r="QU112" s="940"/>
      <c r="QV112" s="940"/>
      <c r="QW112" s="940"/>
      <c r="QX112" s="940"/>
      <c r="QY112" s="940"/>
      <c r="QZ112" s="940"/>
      <c r="RA112" s="940"/>
      <c r="RB112" s="940"/>
      <c r="RC112" s="940"/>
      <c r="RD112" s="940"/>
      <c r="RE112" s="940"/>
      <c r="RF112" s="940"/>
      <c r="RG112" s="940"/>
      <c r="RH112" s="940"/>
      <c r="RI112" s="940"/>
      <c r="RJ112" s="940"/>
      <c r="RK112" s="940"/>
      <c r="RL112" s="940"/>
      <c r="RM112" s="940"/>
      <c r="RN112" s="940"/>
      <c r="RO112" s="940"/>
      <c r="RP112" s="940"/>
      <c r="RQ112" s="940"/>
      <c r="RR112" s="940"/>
      <c r="RS112" s="940"/>
      <c r="RT112" s="940"/>
      <c r="RU112" s="940"/>
      <c r="RV112" s="940"/>
      <c r="RW112" s="940"/>
      <c r="RX112" s="940"/>
      <c r="RY112" s="940"/>
      <c r="RZ112" s="940"/>
      <c r="SA112" s="940"/>
      <c r="SB112" s="940"/>
      <c r="SC112" s="940"/>
      <c r="SD112" s="940"/>
      <c r="SE112" s="940"/>
      <c r="SF112" s="940"/>
      <c r="SG112" s="940"/>
      <c r="SH112" s="940"/>
      <c r="SI112" s="940"/>
      <c r="SJ112" s="940"/>
      <c r="SK112" s="940"/>
      <c r="SL112" s="940"/>
      <c r="SM112" s="940"/>
      <c r="SN112" s="940"/>
      <c r="SO112" s="940"/>
      <c r="SP112" s="940"/>
      <c r="SQ112" s="940"/>
      <c r="SR112" s="940"/>
      <c r="SS112" s="940"/>
      <c r="ST112" s="940"/>
      <c r="SU112" s="940"/>
      <c r="SV112" s="940"/>
      <c r="SW112" s="940"/>
      <c r="SX112" s="940"/>
      <c r="SY112" s="940"/>
      <c r="SZ112" s="940"/>
      <c r="TA112" s="940"/>
      <c r="TB112" s="940"/>
      <c r="TC112" s="940"/>
      <c r="TD112" s="940"/>
      <c r="TE112" s="940"/>
      <c r="TF112" s="940"/>
      <c r="TG112" s="940"/>
      <c r="TH112" s="940"/>
      <c r="TI112" s="940"/>
      <c r="TJ112" s="940"/>
      <c r="TK112" s="940"/>
      <c r="TL112" s="940"/>
      <c r="TM112" s="940"/>
      <c r="TN112" s="940"/>
      <c r="TO112" s="940"/>
      <c r="TP112" s="940"/>
      <c r="TQ112" s="940"/>
      <c r="TR112" s="940"/>
      <c r="TS112" s="940"/>
      <c r="TT112" s="940"/>
      <c r="TU112" s="940"/>
      <c r="TV112" s="940"/>
      <c r="TW112" s="940"/>
      <c r="TX112" s="940"/>
      <c r="TY112" s="940"/>
      <c r="TZ112" s="940"/>
      <c r="UA112" s="940"/>
      <c r="UB112" s="940"/>
      <c r="UC112" s="940"/>
      <c r="UD112" s="940"/>
      <c r="UE112" s="940"/>
      <c r="UF112" s="940"/>
      <c r="UG112" s="940"/>
      <c r="UH112" s="940"/>
      <c r="UI112" s="940"/>
      <c r="UJ112" s="940"/>
      <c r="UK112" s="940"/>
      <c r="UL112" s="940"/>
      <c r="UM112" s="940"/>
      <c r="UN112" s="940"/>
      <c r="UO112" s="940"/>
      <c r="UP112" s="940"/>
      <c r="UQ112" s="940"/>
      <c r="UR112" s="940"/>
      <c r="US112" s="940"/>
      <c r="UT112" s="940"/>
      <c r="UU112" s="940"/>
      <c r="UV112" s="940"/>
      <c r="UW112" s="940"/>
      <c r="UX112" s="940"/>
      <c r="UY112" s="940"/>
      <c r="UZ112" s="940"/>
      <c r="VA112" s="940"/>
      <c r="VB112" s="940"/>
      <c r="VC112" s="940"/>
      <c r="VD112" s="940"/>
      <c r="VE112" s="940"/>
      <c r="VF112" s="940"/>
      <c r="VG112" s="940"/>
      <c r="VH112" s="940"/>
      <c r="VI112" s="940"/>
      <c r="VJ112" s="940"/>
      <c r="VK112" s="940"/>
      <c r="VL112" s="940"/>
      <c r="VM112" s="940"/>
      <c r="VN112" s="940"/>
      <c r="VO112" s="940"/>
      <c r="VP112" s="940"/>
      <c r="VQ112" s="940"/>
      <c r="VR112" s="940"/>
      <c r="VS112" s="940"/>
      <c r="VT112" s="940"/>
      <c r="VU112" s="940"/>
      <c r="VV112" s="940"/>
      <c r="VW112" s="940"/>
      <c r="VX112" s="940"/>
      <c r="VY112" s="940"/>
      <c r="VZ112" s="940"/>
      <c r="WA112" s="940"/>
      <c r="WB112" s="940"/>
      <c r="WC112" s="940"/>
      <c r="WD112" s="940"/>
      <c r="WE112" s="940"/>
      <c r="WF112" s="940"/>
      <c r="WG112" s="940"/>
      <c r="WH112" s="940"/>
      <c r="WI112" s="940"/>
      <c r="WJ112" s="940"/>
      <c r="WK112" s="940"/>
      <c r="WL112" s="940"/>
      <c r="WM112" s="940"/>
      <c r="WN112" s="940"/>
      <c r="WO112" s="940"/>
      <c r="WP112" s="940"/>
      <c r="WQ112" s="940"/>
      <c r="WR112" s="940"/>
      <c r="WS112" s="940"/>
      <c r="WT112" s="940"/>
      <c r="WU112" s="940"/>
      <c r="WV112" s="940"/>
      <c r="WW112" s="940"/>
      <c r="WX112" s="940"/>
      <c r="WY112" s="940"/>
      <c r="WZ112" s="940"/>
      <c r="XA112" s="940"/>
      <c r="XB112" s="940"/>
      <c r="XC112" s="940"/>
      <c r="XD112" s="940"/>
      <c r="XE112" s="940"/>
      <c r="XF112" s="940"/>
      <c r="XG112" s="940"/>
      <c r="XH112" s="940"/>
      <c r="XI112" s="940"/>
      <c r="XJ112" s="940"/>
      <c r="XK112" s="940"/>
      <c r="XL112" s="940"/>
      <c r="XM112" s="940"/>
      <c r="XN112" s="940"/>
      <c r="XO112" s="940"/>
      <c r="XP112" s="940"/>
      <c r="XQ112" s="940"/>
      <c r="XR112" s="940"/>
      <c r="XS112" s="940"/>
      <c r="XT112" s="940"/>
      <c r="XU112" s="940"/>
      <c r="XV112" s="940"/>
      <c r="XW112" s="940"/>
      <c r="XX112" s="940"/>
      <c r="XY112" s="940"/>
      <c r="XZ112" s="940"/>
      <c r="YA112" s="940"/>
      <c r="YB112" s="940"/>
      <c r="YC112" s="940"/>
      <c r="YD112" s="940"/>
      <c r="YE112" s="940"/>
      <c r="YF112" s="940"/>
      <c r="YG112" s="940"/>
      <c r="YH112" s="940"/>
      <c r="YI112" s="940"/>
      <c r="YJ112" s="940"/>
      <c r="YK112" s="940"/>
      <c r="YL112" s="940"/>
      <c r="YM112" s="940"/>
      <c r="YN112" s="940"/>
      <c r="YO112" s="940"/>
      <c r="YP112" s="940"/>
      <c r="YQ112" s="940"/>
      <c r="YR112" s="940"/>
      <c r="YS112" s="940"/>
      <c r="YT112" s="940"/>
      <c r="YU112" s="940"/>
      <c r="YV112" s="940"/>
      <c r="YW112" s="940"/>
      <c r="YX112" s="940"/>
      <c r="YY112" s="940"/>
      <c r="YZ112" s="940"/>
      <c r="ZA112" s="940"/>
      <c r="ZB112" s="940"/>
      <c r="ZC112" s="940"/>
      <c r="ZD112" s="940"/>
      <c r="ZE112" s="940"/>
      <c r="ZF112" s="940"/>
      <c r="ZG112" s="940"/>
      <c r="ZH112" s="940"/>
      <c r="ZI112" s="940"/>
      <c r="ZJ112" s="940"/>
      <c r="ZK112" s="940"/>
      <c r="ZL112" s="940"/>
      <c r="ZM112" s="940"/>
      <c r="ZN112" s="940"/>
      <c r="ZO112" s="940"/>
      <c r="ZP112" s="940"/>
      <c r="ZQ112" s="940"/>
      <c r="ZR112" s="940"/>
      <c r="ZS112" s="940"/>
      <c r="ZT112" s="940"/>
      <c r="ZU112" s="940"/>
      <c r="ZV112" s="940"/>
      <c r="ZW112" s="940"/>
      <c r="ZX112" s="940"/>
      <c r="ZY112" s="940"/>
      <c r="ZZ112" s="940"/>
      <c r="AAA112" s="940"/>
      <c r="AAB112" s="940"/>
      <c r="AAC112" s="940"/>
      <c r="AAD112" s="940"/>
      <c r="AAE112" s="940"/>
      <c r="AAF112" s="940"/>
      <c r="AAG112" s="940"/>
      <c r="AAH112" s="940"/>
      <c r="AAI112" s="940"/>
      <c r="AAJ112" s="940"/>
      <c r="AAK112" s="940"/>
      <c r="AAL112" s="940"/>
      <c r="AAM112" s="940"/>
      <c r="AAN112" s="940"/>
      <c r="AAO112" s="940"/>
      <c r="AAP112" s="940"/>
      <c r="AAQ112" s="940"/>
      <c r="AAR112" s="940"/>
      <c r="AAS112" s="940"/>
      <c r="AAT112" s="940"/>
      <c r="AAU112" s="940"/>
      <c r="AAV112" s="940"/>
      <c r="AAW112" s="940"/>
      <c r="AAX112" s="940"/>
      <c r="AAY112" s="940"/>
      <c r="AAZ112" s="940"/>
      <c r="ABA112" s="940"/>
      <c r="ABB112" s="940"/>
      <c r="ABC112" s="940"/>
      <c r="ABD112" s="940"/>
      <c r="ABE112" s="940"/>
      <c r="ABF112" s="940"/>
      <c r="ABG112" s="940"/>
      <c r="ABH112" s="940"/>
      <c r="ABI112" s="940"/>
      <c r="ABJ112" s="940"/>
      <c r="ABK112" s="940"/>
      <c r="ABL112" s="940"/>
      <c r="ABM112" s="940"/>
      <c r="ABN112" s="940"/>
      <c r="ABO112" s="940"/>
      <c r="ABP112" s="940"/>
      <c r="ABQ112" s="940"/>
      <c r="ABR112" s="940"/>
      <c r="ABS112" s="940"/>
      <c r="ABT112" s="940"/>
      <c r="ABU112" s="940"/>
      <c r="ABV112" s="940"/>
      <c r="ABW112" s="940"/>
      <c r="ABX112" s="940"/>
      <c r="ABY112" s="940"/>
      <c r="ABZ112" s="940"/>
      <c r="ACA112" s="940"/>
      <c r="ACB112" s="940"/>
      <c r="ACC112" s="940"/>
      <c r="ACD112" s="940"/>
      <c r="ACE112" s="940"/>
      <c r="ACF112" s="940"/>
      <c r="ACG112" s="940"/>
      <c r="ACH112" s="940"/>
      <c r="ACI112" s="940"/>
      <c r="ACJ112" s="940"/>
      <c r="ACK112" s="940"/>
      <c r="ACL112" s="940"/>
      <c r="ACM112" s="940"/>
      <c r="ACN112" s="940"/>
      <c r="ACO112" s="940"/>
      <c r="ACP112" s="940"/>
      <c r="ACQ112" s="940"/>
      <c r="ACR112" s="940"/>
      <c r="ACS112" s="940"/>
      <c r="ACT112" s="940"/>
      <c r="ACU112" s="940"/>
      <c r="ACV112" s="940"/>
      <c r="ACW112" s="940"/>
      <c r="ACX112" s="940"/>
      <c r="ACY112" s="940"/>
      <c r="ACZ112" s="940"/>
      <c r="ADA112" s="940"/>
      <c r="ADB112" s="940"/>
      <c r="ADC112" s="940"/>
      <c r="ADD112" s="940"/>
      <c r="ADE112" s="940"/>
      <c r="ADF112" s="940"/>
      <c r="ADG112" s="940"/>
      <c r="ADH112" s="940"/>
      <c r="ADI112" s="940"/>
      <c r="ADJ112" s="940"/>
      <c r="ADK112" s="940"/>
      <c r="ADL112" s="940"/>
      <c r="ADM112" s="940"/>
      <c r="ADN112" s="940"/>
      <c r="ADO112" s="940"/>
      <c r="ADP112" s="940"/>
      <c r="ADQ112" s="940"/>
      <c r="ADR112" s="940"/>
      <c r="ADS112" s="940"/>
      <c r="ADT112" s="940"/>
      <c r="ADU112" s="940"/>
      <c r="ADV112" s="940"/>
      <c r="ADW112" s="940"/>
      <c r="ADX112" s="940"/>
      <c r="ADY112" s="940"/>
      <c r="ADZ112" s="940"/>
      <c r="AEA112" s="940"/>
      <c r="AEB112" s="940"/>
      <c r="AEC112" s="940"/>
      <c r="AED112" s="940"/>
      <c r="AEE112" s="940"/>
      <c r="AEF112" s="940"/>
      <c r="AEG112" s="940"/>
      <c r="AEH112" s="940"/>
      <c r="AEI112" s="940"/>
      <c r="AEJ112" s="940"/>
      <c r="AEK112" s="940"/>
      <c r="AEL112" s="940"/>
      <c r="AEM112" s="940"/>
      <c r="AEN112" s="940"/>
      <c r="AEO112" s="940"/>
      <c r="AEP112" s="940"/>
      <c r="AEQ112" s="940"/>
      <c r="AER112" s="940"/>
      <c r="AES112" s="940"/>
      <c r="AET112" s="940"/>
      <c r="AEU112" s="940"/>
      <c r="AEV112" s="940"/>
      <c r="AEW112" s="940"/>
      <c r="AEX112" s="940"/>
      <c r="AEY112" s="940"/>
      <c r="AEZ112" s="940"/>
      <c r="AFA112" s="940"/>
      <c r="AFB112" s="940"/>
      <c r="AFC112" s="940"/>
      <c r="AFD112" s="940"/>
      <c r="AFE112" s="940"/>
      <c r="AFF112" s="940"/>
      <c r="AFG112" s="940"/>
      <c r="AFH112" s="940"/>
      <c r="AFI112" s="940"/>
      <c r="AFJ112" s="940"/>
      <c r="AFK112" s="940"/>
      <c r="AFL112" s="940"/>
      <c r="AFM112" s="940"/>
      <c r="AFN112" s="940"/>
      <c r="AFO112" s="940"/>
      <c r="AFP112" s="940"/>
      <c r="AFQ112" s="940"/>
      <c r="AFR112" s="940"/>
      <c r="AFS112" s="940"/>
      <c r="AFT112" s="940"/>
      <c r="AFU112" s="940"/>
      <c r="AFV112" s="940"/>
      <c r="AFW112" s="940"/>
      <c r="AFX112" s="940"/>
      <c r="AFY112" s="940"/>
      <c r="AFZ112" s="940"/>
      <c r="AGA112" s="940"/>
      <c r="AGB112" s="940"/>
      <c r="AGC112" s="940"/>
      <c r="AGD112" s="940"/>
      <c r="AGE112" s="940"/>
      <c r="AGF112" s="940"/>
      <c r="AGG112" s="940"/>
      <c r="AGH112" s="940"/>
      <c r="AGI112" s="940"/>
      <c r="AGJ112" s="940"/>
      <c r="AGK112" s="940"/>
      <c r="AGL112" s="940"/>
      <c r="AGM112" s="940"/>
      <c r="AGN112" s="940"/>
      <c r="AGO112" s="940"/>
      <c r="AGP112" s="940"/>
      <c r="AGQ112" s="940"/>
      <c r="AGR112" s="940"/>
      <c r="AGS112" s="940"/>
      <c r="AGT112" s="940"/>
      <c r="AGU112" s="940"/>
      <c r="AGV112" s="940"/>
      <c r="AGW112" s="940"/>
      <c r="AGX112" s="940"/>
      <c r="AGY112" s="940"/>
      <c r="AGZ112" s="940"/>
      <c r="AHA112" s="940"/>
      <c r="AHB112" s="940"/>
      <c r="AHC112" s="940"/>
      <c r="AHD112" s="940"/>
      <c r="AHE112" s="940"/>
      <c r="AHF112" s="940"/>
      <c r="AHG112" s="940"/>
      <c r="AHH112" s="940"/>
      <c r="AHI112" s="940"/>
      <c r="AHJ112" s="940"/>
      <c r="AHK112" s="940"/>
      <c r="AHL112" s="940"/>
      <c r="AHM112" s="940"/>
      <c r="AHN112" s="940"/>
      <c r="AHO112" s="940"/>
      <c r="AHP112" s="940"/>
      <c r="AHQ112" s="940"/>
      <c r="AHR112" s="940"/>
      <c r="AHS112" s="940"/>
      <c r="AHT112" s="940"/>
      <c r="AHU112" s="940"/>
      <c r="AHV112" s="940"/>
      <c r="AHW112" s="940"/>
      <c r="AHX112" s="940"/>
      <c r="AHY112" s="940"/>
      <c r="AHZ112" s="940"/>
      <c r="AIA112" s="940"/>
      <c r="AIB112" s="940"/>
      <c r="AIC112" s="940"/>
      <c r="AID112" s="940"/>
      <c r="AIE112" s="940"/>
      <c r="AIF112" s="940"/>
      <c r="AIG112" s="940"/>
      <c r="AIH112" s="940"/>
      <c r="AII112" s="940"/>
      <c r="AIJ112" s="940"/>
      <c r="AIK112" s="940"/>
      <c r="AIL112" s="940"/>
      <c r="AIM112" s="940"/>
      <c r="AIN112" s="940"/>
      <c r="AIO112" s="940"/>
      <c r="AIP112" s="940"/>
      <c r="AIQ112" s="940"/>
      <c r="AIR112" s="940"/>
      <c r="AIS112" s="940"/>
      <c r="AIT112" s="940"/>
      <c r="AIU112" s="940"/>
      <c r="AIV112" s="940"/>
      <c r="AIW112" s="940"/>
      <c r="AIX112" s="940"/>
      <c r="AIY112" s="940"/>
      <c r="AIZ112" s="940"/>
      <c r="AJA112" s="940"/>
      <c r="AJB112" s="940"/>
      <c r="AJC112" s="940"/>
      <c r="AJD112" s="940"/>
      <c r="AJE112" s="940"/>
      <c r="AJF112" s="940"/>
      <c r="AJG112" s="940"/>
      <c r="AJH112" s="940"/>
      <c r="AJI112" s="940"/>
      <c r="AJJ112" s="940"/>
      <c r="AJK112" s="940"/>
      <c r="AJL112" s="940"/>
      <c r="AJM112" s="940"/>
      <c r="AJN112" s="940"/>
      <c r="AJO112" s="940"/>
      <c r="AJP112" s="940"/>
      <c r="AJQ112" s="940"/>
      <c r="AJR112" s="940"/>
      <c r="AJS112" s="940"/>
      <c r="AJT112" s="940"/>
      <c r="AJU112" s="940"/>
      <c r="AJV112" s="940"/>
      <c r="AJW112" s="940"/>
      <c r="AJX112" s="940"/>
      <c r="AJY112" s="940"/>
      <c r="AJZ112" s="940"/>
      <c r="AKA112" s="940"/>
      <c r="AKB112" s="940"/>
      <c r="AKC112" s="940"/>
      <c r="AKD112" s="940"/>
      <c r="AKE112" s="940"/>
      <c r="AKF112" s="940"/>
      <c r="AKG112" s="940"/>
      <c r="AKH112" s="940"/>
      <c r="AKI112" s="940"/>
      <c r="AKJ112" s="940"/>
      <c r="AKK112" s="940"/>
      <c r="AKL112" s="940"/>
      <c r="AKM112" s="940"/>
      <c r="AKN112" s="940"/>
      <c r="AKO112" s="940"/>
      <c r="AKP112" s="940"/>
      <c r="AKQ112" s="940"/>
      <c r="AKR112" s="940"/>
      <c r="AKS112" s="940"/>
      <c r="AKT112" s="940"/>
      <c r="AKU112" s="940"/>
      <c r="AKV112" s="940"/>
      <c r="AKW112" s="940"/>
      <c r="AKX112" s="940"/>
      <c r="AKY112" s="940"/>
      <c r="AKZ112" s="940"/>
      <c r="ALA112" s="940"/>
      <c r="ALB112" s="940"/>
      <c r="ALC112" s="940"/>
      <c r="ALD112" s="940"/>
      <c r="ALE112" s="940"/>
      <c r="ALF112" s="940"/>
      <c r="ALG112" s="940"/>
      <c r="ALH112" s="940"/>
      <c r="ALI112" s="940"/>
      <c r="ALJ112" s="940"/>
      <c r="ALK112" s="940"/>
      <c r="ALL112" s="940"/>
      <c r="ALM112" s="940"/>
      <c r="ALN112" s="940"/>
      <c r="ALO112" s="940"/>
      <c r="ALP112" s="940"/>
      <c r="ALQ112" s="940"/>
      <c r="ALR112" s="940"/>
      <c r="ALS112" s="940"/>
      <c r="ALT112" s="940"/>
      <c r="ALU112" s="940"/>
      <c r="ALV112" s="940"/>
      <c r="ALW112" s="940"/>
      <c r="ALX112" s="940"/>
      <c r="ALY112" s="940"/>
      <c r="ALZ112" s="940"/>
      <c r="AMA112" s="940"/>
      <c r="AMB112" s="940"/>
      <c r="AMC112" s="940"/>
      <c r="AMD112" s="940"/>
      <c r="AME112" s="940"/>
      <c r="AMF112" s="940"/>
      <c r="AMG112" s="940"/>
      <c r="AMH112" s="940"/>
      <c r="AMI112" s="940"/>
      <c r="AMJ112" s="940"/>
      <c r="AMK112" s="940"/>
      <c r="AML112" s="940"/>
      <c r="AMM112" s="940"/>
      <c r="AMN112" s="940"/>
      <c r="AMO112" s="940"/>
      <c r="AMP112" s="940"/>
      <c r="AMQ112" s="940"/>
      <c r="AMR112" s="940"/>
      <c r="AMS112" s="940"/>
      <c r="AMT112" s="940"/>
      <c r="AMU112" s="940"/>
      <c r="AMV112" s="940"/>
      <c r="AMW112" s="940"/>
      <c r="AMX112" s="940"/>
      <c r="AMY112" s="940"/>
      <c r="AMZ112" s="940"/>
      <c r="ANA112" s="940"/>
      <c r="ANB112" s="940"/>
      <c r="ANC112" s="940"/>
      <c r="AND112" s="940"/>
      <c r="ANE112" s="940"/>
      <c r="ANF112" s="940"/>
      <c r="ANG112" s="940"/>
      <c r="ANH112" s="940"/>
      <c r="ANI112" s="940"/>
      <c r="ANJ112" s="940"/>
      <c r="ANK112" s="940"/>
      <c r="ANL112" s="940"/>
      <c r="ANM112" s="940"/>
      <c r="ANN112" s="940"/>
      <c r="ANO112" s="940"/>
      <c r="ANP112" s="940"/>
      <c r="ANQ112" s="940"/>
      <c r="ANR112" s="940"/>
      <c r="ANS112" s="940"/>
      <c r="ANT112" s="940"/>
      <c r="ANU112" s="940"/>
      <c r="ANV112" s="940"/>
      <c r="ANW112" s="940"/>
      <c r="ANX112" s="940"/>
      <c r="ANY112" s="940"/>
      <c r="ANZ112" s="940"/>
      <c r="AOA112" s="940"/>
      <c r="AOB112" s="940"/>
      <c r="AOC112" s="940"/>
      <c r="AOD112" s="940"/>
      <c r="AOE112" s="940"/>
      <c r="AOF112" s="940"/>
      <c r="AOG112" s="940"/>
      <c r="AOH112" s="940"/>
      <c r="AOI112" s="940"/>
      <c r="AOJ112" s="940"/>
      <c r="AOK112" s="940"/>
      <c r="AOL112" s="940"/>
      <c r="AOM112" s="940"/>
      <c r="AON112" s="940"/>
      <c r="AOO112" s="940"/>
      <c r="AOP112" s="940"/>
      <c r="AOQ112" s="940"/>
      <c r="AOR112" s="940"/>
      <c r="AOS112" s="940"/>
      <c r="AOT112" s="940"/>
      <c r="AOU112" s="940"/>
      <c r="AOV112" s="940"/>
      <c r="AOW112" s="940"/>
      <c r="AOX112" s="940"/>
      <c r="AOY112" s="940"/>
      <c r="AOZ112" s="940"/>
      <c r="APA112" s="940"/>
      <c r="APB112" s="940"/>
      <c r="APC112" s="940"/>
      <c r="APD112" s="940"/>
      <c r="APE112" s="940"/>
      <c r="APF112" s="940"/>
      <c r="APG112" s="940"/>
      <c r="APH112" s="940"/>
      <c r="API112" s="940"/>
      <c r="APJ112" s="940"/>
      <c r="APK112" s="940"/>
      <c r="APL112" s="940"/>
      <c r="APM112" s="940"/>
      <c r="APN112" s="940"/>
      <c r="APO112" s="940"/>
      <c r="APP112" s="940"/>
      <c r="APQ112" s="940"/>
      <c r="APR112" s="940"/>
      <c r="APS112" s="940"/>
      <c r="APT112" s="940"/>
      <c r="APU112" s="940"/>
      <c r="APV112" s="940"/>
      <c r="APW112" s="940"/>
      <c r="APX112" s="940"/>
      <c r="APY112" s="940"/>
      <c r="APZ112" s="940"/>
      <c r="AQA112" s="940"/>
      <c r="AQB112" s="940"/>
      <c r="AQC112" s="940"/>
      <c r="AQD112" s="940"/>
      <c r="AQE112" s="940"/>
      <c r="AQF112" s="940"/>
      <c r="AQG112" s="940"/>
      <c r="AQH112" s="940"/>
      <c r="AQI112" s="940"/>
      <c r="AQJ112" s="940"/>
      <c r="AQK112" s="940"/>
      <c r="AQL112" s="940"/>
      <c r="AQM112" s="940"/>
      <c r="AQN112" s="940"/>
      <c r="AQO112" s="940"/>
      <c r="AQP112" s="940"/>
      <c r="AQQ112" s="940"/>
      <c r="AQR112" s="940"/>
      <c r="AQS112" s="940"/>
      <c r="AQT112" s="940"/>
      <c r="AQU112" s="940"/>
      <c r="AQV112" s="940"/>
      <c r="AQW112" s="940"/>
      <c r="AQX112" s="940"/>
      <c r="AQY112" s="940"/>
      <c r="AQZ112" s="940"/>
      <c r="ARA112" s="940"/>
      <c r="ARB112" s="940"/>
      <c r="ARC112" s="940"/>
      <c r="ARD112" s="940"/>
      <c r="ARE112" s="940"/>
      <c r="ARF112" s="940"/>
      <c r="ARG112" s="940"/>
      <c r="ARH112" s="940"/>
      <c r="ARI112" s="940"/>
      <c r="ARJ112" s="940"/>
      <c r="ARK112" s="940"/>
      <c r="ARL112" s="940"/>
      <c r="ARM112" s="940"/>
      <c r="ARN112" s="940"/>
      <c r="ARO112" s="940"/>
      <c r="ARP112" s="940"/>
      <c r="ARQ112" s="940"/>
      <c r="ARR112" s="940"/>
      <c r="ARS112" s="940"/>
      <c r="ART112" s="940"/>
      <c r="ARU112" s="940"/>
      <c r="ARV112" s="940"/>
      <c r="ARW112" s="940"/>
      <c r="ARX112" s="940"/>
      <c r="ARY112" s="940"/>
      <c r="ARZ112" s="940"/>
      <c r="ASA112" s="940"/>
      <c r="ASB112" s="940"/>
      <c r="ASC112" s="940"/>
      <c r="ASD112" s="940"/>
      <c r="ASE112" s="940"/>
      <c r="ASF112" s="940"/>
      <c r="ASG112" s="940"/>
      <c r="ASH112" s="940"/>
      <c r="ASI112" s="940"/>
      <c r="ASJ112" s="940"/>
      <c r="ASK112" s="940"/>
      <c r="ASL112" s="940"/>
      <c r="ASM112" s="940"/>
      <c r="ASN112" s="940"/>
      <c r="ASO112" s="940"/>
      <c r="ASP112" s="940"/>
      <c r="ASQ112" s="940"/>
      <c r="ASR112" s="940"/>
      <c r="ASS112" s="940"/>
      <c r="AST112" s="940"/>
      <c r="ASU112" s="940"/>
      <c r="ASV112" s="940"/>
      <c r="ASW112" s="940"/>
      <c r="ASX112" s="940"/>
      <c r="ASY112" s="940"/>
      <c r="ASZ112" s="940"/>
      <c r="ATA112" s="940"/>
      <c r="ATB112" s="940"/>
      <c r="ATC112" s="940"/>
      <c r="ATD112" s="940"/>
      <c r="ATE112" s="940"/>
      <c r="ATF112" s="940"/>
      <c r="ATG112" s="940"/>
      <c r="ATH112" s="940"/>
      <c r="ATI112" s="940"/>
      <c r="ATJ112" s="940"/>
      <c r="ATK112" s="940"/>
      <c r="ATL112" s="940"/>
      <c r="ATM112" s="940"/>
      <c r="ATN112" s="940"/>
      <c r="ATO112" s="940"/>
      <c r="ATP112" s="940"/>
      <c r="ATQ112" s="940"/>
      <c r="ATR112" s="940"/>
      <c r="ATS112" s="940"/>
      <c r="ATT112" s="940"/>
      <c r="ATU112" s="940"/>
      <c r="ATV112" s="940"/>
      <c r="ATW112" s="940"/>
      <c r="ATX112" s="940"/>
      <c r="ATY112" s="940"/>
      <c r="ATZ112" s="940"/>
      <c r="AUA112" s="940"/>
      <c r="AUB112" s="940"/>
      <c r="AUC112" s="940"/>
      <c r="AUD112" s="940"/>
      <c r="AUE112" s="940"/>
      <c r="AUF112" s="940"/>
      <c r="AUG112" s="940"/>
      <c r="AUH112" s="940"/>
      <c r="AUI112" s="940"/>
      <c r="AUJ112" s="940"/>
      <c r="AUK112" s="940"/>
      <c r="AUL112" s="940"/>
      <c r="AUM112" s="940"/>
      <c r="AUN112" s="940"/>
      <c r="AUO112" s="940"/>
      <c r="AUP112" s="940"/>
      <c r="AUQ112" s="940"/>
      <c r="AUR112" s="940"/>
      <c r="AUS112" s="940"/>
      <c r="AUT112" s="940"/>
      <c r="AUU112" s="940"/>
      <c r="AUV112" s="940"/>
      <c r="AUW112" s="940"/>
      <c r="AUX112" s="940"/>
      <c r="AUY112" s="940"/>
      <c r="AUZ112" s="940"/>
      <c r="AVA112" s="940"/>
      <c r="AVB112" s="940"/>
      <c r="AVC112" s="940"/>
      <c r="AVD112" s="940"/>
      <c r="AVE112" s="940"/>
      <c r="AVF112" s="940"/>
      <c r="AVG112" s="940"/>
      <c r="AVH112" s="940"/>
      <c r="AVI112" s="940"/>
      <c r="AVJ112" s="940"/>
      <c r="AVK112" s="940"/>
      <c r="AVL112" s="940"/>
      <c r="AVM112" s="940"/>
      <c r="AVN112" s="940"/>
      <c r="AVO112" s="940"/>
      <c r="AVP112" s="940"/>
      <c r="AVQ112" s="940"/>
      <c r="AVR112" s="940"/>
      <c r="AVS112" s="940"/>
      <c r="AVT112" s="940"/>
      <c r="AVU112" s="940"/>
      <c r="AVV112" s="940"/>
      <c r="AVW112" s="940"/>
      <c r="AVX112" s="940"/>
      <c r="AVY112" s="940"/>
      <c r="AVZ112" s="940"/>
      <c r="AWA112" s="940"/>
      <c r="AWB112" s="940"/>
      <c r="AWC112" s="940"/>
      <c r="AWD112" s="940"/>
      <c r="AWE112" s="940"/>
      <c r="AWF112" s="940"/>
      <c r="AWG112" s="940"/>
      <c r="AWH112" s="940"/>
      <c r="AWI112" s="940"/>
      <c r="AWJ112" s="940"/>
      <c r="AWK112" s="940"/>
      <c r="AWL112" s="940"/>
      <c r="AWM112" s="940"/>
      <c r="AWN112" s="940"/>
      <c r="AWO112" s="940"/>
      <c r="AWP112" s="940"/>
      <c r="AWQ112" s="940"/>
      <c r="AWR112" s="940"/>
      <c r="AWS112" s="940"/>
      <c r="AWT112" s="940"/>
      <c r="AWU112" s="940"/>
      <c r="AWV112" s="940"/>
      <c r="AWW112" s="940"/>
      <c r="AWX112" s="940"/>
      <c r="AWY112" s="940"/>
      <c r="AWZ112" s="940"/>
      <c r="AXA112" s="940"/>
      <c r="AXB112" s="940"/>
      <c r="AXC112" s="940"/>
      <c r="AXD112" s="940"/>
      <c r="AXE112" s="940"/>
      <c r="AXF112" s="940"/>
      <c r="AXG112" s="940"/>
      <c r="AXH112" s="940"/>
      <c r="AXI112" s="940"/>
      <c r="AXJ112" s="940"/>
      <c r="AXK112" s="940"/>
      <c r="AXL112" s="940"/>
      <c r="AXM112" s="940"/>
      <c r="AXN112" s="940"/>
      <c r="AXO112" s="940"/>
      <c r="AXP112" s="940"/>
      <c r="AXQ112" s="940"/>
      <c r="AXR112" s="940"/>
      <c r="AXS112" s="940"/>
      <c r="AXT112" s="940"/>
      <c r="AXU112" s="940"/>
      <c r="AXV112" s="940"/>
      <c r="AXW112" s="940"/>
      <c r="AXX112" s="940"/>
      <c r="AXY112" s="940"/>
      <c r="AXZ112" s="940"/>
      <c r="AYA112" s="940"/>
      <c r="AYB112" s="940"/>
      <c r="AYC112" s="940"/>
      <c r="AYD112" s="940"/>
      <c r="AYE112" s="940"/>
      <c r="AYF112" s="940"/>
      <c r="AYG112" s="940"/>
      <c r="AYH112" s="940"/>
      <c r="AYI112" s="940"/>
      <c r="AYJ112" s="940"/>
      <c r="AYK112" s="940"/>
      <c r="AYL112" s="940"/>
      <c r="AYM112" s="940"/>
      <c r="AYN112" s="940"/>
      <c r="AYO112" s="940"/>
      <c r="AYP112" s="940"/>
      <c r="AYQ112" s="940"/>
      <c r="AYR112" s="940"/>
      <c r="AYS112" s="940"/>
      <c r="AYT112" s="940"/>
      <c r="AYU112" s="940"/>
      <c r="AYV112" s="940"/>
      <c r="AYW112" s="940"/>
      <c r="AYX112" s="940"/>
      <c r="AYY112" s="940"/>
      <c r="AYZ112" s="940"/>
      <c r="AZA112" s="940"/>
      <c r="AZB112" s="940"/>
      <c r="AZC112" s="940"/>
      <c r="AZD112" s="940"/>
      <c r="AZE112" s="940"/>
      <c r="AZF112" s="940"/>
      <c r="AZG112" s="940"/>
      <c r="AZH112" s="940"/>
      <c r="AZI112" s="940"/>
      <c r="AZJ112" s="940"/>
      <c r="AZK112" s="940"/>
      <c r="AZL112" s="940"/>
      <c r="AZM112" s="940"/>
      <c r="AZN112" s="940"/>
      <c r="AZO112" s="940"/>
      <c r="AZP112" s="940"/>
      <c r="AZQ112" s="940"/>
      <c r="AZR112" s="940"/>
      <c r="AZS112" s="940"/>
      <c r="AZT112" s="940"/>
      <c r="AZU112" s="940"/>
      <c r="AZV112" s="940"/>
      <c r="AZW112" s="940"/>
      <c r="AZX112" s="940"/>
      <c r="AZY112" s="940"/>
      <c r="AZZ112" s="940"/>
      <c r="BAA112" s="940"/>
      <c r="BAB112" s="940"/>
      <c r="BAC112" s="940"/>
      <c r="BAD112" s="940"/>
      <c r="BAE112" s="940"/>
      <c r="BAF112" s="940"/>
      <c r="BAG112" s="940"/>
      <c r="BAH112" s="940"/>
      <c r="BAI112" s="940"/>
      <c r="BAJ112" s="940"/>
      <c r="BAK112" s="940"/>
      <c r="BAL112" s="940"/>
      <c r="BAM112" s="940"/>
      <c r="BAN112" s="940"/>
      <c r="BAO112" s="940"/>
      <c r="BAP112" s="940"/>
      <c r="BAQ112" s="940"/>
      <c r="BAR112" s="940"/>
      <c r="BAS112" s="940"/>
      <c r="BAT112" s="940"/>
      <c r="BAU112" s="940"/>
      <c r="BAV112" s="940"/>
      <c r="BAW112" s="940"/>
      <c r="BAX112" s="940"/>
      <c r="BAY112" s="940"/>
      <c r="BAZ112" s="940"/>
      <c r="BBA112" s="940"/>
      <c r="BBB112" s="940"/>
      <c r="BBC112" s="940"/>
      <c r="BBD112" s="940"/>
      <c r="BBE112" s="940"/>
      <c r="BBF112" s="940"/>
      <c r="BBG112" s="940"/>
      <c r="BBH112" s="940"/>
      <c r="BBI112" s="940"/>
      <c r="BBJ112" s="940"/>
      <c r="BBK112" s="940"/>
      <c r="BBL112" s="940"/>
      <c r="BBM112" s="940"/>
      <c r="BBN112" s="940"/>
      <c r="BBO112" s="940"/>
      <c r="BBP112" s="940"/>
      <c r="BBQ112" s="940"/>
      <c r="BBR112" s="940"/>
      <c r="BBS112" s="940"/>
      <c r="BBT112" s="940"/>
      <c r="BBU112" s="940"/>
      <c r="BBV112" s="940"/>
      <c r="BBW112" s="940"/>
      <c r="BBX112" s="940"/>
      <c r="BBY112" s="940"/>
      <c r="BBZ112" s="940"/>
      <c r="BCA112" s="940"/>
      <c r="BCB112" s="940"/>
      <c r="BCC112" s="940"/>
      <c r="BCD112" s="940"/>
      <c r="BCE112" s="940"/>
      <c r="BCF112" s="940"/>
      <c r="BCG112" s="940"/>
      <c r="BCH112" s="940"/>
      <c r="BCI112" s="940"/>
      <c r="BCJ112" s="940"/>
      <c r="BCK112" s="940"/>
      <c r="BCL112" s="940"/>
      <c r="BCM112" s="940"/>
      <c r="BCN112" s="940"/>
      <c r="BCO112" s="940"/>
      <c r="BCP112" s="940"/>
      <c r="BCQ112" s="940"/>
      <c r="BCR112" s="940"/>
      <c r="BCS112" s="940"/>
      <c r="BCT112" s="940"/>
      <c r="BCU112" s="940"/>
      <c r="BCV112" s="940"/>
      <c r="BCW112" s="940"/>
      <c r="BCX112" s="940"/>
      <c r="BCY112" s="940"/>
      <c r="BCZ112" s="940"/>
      <c r="BDA112" s="940"/>
      <c r="BDB112" s="940"/>
      <c r="BDC112" s="940"/>
      <c r="BDD112" s="940"/>
      <c r="BDE112" s="940"/>
      <c r="BDF112" s="940"/>
      <c r="BDG112" s="940"/>
      <c r="BDH112" s="940"/>
      <c r="BDI112" s="940"/>
      <c r="BDJ112" s="940"/>
      <c r="BDK112" s="940"/>
      <c r="BDL112" s="940"/>
      <c r="BDM112" s="940"/>
      <c r="BDN112" s="940"/>
      <c r="BDO112" s="940"/>
      <c r="BDP112" s="940"/>
      <c r="BDQ112" s="940"/>
      <c r="BDR112" s="940"/>
      <c r="BDS112" s="940"/>
      <c r="BDT112" s="940"/>
      <c r="BDU112" s="940"/>
      <c r="BDV112" s="940"/>
      <c r="BDW112" s="940"/>
      <c r="BDX112" s="940"/>
      <c r="BDY112" s="940"/>
      <c r="BDZ112" s="940"/>
      <c r="BEA112" s="940"/>
      <c r="BEB112" s="940"/>
      <c r="BEC112" s="940"/>
      <c r="BED112" s="940"/>
      <c r="BEE112" s="940"/>
      <c r="BEF112" s="940"/>
      <c r="BEG112" s="940"/>
      <c r="BEH112" s="940"/>
      <c r="BEI112" s="940"/>
      <c r="BEJ112" s="940"/>
      <c r="BEK112" s="940"/>
      <c r="BEL112" s="940"/>
      <c r="BEM112" s="940"/>
      <c r="BEN112" s="940"/>
      <c r="BEO112" s="940"/>
      <c r="BEP112" s="940"/>
      <c r="BEQ112" s="940"/>
      <c r="BER112" s="940"/>
      <c r="BES112" s="940"/>
      <c r="BET112" s="940"/>
      <c r="BEU112" s="940"/>
      <c r="BEV112" s="940"/>
      <c r="BEW112" s="940"/>
      <c r="BEX112" s="940"/>
      <c r="BEY112" s="940"/>
      <c r="BEZ112" s="940"/>
      <c r="BFA112" s="940"/>
      <c r="BFB112" s="940"/>
      <c r="BFC112" s="940"/>
      <c r="BFD112" s="940"/>
      <c r="BFE112" s="940"/>
      <c r="BFF112" s="940"/>
      <c r="BFG112" s="940"/>
      <c r="BFH112" s="940"/>
      <c r="BFI112" s="940"/>
      <c r="BFJ112" s="940"/>
      <c r="BFK112" s="940"/>
      <c r="BFL112" s="940"/>
      <c r="BFM112" s="940"/>
      <c r="BFN112" s="940"/>
      <c r="BFO112" s="940"/>
      <c r="BFP112" s="940"/>
      <c r="BFQ112" s="940"/>
      <c r="BFR112" s="940"/>
      <c r="BFS112" s="940"/>
      <c r="BFT112" s="940"/>
      <c r="BFU112" s="940"/>
      <c r="BFV112" s="940"/>
      <c r="BFW112" s="940"/>
      <c r="BFX112" s="940"/>
      <c r="BFY112" s="940"/>
      <c r="BFZ112" s="940"/>
      <c r="BGA112" s="940"/>
      <c r="BGB112" s="940"/>
      <c r="BGC112" s="940"/>
      <c r="BGD112" s="940"/>
      <c r="BGE112" s="940"/>
      <c r="BGF112" s="940"/>
      <c r="BGG112" s="940"/>
      <c r="BGH112" s="940"/>
      <c r="BGI112" s="940"/>
      <c r="BGJ112" s="940"/>
      <c r="BGK112" s="940"/>
      <c r="BGL112" s="940"/>
      <c r="BGM112" s="940"/>
      <c r="BGN112" s="940"/>
      <c r="BGO112" s="940"/>
      <c r="BGP112" s="940"/>
      <c r="BGQ112" s="940"/>
      <c r="BGR112" s="940"/>
      <c r="BGS112" s="940"/>
      <c r="BGT112" s="940"/>
      <c r="BGU112" s="940"/>
      <c r="BGV112" s="940"/>
      <c r="BGW112" s="940"/>
      <c r="BGX112" s="940"/>
      <c r="BGY112" s="940"/>
      <c r="BGZ112" s="940"/>
      <c r="BHA112" s="940"/>
      <c r="BHB112" s="940"/>
      <c r="BHC112" s="940"/>
      <c r="BHD112" s="940"/>
      <c r="BHE112" s="940"/>
      <c r="BHF112" s="940"/>
      <c r="BHG112" s="940"/>
      <c r="BHH112" s="940"/>
      <c r="BHI112" s="940"/>
      <c r="BHJ112" s="940"/>
      <c r="BHK112" s="940"/>
      <c r="BHL112" s="940"/>
      <c r="BHM112" s="940"/>
      <c r="BHN112" s="940"/>
      <c r="BHO112" s="940"/>
      <c r="BHP112" s="940"/>
      <c r="BHQ112" s="940"/>
      <c r="BHR112" s="940"/>
      <c r="BHS112" s="940"/>
      <c r="BHT112" s="940"/>
      <c r="BHU112" s="940"/>
      <c r="BHV112" s="940"/>
      <c r="BHW112" s="940"/>
      <c r="BHX112" s="940"/>
      <c r="BHY112" s="940"/>
      <c r="BHZ112" s="940"/>
      <c r="BIA112" s="940"/>
      <c r="BIB112" s="940"/>
      <c r="BIC112" s="940"/>
      <c r="BID112" s="940"/>
      <c r="BIE112" s="940"/>
      <c r="BIF112" s="940"/>
      <c r="BIG112" s="940"/>
      <c r="BIH112" s="940"/>
      <c r="BII112" s="940"/>
      <c r="BIJ112" s="940"/>
      <c r="BIK112" s="940"/>
      <c r="BIL112" s="940"/>
      <c r="BIM112" s="940"/>
      <c r="BIN112" s="940"/>
      <c r="BIO112" s="940"/>
      <c r="BIP112" s="940"/>
      <c r="BIQ112" s="940"/>
      <c r="BIR112" s="940"/>
      <c r="BIS112" s="940"/>
      <c r="BIT112" s="940"/>
      <c r="BIU112" s="940"/>
      <c r="BIV112" s="940"/>
      <c r="BIW112" s="940"/>
      <c r="BIX112" s="940"/>
      <c r="BIY112" s="940"/>
      <c r="BIZ112" s="940"/>
      <c r="BJA112" s="940"/>
      <c r="BJB112" s="940"/>
      <c r="BJC112" s="940"/>
      <c r="BJD112" s="940"/>
      <c r="BJE112" s="940"/>
      <c r="BJF112" s="940"/>
      <c r="BJG112" s="940"/>
      <c r="BJH112" s="940"/>
      <c r="BJI112" s="940"/>
      <c r="BJJ112" s="940"/>
      <c r="BJK112" s="940"/>
      <c r="BJL112" s="940"/>
      <c r="BJM112" s="940"/>
      <c r="BJN112" s="940"/>
      <c r="BJO112" s="940"/>
      <c r="BJP112" s="940"/>
      <c r="BJQ112" s="940"/>
      <c r="BJR112" s="940"/>
      <c r="BJS112" s="940"/>
      <c r="BJT112" s="940"/>
      <c r="BJU112" s="940"/>
      <c r="BJV112" s="940"/>
      <c r="BJW112" s="940"/>
      <c r="BJX112" s="940"/>
      <c r="BJY112" s="940"/>
      <c r="BJZ112" s="940"/>
      <c r="BKA112" s="940"/>
      <c r="BKB112" s="940"/>
      <c r="BKC112" s="940"/>
      <c r="BKD112" s="940"/>
      <c r="BKE112" s="940"/>
      <c r="BKF112" s="940"/>
      <c r="BKG112" s="940"/>
      <c r="BKH112" s="940"/>
      <c r="BKI112" s="940"/>
      <c r="BKJ112" s="940"/>
      <c r="BKK112" s="940"/>
      <c r="BKL112" s="940"/>
      <c r="BKM112" s="940"/>
      <c r="BKN112" s="940"/>
      <c r="BKO112" s="940"/>
      <c r="BKP112" s="940"/>
      <c r="BKQ112" s="940"/>
      <c r="BKR112" s="940"/>
      <c r="BKS112" s="940"/>
      <c r="BKT112" s="940"/>
      <c r="BKU112" s="940"/>
      <c r="BKV112" s="940"/>
      <c r="BKW112" s="940"/>
      <c r="BKX112" s="940"/>
      <c r="BKY112" s="940"/>
      <c r="BKZ112" s="940"/>
      <c r="BLA112" s="940"/>
      <c r="BLB112" s="940"/>
      <c r="BLC112" s="940"/>
      <c r="BLD112" s="940"/>
      <c r="BLE112" s="940"/>
      <c r="BLF112" s="940"/>
      <c r="BLG112" s="940"/>
      <c r="BLH112" s="940"/>
      <c r="BLI112" s="940"/>
      <c r="BLJ112" s="940"/>
      <c r="BLK112" s="940"/>
      <c r="BLL112" s="940"/>
      <c r="BLM112" s="940"/>
      <c r="BLN112" s="940"/>
      <c r="BLO112" s="940"/>
      <c r="BLP112" s="940"/>
      <c r="BLQ112" s="940"/>
      <c r="BLR112" s="940"/>
      <c r="BLS112" s="940"/>
      <c r="BLT112" s="940"/>
      <c r="BLU112" s="940"/>
      <c r="BLV112" s="940"/>
      <c r="BLW112" s="940"/>
      <c r="BLX112" s="940"/>
      <c r="BLY112" s="940"/>
      <c r="BLZ112" s="940"/>
      <c r="BMA112" s="940"/>
      <c r="BMB112" s="940"/>
      <c r="BMC112" s="940"/>
      <c r="BMD112" s="940"/>
      <c r="BME112" s="940"/>
      <c r="BMF112" s="940"/>
      <c r="BMG112" s="940"/>
      <c r="BMH112" s="940"/>
      <c r="BMI112" s="940"/>
      <c r="BMJ112" s="940"/>
      <c r="BMK112" s="940"/>
      <c r="BML112" s="940"/>
      <c r="BMM112" s="940"/>
      <c r="BMN112" s="940"/>
      <c r="BMO112" s="940"/>
      <c r="BMP112" s="940"/>
      <c r="BMQ112" s="940"/>
      <c r="BMR112" s="940"/>
      <c r="BMS112" s="940"/>
      <c r="BMT112" s="940"/>
      <c r="BMU112" s="940"/>
      <c r="BMV112" s="940"/>
      <c r="BMW112" s="940"/>
      <c r="BMX112" s="940"/>
      <c r="BMY112" s="940"/>
      <c r="BMZ112" s="940"/>
      <c r="BNA112" s="940"/>
      <c r="BNB112" s="940"/>
      <c r="BNC112" s="940"/>
      <c r="BND112" s="940"/>
      <c r="BNE112" s="940"/>
      <c r="BNF112" s="940"/>
      <c r="BNG112" s="940"/>
      <c r="BNH112" s="940"/>
      <c r="BNI112" s="940"/>
      <c r="BNJ112" s="940"/>
      <c r="BNK112" s="940"/>
      <c r="BNL112" s="940"/>
      <c r="BNM112" s="940"/>
      <c r="BNN112" s="940"/>
      <c r="BNO112" s="940"/>
      <c r="BNP112" s="940"/>
      <c r="BNQ112" s="940"/>
      <c r="BNR112" s="940"/>
      <c r="BNS112" s="940"/>
      <c r="BNT112" s="940"/>
      <c r="BNU112" s="940"/>
      <c r="BNV112" s="940"/>
      <c r="BNW112" s="940"/>
      <c r="BNX112" s="940"/>
      <c r="BNY112" s="940"/>
      <c r="BNZ112" s="940"/>
      <c r="BOA112" s="940"/>
      <c r="BOB112" s="940"/>
      <c r="BOC112" s="940"/>
      <c r="BOD112" s="940"/>
      <c r="BOE112" s="940"/>
      <c r="BOF112" s="940"/>
      <c r="BOG112" s="940"/>
      <c r="BOH112" s="940"/>
      <c r="BOI112" s="940"/>
      <c r="BOJ112" s="940"/>
      <c r="BOK112" s="940"/>
      <c r="BOL112" s="940"/>
      <c r="BOM112" s="940"/>
      <c r="BON112" s="940"/>
      <c r="BOO112" s="940"/>
      <c r="BOP112" s="940"/>
      <c r="BOQ112" s="940"/>
      <c r="BOR112" s="940"/>
      <c r="BOS112" s="940"/>
      <c r="BOT112" s="940"/>
      <c r="BOU112" s="940"/>
      <c r="BOV112" s="940"/>
      <c r="BOW112" s="940"/>
      <c r="BOX112" s="940"/>
      <c r="BOY112" s="940"/>
      <c r="BOZ112" s="940"/>
      <c r="BPA112" s="940"/>
      <c r="BPB112" s="940"/>
      <c r="BPC112" s="940"/>
      <c r="BPD112" s="940"/>
      <c r="BPE112" s="940"/>
      <c r="BPF112" s="940"/>
      <c r="BPG112" s="940"/>
      <c r="BPH112" s="940"/>
      <c r="BPI112" s="940"/>
      <c r="BPJ112" s="940"/>
      <c r="BPK112" s="940"/>
      <c r="BPL112" s="940"/>
      <c r="BPM112" s="940"/>
      <c r="BPN112" s="940"/>
      <c r="BPO112" s="940"/>
      <c r="BPP112" s="940"/>
      <c r="BPQ112" s="940"/>
      <c r="BPR112" s="940"/>
      <c r="BPS112" s="940"/>
      <c r="BPT112" s="940"/>
      <c r="BPU112" s="940"/>
      <c r="BPV112" s="940"/>
      <c r="BPW112" s="940"/>
      <c r="BPX112" s="940"/>
      <c r="BPY112" s="940"/>
      <c r="BPZ112" s="940"/>
      <c r="BQA112" s="940"/>
      <c r="BQB112" s="940"/>
      <c r="BQC112" s="940"/>
      <c r="BQD112" s="940"/>
      <c r="BQE112" s="940"/>
      <c r="BQF112" s="940"/>
      <c r="BQG112" s="940"/>
      <c r="BQH112" s="940"/>
      <c r="BQI112" s="940"/>
      <c r="BQJ112" s="940"/>
      <c r="BQK112" s="940"/>
      <c r="BQL112" s="940"/>
      <c r="BQM112" s="940"/>
      <c r="BQN112" s="940"/>
      <c r="BQO112" s="940"/>
      <c r="BQP112" s="940"/>
      <c r="BQQ112" s="940"/>
      <c r="BQR112" s="940"/>
      <c r="BQS112" s="940"/>
      <c r="BQT112" s="940"/>
      <c r="BQU112" s="940"/>
      <c r="BQV112" s="940"/>
      <c r="BQW112" s="940"/>
      <c r="BQX112" s="940"/>
      <c r="BQY112" s="940"/>
      <c r="BQZ112" s="940"/>
      <c r="BRA112" s="940"/>
      <c r="BRB112" s="940"/>
      <c r="BRC112" s="940"/>
      <c r="BRD112" s="940"/>
      <c r="BRE112" s="940"/>
      <c r="BRF112" s="940"/>
      <c r="BRG112" s="940"/>
      <c r="BRH112" s="940"/>
      <c r="BRI112" s="940"/>
      <c r="BRJ112" s="940"/>
      <c r="BRK112" s="940"/>
      <c r="BRL112" s="940"/>
      <c r="BRM112" s="940"/>
      <c r="BRN112" s="940"/>
      <c r="BRO112" s="940"/>
      <c r="BRP112" s="940"/>
      <c r="BRQ112" s="940"/>
      <c r="BRR112" s="940"/>
      <c r="BRS112" s="940"/>
      <c r="BRT112" s="940"/>
      <c r="BRU112" s="940"/>
      <c r="BRV112" s="940"/>
      <c r="BRW112" s="940"/>
      <c r="BRX112" s="940"/>
      <c r="BRY112" s="940"/>
      <c r="BRZ112" s="940"/>
      <c r="BSA112" s="940"/>
      <c r="BSB112" s="940"/>
      <c r="BSC112" s="940"/>
      <c r="BSD112" s="940"/>
      <c r="BSE112" s="940"/>
      <c r="BSF112" s="940"/>
      <c r="BSG112" s="940"/>
      <c r="BSH112" s="940"/>
      <c r="BSI112" s="940"/>
      <c r="BSJ112" s="940"/>
      <c r="BSK112" s="940"/>
      <c r="BSL112" s="940"/>
      <c r="BSM112" s="940"/>
      <c r="BSN112" s="940"/>
      <c r="BSO112" s="940"/>
      <c r="BSP112" s="940"/>
      <c r="BSQ112" s="940"/>
      <c r="BSR112" s="940"/>
      <c r="BSS112" s="940"/>
      <c r="BST112" s="940"/>
      <c r="BSU112" s="940"/>
      <c r="BSV112" s="940"/>
      <c r="BSW112" s="940"/>
      <c r="BSX112" s="940"/>
      <c r="BSY112" s="940"/>
      <c r="BSZ112" s="940"/>
      <c r="BTA112" s="940"/>
      <c r="BTB112" s="940"/>
      <c r="BTC112" s="940"/>
      <c r="BTD112" s="940"/>
      <c r="BTE112" s="940"/>
      <c r="BTF112" s="940"/>
      <c r="BTG112" s="940"/>
      <c r="BTH112" s="940"/>
      <c r="BTI112" s="940"/>
      <c r="BTJ112" s="940"/>
      <c r="BTK112" s="940"/>
      <c r="BTL112" s="940"/>
      <c r="BTM112" s="940"/>
      <c r="BTN112" s="940"/>
      <c r="BTO112" s="940"/>
      <c r="BTP112" s="940"/>
      <c r="BTQ112" s="940"/>
      <c r="BTR112" s="940"/>
      <c r="BTS112" s="940"/>
      <c r="BTT112" s="940"/>
      <c r="BTU112" s="940"/>
      <c r="BTV112" s="940"/>
      <c r="BTW112" s="940"/>
      <c r="BTX112" s="940"/>
      <c r="BTY112" s="940"/>
      <c r="BTZ112" s="940"/>
      <c r="BUA112" s="940"/>
      <c r="BUB112" s="940"/>
      <c r="BUC112" s="940"/>
      <c r="BUD112" s="940"/>
      <c r="BUE112" s="940"/>
      <c r="BUF112" s="940"/>
      <c r="BUG112" s="940"/>
      <c r="BUH112" s="940"/>
      <c r="BUI112" s="940"/>
      <c r="BUJ112" s="940"/>
      <c r="BUK112" s="940"/>
      <c r="BUL112" s="940"/>
      <c r="BUM112" s="940"/>
      <c r="BUN112" s="940"/>
      <c r="BUO112" s="940"/>
      <c r="BUP112" s="940"/>
      <c r="BUQ112" s="940"/>
      <c r="BUR112" s="940"/>
      <c r="BUS112" s="940"/>
      <c r="BUT112" s="940"/>
      <c r="BUU112" s="940"/>
      <c r="BUV112" s="940"/>
      <c r="BUW112" s="940"/>
      <c r="BUX112" s="940"/>
      <c r="BUY112" s="940"/>
      <c r="BUZ112" s="940"/>
      <c r="BVA112" s="940"/>
      <c r="BVB112" s="940"/>
      <c r="BVC112" s="940"/>
      <c r="BVD112" s="940"/>
      <c r="BVE112" s="940"/>
      <c r="BVF112" s="940"/>
      <c r="BVG112" s="940"/>
      <c r="BVH112" s="940"/>
      <c r="BVI112" s="940"/>
      <c r="BVJ112" s="940"/>
      <c r="BVK112" s="940"/>
      <c r="BVL112" s="940"/>
      <c r="BVM112" s="940"/>
      <c r="BVN112" s="940"/>
      <c r="BVO112" s="940"/>
      <c r="BVP112" s="940"/>
      <c r="BVQ112" s="940"/>
      <c r="BVR112" s="940"/>
      <c r="BVS112" s="940"/>
      <c r="BVT112" s="940"/>
      <c r="BVU112" s="940"/>
      <c r="BVV112" s="940"/>
      <c r="BVW112" s="940"/>
      <c r="BVX112" s="940"/>
      <c r="BVY112" s="940"/>
      <c r="BVZ112" s="940"/>
      <c r="BWA112" s="940"/>
      <c r="BWB112" s="940"/>
      <c r="BWC112" s="940"/>
      <c r="BWD112" s="940"/>
      <c r="BWE112" s="940"/>
      <c r="BWF112" s="940"/>
      <c r="BWG112" s="940"/>
      <c r="BWH112" s="940"/>
      <c r="BWI112" s="940"/>
      <c r="BWJ112" s="940"/>
      <c r="BWK112" s="940"/>
      <c r="BWL112" s="940"/>
      <c r="BWM112" s="940"/>
      <c r="BWN112" s="940"/>
      <c r="BWO112" s="940"/>
      <c r="BWP112" s="940"/>
      <c r="BWQ112" s="940"/>
      <c r="BWR112" s="940"/>
      <c r="BWS112" s="940"/>
      <c r="BWT112" s="940"/>
      <c r="BWU112" s="940"/>
      <c r="BWV112" s="940"/>
      <c r="BWW112" s="940"/>
      <c r="BWX112" s="940"/>
      <c r="BWY112" s="940"/>
      <c r="BWZ112" s="940"/>
      <c r="BXA112" s="940"/>
      <c r="BXB112" s="940"/>
      <c r="BXC112" s="940"/>
      <c r="BXD112" s="940"/>
      <c r="BXE112" s="940"/>
      <c r="BXF112" s="940"/>
      <c r="BXG112" s="940"/>
      <c r="BXH112" s="940"/>
      <c r="BXI112" s="940"/>
      <c r="BXJ112" s="940"/>
      <c r="BXK112" s="940"/>
      <c r="BXL112" s="940"/>
      <c r="BXM112" s="940"/>
      <c r="BXN112" s="940"/>
      <c r="BXO112" s="940"/>
      <c r="BXP112" s="940"/>
      <c r="BXQ112" s="940"/>
      <c r="BXR112" s="940"/>
      <c r="BXS112" s="940"/>
      <c r="BXT112" s="940"/>
      <c r="BXU112" s="940"/>
      <c r="BXV112" s="940"/>
      <c r="BXW112" s="940"/>
      <c r="BXX112" s="940"/>
      <c r="BXY112" s="940"/>
      <c r="BXZ112" s="940"/>
      <c r="BYA112" s="940"/>
      <c r="BYB112" s="940"/>
      <c r="BYC112" s="940"/>
      <c r="BYD112" s="940"/>
      <c r="BYE112" s="940"/>
      <c r="BYF112" s="940"/>
      <c r="BYG112" s="940"/>
      <c r="BYH112" s="940"/>
      <c r="BYI112" s="940"/>
      <c r="BYJ112" s="940"/>
      <c r="BYK112" s="940"/>
      <c r="BYL112" s="940"/>
      <c r="BYM112" s="940"/>
      <c r="BYN112" s="940"/>
      <c r="BYO112" s="940"/>
      <c r="BYP112" s="940"/>
      <c r="BYQ112" s="940"/>
      <c r="BYR112" s="940"/>
      <c r="BYS112" s="940"/>
      <c r="BYT112" s="940"/>
      <c r="BYU112" s="940"/>
      <c r="BYV112" s="940"/>
      <c r="BYW112" s="940"/>
      <c r="BYX112" s="940"/>
      <c r="BYY112" s="940"/>
      <c r="BYZ112" s="940"/>
      <c r="BZA112" s="940"/>
      <c r="BZB112" s="940"/>
      <c r="BZC112" s="940"/>
      <c r="BZD112" s="940"/>
      <c r="BZE112" s="940"/>
      <c r="BZF112" s="940"/>
      <c r="BZG112" s="940"/>
      <c r="BZH112" s="940"/>
      <c r="BZI112" s="940"/>
      <c r="BZJ112" s="940"/>
      <c r="BZK112" s="940"/>
      <c r="BZL112" s="940"/>
      <c r="BZM112" s="940"/>
      <c r="BZN112" s="940"/>
      <c r="BZO112" s="940"/>
      <c r="BZP112" s="940"/>
      <c r="BZQ112" s="940"/>
      <c r="BZR112" s="940"/>
      <c r="BZS112" s="940"/>
      <c r="BZT112" s="940"/>
      <c r="BZU112" s="940"/>
      <c r="BZV112" s="940"/>
      <c r="BZW112" s="940"/>
      <c r="BZX112" s="940"/>
      <c r="BZY112" s="940"/>
      <c r="BZZ112" s="940"/>
      <c r="CAA112" s="940"/>
      <c r="CAB112" s="940"/>
      <c r="CAC112" s="940"/>
      <c r="CAD112" s="940"/>
      <c r="CAE112" s="940"/>
      <c r="CAF112" s="940"/>
      <c r="CAG112" s="940"/>
      <c r="CAH112" s="940"/>
      <c r="CAI112" s="940"/>
      <c r="CAJ112" s="940"/>
      <c r="CAK112" s="940"/>
      <c r="CAL112" s="940"/>
      <c r="CAM112" s="940"/>
      <c r="CAN112" s="940"/>
      <c r="CAO112" s="940"/>
      <c r="CAP112" s="940"/>
      <c r="CAQ112" s="940"/>
      <c r="CAR112" s="940"/>
      <c r="CAS112" s="940"/>
      <c r="CAT112" s="940"/>
      <c r="CAU112" s="940"/>
      <c r="CAV112" s="940"/>
      <c r="CAW112" s="940"/>
      <c r="CAX112" s="940"/>
      <c r="CAY112" s="940"/>
      <c r="CAZ112" s="940"/>
      <c r="CBA112" s="940"/>
      <c r="CBB112" s="940"/>
      <c r="CBC112" s="940"/>
      <c r="CBD112" s="940"/>
      <c r="CBE112" s="940"/>
      <c r="CBF112" s="940"/>
      <c r="CBG112" s="940"/>
      <c r="CBH112" s="940"/>
      <c r="CBI112" s="940"/>
      <c r="CBJ112" s="940"/>
      <c r="CBK112" s="940"/>
      <c r="CBL112" s="940"/>
      <c r="CBM112" s="940"/>
      <c r="CBN112" s="940"/>
      <c r="CBO112" s="940"/>
      <c r="CBP112" s="940"/>
      <c r="CBQ112" s="940"/>
      <c r="CBR112" s="940"/>
      <c r="CBS112" s="940"/>
      <c r="CBT112" s="940"/>
      <c r="CBU112" s="940"/>
      <c r="CBV112" s="940"/>
      <c r="CBW112" s="940"/>
      <c r="CBX112" s="940"/>
      <c r="CBY112" s="940"/>
      <c r="CBZ112" s="940"/>
      <c r="CCA112" s="940"/>
      <c r="CCB112" s="940"/>
      <c r="CCC112" s="940"/>
      <c r="CCD112" s="940"/>
      <c r="CCE112" s="940"/>
      <c r="CCF112" s="940"/>
      <c r="CCG112" s="940"/>
      <c r="CCH112" s="940"/>
      <c r="CCI112" s="940"/>
      <c r="CCJ112" s="940"/>
      <c r="CCK112" s="940"/>
      <c r="CCL112" s="940"/>
      <c r="CCM112" s="940"/>
      <c r="CCN112" s="940"/>
      <c r="CCO112" s="940"/>
      <c r="CCP112" s="940"/>
      <c r="CCQ112" s="940"/>
      <c r="CCR112" s="940"/>
      <c r="CCS112" s="940"/>
      <c r="CCT112" s="940"/>
      <c r="CCU112" s="940"/>
      <c r="CCV112" s="940"/>
      <c r="CCW112" s="940"/>
      <c r="CCX112" s="940"/>
      <c r="CCY112" s="940"/>
      <c r="CCZ112" s="940"/>
      <c r="CDA112" s="940"/>
      <c r="CDB112" s="940"/>
      <c r="CDC112" s="940"/>
      <c r="CDD112" s="940"/>
      <c r="CDE112" s="940"/>
      <c r="CDF112" s="940"/>
      <c r="CDG112" s="940"/>
      <c r="CDH112" s="940"/>
      <c r="CDI112" s="940"/>
      <c r="CDJ112" s="940"/>
      <c r="CDK112" s="940"/>
      <c r="CDL112" s="940"/>
      <c r="CDM112" s="940"/>
      <c r="CDN112" s="940"/>
      <c r="CDO112" s="940"/>
      <c r="CDP112" s="940"/>
      <c r="CDQ112" s="940"/>
      <c r="CDR112" s="940"/>
      <c r="CDS112" s="940"/>
      <c r="CDT112" s="940"/>
      <c r="CDU112" s="940"/>
      <c r="CDV112" s="940"/>
      <c r="CDW112" s="940"/>
      <c r="CDX112" s="940"/>
      <c r="CDY112" s="940"/>
      <c r="CDZ112" s="940"/>
      <c r="CEA112" s="940"/>
      <c r="CEB112" s="940"/>
      <c r="CEC112" s="940"/>
      <c r="CED112" s="940"/>
      <c r="CEE112" s="940"/>
      <c r="CEF112" s="940"/>
      <c r="CEG112" s="940"/>
      <c r="CEH112" s="940"/>
      <c r="CEI112" s="940"/>
      <c r="CEJ112" s="940"/>
      <c r="CEK112" s="940"/>
      <c r="CEL112" s="940"/>
      <c r="CEM112" s="940"/>
      <c r="CEN112" s="940"/>
      <c r="CEO112" s="940"/>
      <c r="CEP112" s="940"/>
      <c r="CEQ112" s="940"/>
      <c r="CER112" s="940"/>
      <c r="CES112" s="940"/>
      <c r="CET112" s="940"/>
      <c r="CEU112" s="940"/>
      <c r="CEV112" s="940"/>
      <c r="CEW112" s="940"/>
      <c r="CEX112" s="940"/>
      <c r="CEY112" s="940"/>
      <c r="CEZ112" s="940"/>
      <c r="CFA112" s="940"/>
      <c r="CFB112" s="940"/>
      <c r="CFC112" s="940"/>
      <c r="CFD112" s="940"/>
      <c r="CFE112" s="940"/>
      <c r="CFF112" s="940"/>
      <c r="CFG112" s="940"/>
      <c r="CFH112" s="940"/>
      <c r="CFI112" s="940"/>
      <c r="CFJ112" s="940"/>
      <c r="CFK112" s="940"/>
      <c r="CFL112" s="940"/>
      <c r="CFM112" s="940"/>
      <c r="CFN112" s="940"/>
      <c r="CFO112" s="940"/>
      <c r="CFP112" s="940"/>
      <c r="CFQ112" s="940"/>
      <c r="CFR112" s="940"/>
      <c r="CFS112" s="940"/>
      <c r="CFT112" s="940"/>
      <c r="CFU112" s="940"/>
      <c r="CFV112" s="940"/>
      <c r="CFW112" s="940"/>
      <c r="CFX112" s="940"/>
      <c r="CFY112" s="940"/>
      <c r="CFZ112" s="940"/>
      <c r="CGA112" s="940"/>
      <c r="CGB112" s="940"/>
      <c r="CGC112" s="940"/>
      <c r="CGD112" s="940"/>
      <c r="CGE112" s="940"/>
      <c r="CGF112" s="940"/>
      <c r="CGG112" s="940"/>
      <c r="CGH112" s="940"/>
      <c r="CGI112" s="940"/>
      <c r="CGJ112" s="940"/>
      <c r="CGK112" s="940"/>
      <c r="CGL112" s="940"/>
      <c r="CGM112" s="940"/>
      <c r="CGN112" s="940"/>
      <c r="CGO112" s="940"/>
      <c r="CGP112" s="940"/>
      <c r="CGQ112" s="940"/>
      <c r="CGR112" s="940"/>
      <c r="CGS112" s="940"/>
      <c r="CGT112" s="940"/>
      <c r="CGU112" s="940"/>
      <c r="CGV112" s="940"/>
      <c r="CGW112" s="940"/>
      <c r="CGX112" s="940"/>
      <c r="CGY112" s="940"/>
      <c r="CGZ112" s="940"/>
      <c r="CHA112" s="940"/>
      <c r="CHB112" s="940"/>
      <c r="CHC112" s="940"/>
      <c r="CHD112" s="940"/>
      <c r="CHE112" s="940"/>
      <c r="CHF112" s="940"/>
      <c r="CHG112" s="940"/>
      <c r="CHH112" s="940"/>
      <c r="CHI112" s="940"/>
      <c r="CHJ112" s="940"/>
      <c r="CHK112" s="940"/>
      <c r="CHL112" s="940"/>
      <c r="CHM112" s="940"/>
      <c r="CHN112" s="940"/>
      <c r="CHO112" s="940"/>
      <c r="CHP112" s="940"/>
      <c r="CHQ112" s="940"/>
      <c r="CHR112" s="940"/>
      <c r="CHS112" s="940"/>
      <c r="CHT112" s="940"/>
      <c r="CHU112" s="940"/>
      <c r="CHV112" s="940"/>
      <c r="CHW112" s="940"/>
      <c r="CHX112" s="940"/>
      <c r="CHY112" s="940"/>
      <c r="CHZ112" s="940"/>
      <c r="CIA112" s="940"/>
      <c r="CIB112" s="940"/>
      <c r="CIC112" s="940"/>
      <c r="CID112" s="940"/>
      <c r="CIE112" s="940"/>
      <c r="CIF112" s="940"/>
      <c r="CIG112" s="940"/>
      <c r="CIH112" s="940"/>
      <c r="CII112" s="940"/>
      <c r="CIJ112" s="940"/>
      <c r="CIK112" s="940"/>
      <c r="CIL112" s="940"/>
      <c r="CIM112" s="940"/>
      <c r="CIN112" s="940"/>
      <c r="CIO112" s="940"/>
      <c r="CIP112" s="940"/>
      <c r="CIQ112" s="940"/>
      <c r="CIR112" s="940"/>
      <c r="CIS112" s="940"/>
      <c r="CIT112" s="940"/>
      <c r="CIU112" s="940"/>
      <c r="CIV112" s="940"/>
      <c r="CIW112" s="940"/>
      <c r="CIX112" s="940"/>
      <c r="CIY112" s="940"/>
      <c r="CIZ112" s="940"/>
      <c r="CJA112" s="940"/>
      <c r="CJB112" s="940"/>
      <c r="CJC112" s="940"/>
      <c r="CJD112" s="940"/>
      <c r="CJE112" s="940"/>
      <c r="CJF112" s="940"/>
      <c r="CJG112" s="940"/>
      <c r="CJH112" s="940"/>
      <c r="CJI112" s="940"/>
      <c r="CJJ112" s="940"/>
      <c r="CJK112" s="940"/>
      <c r="CJL112" s="940"/>
      <c r="CJM112" s="940"/>
      <c r="CJN112" s="940"/>
      <c r="CJO112" s="940"/>
      <c r="CJP112" s="940"/>
      <c r="CJQ112" s="940"/>
      <c r="CJR112" s="940"/>
      <c r="CJS112" s="940"/>
      <c r="CJT112" s="940"/>
      <c r="CJU112" s="940"/>
      <c r="CJV112" s="940"/>
      <c r="CJW112" s="940"/>
      <c r="CJX112" s="940"/>
      <c r="CJY112" s="940"/>
      <c r="CJZ112" s="940"/>
      <c r="CKA112" s="940"/>
      <c r="CKB112" s="940"/>
      <c r="CKC112" s="940"/>
      <c r="CKD112" s="940"/>
      <c r="CKE112" s="940"/>
      <c r="CKF112" s="940"/>
      <c r="CKG112" s="940"/>
      <c r="CKH112" s="940"/>
      <c r="CKI112" s="940"/>
      <c r="CKJ112" s="940"/>
      <c r="CKK112" s="940"/>
      <c r="CKL112" s="940"/>
      <c r="CKM112" s="940"/>
      <c r="CKN112" s="940"/>
      <c r="CKO112" s="940"/>
      <c r="CKP112" s="940"/>
      <c r="CKQ112" s="940"/>
      <c r="CKR112" s="940"/>
      <c r="CKS112" s="940"/>
      <c r="CKT112" s="940"/>
      <c r="CKU112" s="940"/>
      <c r="CKV112" s="940"/>
      <c r="CKW112" s="940"/>
      <c r="CKX112" s="940"/>
      <c r="CKY112" s="940"/>
      <c r="CKZ112" s="940"/>
      <c r="CLA112" s="940"/>
      <c r="CLB112" s="940"/>
      <c r="CLC112" s="940"/>
      <c r="CLD112" s="940"/>
      <c r="CLE112" s="940"/>
      <c r="CLF112" s="940"/>
      <c r="CLG112" s="940"/>
      <c r="CLH112" s="940"/>
      <c r="CLI112" s="940"/>
      <c r="CLJ112" s="940"/>
      <c r="CLK112" s="940"/>
      <c r="CLL112" s="940"/>
      <c r="CLM112" s="940"/>
      <c r="CLN112" s="940"/>
      <c r="CLO112" s="940"/>
      <c r="CLP112" s="940"/>
      <c r="CLQ112" s="940"/>
      <c r="CLR112" s="940"/>
      <c r="CLS112" s="940"/>
      <c r="CLT112" s="940"/>
      <c r="CLU112" s="940"/>
      <c r="CLV112" s="940"/>
      <c r="CLW112" s="940"/>
      <c r="CLX112" s="940"/>
      <c r="CLY112" s="940"/>
      <c r="CLZ112" s="940"/>
      <c r="CMA112" s="940"/>
      <c r="CMB112" s="940"/>
      <c r="CMC112" s="940"/>
      <c r="CMD112" s="940"/>
      <c r="CME112" s="940"/>
      <c r="CMF112" s="940"/>
      <c r="CMG112" s="940"/>
      <c r="CMH112" s="940"/>
      <c r="CMI112" s="940"/>
      <c r="CMJ112" s="940"/>
      <c r="CMK112" s="940"/>
      <c r="CML112" s="940"/>
      <c r="CMM112" s="940"/>
      <c r="CMN112" s="940"/>
      <c r="CMO112" s="940"/>
      <c r="CMP112" s="940"/>
      <c r="CMQ112" s="940"/>
      <c r="CMR112" s="940"/>
      <c r="CMS112" s="940"/>
      <c r="CMT112" s="940"/>
      <c r="CMU112" s="940"/>
      <c r="CMV112" s="940"/>
      <c r="CMW112" s="940"/>
      <c r="CMX112" s="940"/>
      <c r="CMY112" s="940"/>
      <c r="CMZ112" s="940"/>
      <c r="CNA112" s="940"/>
      <c r="CNB112" s="940"/>
      <c r="CNC112" s="940"/>
      <c r="CND112" s="940"/>
      <c r="CNE112" s="940"/>
      <c r="CNF112" s="940"/>
      <c r="CNG112" s="940"/>
      <c r="CNH112" s="940"/>
      <c r="CNI112" s="940"/>
      <c r="CNJ112" s="940"/>
      <c r="CNK112" s="940"/>
      <c r="CNL112" s="940"/>
      <c r="CNM112" s="940"/>
      <c r="CNN112" s="940"/>
      <c r="CNO112" s="940"/>
      <c r="CNP112" s="940"/>
      <c r="CNQ112" s="940"/>
      <c r="CNR112" s="940"/>
      <c r="CNS112" s="940"/>
      <c r="CNT112" s="940"/>
      <c r="CNU112" s="940"/>
      <c r="CNV112" s="940"/>
      <c r="CNW112" s="940"/>
      <c r="CNX112" s="940"/>
      <c r="CNY112" s="940"/>
      <c r="CNZ112" s="940"/>
      <c r="COA112" s="940"/>
      <c r="COB112" s="940"/>
      <c r="COC112" s="940"/>
      <c r="COD112" s="940"/>
      <c r="COE112" s="940"/>
      <c r="COF112" s="940"/>
      <c r="COG112" s="940"/>
      <c r="COH112" s="940"/>
      <c r="COI112" s="940"/>
      <c r="COJ112" s="940"/>
      <c r="COK112" s="940"/>
      <c r="COL112" s="940"/>
      <c r="COM112" s="940"/>
      <c r="CON112" s="940"/>
      <c r="COO112" s="940"/>
      <c r="COP112" s="940"/>
      <c r="COQ112" s="940"/>
      <c r="COR112" s="940"/>
      <c r="COS112" s="940"/>
      <c r="COT112" s="940"/>
      <c r="COU112" s="940"/>
      <c r="COV112" s="940"/>
      <c r="COW112" s="940"/>
      <c r="COX112" s="940"/>
      <c r="COY112" s="940"/>
      <c r="COZ112" s="940"/>
      <c r="CPA112" s="940"/>
      <c r="CPB112" s="940"/>
      <c r="CPC112" s="940"/>
      <c r="CPD112" s="940"/>
      <c r="CPE112" s="940"/>
      <c r="CPF112" s="940"/>
      <c r="CPG112" s="940"/>
      <c r="CPH112" s="940"/>
      <c r="CPI112" s="940"/>
      <c r="CPJ112" s="940"/>
      <c r="CPK112" s="940"/>
      <c r="CPL112" s="940"/>
      <c r="CPM112" s="940"/>
      <c r="CPN112" s="940"/>
      <c r="CPO112" s="940"/>
      <c r="CPP112" s="940"/>
      <c r="CPQ112" s="940"/>
      <c r="CPR112" s="940"/>
      <c r="CPS112" s="940"/>
      <c r="CPT112" s="940"/>
      <c r="CPU112" s="940"/>
      <c r="CPV112" s="940"/>
      <c r="CPW112" s="940"/>
      <c r="CPX112" s="940"/>
      <c r="CPY112" s="940"/>
      <c r="CPZ112" s="940"/>
      <c r="CQA112" s="940"/>
      <c r="CQB112" s="940"/>
      <c r="CQC112" s="940"/>
      <c r="CQD112" s="940"/>
      <c r="CQE112" s="940"/>
      <c r="CQF112" s="940"/>
      <c r="CQG112" s="940"/>
      <c r="CQH112" s="940"/>
      <c r="CQI112" s="940"/>
      <c r="CQJ112" s="940"/>
      <c r="CQK112" s="940"/>
      <c r="CQL112" s="940"/>
      <c r="CQM112" s="940"/>
      <c r="CQN112" s="940"/>
      <c r="CQO112" s="940"/>
      <c r="CQP112" s="940"/>
      <c r="CQQ112" s="940"/>
      <c r="CQR112" s="940"/>
      <c r="CQS112" s="940"/>
      <c r="CQT112" s="940"/>
      <c r="CQU112" s="940"/>
      <c r="CQV112" s="940"/>
      <c r="CQW112" s="940"/>
      <c r="CQX112" s="940"/>
      <c r="CQY112" s="940"/>
      <c r="CQZ112" s="940"/>
      <c r="CRA112" s="940"/>
      <c r="CRB112" s="940"/>
      <c r="CRC112" s="940"/>
      <c r="CRD112" s="940"/>
      <c r="CRE112" s="940"/>
      <c r="CRF112" s="940"/>
      <c r="CRG112" s="940"/>
      <c r="CRH112" s="940"/>
      <c r="CRI112" s="940"/>
      <c r="CRJ112" s="940"/>
      <c r="CRK112" s="940"/>
      <c r="CRL112" s="940"/>
      <c r="CRM112" s="940"/>
      <c r="CRN112" s="940"/>
      <c r="CRO112" s="940"/>
      <c r="CRP112" s="940"/>
      <c r="CRQ112" s="940"/>
      <c r="CRR112" s="940"/>
      <c r="CRS112" s="940"/>
      <c r="CRT112" s="940"/>
      <c r="CRU112" s="940"/>
      <c r="CRV112" s="940"/>
      <c r="CRW112" s="940"/>
      <c r="CRX112" s="940"/>
      <c r="CRY112" s="940"/>
      <c r="CRZ112" s="940"/>
      <c r="CSA112" s="940"/>
      <c r="CSB112" s="940"/>
      <c r="CSC112" s="940"/>
      <c r="CSD112" s="940"/>
      <c r="CSE112" s="940"/>
      <c r="CSF112" s="940"/>
      <c r="CSG112" s="940"/>
      <c r="CSH112" s="940"/>
      <c r="CSI112" s="940"/>
      <c r="CSJ112" s="940"/>
      <c r="CSK112" s="940"/>
      <c r="CSL112" s="940"/>
      <c r="CSM112" s="940"/>
      <c r="CSN112" s="940"/>
      <c r="CSO112" s="940"/>
      <c r="CSP112" s="940"/>
      <c r="CSQ112" s="940"/>
      <c r="CSR112" s="940"/>
      <c r="CSS112" s="940"/>
      <c r="CST112" s="940"/>
      <c r="CSU112" s="940"/>
      <c r="CSV112" s="940"/>
      <c r="CSW112" s="940"/>
      <c r="CSX112" s="940"/>
      <c r="CSY112" s="940"/>
      <c r="CSZ112" s="940"/>
      <c r="CTA112" s="940"/>
      <c r="CTB112" s="940"/>
      <c r="CTC112" s="940"/>
      <c r="CTD112" s="940"/>
      <c r="CTE112" s="940"/>
      <c r="CTF112" s="940"/>
      <c r="CTG112" s="940"/>
      <c r="CTH112" s="940"/>
      <c r="CTI112" s="940"/>
      <c r="CTJ112" s="940"/>
      <c r="CTK112" s="940"/>
      <c r="CTL112" s="940"/>
      <c r="CTM112" s="940"/>
      <c r="CTN112" s="940"/>
      <c r="CTO112" s="940"/>
      <c r="CTP112" s="940"/>
      <c r="CTQ112" s="940"/>
      <c r="CTR112" s="940"/>
      <c r="CTS112" s="940"/>
      <c r="CTT112" s="940"/>
      <c r="CTU112" s="940"/>
      <c r="CTV112" s="940"/>
      <c r="CTW112" s="940"/>
      <c r="CTX112" s="940"/>
      <c r="CTY112" s="940"/>
      <c r="CTZ112" s="940"/>
      <c r="CUA112" s="940"/>
      <c r="CUB112" s="940"/>
      <c r="CUC112" s="940"/>
      <c r="CUD112" s="940"/>
      <c r="CUE112" s="940"/>
      <c r="CUF112" s="940"/>
      <c r="CUG112" s="940"/>
      <c r="CUH112" s="940"/>
      <c r="CUI112" s="940"/>
      <c r="CUJ112" s="940"/>
      <c r="CUK112" s="940"/>
      <c r="CUL112" s="940"/>
      <c r="CUM112" s="940"/>
      <c r="CUN112" s="940"/>
      <c r="CUO112" s="940"/>
      <c r="CUP112" s="940"/>
      <c r="CUQ112" s="940"/>
      <c r="CUR112" s="940"/>
      <c r="CUS112" s="940"/>
      <c r="CUT112" s="940"/>
      <c r="CUU112" s="940"/>
      <c r="CUV112" s="940"/>
      <c r="CUW112" s="940"/>
      <c r="CUX112" s="940"/>
      <c r="CUY112" s="940"/>
      <c r="CUZ112" s="940"/>
      <c r="CVA112" s="940"/>
      <c r="CVB112" s="940"/>
      <c r="CVC112" s="940"/>
      <c r="CVD112" s="940"/>
      <c r="CVE112" s="940"/>
      <c r="CVF112" s="940"/>
      <c r="CVG112" s="940"/>
      <c r="CVH112" s="940"/>
      <c r="CVI112" s="940"/>
      <c r="CVJ112" s="940"/>
      <c r="CVK112" s="940"/>
      <c r="CVL112" s="940"/>
      <c r="CVM112" s="940"/>
      <c r="CVN112" s="940"/>
      <c r="CVO112" s="940"/>
      <c r="CVP112" s="940"/>
      <c r="CVQ112" s="940"/>
      <c r="CVR112" s="940"/>
      <c r="CVS112" s="940"/>
      <c r="CVT112" s="940"/>
      <c r="CVU112" s="940"/>
      <c r="CVV112" s="940"/>
      <c r="CVW112" s="940"/>
      <c r="CVX112" s="940"/>
      <c r="CVY112" s="940"/>
      <c r="CVZ112" s="940"/>
      <c r="CWA112" s="940"/>
      <c r="CWB112" s="940"/>
      <c r="CWC112" s="940"/>
      <c r="CWD112" s="940"/>
      <c r="CWE112" s="940"/>
      <c r="CWF112" s="940"/>
      <c r="CWG112" s="940"/>
      <c r="CWH112" s="940"/>
      <c r="CWI112" s="940"/>
      <c r="CWJ112" s="940"/>
      <c r="CWK112" s="940"/>
      <c r="CWL112" s="940"/>
      <c r="CWM112" s="940"/>
      <c r="CWN112" s="940"/>
      <c r="CWO112" s="940"/>
      <c r="CWP112" s="940"/>
      <c r="CWQ112" s="940"/>
      <c r="CWR112" s="940"/>
      <c r="CWS112" s="940"/>
      <c r="CWT112" s="940"/>
      <c r="CWU112" s="940"/>
      <c r="CWV112" s="940"/>
      <c r="CWW112" s="940"/>
      <c r="CWX112" s="940"/>
      <c r="CWY112" s="940"/>
      <c r="CWZ112" s="940"/>
      <c r="CXA112" s="940"/>
      <c r="CXB112" s="940"/>
      <c r="CXC112" s="940"/>
      <c r="CXD112" s="940"/>
      <c r="CXE112" s="940"/>
      <c r="CXF112" s="940"/>
      <c r="CXG112" s="940"/>
      <c r="CXH112" s="940"/>
      <c r="CXI112" s="940"/>
      <c r="CXJ112" s="940"/>
      <c r="CXK112" s="940"/>
      <c r="CXL112" s="940"/>
      <c r="CXM112" s="940"/>
      <c r="CXN112" s="940"/>
      <c r="CXO112" s="940"/>
      <c r="CXP112" s="940"/>
      <c r="CXQ112" s="940"/>
      <c r="CXR112" s="940"/>
      <c r="CXS112" s="940"/>
      <c r="CXT112" s="940"/>
      <c r="CXU112" s="940"/>
      <c r="CXV112" s="940"/>
      <c r="CXW112" s="940"/>
      <c r="CXX112" s="940"/>
      <c r="CXY112" s="940"/>
      <c r="CXZ112" s="940"/>
      <c r="CYA112" s="940"/>
      <c r="CYB112" s="940"/>
      <c r="CYC112" s="940"/>
      <c r="CYD112" s="940"/>
      <c r="CYE112" s="940"/>
      <c r="CYF112" s="940"/>
      <c r="CYG112" s="940"/>
      <c r="CYH112" s="940"/>
      <c r="CYI112" s="940"/>
      <c r="CYJ112" s="940"/>
      <c r="CYK112" s="940"/>
      <c r="CYL112" s="940"/>
      <c r="CYM112" s="940"/>
      <c r="CYN112" s="940"/>
      <c r="CYO112" s="940"/>
      <c r="CYP112" s="940"/>
      <c r="CYQ112" s="940"/>
      <c r="CYR112" s="940"/>
      <c r="CYS112" s="940"/>
      <c r="CYT112" s="940"/>
      <c r="CYU112" s="940"/>
      <c r="CYV112" s="940"/>
      <c r="CYW112" s="940"/>
      <c r="CYX112" s="940"/>
      <c r="CYY112" s="940"/>
      <c r="CYZ112" s="940"/>
      <c r="CZA112" s="940"/>
      <c r="CZB112" s="940"/>
      <c r="CZC112" s="940"/>
      <c r="CZD112" s="940"/>
      <c r="CZE112" s="940"/>
      <c r="CZF112" s="940"/>
      <c r="CZG112" s="940"/>
      <c r="CZH112" s="940"/>
      <c r="CZI112" s="940"/>
      <c r="CZJ112" s="940"/>
      <c r="CZK112" s="940"/>
      <c r="CZL112" s="940"/>
      <c r="CZM112" s="940"/>
      <c r="CZN112" s="940"/>
      <c r="CZO112" s="940"/>
      <c r="CZP112" s="940"/>
      <c r="CZQ112" s="940"/>
      <c r="CZR112" s="940"/>
      <c r="CZS112" s="940"/>
      <c r="CZT112" s="940"/>
      <c r="CZU112" s="940"/>
      <c r="CZV112" s="940"/>
      <c r="CZW112" s="940"/>
      <c r="CZX112" s="940"/>
      <c r="CZY112" s="940"/>
      <c r="CZZ112" s="940"/>
      <c r="DAA112" s="940"/>
      <c r="DAB112" s="940"/>
      <c r="DAC112" s="940"/>
      <c r="DAD112" s="940"/>
      <c r="DAE112" s="940"/>
      <c r="DAF112" s="940"/>
      <c r="DAG112" s="940"/>
      <c r="DAH112" s="940"/>
      <c r="DAI112" s="940"/>
      <c r="DAJ112" s="940"/>
      <c r="DAK112" s="940"/>
      <c r="DAL112" s="940"/>
      <c r="DAM112" s="940"/>
      <c r="DAN112" s="940"/>
      <c r="DAO112" s="940"/>
      <c r="DAP112" s="940"/>
      <c r="DAQ112" s="940"/>
      <c r="DAR112" s="940"/>
      <c r="DAS112" s="940"/>
      <c r="DAT112" s="940"/>
      <c r="DAU112" s="940"/>
      <c r="DAV112" s="940"/>
      <c r="DAW112" s="940"/>
      <c r="DAX112" s="940"/>
      <c r="DAY112" s="940"/>
      <c r="DAZ112" s="940"/>
      <c r="DBA112" s="940"/>
      <c r="DBB112" s="940"/>
      <c r="DBC112" s="940"/>
      <c r="DBD112" s="940"/>
      <c r="DBE112" s="940"/>
      <c r="DBF112" s="940"/>
      <c r="DBG112" s="940"/>
      <c r="DBH112" s="940"/>
      <c r="DBI112" s="940"/>
      <c r="DBJ112" s="940"/>
      <c r="DBK112" s="940"/>
      <c r="DBL112" s="940"/>
      <c r="DBM112" s="940"/>
      <c r="DBN112" s="940"/>
      <c r="DBO112" s="940"/>
      <c r="DBP112" s="940"/>
      <c r="DBQ112" s="940"/>
      <c r="DBR112" s="940"/>
      <c r="DBS112" s="940"/>
      <c r="DBT112" s="940"/>
      <c r="DBU112" s="940"/>
      <c r="DBV112" s="940"/>
      <c r="DBW112" s="940"/>
      <c r="DBX112" s="940"/>
      <c r="DBY112" s="940"/>
      <c r="DBZ112" s="940"/>
      <c r="DCA112" s="940"/>
      <c r="DCB112" s="940"/>
      <c r="DCC112" s="940"/>
      <c r="DCD112" s="940"/>
      <c r="DCE112" s="940"/>
      <c r="DCF112" s="940"/>
      <c r="DCG112" s="940"/>
      <c r="DCH112" s="940"/>
      <c r="DCI112" s="940"/>
      <c r="DCJ112" s="940"/>
      <c r="DCK112" s="940"/>
      <c r="DCL112" s="940"/>
      <c r="DCM112" s="940"/>
      <c r="DCN112" s="940"/>
      <c r="DCO112" s="940"/>
      <c r="DCP112" s="940"/>
      <c r="DCQ112" s="940"/>
      <c r="DCR112" s="940"/>
      <c r="DCS112" s="940"/>
      <c r="DCT112" s="940"/>
      <c r="DCU112" s="940"/>
      <c r="DCV112" s="940"/>
      <c r="DCW112" s="940"/>
      <c r="DCX112" s="940"/>
      <c r="DCY112" s="940"/>
      <c r="DCZ112" s="940"/>
      <c r="DDA112" s="940"/>
      <c r="DDB112" s="940"/>
      <c r="DDC112" s="940"/>
      <c r="DDD112" s="940"/>
      <c r="DDE112" s="940"/>
      <c r="DDF112" s="940"/>
      <c r="DDG112" s="940"/>
      <c r="DDH112" s="940"/>
      <c r="DDI112" s="940"/>
      <c r="DDJ112" s="940"/>
      <c r="DDK112" s="940"/>
      <c r="DDL112" s="940"/>
      <c r="DDM112" s="940"/>
      <c r="DDN112" s="940"/>
      <c r="DDO112" s="940"/>
      <c r="DDP112" s="940"/>
      <c r="DDQ112" s="940"/>
      <c r="DDR112" s="940"/>
      <c r="DDS112" s="940"/>
      <c r="DDT112" s="940"/>
      <c r="DDU112" s="940"/>
      <c r="DDV112" s="940"/>
      <c r="DDW112" s="940"/>
      <c r="DDX112" s="940"/>
      <c r="DDY112" s="940"/>
      <c r="DDZ112" s="940"/>
      <c r="DEA112" s="940"/>
      <c r="DEB112" s="940"/>
      <c r="DEC112" s="940"/>
      <c r="DED112" s="940"/>
      <c r="DEE112" s="940"/>
      <c r="DEF112" s="940"/>
      <c r="DEG112" s="940"/>
      <c r="DEH112" s="940"/>
      <c r="DEI112" s="940"/>
      <c r="DEJ112" s="940"/>
      <c r="DEK112" s="940"/>
      <c r="DEL112" s="940"/>
      <c r="DEM112" s="940"/>
      <c r="DEN112" s="940"/>
      <c r="DEO112" s="940"/>
      <c r="DEP112" s="940"/>
      <c r="DEQ112" s="940"/>
      <c r="DER112" s="940"/>
      <c r="DES112" s="940"/>
      <c r="DET112" s="940"/>
      <c r="DEU112" s="940"/>
      <c r="DEV112" s="940"/>
      <c r="DEW112" s="940"/>
      <c r="DEX112" s="940"/>
      <c r="DEY112" s="940"/>
      <c r="DEZ112" s="940"/>
      <c r="DFA112" s="940"/>
      <c r="DFB112" s="940"/>
      <c r="DFC112" s="940"/>
      <c r="DFD112" s="940"/>
      <c r="DFE112" s="940"/>
      <c r="DFF112" s="940"/>
      <c r="DFG112" s="940"/>
      <c r="DFH112" s="940"/>
      <c r="DFI112" s="940"/>
      <c r="DFJ112" s="940"/>
      <c r="DFK112" s="940"/>
      <c r="DFL112" s="940"/>
      <c r="DFM112" s="940"/>
      <c r="DFN112" s="940"/>
      <c r="DFO112" s="940"/>
      <c r="DFP112" s="940"/>
      <c r="DFQ112" s="940"/>
      <c r="DFR112" s="940"/>
      <c r="DFS112" s="940"/>
      <c r="DFT112" s="940"/>
      <c r="DFU112" s="940"/>
      <c r="DFV112" s="940"/>
      <c r="DFW112" s="940"/>
      <c r="DFX112" s="940"/>
      <c r="DFY112" s="940"/>
      <c r="DFZ112" s="940"/>
      <c r="DGA112" s="940"/>
      <c r="DGB112" s="940"/>
      <c r="DGC112" s="940"/>
      <c r="DGD112" s="940"/>
      <c r="DGE112" s="940"/>
      <c r="DGF112" s="940"/>
      <c r="DGG112" s="940"/>
      <c r="DGH112" s="940"/>
      <c r="DGI112" s="940"/>
      <c r="DGJ112" s="940"/>
      <c r="DGK112" s="940"/>
      <c r="DGL112" s="940"/>
      <c r="DGM112" s="940"/>
      <c r="DGN112" s="940"/>
      <c r="DGO112" s="940"/>
      <c r="DGP112" s="940"/>
      <c r="DGQ112" s="940"/>
      <c r="DGR112" s="940"/>
      <c r="DGS112" s="940"/>
      <c r="DGT112" s="940"/>
      <c r="DGU112" s="940"/>
      <c r="DGV112" s="940"/>
      <c r="DGW112" s="940"/>
      <c r="DGX112" s="940"/>
      <c r="DGY112" s="940"/>
      <c r="DGZ112" s="940"/>
      <c r="DHA112" s="940"/>
      <c r="DHB112" s="940"/>
      <c r="DHC112" s="940"/>
      <c r="DHD112" s="940"/>
      <c r="DHE112" s="940"/>
      <c r="DHF112" s="940"/>
      <c r="DHG112" s="940"/>
      <c r="DHH112" s="940"/>
      <c r="DHI112" s="940"/>
      <c r="DHJ112" s="940"/>
      <c r="DHK112" s="940"/>
      <c r="DHL112" s="940"/>
      <c r="DHM112" s="940"/>
      <c r="DHN112" s="940"/>
      <c r="DHO112" s="940"/>
      <c r="DHP112" s="940"/>
      <c r="DHQ112" s="940"/>
      <c r="DHR112" s="940"/>
      <c r="DHS112" s="940"/>
      <c r="DHT112" s="940"/>
      <c r="DHU112" s="940"/>
      <c r="DHV112" s="940"/>
      <c r="DHW112" s="940"/>
      <c r="DHX112" s="940"/>
      <c r="DHY112" s="940"/>
      <c r="DHZ112" s="940"/>
      <c r="DIA112" s="940"/>
      <c r="DIB112" s="940"/>
      <c r="DIC112" s="940"/>
      <c r="DID112" s="940"/>
      <c r="DIE112" s="940"/>
      <c r="DIF112" s="940"/>
      <c r="DIG112" s="940"/>
      <c r="DIH112" s="940"/>
      <c r="DII112" s="940"/>
      <c r="DIJ112" s="940"/>
      <c r="DIK112" s="940"/>
      <c r="DIL112" s="940"/>
      <c r="DIM112" s="940"/>
      <c r="DIN112" s="940"/>
      <c r="DIO112" s="940"/>
      <c r="DIP112" s="940"/>
      <c r="DIQ112" s="940"/>
      <c r="DIR112" s="940"/>
      <c r="DIS112" s="940"/>
      <c r="DIT112" s="940"/>
      <c r="DIU112" s="940"/>
      <c r="DIV112" s="940"/>
      <c r="DIW112" s="940"/>
      <c r="DIX112" s="940"/>
      <c r="DIY112" s="940"/>
      <c r="DIZ112" s="940"/>
      <c r="DJA112" s="940"/>
      <c r="DJB112" s="940"/>
      <c r="DJC112" s="940"/>
      <c r="DJD112" s="940"/>
      <c r="DJE112" s="940"/>
      <c r="DJF112" s="940"/>
      <c r="DJG112" s="940"/>
      <c r="DJH112" s="940"/>
      <c r="DJI112" s="940"/>
      <c r="DJJ112" s="940"/>
      <c r="DJK112" s="940"/>
      <c r="DJL112" s="940"/>
      <c r="DJM112" s="940"/>
      <c r="DJN112" s="940"/>
      <c r="DJO112" s="940"/>
      <c r="DJP112" s="940"/>
      <c r="DJQ112" s="940"/>
      <c r="DJR112" s="940"/>
      <c r="DJS112" s="940"/>
      <c r="DJT112" s="940"/>
      <c r="DJU112" s="940"/>
      <c r="DJV112" s="940"/>
      <c r="DJW112" s="940"/>
      <c r="DJX112" s="940"/>
      <c r="DJY112" s="940"/>
      <c r="DJZ112" s="940"/>
      <c r="DKA112" s="940"/>
      <c r="DKB112" s="940"/>
      <c r="DKC112" s="940"/>
      <c r="DKD112" s="940"/>
      <c r="DKE112" s="940"/>
      <c r="DKF112" s="940"/>
      <c r="DKG112" s="940"/>
      <c r="DKH112" s="940"/>
      <c r="DKI112" s="940"/>
      <c r="DKJ112" s="940"/>
      <c r="DKK112" s="940"/>
      <c r="DKL112" s="940"/>
      <c r="DKM112" s="940"/>
      <c r="DKN112" s="940"/>
      <c r="DKO112" s="940"/>
      <c r="DKP112" s="940"/>
      <c r="DKQ112" s="940"/>
      <c r="DKR112" s="940"/>
      <c r="DKS112" s="940"/>
      <c r="DKT112" s="940"/>
      <c r="DKU112" s="940"/>
      <c r="DKV112" s="940"/>
      <c r="DKW112" s="940"/>
      <c r="DKX112" s="940"/>
      <c r="DKY112" s="940"/>
      <c r="DKZ112" s="940"/>
      <c r="DLA112" s="940"/>
      <c r="DLB112" s="940"/>
      <c r="DLC112" s="940"/>
      <c r="DLD112" s="940"/>
      <c r="DLE112" s="940"/>
      <c r="DLF112" s="940"/>
      <c r="DLG112" s="940"/>
      <c r="DLH112" s="940"/>
      <c r="DLI112" s="940"/>
      <c r="DLJ112" s="940"/>
      <c r="DLK112" s="940"/>
      <c r="DLL112" s="940"/>
      <c r="DLM112" s="940"/>
      <c r="DLN112" s="940"/>
      <c r="DLO112" s="940"/>
      <c r="DLP112" s="940"/>
      <c r="DLQ112" s="940"/>
      <c r="DLR112" s="940"/>
      <c r="DLS112" s="940"/>
      <c r="DLT112" s="940"/>
      <c r="DLU112" s="940"/>
      <c r="DLV112" s="940"/>
      <c r="DLW112" s="940"/>
      <c r="DLX112" s="940"/>
      <c r="DLY112" s="940"/>
      <c r="DLZ112" s="940"/>
      <c r="DMA112" s="940"/>
      <c r="DMB112" s="940"/>
      <c r="DMC112" s="940"/>
      <c r="DMD112" s="940"/>
      <c r="DME112" s="940"/>
      <c r="DMF112" s="940"/>
      <c r="DMG112" s="940"/>
      <c r="DMH112" s="940"/>
      <c r="DMI112" s="940"/>
      <c r="DMJ112" s="940"/>
      <c r="DMK112" s="940"/>
      <c r="DML112" s="940"/>
      <c r="DMM112" s="940"/>
      <c r="DMN112" s="940"/>
      <c r="DMO112" s="940"/>
      <c r="DMP112" s="940"/>
      <c r="DMQ112" s="940"/>
      <c r="DMR112" s="940"/>
      <c r="DMS112" s="940"/>
      <c r="DMT112" s="940"/>
      <c r="DMU112" s="940"/>
      <c r="DMV112" s="940"/>
      <c r="DMW112" s="940"/>
      <c r="DMX112" s="940"/>
      <c r="DMY112" s="940"/>
      <c r="DMZ112" s="940"/>
      <c r="DNA112" s="940"/>
      <c r="DNB112" s="940"/>
      <c r="DNC112" s="940"/>
      <c r="DND112" s="940"/>
      <c r="DNE112" s="940"/>
      <c r="DNF112" s="940"/>
      <c r="DNG112" s="940"/>
      <c r="DNH112" s="940"/>
      <c r="DNI112" s="940"/>
      <c r="DNJ112" s="940"/>
      <c r="DNK112" s="940"/>
      <c r="DNL112" s="940"/>
      <c r="DNM112" s="940"/>
      <c r="DNN112" s="940"/>
      <c r="DNO112" s="940"/>
      <c r="DNP112" s="940"/>
      <c r="DNQ112" s="940"/>
      <c r="DNR112" s="940"/>
      <c r="DNS112" s="940"/>
      <c r="DNT112" s="940"/>
      <c r="DNU112" s="940"/>
      <c r="DNV112" s="940"/>
      <c r="DNW112" s="940"/>
      <c r="DNX112" s="940"/>
      <c r="DNY112" s="940"/>
      <c r="DNZ112" s="940"/>
      <c r="DOA112" s="940"/>
      <c r="DOB112" s="940"/>
      <c r="DOC112" s="940"/>
      <c r="DOD112" s="940"/>
      <c r="DOE112" s="940"/>
      <c r="DOF112" s="940"/>
      <c r="DOG112" s="940"/>
      <c r="DOH112" s="940"/>
      <c r="DOI112" s="940"/>
      <c r="DOJ112" s="940"/>
      <c r="DOK112" s="940"/>
      <c r="DOL112" s="940"/>
      <c r="DOM112" s="940"/>
      <c r="DON112" s="940"/>
      <c r="DOO112" s="940"/>
      <c r="DOP112" s="940"/>
      <c r="DOQ112" s="940"/>
      <c r="DOR112" s="940"/>
      <c r="DOS112" s="940"/>
      <c r="DOT112" s="940"/>
      <c r="DOU112" s="940"/>
      <c r="DOV112" s="940"/>
      <c r="DOW112" s="940"/>
      <c r="DOX112" s="940"/>
      <c r="DOY112" s="940"/>
      <c r="DOZ112" s="940"/>
      <c r="DPA112" s="940"/>
      <c r="DPB112" s="940"/>
      <c r="DPC112" s="940"/>
      <c r="DPD112" s="940"/>
      <c r="DPE112" s="940"/>
      <c r="DPF112" s="940"/>
      <c r="DPG112" s="940"/>
      <c r="DPH112" s="940"/>
      <c r="DPI112" s="940"/>
      <c r="DPJ112" s="940"/>
      <c r="DPK112" s="940"/>
      <c r="DPL112" s="940"/>
      <c r="DPM112" s="940"/>
      <c r="DPN112" s="940"/>
      <c r="DPO112" s="940"/>
      <c r="DPP112" s="940"/>
      <c r="DPQ112" s="940"/>
      <c r="DPR112" s="940"/>
      <c r="DPS112" s="940"/>
      <c r="DPT112" s="940"/>
      <c r="DPU112" s="940"/>
      <c r="DPV112" s="940"/>
      <c r="DPW112" s="940"/>
      <c r="DPX112" s="940"/>
      <c r="DPY112" s="940"/>
      <c r="DPZ112" s="940"/>
      <c r="DQA112" s="940"/>
      <c r="DQB112" s="940"/>
      <c r="DQC112" s="940"/>
      <c r="DQD112" s="940"/>
      <c r="DQE112" s="940"/>
      <c r="DQF112" s="940"/>
      <c r="DQG112" s="940"/>
      <c r="DQH112" s="940"/>
      <c r="DQI112" s="940"/>
      <c r="DQJ112" s="940"/>
      <c r="DQK112" s="940"/>
      <c r="DQL112" s="940"/>
      <c r="DQM112" s="940"/>
      <c r="DQN112" s="940"/>
      <c r="DQO112" s="940"/>
      <c r="DQP112" s="940"/>
      <c r="DQQ112" s="940"/>
      <c r="DQR112" s="940"/>
      <c r="DQS112" s="940"/>
      <c r="DQT112" s="940"/>
      <c r="DQU112" s="940"/>
      <c r="DQV112" s="940"/>
      <c r="DQW112" s="940"/>
      <c r="DQX112" s="940"/>
      <c r="DQY112" s="940"/>
      <c r="DQZ112" s="940"/>
      <c r="DRA112" s="940"/>
      <c r="DRB112" s="940"/>
      <c r="DRC112" s="940"/>
      <c r="DRD112" s="940"/>
      <c r="DRE112" s="940"/>
      <c r="DRF112" s="940"/>
      <c r="DRG112" s="940"/>
      <c r="DRH112" s="940"/>
      <c r="DRI112" s="940"/>
      <c r="DRJ112" s="940"/>
      <c r="DRK112" s="940"/>
      <c r="DRL112" s="940"/>
      <c r="DRM112" s="940"/>
      <c r="DRN112" s="940"/>
      <c r="DRO112" s="940"/>
      <c r="DRP112" s="940"/>
      <c r="DRQ112" s="940"/>
      <c r="DRR112" s="940"/>
      <c r="DRS112" s="940"/>
      <c r="DRT112" s="940"/>
      <c r="DRU112" s="940"/>
      <c r="DRV112" s="940"/>
      <c r="DRW112" s="940"/>
      <c r="DRX112" s="940"/>
      <c r="DRY112" s="940"/>
      <c r="DRZ112" s="940"/>
      <c r="DSA112" s="940"/>
      <c r="DSB112" s="940"/>
      <c r="DSC112" s="940"/>
      <c r="DSD112" s="940"/>
      <c r="DSE112" s="940"/>
      <c r="DSF112" s="940"/>
      <c r="DSG112" s="940"/>
      <c r="DSH112" s="940"/>
      <c r="DSI112" s="940"/>
      <c r="DSJ112" s="940"/>
      <c r="DSK112" s="940"/>
      <c r="DSL112" s="940"/>
      <c r="DSM112" s="940"/>
      <c r="DSN112" s="940"/>
      <c r="DSO112" s="940"/>
      <c r="DSP112" s="940"/>
      <c r="DSQ112" s="940"/>
      <c r="DSR112" s="940"/>
      <c r="DSS112" s="940"/>
      <c r="DST112" s="940"/>
      <c r="DSU112" s="940"/>
      <c r="DSV112" s="940"/>
      <c r="DSW112" s="940"/>
      <c r="DSX112" s="940"/>
      <c r="DSY112" s="940"/>
      <c r="DSZ112" s="940"/>
      <c r="DTA112" s="940"/>
      <c r="DTB112" s="940"/>
      <c r="DTC112" s="940"/>
      <c r="DTD112" s="940"/>
      <c r="DTE112" s="940"/>
      <c r="DTF112" s="940"/>
      <c r="DTG112" s="940"/>
      <c r="DTH112" s="940"/>
      <c r="DTI112" s="940"/>
      <c r="DTJ112" s="940"/>
      <c r="DTK112" s="940"/>
      <c r="DTL112" s="940"/>
      <c r="DTM112" s="940"/>
      <c r="DTN112" s="940"/>
      <c r="DTO112" s="940"/>
      <c r="DTP112" s="940"/>
      <c r="DTQ112" s="940"/>
      <c r="DTR112" s="940"/>
      <c r="DTS112" s="940"/>
      <c r="DTT112" s="940"/>
      <c r="DTU112" s="940"/>
      <c r="DTV112" s="940"/>
      <c r="DTW112" s="940"/>
      <c r="DTX112" s="940"/>
      <c r="DTY112" s="940"/>
      <c r="DTZ112" s="940"/>
      <c r="DUA112" s="940"/>
      <c r="DUB112" s="940"/>
      <c r="DUC112" s="940"/>
      <c r="DUD112" s="940"/>
      <c r="DUE112" s="940"/>
      <c r="DUF112" s="940"/>
      <c r="DUG112" s="940"/>
      <c r="DUH112" s="940"/>
      <c r="DUI112" s="940"/>
      <c r="DUJ112" s="940"/>
      <c r="DUK112" s="940"/>
      <c r="DUL112" s="940"/>
      <c r="DUM112" s="940"/>
      <c r="DUN112" s="940"/>
      <c r="DUO112" s="940"/>
      <c r="DUP112" s="940"/>
      <c r="DUQ112" s="940"/>
      <c r="DUR112" s="940"/>
      <c r="DUS112" s="940"/>
      <c r="DUT112" s="940"/>
      <c r="DUU112" s="940"/>
      <c r="DUV112" s="940"/>
      <c r="DUW112" s="940"/>
      <c r="DUX112" s="940"/>
      <c r="DUY112" s="940"/>
      <c r="DUZ112" s="940"/>
      <c r="DVA112" s="940"/>
      <c r="DVB112" s="940"/>
      <c r="DVC112" s="940"/>
      <c r="DVD112" s="940"/>
      <c r="DVE112" s="940"/>
      <c r="DVF112" s="940"/>
      <c r="DVG112" s="940"/>
      <c r="DVH112" s="940"/>
      <c r="DVI112" s="940"/>
      <c r="DVJ112" s="940"/>
      <c r="DVK112" s="940"/>
      <c r="DVL112" s="940"/>
      <c r="DVM112" s="940"/>
      <c r="DVN112" s="940"/>
      <c r="DVO112" s="940"/>
      <c r="DVP112" s="940"/>
      <c r="DVQ112" s="940"/>
      <c r="DVR112" s="940"/>
      <c r="DVS112" s="940"/>
      <c r="DVT112" s="940"/>
      <c r="DVU112" s="940"/>
      <c r="DVV112" s="940"/>
      <c r="DVW112" s="940"/>
      <c r="DVX112" s="940"/>
      <c r="DVY112" s="940"/>
      <c r="DVZ112" s="940"/>
      <c r="DWA112" s="940"/>
      <c r="DWB112" s="940"/>
      <c r="DWC112" s="940"/>
      <c r="DWD112" s="940"/>
      <c r="DWE112" s="940"/>
      <c r="DWF112" s="940"/>
      <c r="DWG112" s="940"/>
      <c r="DWH112" s="940"/>
      <c r="DWI112" s="940"/>
      <c r="DWJ112" s="940"/>
      <c r="DWK112" s="940"/>
      <c r="DWL112" s="940"/>
      <c r="DWM112" s="940"/>
      <c r="DWN112" s="940"/>
      <c r="DWO112" s="940"/>
      <c r="DWP112" s="940"/>
      <c r="DWQ112" s="940"/>
      <c r="DWR112" s="940"/>
      <c r="DWS112" s="940"/>
      <c r="DWT112" s="940"/>
      <c r="DWU112" s="940"/>
      <c r="DWV112" s="940"/>
      <c r="DWW112" s="940"/>
      <c r="DWX112" s="940"/>
      <c r="DWY112" s="940"/>
      <c r="DWZ112" s="940"/>
      <c r="DXA112" s="940"/>
      <c r="DXB112" s="940"/>
      <c r="DXC112" s="940"/>
      <c r="DXD112" s="940"/>
      <c r="DXE112" s="940"/>
      <c r="DXF112" s="940"/>
      <c r="DXG112" s="940"/>
      <c r="DXH112" s="940"/>
      <c r="DXI112" s="940"/>
      <c r="DXJ112" s="940"/>
      <c r="DXK112" s="940"/>
      <c r="DXL112" s="940"/>
      <c r="DXM112" s="940"/>
      <c r="DXN112" s="940"/>
      <c r="DXO112" s="940"/>
      <c r="DXP112" s="940"/>
      <c r="DXQ112" s="940"/>
      <c r="DXR112" s="940"/>
      <c r="DXS112" s="940"/>
      <c r="DXT112" s="940"/>
      <c r="DXU112" s="940"/>
      <c r="DXV112" s="940"/>
      <c r="DXW112" s="940"/>
      <c r="DXX112" s="940"/>
      <c r="DXY112" s="940"/>
      <c r="DXZ112" s="940"/>
      <c r="DYA112" s="940"/>
      <c r="DYB112" s="940"/>
      <c r="DYC112" s="940"/>
      <c r="DYD112" s="940"/>
      <c r="DYE112" s="940"/>
      <c r="DYF112" s="940"/>
      <c r="DYG112" s="940"/>
      <c r="DYH112" s="940"/>
      <c r="DYI112" s="940"/>
      <c r="DYJ112" s="940"/>
      <c r="DYK112" s="940"/>
      <c r="DYL112" s="940"/>
      <c r="DYM112" s="940"/>
      <c r="DYN112" s="940"/>
      <c r="DYO112" s="940"/>
      <c r="DYP112" s="940"/>
      <c r="DYQ112" s="940"/>
      <c r="DYR112" s="940"/>
      <c r="DYS112" s="940"/>
      <c r="DYT112" s="940"/>
      <c r="DYU112" s="940"/>
      <c r="DYV112" s="940"/>
      <c r="DYW112" s="940"/>
      <c r="DYX112" s="940"/>
      <c r="DYY112" s="940"/>
      <c r="DYZ112" s="940"/>
      <c r="DZA112" s="940"/>
      <c r="DZB112" s="940"/>
      <c r="DZC112" s="940"/>
      <c r="DZD112" s="940"/>
      <c r="DZE112" s="940"/>
      <c r="DZF112" s="940"/>
      <c r="DZG112" s="940"/>
      <c r="DZH112" s="940"/>
      <c r="DZI112" s="940"/>
      <c r="DZJ112" s="940"/>
      <c r="DZK112" s="940"/>
      <c r="DZL112" s="940"/>
      <c r="DZM112" s="940"/>
      <c r="DZN112" s="940"/>
      <c r="DZO112" s="940"/>
      <c r="DZP112" s="940"/>
      <c r="DZQ112" s="940"/>
      <c r="DZR112" s="940"/>
      <c r="DZS112" s="940"/>
      <c r="DZT112" s="940"/>
      <c r="DZU112" s="940"/>
      <c r="DZV112" s="940"/>
      <c r="DZW112" s="940"/>
      <c r="DZX112" s="940"/>
      <c r="DZY112" s="940"/>
      <c r="DZZ112" s="940"/>
      <c r="EAA112" s="940"/>
      <c r="EAB112" s="940"/>
      <c r="EAC112" s="940"/>
      <c r="EAD112" s="940"/>
      <c r="EAE112" s="940"/>
      <c r="EAF112" s="940"/>
      <c r="EAG112" s="940"/>
      <c r="EAH112" s="940"/>
      <c r="EAI112" s="940"/>
      <c r="EAJ112" s="940"/>
      <c r="EAK112" s="940"/>
      <c r="EAL112" s="940"/>
      <c r="EAM112" s="940"/>
      <c r="EAN112" s="940"/>
      <c r="EAO112" s="940"/>
      <c r="EAP112" s="940"/>
      <c r="EAQ112" s="940"/>
      <c r="EAR112" s="940"/>
      <c r="EAS112" s="940"/>
      <c r="EAT112" s="940"/>
      <c r="EAU112" s="940"/>
      <c r="EAV112" s="940"/>
      <c r="EAW112" s="940"/>
      <c r="EAX112" s="940"/>
      <c r="EAY112" s="940"/>
      <c r="EAZ112" s="940"/>
      <c r="EBA112" s="940"/>
      <c r="EBB112" s="940"/>
      <c r="EBC112" s="940"/>
      <c r="EBD112" s="940"/>
      <c r="EBE112" s="940"/>
      <c r="EBF112" s="940"/>
      <c r="EBG112" s="940"/>
      <c r="EBH112" s="940"/>
      <c r="EBI112" s="940"/>
      <c r="EBJ112" s="940"/>
      <c r="EBK112" s="940"/>
      <c r="EBL112" s="940"/>
      <c r="EBM112" s="940"/>
      <c r="EBN112" s="940"/>
      <c r="EBO112" s="940"/>
      <c r="EBP112" s="940"/>
      <c r="EBQ112" s="940"/>
      <c r="EBR112" s="940"/>
      <c r="EBS112" s="940"/>
      <c r="EBT112" s="940"/>
      <c r="EBU112" s="940"/>
      <c r="EBV112" s="940"/>
      <c r="EBW112" s="940"/>
      <c r="EBX112" s="940"/>
      <c r="EBY112" s="940"/>
      <c r="EBZ112" s="940"/>
      <c r="ECA112" s="940"/>
      <c r="ECB112" s="940"/>
      <c r="ECC112" s="940"/>
      <c r="ECD112" s="940"/>
      <c r="ECE112" s="940"/>
      <c r="ECF112" s="940"/>
      <c r="ECG112" s="940"/>
      <c r="ECH112" s="940"/>
      <c r="ECI112" s="940"/>
      <c r="ECJ112" s="940"/>
      <c r="ECK112" s="940"/>
      <c r="ECL112" s="940"/>
      <c r="ECM112" s="940"/>
      <c r="ECN112" s="940"/>
      <c r="ECO112" s="940"/>
      <c r="ECP112" s="940"/>
      <c r="ECQ112" s="940"/>
      <c r="ECR112" s="940"/>
      <c r="ECS112" s="940"/>
      <c r="ECT112" s="940"/>
      <c r="ECU112" s="940"/>
      <c r="ECV112" s="940"/>
      <c r="ECW112" s="940"/>
      <c r="ECX112" s="940"/>
      <c r="ECY112" s="940"/>
      <c r="ECZ112" s="940"/>
      <c r="EDA112" s="940"/>
      <c r="EDB112" s="940"/>
      <c r="EDC112" s="940"/>
      <c r="EDD112" s="940"/>
      <c r="EDE112" s="940"/>
      <c r="EDF112" s="940"/>
      <c r="EDG112" s="940"/>
      <c r="EDH112" s="940"/>
      <c r="EDI112" s="940"/>
      <c r="EDJ112" s="940"/>
      <c r="EDK112" s="940"/>
      <c r="EDL112" s="940"/>
      <c r="EDM112" s="940"/>
      <c r="EDN112" s="940"/>
      <c r="EDO112" s="940"/>
      <c r="EDP112" s="940"/>
      <c r="EDQ112" s="940"/>
      <c r="EDR112" s="940"/>
      <c r="EDS112" s="940"/>
      <c r="EDT112" s="940"/>
      <c r="EDU112" s="940"/>
      <c r="EDV112" s="940"/>
      <c r="EDW112" s="940"/>
      <c r="EDX112" s="940"/>
      <c r="EDY112" s="940"/>
      <c r="EDZ112" s="940"/>
      <c r="EEA112" s="940"/>
      <c r="EEB112" s="940"/>
      <c r="EEC112" s="940"/>
      <c r="EED112" s="940"/>
      <c r="EEE112" s="940"/>
      <c r="EEF112" s="940"/>
      <c r="EEG112" s="940"/>
      <c r="EEH112" s="940"/>
      <c r="EEI112" s="940"/>
      <c r="EEJ112" s="940"/>
      <c r="EEK112" s="940"/>
      <c r="EEL112" s="940"/>
      <c r="EEM112" s="940"/>
      <c r="EEN112" s="940"/>
      <c r="EEO112" s="940"/>
      <c r="EEP112" s="940"/>
      <c r="EEQ112" s="940"/>
      <c r="EER112" s="940"/>
      <c r="EES112" s="940"/>
      <c r="EET112" s="940"/>
      <c r="EEU112" s="940"/>
      <c r="EEV112" s="940"/>
      <c r="EEW112" s="940"/>
      <c r="EEX112" s="940"/>
      <c r="EEY112" s="940"/>
      <c r="EEZ112" s="940"/>
      <c r="EFA112" s="940"/>
      <c r="EFB112" s="940"/>
      <c r="EFC112" s="940"/>
      <c r="EFD112" s="940"/>
      <c r="EFE112" s="940"/>
      <c r="EFF112" s="940"/>
      <c r="EFG112" s="940"/>
      <c r="EFH112" s="940"/>
      <c r="EFI112" s="940"/>
      <c r="EFJ112" s="940"/>
      <c r="EFK112" s="940"/>
      <c r="EFL112" s="940"/>
      <c r="EFM112" s="940"/>
      <c r="EFN112" s="940"/>
      <c r="EFO112" s="940"/>
      <c r="EFP112" s="940"/>
      <c r="EFQ112" s="940"/>
      <c r="EFR112" s="940"/>
      <c r="EFS112" s="940"/>
      <c r="EFT112" s="940"/>
      <c r="EFU112" s="940"/>
      <c r="EFV112" s="940"/>
      <c r="EFW112" s="940"/>
      <c r="EFX112" s="940"/>
      <c r="EFY112" s="940"/>
      <c r="EFZ112" s="940"/>
      <c r="EGA112" s="940"/>
      <c r="EGB112" s="940"/>
      <c r="EGC112" s="940"/>
      <c r="EGD112" s="940"/>
      <c r="EGE112" s="940"/>
      <c r="EGF112" s="940"/>
      <c r="EGG112" s="940"/>
      <c r="EGH112" s="940"/>
      <c r="EGI112" s="940"/>
      <c r="EGJ112" s="940"/>
      <c r="EGK112" s="940"/>
      <c r="EGL112" s="940"/>
      <c r="EGM112" s="940"/>
      <c r="EGN112" s="940"/>
      <c r="EGO112" s="940"/>
      <c r="EGP112" s="940"/>
      <c r="EGQ112" s="940"/>
      <c r="EGR112" s="940"/>
      <c r="EGS112" s="940"/>
      <c r="EGT112" s="940"/>
      <c r="EGU112" s="940"/>
      <c r="EGV112" s="940"/>
      <c r="EGW112" s="940"/>
      <c r="EGX112" s="940"/>
      <c r="EGY112" s="940"/>
      <c r="EGZ112" s="940"/>
      <c r="EHA112" s="940"/>
      <c r="EHB112" s="940"/>
      <c r="EHC112" s="940"/>
      <c r="EHD112" s="940"/>
      <c r="EHE112" s="940"/>
      <c r="EHF112" s="940"/>
      <c r="EHG112" s="940"/>
      <c r="EHH112" s="940"/>
      <c r="EHI112" s="940"/>
      <c r="EHJ112" s="940"/>
      <c r="EHK112" s="940"/>
      <c r="EHL112" s="940"/>
      <c r="EHM112" s="940"/>
      <c r="EHN112" s="940"/>
      <c r="EHO112" s="940"/>
      <c r="EHP112" s="940"/>
      <c r="EHQ112" s="940"/>
      <c r="EHR112" s="940"/>
      <c r="EHS112" s="940"/>
      <c r="EHT112" s="940"/>
      <c r="EHU112" s="940"/>
      <c r="EHV112" s="940"/>
      <c r="EHW112" s="940"/>
      <c r="EHX112" s="940"/>
      <c r="EHY112" s="940"/>
      <c r="EHZ112" s="940"/>
      <c r="EIA112" s="940"/>
      <c r="EIB112" s="940"/>
      <c r="EIC112" s="940"/>
      <c r="EID112" s="940"/>
      <c r="EIE112" s="940"/>
      <c r="EIF112" s="940"/>
      <c r="EIG112" s="940"/>
      <c r="EIH112" s="940"/>
      <c r="EII112" s="940"/>
      <c r="EIJ112" s="940"/>
      <c r="EIK112" s="940"/>
      <c r="EIL112" s="940"/>
      <c r="EIM112" s="940"/>
      <c r="EIN112" s="940"/>
      <c r="EIO112" s="940"/>
      <c r="EIP112" s="940"/>
      <c r="EIQ112" s="940"/>
      <c r="EIR112" s="940"/>
      <c r="EIS112" s="940"/>
      <c r="EIT112" s="940"/>
      <c r="EIU112" s="940"/>
      <c r="EIV112" s="940"/>
      <c r="EIW112" s="940"/>
      <c r="EIX112" s="940"/>
      <c r="EIY112" s="940"/>
      <c r="EIZ112" s="940"/>
      <c r="EJA112" s="940"/>
      <c r="EJB112" s="940"/>
      <c r="EJC112" s="940"/>
      <c r="EJD112" s="940"/>
      <c r="EJE112" s="940"/>
      <c r="EJF112" s="940"/>
      <c r="EJG112" s="940"/>
      <c r="EJH112" s="940"/>
      <c r="EJI112" s="940"/>
      <c r="EJJ112" s="940"/>
      <c r="EJK112" s="940"/>
      <c r="EJL112" s="940"/>
      <c r="EJM112" s="940"/>
      <c r="EJN112" s="940"/>
      <c r="EJO112" s="940"/>
      <c r="EJP112" s="940"/>
      <c r="EJQ112" s="940"/>
      <c r="EJR112" s="940"/>
      <c r="EJS112" s="940"/>
      <c r="EJT112" s="940"/>
      <c r="EJU112" s="940"/>
      <c r="EJV112" s="940"/>
      <c r="EJW112" s="940"/>
      <c r="EJX112" s="940"/>
      <c r="EJY112" s="940"/>
      <c r="EJZ112" s="940"/>
      <c r="EKA112" s="940"/>
      <c r="EKB112" s="940"/>
      <c r="EKC112" s="940"/>
      <c r="EKD112" s="940"/>
      <c r="EKE112" s="940"/>
      <c r="EKF112" s="940"/>
      <c r="EKG112" s="940"/>
      <c r="EKH112" s="940"/>
      <c r="EKI112" s="940"/>
      <c r="EKJ112" s="940"/>
      <c r="EKK112" s="940"/>
      <c r="EKL112" s="940"/>
      <c r="EKM112" s="940"/>
      <c r="EKN112" s="940"/>
      <c r="EKO112" s="940"/>
      <c r="EKP112" s="940"/>
      <c r="EKQ112" s="940"/>
      <c r="EKR112" s="940"/>
      <c r="EKS112" s="940"/>
      <c r="EKT112" s="940"/>
      <c r="EKU112" s="940"/>
      <c r="EKV112" s="940"/>
      <c r="EKW112" s="940"/>
      <c r="EKX112" s="940"/>
      <c r="EKY112" s="940"/>
      <c r="EKZ112" s="940"/>
      <c r="ELA112" s="940"/>
      <c r="ELB112" s="940"/>
      <c r="ELC112" s="940"/>
      <c r="ELD112" s="940"/>
      <c r="ELE112" s="940"/>
      <c r="ELF112" s="940"/>
      <c r="ELG112" s="940"/>
      <c r="ELH112" s="940"/>
      <c r="ELI112" s="940"/>
      <c r="ELJ112" s="940"/>
      <c r="ELK112" s="940"/>
      <c r="ELL112" s="940"/>
      <c r="ELM112" s="940"/>
      <c r="ELN112" s="940"/>
      <c r="ELO112" s="940"/>
      <c r="ELP112" s="940"/>
      <c r="ELQ112" s="940"/>
      <c r="ELR112" s="940"/>
      <c r="ELS112" s="940"/>
      <c r="ELT112" s="940"/>
      <c r="ELU112" s="940"/>
      <c r="ELV112" s="940"/>
      <c r="ELW112" s="940"/>
      <c r="ELX112" s="940"/>
      <c r="ELY112" s="940"/>
      <c r="ELZ112" s="940"/>
      <c r="EMA112" s="940"/>
      <c r="EMB112" s="940"/>
      <c r="EMC112" s="940"/>
      <c r="EMD112" s="940"/>
      <c r="EME112" s="940"/>
      <c r="EMF112" s="940"/>
      <c r="EMG112" s="940"/>
      <c r="EMH112" s="940"/>
      <c r="EMI112" s="940"/>
      <c r="EMJ112" s="940"/>
      <c r="EMK112" s="940"/>
      <c r="EML112" s="940"/>
      <c r="EMM112" s="940"/>
      <c r="EMN112" s="940"/>
      <c r="EMO112" s="940"/>
      <c r="EMP112" s="940"/>
      <c r="EMQ112" s="940"/>
      <c r="EMR112" s="940"/>
      <c r="EMS112" s="940"/>
      <c r="EMT112" s="940"/>
      <c r="EMU112" s="940"/>
      <c r="EMV112" s="940"/>
      <c r="EMW112" s="940"/>
      <c r="EMX112" s="940"/>
      <c r="EMY112" s="940"/>
      <c r="EMZ112" s="940"/>
      <c r="ENA112" s="940"/>
      <c r="ENB112" s="940"/>
      <c r="ENC112" s="940"/>
      <c r="END112" s="940"/>
      <c r="ENE112" s="940"/>
      <c r="ENF112" s="940"/>
      <c r="ENG112" s="940"/>
      <c r="ENH112" s="940"/>
      <c r="ENI112" s="940"/>
      <c r="ENJ112" s="940"/>
      <c r="ENK112" s="940"/>
      <c r="ENL112" s="940"/>
      <c r="ENM112" s="940"/>
      <c r="ENN112" s="940"/>
      <c r="ENO112" s="940"/>
      <c r="ENP112" s="940"/>
      <c r="ENQ112" s="940"/>
      <c r="ENR112" s="940"/>
      <c r="ENS112" s="940"/>
      <c r="ENT112" s="940"/>
      <c r="ENU112" s="940"/>
      <c r="ENV112" s="940"/>
      <c r="ENW112" s="940"/>
      <c r="ENX112" s="940"/>
      <c r="ENY112" s="940"/>
      <c r="ENZ112" s="940"/>
      <c r="EOA112" s="940"/>
      <c r="EOB112" s="940"/>
      <c r="EOC112" s="940"/>
      <c r="EOD112" s="940"/>
      <c r="EOE112" s="940"/>
      <c r="EOF112" s="940"/>
      <c r="EOG112" s="940"/>
      <c r="EOH112" s="940"/>
      <c r="EOI112" s="940"/>
      <c r="EOJ112" s="940"/>
      <c r="EOK112" s="940"/>
      <c r="EOL112" s="940"/>
      <c r="EOM112" s="940"/>
      <c r="EON112" s="940"/>
      <c r="EOO112" s="940"/>
      <c r="EOP112" s="940"/>
      <c r="EOQ112" s="940"/>
      <c r="EOR112" s="940"/>
      <c r="EOS112" s="940"/>
      <c r="EOT112" s="940"/>
      <c r="EOU112" s="940"/>
      <c r="EOV112" s="940"/>
      <c r="EOW112" s="940"/>
      <c r="EOX112" s="940"/>
      <c r="EOY112" s="940"/>
      <c r="EOZ112" s="940"/>
      <c r="EPA112" s="940"/>
      <c r="EPB112" s="940"/>
      <c r="EPC112" s="940"/>
      <c r="EPD112" s="940"/>
      <c r="EPE112" s="940"/>
      <c r="EPF112" s="940"/>
      <c r="EPG112" s="940"/>
      <c r="EPH112" s="940"/>
      <c r="EPI112" s="940"/>
      <c r="EPJ112" s="940"/>
      <c r="EPK112" s="940"/>
      <c r="EPL112" s="940"/>
      <c r="EPM112" s="940"/>
      <c r="EPN112" s="940"/>
      <c r="EPO112" s="940"/>
      <c r="EPP112" s="940"/>
      <c r="EPQ112" s="940"/>
      <c r="EPR112" s="940"/>
      <c r="EPS112" s="940"/>
      <c r="EPT112" s="940"/>
      <c r="EPU112" s="940"/>
      <c r="EPV112" s="940"/>
      <c r="EPW112" s="940"/>
      <c r="EPX112" s="940"/>
      <c r="EPY112" s="940"/>
      <c r="EPZ112" s="940"/>
      <c r="EQA112" s="940"/>
      <c r="EQB112" s="940"/>
      <c r="EQC112" s="940"/>
      <c r="EQD112" s="940"/>
      <c r="EQE112" s="940"/>
      <c r="EQF112" s="940"/>
      <c r="EQG112" s="940"/>
      <c r="EQH112" s="940"/>
      <c r="EQI112" s="940"/>
      <c r="EQJ112" s="940"/>
      <c r="EQK112" s="940"/>
      <c r="EQL112" s="940"/>
      <c r="EQM112" s="940"/>
      <c r="EQN112" s="940"/>
      <c r="EQO112" s="940"/>
      <c r="EQP112" s="940"/>
      <c r="EQQ112" s="940"/>
      <c r="EQR112" s="940"/>
      <c r="EQS112" s="940"/>
      <c r="EQT112" s="940"/>
      <c r="EQU112" s="940"/>
      <c r="EQV112" s="940"/>
      <c r="EQW112" s="940"/>
      <c r="EQX112" s="940"/>
      <c r="EQY112" s="940"/>
      <c r="EQZ112" s="940"/>
      <c r="ERA112" s="940"/>
      <c r="ERB112" s="940"/>
      <c r="ERC112" s="940"/>
      <c r="ERD112" s="940"/>
      <c r="ERE112" s="940"/>
      <c r="ERF112" s="940"/>
      <c r="ERG112" s="940"/>
      <c r="ERH112" s="940"/>
      <c r="ERI112" s="940"/>
      <c r="ERJ112" s="940"/>
      <c r="ERK112" s="940"/>
      <c r="ERL112" s="940"/>
      <c r="ERM112" s="940"/>
      <c r="ERN112" s="940"/>
      <c r="ERO112" s="940"/>
      <c r="ERP112" s="940"/>
      <c r="ERQ112" s="940"/>
      <c r="ERR112" s="940"/>
      <c r="ERS112" s="940"/>
      <c r="ERT112" s="940"/>
      <c r="ERU112" s="940"/>
      <c r="ERV112" s="940"/>
      <c r="ERW112" s="940"/>
      <c r="ERX112" s="940"/>
      <c r="ERY112" s="940"/>
      <c r="ERZ112" s="940"/>
      <c r="ESA112" s="940"/>
      <c r="ESB112" s="940"/>
      <c r="ESC112" s="940"/>
      <c r="ESD112" s="940"/>
      <c r="ESE112" s="940"/>
      <c r="ESF112" s="940"/>
      <c r="ESG112" s="940"/>
      <c r="ESH112" s="940"/>
      <c r="ESI112" s="940"/>
      <c r="ESJ112" s="940"/>
      <c r="ESK112" s="940"/>
      <c r="ESL112" s="940"/>
      <c r="ESM112" s="940"/>
      <c r="ESN112" s="940"/>
      <c r="ESO112" s="940"/>
      <c r="ESP112" s="940"/>
      <c r="ESQ112" s="940"/>
      <c r="ESR112" s="940"/>
      <c r="ESS112" s="940"/>
      <c r="EST112" s="940"/>
      <c r="ESU112" s="940"/>
      <c r="ESV112" s="940"/>
      <c r="ESW112" s="940"/>
      <c r="ESX112" s="940"/>
      <c r="ESY112" s="940"/>
      <c r="ESZ112" s="940"/>
      <c r="ETA112" s="940"/>
      <c r="ETB112" s="940"/>
      <c r="ETC112" s="940"/>
      <c r="ETD112" s="940"/>
      <c r="ETE112" s="940"/>
      <c r="ETF112" s="940"/>
      <c r="ETG112" s="940"/>
      <c r="ETH112" s="940"/>
      <c r="ETI112" s="940"/>
      <c r="ETJ112" s="940"/>
      <c r="ETK112" s="940"/>
      <c r="ETL112" s="940"/>
      <c r="ETM112" s="940"/>
      <c r="ETN112" s="940"/>
      <c r="ETO112" s="940"/>
      <c r="ETP112" s="940"/>
      <c r="ETQ112" s="940"/>
      <c r="ETR112" s="940"/>
      <c r="ETS112" s="940"/>
      <c r="ETT112" s="940"/>
      <c r="ETU112" s="940"/>
      <c r="ETV112" s="940"/>
      <c r="ETW112" s="940"/>
      <c r="ETX112" s="940"/>
      <c r="ETY112" s="940"/>
      <c r="ETZ112" s="940"/>
      <c r="EUA112" s="940"/>
      <c r="EUB112" s="940"/>
      <c r="EUC112" s="940"/>
      <c r="EUD112" s="940"/>
      <c r="EUE112" s="940"/>
      <c r="EUF112" s="940"/>
      <c r="EUG112" s="940"/>
      <c r="EUH112" s="940"/>
      <c r="EUI112" s="940"/>
      <c r="EUJ112" s="940"/>
      <c r="EUK112" s="940"/>
      <c r="EUL112" s="940"/>
      <c r="EUM112" s="940"/>
      <c r="EUN112" s="940"/>
      <c r="EUO112" s="940"/>
      <c r="EUP112" s="940"/>
      <c r="EUQ112" s="940"/>
      <c r="EUR112" s="940"/>
      <c r="EUS112" s="940"/>
      <c r="EUT112" s="940"/>
      <c r="EUU112" s="940"/>
      <c r="EUV112" s="940"/>
      <c r="EUW112" s="940"/>
      <c r="EUX112" s="940"/>
      <c r="EUY112" s="940"/>
      <c r="EUZ112" s="940"/>
      <c r="EVA112" s="940"/>
      <c r="EVB112" s="940"/>
      <c r="EVC112" s="940"/>
      <c r="EVD112" s="940"/>
      <c r="EVE112" s="940"/>
      <c r="EVF112" s="940"/>
      <c r="EVG112" s="940"/>
      <c r="EVH112" s="940"/>
      <c r="EVI112" s="940"/>
      <c r="EVJ112" s="940"/>
      <c r="EVK112" s="940"/>
      <c r="EVL112" s="940"/>
      <c r="EVM112" s="940"/>
      <c r="EVN112" s="940"/>
      <c r="EVO112" s="940"/>
      <c r="EVP112" s="940"/>
      <c r="EVQ112" s="940"/>
      <c r="EVR112" s="940"/>
      <c r="EVS112" s="940"/>
      <c r="EVT112" s="940"/>
      <c r="EVU112" s="940"/>
      <c r="EVV112" s="940"/>
      <c r="EVW112" s="940"/>
      <c r="EVX112" s="940"/>
      <c r="EVY112" s="940"/>
      <c r="EVZ112" s="940"/>
      <c r="EWA112" s="940"/>
      <c r="EWB112" s="940"/>
      <c r="EWC112" s="940"/>
      <c r="EWD112" s="940"/>
      <c r="EWE112" s="940"/>
      <c r="EWF112" s="940"/>
      <c r="EWG112" s="940"/>
      <c r="EWH112" s="940"/>
      <c r="EWI112" s="940"/>
      <c r="EWJ112" s="940"/>
      <c r="EWK112" s="940"/>
      <c r="EWL112" s="940"/>
      <c r="EWM112" s="940"/>
      <c r="EWN112" s="940"/>
      <c r="EWO112" s="940"/>
      <c r="EWP112" s="940"/>
      <c r="EWQ112" s="940"/>
      <c r="EWR112" s="940"/>
      <c r="EWS112" s="940"/>
      <c r="EWT112" s="940"/>
      <c r="EWU112" s="940"/>
      <c r="EWV112" s="940"/>
      <c r="EWW112" s="940"/>
      <c r="EWX112" s="940"/>
      <c r="EWY112" s="940"/>
      <c r="EWZ112" s="940"/>
      <c r="EXA112" s="940"/>
      <c r="EXB112" s="940"/>
      <c r="EXC112" s="940"/>
      <c r="EXD112" s="940"/>
      <c r="EXE112" s="940"/>
      <c r="EXF112" s="940"/>
      <c r="EXG112" s="940"/>
      <c r="EXH112" s="940"/>
      <c r="EXI112" s="940"/>
      <c r="EXJ112" s="940"/>
      <c r="EXK112" s="940"/>
      <c r="EXL112" s="940"/>
      <c r="EXM112" s="940"/>
      <c r="EXN112" s="940"/>
      <c r="EXO112" s="940"/>
      <c r="EXP112" s="940"/>
      <c r="EXQ112" s="940"/>
      <c r="EXR112" s="940"/>
      <c r="EXS112" s="940"/>
      <c r="EXT112" s="940"/>
      <c r="EXU112" s="940"/>
      <c r="EXV112" s="940"/>
      <c r="EXW112" s="940"/>
      <c r="EXX112" s="940"/>
      <c r="EXY112" s="940"/>
      <c r="EXZ112" s="940"/>
      <c r="EYA112" s="940"/>
      <c r="EYB112" s="940"/>
      <c r="EYC112" s="940"/>
      <c r="EYD112" s="940"/>
      <c r="EYE112" s="940"/>
      <c r="EYF112" s="940"/>
      <c r="EYG112" s="940"/>
      <c r="EYH112" s="940"/>
      <c r="EYI112" s="940"/>
      <c r="EYJ112" s="940"/>
      <c r="EYK112" s="940"/>
      <c r="EYL112" s="940"/>
      <c r="EYM112" s="940"/>
      <c r="EYN112" s="940"/>
      <c r="EYO112" s="940"/>
      <c r="EYP112" s="940"/>
      <c r="EYQ112" s="940"/>
      <c r="EYR112" s="940"/>
      <c r="EYS112" s="940"/>
      <c r="EYT112" s="940"/>
      <c r="EYU112" s="940"/>
      <c r="EYV112" s="940"/>
      <c r="EYW112" s="940"/>
      <c r="EYX112" s="940"/>
      <c r="EYY112" s="940"/>
      <c r="EYZ112" s="940"/>
      <c r="EZA112" s="940"/>
      <c r="EZB112" s="940"/>
      <c r="EZC112" s="940"/>
      <c r="EZD112" s="940"/>
      <c r="EZE112" s="940"/>
      <c r="EZF112" s="940"/>
      <c r="EZG112" s="940"/>
      <c r="EZH112" s="940"/>
      <c r="EZI112" s="940"/>
      <c r="EZJ112" s="940"/>
      <c r="EZK112" s="940"/>
      <c r="EZL112" s="940"/>
      <c r="EZM112" s="940"/>
      <c r="EZN112" s="940"/>
      <c r="EZO112" s="940"/>
      <c r="EZP112" s="940"/>
      <c r="EZQ112" s="940"/>
      <c r="EZR112" s="940"/>
      <c r="EZS112" s="940"/>
      <c r="EZT112" s="940"/>
      <c r="EZU112" s="940"/>
      <c r="EZV112" s="940"/>
      <c r="EZW112" s="940"/>
      <c r="EZX112" s="940"/>
      <c r="EZY112" s="940"/>
      <c r="EZZ112" s="940"/>
      <c r="FAA112" s="940"/>
      <c r="FAB112" s="940"/>
      <c r="FAC112" s="940"/>
      <c r="FAD112" s="940"/>
      <c r="FAE112" s="940"/>
      <c r="FAF112" s="940"/>
      <c r="FAG112" s="940"/>
      <c r="FAH112" s="940"/>
      <c r="FAI112" s="940"/>
      <c r="FAJ112" s="940"/>
      <c r="FAK112" s="940"/>
      <c r="FAL112" s="940"/>
      <c r="FAM112" s="940"/>
      <c r="FAN112" s="940"/>
      <c r="FAO112" s="940"/>
      <c r="FAP112" s="940"/>
      <c r="FAQ112" s="940"/>
      <c r="FAR112" s="940"/>
      <c r="FAS112" s="940"/>
      <c r="FAT112" s="940"/>
      <c r="FAU112" s="940"/>
      <c r="FAV112" s="940"/>
      <c r="FAW112" s="940"/>
      <c r="FAX112" s="940"/>
      <c r="FAY112" s="940"/>
      <c r="FAZ112" s="940"/>
      <c r="FBA112" s="940"/>
      <c r="FBB112" s="940"/>
      <c r="FBC112" s="940"/>
      <c r="FBD112" s="940"/>
      <c r="FBE112" s="940"/>
      <c r="FBF112" s="940"/>
      <c r="FBG112" s="940"/>
      <c r="FBH112" s="940"/>
      <c r="FBI112" s="940"/>
      <c r="FBJ112" s="940"/>
      <c r="FBK112" s="940"/>
      <c r="FBL112" s="940"/>
      <c r="FBM112" s="940"/>
      <c r="FBN112" s="940"/>
      <c r="FBO112" s="940"/>
      <c r="FBP112" s="940"/>
      <c r="FBQ112" s="940"/>
      <c r="FBR112" s="940"/>
      <c r="FBS112" s="940"/>
      <c r="FBT112" s="940"/>
      <c r="FBU112" s="940"/>
      <c r="FBV112" s="940"/>
      <c r="FBW112" s="940"/>
      <c r="FBX112" s="940"/>
      <c r="FBY112" s="940"/>
      <c r="FBZ112" s="940"/>
      <c r="FCA112" s="940"/>
      <c r="FCB112" s="940"/>
      <c r="FCC112" s="940"/>
      <c r="FCD112" s="940"/>
      <c r="FCE112" s="940"/>
      <c r="FCF112" s="940"/>
      <c r="FCG112" s="940"/>
      <c r="FCH112" s="940"/>
      <c r="FCI112" s="940"/>
      <c r="FCJ112" s="940"/>
      <c r="FCK112" s="940"/>
      <c r="FCL112" s="940"/>
      <c r="FCM112" s="940"/>
      <c r="FCN112" s="940"/>
      <c r="FCO112" s="940"/>
      <c r="FCP112" s="940"/>
      <c r="FCQ112" s="940"/>
      <c r="FCR112" s="940"/>
      <c r="FCS112" s="940"/>
      <c r="FCT112" s="940"/>
      <c r="FCU112" s="940"/>
      <c r="FCV112" s="940"/>
      <c r="FCW112" s="940"/>
      <c r="FCX112" s="940"/>
      <c r="FCY112" s="940"/>
      <c r="FCZ112" s="940"/>
      <c r="FDA112" s="940"/>
      <c r="FDB112" s="940"/>
      <c r="FDC112" s="940"/>
      <c r="FDD112" s="940"/>
      <c r="FDE112" s="940"/>
      <c r="FDF112" s="940"/>
      <c r="FDG112" s="940"/>
      <c r="FDH112" s="940"/>
      <c r="FDI112" s="940"/>
      <c r="FDJ112" s="940"/>
      <c r="FDK112" s="940"/>
      <c r="FDL112" s="940"/>
      <c r="FDM112" s="940"/>
      <c r="FDN112" s="940"/>
      <c r="FDO112" s="940"/>
      <c r="FDP112" s="940"/>
      <c r="FDQ112" s="940"/>
      <c r="FDR112" s="940"/>
      <c r="FDS112" s="940"/>
      <c r="FDT112" s="940"/>
      <c r="FDU112" s="940"/>
      <c r="FDV112" s="940"/>
      <c r="FDW112" s="940"/>
      <c r="FDX112" s="940"/>
      <c r="FDY112" s="940"/>
      <c r="FDZ112" s="940"/>
      <c r="FEA112" s="940"/>
      <c r="FEB112" s="940"/>
      <c r="FEC112" s="940"/>
      <c r="FED112" s="940"/>
      <c r="FEE112" s="940"/>
      <c r="FEF112" s="940"/>
      <c r="FEG112" s="940"/>
      <c r="FEH112" s="940"/>
      <c r="FEI112" s="940"/>
      <c r="FEJ112" s="940"/>
      <c r="FEK112" s="940"/>
      <c r="FEL112" s="940"/>
      <c r="FEM112" s="940"/>
      <c r="FEN112" s="940"/>
      <c r="FEO112" s="940"/>
      <c r="FEP112" s="940"/>
      <c r="FEQ112" s="940"/>
      <c r="FER112" s="940"/>
      <c r="FES112" s="940"/>
      <c r="FET112" s="940"/>
      <c r="FEU112" s="940"/>
      <c r="FEV112" s="940"/>
      <c r="FEW112" s="940"/>
      <c r="FEX112" s="940"/>
      <c r="FEY112" s="940"/>
      <c r="FEZ112" s="940"/>
      <c r="FFA112" s="940"/>
      <c r="FFB112" s="940"/>
      <c r="FFC112" s="940"/>
      <c r="FFD112" s="940"/>
      <c r="FFE112" s="940"/>
      <c r="FFF112" s="940"/>
      <c r="FFG112" s="940"/>
      <c r="FFH112" s="940"/>
      <c r="FFI112" s="940"/>
      <c r="FFJ112" s="940"/>
      <c r="FFK112" s="940"/>
      <c r="FFL112" s="940"/>
      <c r="FFM112" s="940"/>
      <c r="FFN112" s="940"/>
      <c r="FFO112" s="940"/>
      <c r="FFP112" s="940"/>
      <c r="FFQ112" s="940"/>
      <c r="FFR112" s="940"/>
      <c r="FFS112" s="940"/>
      <c r="FFT112" s="940"/>
      <c r="FFU112" s="940"/>
      <c r="FFV112" s="940"/>
      <c r="FFW112" s="940"/>
      <c r="FFX112" s="940"/>
      <c r="FFY112" s="940"/>
      <c r="FFZ112" s="940"/>
      <c r="FGA112" s="940"/>
      <c r="FGB112" s="940"/>
      <c r="FGC112" s="940"/>
      <c r="FGD112" s="940"/>
      <c r="FGE112" s="940"/>
      <c r="FGF112" s="940"/>
      <c r="FGG112" s="940"/>
      <c r="FGH112" s="940"/>
      <c r="FGI112" s="940"/>
      <c r="FGJ112" s="940"/>
      <c r="FGK112" s="940"/>
      <c r="FGL112" s="940"/>
      <c r="FGM112" s="940"/>
      <c r="FGN112" s="940"/>
      <c r="FGO112" s="940"/>
      <c r="FGP112" s="940"/>
      <c r="FGQ112" s="940"/>
      <c r="FGR112" s="940"/>
      <c r="FGS112" s="940"/>
      <c r="FGT112" s="940"/>
      <c r="FGU112" s="940"/>
      <c r="FGV112" s="940"/>
      <c r="FGW112" s="940"/>
      <c r="FGX112" s="940"/>
      <c r="FGY112" s="940"/>
      <c r="FGZ112" s="940"/>
      <c r="FHA112" s="940"/>
      <c r="FHB112" s="940"/>
      <c r="FHC112" s="940"/>
      <c r="FHD112" s="940"/>
      <c r="FHE112" s="940"/>
      <c r="FHF112" s="940"/>
      <c r="FHG112" s="940"/>
      <c r="FHH112" s="940"/>
      <c r="FHI112" s="940"/>
      <c r="FHJ112" s="940"/>
      <c r="FHK112" s="940"/>
      <c r="FHL112" s="940"/>
      <c r="FHM112" s="940"/>
      <c r="FHN112" s="940"/>
      <c r="FHO112" s="940"/>
      <c r="FHP112" s="940"/>
      <c r="FHQ112" s="940"/>
      <c r="FHR112" s="940"/>
      <c r="FHS112" s="940"/>
      <c r="FHT112" s="940"/>
      <c r="FHU112" s="940"/>
      <c r="FHV112" s="940"/>
      <c r="FHW112" s="940"/>
      <c r="FHX112" s="940"/>
      <c r="FHY112" s="940"/>
      <c r="FHZ112" s="940"/>
      <c r="FIA112" s="940"/>
      <c r="FIB112" s="940"/>
      <c r="FIC112" s="940"/>
      <c r="FID112" s="940"/>
      <c r="FIE112" s="940"/>
      <c r="FIF112" s="940"/>
      <c r="FIG112" s="940"/>
      <c r="FIH112" s="940"/>
      <c r="FII112" s="940"/>
      <c r="FIJ112" s="940"/>
      <c r="FIK112" s="940"/>
      <c r="FIL112" s="940"/>
      <c r="FIM112" s="940"/>
      <c r="FIN112" s="940"/>
      <c r="FIO112" s="940"/>
      <c r="FIP112" s="940"/>
      <c r="FIQ112" s="940"/>
      <c r="FIR112" s="940"/>
      <c r="FIS112" s="940"/>
      <c r="FIT112" s="940"/>
      <c r="FIU112" s="940"/>
      <c r="FIV112" s="940"/>
      <c r="FIW112" s="940"/>
      <c r="FIX112" s="940"/>
      <c r="FIY112" s="940"/>
      <c r="FIZ112" s="940"/>
      <c r="FJA112" s="940"/>
      <c r="FJB112" s="940"/>
      <c r="FJC112" s="940"/>
      <c r="FJD112" s="940"/>
      <c r="FJE112" s="940"/>
      <c r="FJF112" s="940"/>
      <c r="FJG112" s="940"/>
      <c r="FJH112" s="940"/>
      <c r="FJI112" s="940"/>
      <c r="FJJ112" s="940"/>
      <c r="FJK112" s="940"/>
      <c r="FJL112" s="940"/>
      <c r="FJM112" s="940"/>
      <c r="FJN112" s="940"/>
      <c r="FJO112" s="940"/>
      <c r="FJP112" s="940"/>
      <c r="FJQ112" s="940"/>
      <c r="FJR112" s="940"/>
      <c r="FJS112" s="940"/>
      <c r="FJT112" s="940"/>
      <c r="FJU112" s="940"/>
      <c r="FJV112" s="940"/>
      <c r="FJW112" s="940"/>
      <c r="FJX112" s="940"/>
      <c r="FJY112" s="940"/>
      <c r="FJZ112" s="940"/>
      <c r="FKA112" s="940"/>
      <c r="FKB112" s="940"/>
      <c r="FKC112" s="940"/>
      <c r="FKD112" s="940"/>
      <c r="FKE112" s="940"/>
      <c r="FKF112" s="940"/>
      <c r="FKG112" s="940"/>
      <c r="FKH112" s="940"/>
      <c r="FKI112" s="940"/>
      <c r="FKJ112" s="940"/>
      <c r="FKK112" s="940"/>
      <c r="FKL112" s="940"/>
      <c r="FKM112" s="940"/>
      <c r="FKN112" s="940"/>
      <c r="FKO112" s="940"/>
      <c r="FKP112" s="940"/>
      <c r="FKQ112" s="940"/>
      <c r="FKR112" s="940"/>
      <c r="FKS112" s="940"/>
      <c r="FKT112" s="940"/>
      <c r="FKU112" s="940"/>
      <c r="FKV112" s="940"/>
      <c r="FKW112" s="940"/>
      <c r="FKX112" s="940"/>
      <c r="FKY112" s="940"/>
      <c r="FKZ112" s="940"/>
      <c r="FLA112" s="940"/>
      <c r="FLB112" s="940"/>
      <c r="FLC112" s="940"/>
      <c r="FLD112" s="940"/>
      <c r="FLE112" s="940"/>
      <c r="FLF112" s="940"/>
      <c r="FLG112" s="940"/>
      <c r="FLH112" s="940"/>
      <c r="FLI112" s="940"/>
      <c r="FLJ112" s="940"/>
      <c r="FLK112" s="940"/>
      <c r="FLL112" s="940"/>
      <c r="FLM112" s="940"/>
      <c r="FLN112" s="940"/>
      <c r="FLO112" s="940"/>
      <c r="FLP112" s="940"/>
      <c r="FLQ112" s="940"/>
      <c r="FLR112" s="940"/>
      <c r="FLS112" s="940"/>
      <c r="FLT112" s="940"/>
      <c r="FLU112" s="940"/>
      <c r="FLV112" s="940"/>
      <c r="FLW112" s="940"/>
      <c r="FLX112" s="940"/>
      <c r="FLY112" s="940"/>
      <c r="FLZ112" s="940"/>
      <c r="FMA112" s="940"/>
      <c r="FMB112" s="940"/>
      <c r="FMC112" s="940"/>
      <c r="FMD112" s="940"/>
      <c r="FME112" s="940"/>
      <c r="FMF112" s="940"/>
      <c r="FMG112" s="940"/>
      <c r="FMH112" s="940"/>
      <c r="FMI112" s="940"/>
      <c r="FMJ112" s="940"/>
      <c r="FMK112" s="940"/>
      <c r="FML112" s="940"/>
      <c r="FMM112" s="940"/>
      <c r="FMN112" s="940"/>
      <c r="FMO112" s="940"/>
      <c r="FMP112" s="940"/>
      <c r="FMQ112" s="940"/>
      <c r="FMR112" s="940"/>
      <c r="FMS112" s="940"/>
      <c r="FMT112" s="940"/>
      <c r="FMU112" s="940"/>
      <c r="FMV112" s="940"/>
      <c r="FMW112" s="940"/>
      <c r="FMX112" s="940"/>
      <c r="FMY112" s="940"/>
      <c r="FMZ112" s="940"/>
      <c r="FNA112" s="940"/>
      <c r="FNB112" s="940"/>
      <c r="FNC112" s="940"/>
      <c r="FND112" s="940"/>
      <c r="FNE112" s="940"/>
      <c r="FNF112" s="940"/>
      <c r="FNG112" s="940"/>
      <c r="FNH112" s="940"/>
      <c r="FNI112" s="940"/>
      <c r="FNJ112" s="940"/>
      <c r="FNK112" s="940"/>
      <c r="FNL112" s="940"/>
      <c r="FNM112" s="940"/>
      <c r="FNN112" s="940"/>
      <c r="FNO112" s="940"/>
      <c r="FNP112" s="940"/>
      <c r="FNQ112" s="940"/>
      <c r="FNR112" s="940"/>
      <c r="FNS112" s="940"/>
      <c r="FNT112" s="940"/>
      <c r="FNU112" s="940"/>
      <c r="FNV112" s="940"/>
      <c r="FNW112" s="940"/>
      <c r="FNX112" s="940"/>
      <c r="FNY112" s="940"/>
      <c r="FNZ112" s="940"/>
      <c r="FOA112" s="940"/>
      <c r="FOB112" s="940"/>
      <c r="FOC112" s="940"/>
      <c r="FOD112" s="940"/>
      <c r="FOE112" s="940"/>
      <c r="FOF112" s="940"/>
      <c r="FOG112" s="940"/>
      <c r="FOH112" s="940"/>
      <c r="FOI112" s="940"/>
      <c r="FOJ112" s="940"/>
      <c r="FOK112" s="940"/>
      <c r="FOL112" s="940"/>
      <c r="FOM112" s="940"/>
      <c r="FON112" s="940"/>
      <c r="FOO112" s="940"/>
      <c r="FOP112" s="940"/>
      <c r="FOQ112" s="940"/>
      <c r="FOR112" s="940"/>
      <c r="FOS112" s="940"/>
      <c r="FOT112" s="940"/>
      <c r="FOU112" s="940"/>
      <c r="FOV112" s="940"/>
      <c r="FOW112" s="940"/>
      <c r="FOX112" s="940"/>
      <c r="FOY112" s="940"/>
      <c r="FOZ112" s="940"/>
      <c r="FPA112" s="940"/>
      <c r="FPB112" s="940"/>
      <c r="FPC112" s="940"/>
      <c r="FPD112" s="940"/>
      <c r="FPE112" s="940"/>
      <c r="FPF112" s="940"/>
      <c r="FPG112" s="940"/>
      <c r="FPH112" s="940"/>
      <c r="FPI112" s="940"/>
      <c r="FPJ112" s="940"/>
      <c r="FPK112" s="940"/>
      <c r="FPL112" s="940"/>
      <c r="FPM112" s="940"/>
      <c r="FPN112" s="940"/>
      <c r="FPO112" s="940"/>
      <c r="FPP112" s="940"/>
      <c r="FPQ112" s="940"/>
      <c r="FPR112" s="940"/>
      <c r="FPS112" s="940"/>
      <c r="FPT112" s="940"/>
      <c r="FPU112" s="940"/>
      <c r="FPV112" s="940"/>
      <c r="FPW112" s="940"/>
      <c r="FPX112" s="940"/>
      <c r="FPY112" s="940"/>
      <c r="FPZ112" s="940"/>
      <c r="FQA112" s="940"/>
      <c r="FQB112" s="940"/>
      <c r="FQC112" s="940"/>
      <c r="FQD112" s="940"/>
      <c r="FQE112" s="940"/>
      <c r="FQF112" s="940"/>
      <c r="FQG112" s="940"/>
      <c r="FQH112" s="940"/>
      <c r="FQI112" s="940"/>
      <c r="FQJ112" s="940"/>
      <c r="FQK112" s="940"/>
      <c r="FQL112" s="940"/>
      <c r="FQM112" s="940"/>
      <c r="FQN112" s="940"/>
      <c r="FQO112" s="940"/>
      <c r="FQP112" s="940"/>
      <c r="FQQ112" s="940"/>
      <c r="FQR112" s="940"/>
      <c r="FQS112" s="940"/>
      <c r="FQT112" s="940"/>
      <c r="FQU112" s="940"/>
      <c r="FQV112" s="940"/>
      <c r="FQW112" s="940"/>
      <c r="FQX112" s="940"/>
      <c r="FQY112" s="940"/>
      <c r="FQZ112" s="940"/>
      <c r="FRA112" s="940"/>
      <c r="FRB112" s="940"/>
      <c r="FRC112" s="940"/>
      <c r="FRD112" s="940"/>
      <c r="FRE112" s="940"/>
      <c r="FRF112" s="940"/>
      <c r="FRG112" s="940"/>
      <c r="FRH112" s="940"/>
      <c r="FRI112" s="940"/>
      <c r="FRJ112" s="940"/>
      <c r="FRK112" s="940"/>
      <c r="FRL112" s="940"/>
      <c r="FRM112" s="940"/>
      <c r="FRN112" s="940"/>
      <c r="FRO112" s="940"/>
      <c r="FRP112" s="940"/>
      <c r="FRQ112" s="940"/>
      <c r="FRR112" s="940"/>
      <c r="FRS112" s="940"/>
      <c r="FRT112" s="940"/>
      <c r="FRU112" s="940"/>
      <c r="FRV112" s="940"/>
      <c r="FRW112" s="940"/>
      <c r="FRX112" s="940"/>
      <c r="FRY112" s="940"/>
      <c r="FRZ112" s="940"/>
      <c r="FSA112" s="940"/>
      <c r="FSB112" s="940"/>
      <c r="FSC112" s="940"/>
      <c r="FSD112" s="940"/>
      <c r="FSE112" s="940"/>
      <c r="FSF112" s="940"/>
      <c r="FSG112" s="940"/>
      <c r="FSH112" s="940"/>
      <c r="FSI112" s="940"/>
      <c r="FSJ112" s="940"/>
      <c r="FSK112" s="940"/>
      <c r="FSL112" s="940"/>
      <c r="FSM112" s="940"/>
      <c r="FSN112" s="940"/>
      <c r="FSO112" s="940"/>
      <c r="FSP112" s="940"/>
      <c r="FSQ112" s="940"/>
      <c r="FSR112" s="940"/>
      <c r="FSS112" s="940"/>
      <c r="FST112" s="940"/>
      <c r="FSU112" s="940"/>
      <c r="FSV112" s="940"/>
      <c r="FSW112" s="940"/>
      <c r="FSX112" s="940"/>
      <c r="FSY112" s="940"/>
      <c r="FSZ112" s="940"/>
      <c r="FTA112" s="940"/>
      <c r="FTB112" s="940"/>
      <c r="FTC112" s="940"/>
      <c r="FTD112" s="940"/>
      <c r="FTE112" s="940"/>
      <c r="FTF112" s="940"/>
      <c r="FTG112" s="940"/>
      <c r="FTH112" s="940"/>
      <c r="FTI112" s="940"/>
      <c r="FTJ112" s="940"/>
      <c r="FTK112" s="940"/>
      <c r="FTL112" s="940"/>
      <c r="FTM112" s="940"/>
      <c r="FTN112" s="940"/>
      <c r="FTO112" s="940"/>
      <c r="FTP112" s="940"/>
      <c r="FTQ112" s="940"/>
      <c r="FTR112" s="940"/>
      <c r="FTS112" s="940"/>
      <c r="FTT112" s="940"/>
      <c r="FTU112" s="940"/>
      <c r="FTV112" s="940"/>
      <c r="FTW112" s="940"/>
      <c r="FTX112" s="940"/>
      <c r="FTY112" s="940"/>
      <c r="FTZ112" s="940"/>
      <c r="FUA112" s="940"/>
      <c r="FUB112" s="940"/>
      <c r="FUC112" s="940"/>
      <c r="FUD112" s="940"/>
      <c r="FUE112" s="940"/>
      <c r="FUF112" s="940"/>
      <c r="FUG112" s="940"/>
      <c r="FUH112" s="940"/>
      <c r="FUI112" s="940"/>
      <c r="FUJ112" s="940"/>
      <c r="FUK112" s="940"/>
      <c r="FUL112" s="940"/>
      <c r="FUM112" s="940"/>
      <c r="FUN112" s="940"/>
      <c r="FUO112" s="940"/>
      <c r="FUP112" s="940"/>
      <c r="FUQ112" s="940"/>
      <c r="FUR112" s="940"/>
      <c r="FUS112" s="940"/>
      <c r="FUT112" s="940"/>
      <c r="FUU112" s="940"/>
      <c r="FUV112" s="940"/>
      <c r="FUW112" s="940"/>
      <c r="FUX112" s="940"/>
      <c r="FUY112" s="940"/>
      <c r="FUZ112" s="940"/>
      <c r="FVA112" s="940"/>
      <c r="FVB112" s="940"/>
      <c r="FVC112" s="940"/>
      <c r="FVD112" s="940"/>
      <c r="FVE112" s="940"/>
      <c r="FVF112" s="940"/>
      <c r="FVG112" s="940"/>
      <c r="FVH112" s="940"/>
      <c r="FVI112" s="940"/>
      <c r="FVJ112" s="940"/>
      <c r="FVK112" s="940"/>
      <c r="FVL112" s="940"/>
      <c r="FVM112" s="940"/>
      <c r="FVN112" s="940"/>
      <c r="FVO112" s="940"/>
      <c r="FVP112" s="940"/>
      <c r="FVQ112" s="940"/>
      <c r="FVR112" s="940"/>
      <c r="FVS112" s="940"/>
      <c r="FVT112" s="940"/>
      <c r="FVU112" s="940"/>
      <c r="FVV112" s="940"/>
      <c r="FVW112" s="940"/>
      <c r="FVX112" s="940"/>
      <c r="FVY112" s="940"/>
      <c r="FVZ112" s="940"/>
      <c r="FWA112" s="940"/>
      <c r="FWB112" s="940"/>
      <c r="FWC112" s="940"/>
      <c r="FWD112" s="940"/>
      <c r="FWE112" s="940"/>
      <c r="FWF112" s="940"/>
      <c r="FWG112" s="940"/>
      <c r="FWH112" s="940"/>
      <c r="FWI112" s="940"/>
      <c r="FWJ112" s="940"/>
      <c r="FWK112" s="940"/>
      <c r="FWL112" s="940"/>
      <c r="FWM112" s="940"/>
      <c r="FWN112" s="940"/>
      <c r="FWO112" s="940"/>
      <c r="FWP112" s="940"/>
      <c r="FWQ112" s="940"/>
      <c r="FWR112" s="940"/>
      <c r="FWS112" s="940"/>
      <c r="FWT112" s="940"/>
      <c r="FWU112" s="940"/>
      <c r="FWV112" s="940"/>
      <c r="FWW112" s="940"/>
      <c r="FWX112" s="940"/>
      <c r="FWY112" s="940"/>
      <c r="FWZ112" s="940"/>
      <c r="FXA112" s="940"/>
      <c r="FXB112" s="940"/>
      <c r="FXC112" s="940"/>
      <c r="FXD112" s="940"/>
      <c r="FXE112" s="940"/>
      <c r="FXF112" s="940"/>
      <c r="FXG112" s="940"/>
      <c r="FXH112" s="940"/>
      <c r="FXI112" s="940"/>
      <c r="FXJ112" s="940"/>
      <c r="FXK112" s="940"/>
      <c r="FXL112" s="940"/>
      <c r="FXM112" s="940"/>
      <c r="FXN112" s="940"/>
      <c r="FXO112" s="940"/>
      <c r="FXP112" s="940"/>
      <c r="FXQ112" s="940"/>
      <c r="FXR112" s="940"/>
      <c r="FXS112" s="940"/>
      <c r="FXT112" s="940"/>
      <c r="FXU112" s="940"/>
      <c r="FXV112" s="940"/>
      <c r="FXW112" s="940"/>
      <c r="FXX112" s="940"/>
      <c r="FXY112" s="940"/>
      <c r="FXZ112" s="940"/>
      <c r="FYA112" s="940"/>
      <c r="FYB112" s="940"/>
      <c r="FYC112" s="940"/>
      <c r="FYD112" s="940"/>
      <c r="FYE112" s="940"/>
      <c r="FYF112" s="940"/>
      <c r="FYG112" s="940"/>
      <c r="FYH112" s="940"/>
      <c r="FYI112" s="940"/>
      <c r="FYJ112" s="940"/>
      <c r="FYK112" s="940"/>
      <c r="FYL112" s="940"/>
      <c r="FYM112" s="940"/>
      <c r="FYN112" s="940"/>
      <c r="FYO112" s="940"/>
      <c r="FYP112" s="940"/>
      <c r="FYQ112" s="940"/>
      <c r="FYR112" s="940"/>
      <c r="FYS112" s="940"/>
      <c r="FYT112" s="940"/>
      <c r="FYU112" s="940"/>
      <c r="FYV112" s="940"/>
      <c r="FYW112" s="940"/>
      <c r="FYX112" s="940"/>
      <c r="FYY112" s="940"/>
      <c r="FYZ112" s="940"/>
      <c r="FZA112" s="940"/>
      <c r="FZB112" s="940"/>
      <c r="FZC112" s="940"/>
      <c r="FZD112" s="940"/>
      <c r="FZE112" s="940"/>
      <c r="FZF112" s="940"/>
      <c r="FZG112" s="940"/>
      <c r="FZH112" s="940"/>
      <c r="FZI112" s="940"/>
      <c r="FZJ112" s="940"/>
      <c r="FZK112" s="940"/>
      <c r="FZL112" s="940"/>
      <c r="FZM112" s="940"/>
      <c r="FZN112" s="940"/>
      <c r="FZO112" s="940"/>
      <c r="FZP112" s="940"/>
      <c r="FZQ112" s="940"/>
      <c r="FZR112" s="940"/>
      <c r="FZS112" s="940"/>
      <c r="FZT112" s="940"/>
      <c r="FZU112" s="940"/>
      <c r="FZV112" s="940"/>
      <c r="FZW112" s="940"/>
      <c r="FZX112" s="940"/>
      <c r="FZY112" s="940"/>
      <c r="FZZ112" s="940"/>
      <c r="GAA112" s="940"/>
      <c r="GAB112" s="940"/>
      <c r="GAC112" s="940"/>
      <c r="GAD112" s="940"/>
      <c r="GAE112" s="940"/>
      <c r="GAF112" s="940"/>
      <c r="GAG112" s="940"/>
      <c r="GAH112" s="940"/>
      <c r="GAI112" s="940"/>
      <c r="GAJ112" s="940"/>
      <c r="GAK112" s="940"/>
      <c r="GAL112" s="940"/>
      <c r="GAM112" s="940"/>
      <c r="GAN112" s="940"/>
      <c r="GAO112" s="940"/>
      <c r="GAP112" s="940"/>
      <c r="GAQ112" s="940"/>
      <c r="GAR112" s="940"/>
      <c r="GAS112" s="940"/>
      <c r="GAT112" s="940"/>
      <c r="GAU112" s="940"/>
      <c r="GAV112" s="940"/>
      <c r="GAW112" s="940"/>
      <c r="GAX112" s="940"/>
      <c r="GAY112" s="940"/>
      <c r="GAZ112" s="940"/>
      <c r="GBA112" s="940"/>
      <c r="GBB112" s="940"/>
      <c r="GBC112" s="940"/>
      <c r="GBD112" s="940"/>
      <c r="GBE112" s="940"/>
      <c r="GBF112" s="940"/>
      <c r="GBG112" s="940"/>
      <c r="GBH112" s="940"/>
      <c r="GBI112" s="940"/>
      <c r="GBJ112" s="940"/>
      <c r="GBK112" s="940"/>
      <c r="GBL112" s="940"/>
      <c r="GBM112" s="940"/>
      <c r="GBN112" s="940"/>
      <c r="GBO112" s="940"/>
      <c r="GBP112" s="940"/>
      <c r="GBQ112" s="940"/>
      <c r="GBR112" s="940"/>
      <c r="GBS112" s="940"/>
      <c r="GBT112" s="940"/>
      <c r="GBU112" s="940"/>
      <c r="GBV112" s="940"/>
      <c r="GBW112" s="940"/>
      <c r="GBX112" s="940"/>
      <c r="GBY112" s="940"/>
      <c r="GBZ112" s="940"/>
      <c r="GCA112" s="940"/>
      <c r="GCB112" s="940"/>
      <c r="GCC112" s="940"/>
      <c r="GCD112" s="940"/>
      <c r="GCE112" s="940"/>
      <c r="GCF112" s="940"/>
      <c r="GCG112" s="940"/>
      <c r="GCH112" s="940"/>
      <c r="GCI112" s="940"/>
      <c r="GCJ112" s="940"/>
      <c r="GCK112" s="940"/>
      <c r="GCL112" s="940"/>
      <c r="GCM112" s="940"/>
      <c r="GCN112" s="940"/>
      <c r="GCO112" s="940"/>
      <c r="GCP112" s="940"/>
      <c r="GCQ112" s="940"/>
      <c r="GCR112" s="940"/>
      <c r="GCS112" s="940"/>
      <c r="GCT112" s="940"/>
      <c r="GCU112" s="940"/>
      <c r="GCV112" s="940"/>
      <c r="GCW112" s="940"/>
      <c r="GCX112" s="940"/>
      <c r="GCY112" s="940"/>
      <c r="GCZ112" s="940"/>
      <c r="GDA112" s="940"/>
      <c r="GDB112" s="940"/>
      <c r="GDC112" s="940"/>
      <c r="GDD112" s="940"/>
      <c r="GDE112" s="940"/>
      <c r="GDF112" s="940"/>
      <c r="GDG112" s="940"/>
      <c r="GDH112" s="940"/>
      <c r="GDI112" s="940"/>
      <c r="GDJ112" s="940"/>
      <c r="GDK112" s="940"/>
      <c r="GDL112" s="940"/>
      <c r="GDM112" s="940"/>
      <c r="GDN112" s="940"/>
      <c r="GDO112" s="940"/>
      <c r="GDP112" s="940"/>
      <c r="GDQ112" s="940"/>
      <c r="GDR112" s="940"/>
      <c r="GDS112" s="940"/>
      <c r="GDT112" s="940"/>
      <c r="GDU112" s="940"/>
      <c r="GDV112" s="940"/>
      <c r="GDW112" s="940"/>
      <c r="GDX112" s="940"/>
      <c r="GDY112" s="940"/>
      <c r="GDZ112" s="940"/>
      <c r="GEA112" s="940"/>
      <c r="GEB112" s="940"/>
      <c r="GEC112" s="940"/>
      <c r="GED112" s="940"/>
      <c r="GEE112" s="940"/>
      <c r="GEF112" s="940"/>
      <c r="GEG112" s="940"/>
      <c r="GEH112" s="940"/>
      <c r="GEI112" s="940"/>
      <c r="GEJ112" s="940"/>
      <c r="GEK112" s="940"/>
      <c r="GEL112" s="940"/>
      <c r="GEM112" s="940"/>
      <c r="GEN112" s="940"/>
      <c r="GEO112" s="940"/>
      <c r="GEP112" s="940"/>
      <c r="GEQ112" s="940"/>
      <c r="GER112" s="940"/>
      <c r="GES112" s="940"/>
      <c r="GET112" s="940"/>
      <c r="GEU112" s="940"/>
      <c r="GEV112" s="940"/>
      <c r="GEW112" s="940"/>
      <c r="GEX112" s="940"/>
      <c r="GEY112" s="940"/>
      <c r="GEZ112" s="940"/>
      <c r="GFA112" s="940"/>
      <c r="GFB112" s="940"/>
      <c r="GFC112" s="940"/>
      <c r="GFD112" s="940"/>
      <c r="GFE112" s="940"/>
      <c r="GFF112" s="940"/>
      <c r="GFG112" s="940"/>
      <c r="GFH112" s="940"/>
      <c r="GFI112" s="940"/>
      <c r="GFJ112" s="940"/>
      <c r="GFK112" s="940"/>
      <c r="GFL112" s="940"/>
      <c r="GFM112" s="940"/>
      <c r="GFN112" s="940"/>
      <c r="GFO112" s="940"/>
      <c r="GFP112" s="940"/>
      <c r="GFQ112" s="940"/>
      <c r="GFR112" s="940"/>
      <c r="GFS112" s="940"/>
      <c r="GFT112" s="940"/>
      <c r="GFU112" s="940"/>
      <c r="GFV112" s="940"/>
      <c r="GFW112" s="940"/>
      <c r="GFX112" s="940"/>
      <c r="GFY112" s="940"/>
      <c r="GFZ112" s="940"/>
      <c r="GGA112" s="940"/>
      <c r="GGB112" s="940"/>
      <c r="GGC112" s="940"/>
      <c r="GGD112" s="940"/>
      <c r="GGE112" s="940"/>
      <c r="GGF112" s="940"/>
      <c r="GGG112" s="940"/>
      <c r="GGH112" s="940"/>
      <c r="GGI112" s="940"/>
      <c r="GGJ112" s="940"/>
      <c r="GGK112" s="940"/>
      <c r="GGL112" s="940"/>
      <c r="GGM112" s="940"/>
      <c r="GGN112" s="940"/>
      <c r="GGO112" s="940"/>
      <c r="GGP112" s="940"/>
      <c r="GGQ112" s="940"/>
      <c r="GGR112" s="940"/>
      <c r="GGS112" s="940"/>
      <c r="GGT112" s="940"/>
      <c r="GGU112" s="940"/>
      <c r="GGV112" s="940"/>
      <c r="GGW112" s="940"/>
      <c r="GGX112" s="940"/>
      <c r="GGY112" s="940"/>
      <c r="GGZ112" s="940"/>
      <c r="GHA112" s="940"/>
      <c r="GHB112" s="940"/>
      <c r="GHC112" s="940"/>
      <c r="GHD112" s="940"/>
      <c r="GHE112" s="940"/>
      <c r="GHF112" s="940"/>
      <c r="GHG112" s="940"/>
      <c r="GHH112" s="940"/>
      <c r="GHI112" s="940"/>
      <c r="GHJ112" s="940"/>
      <c r="GHK112" s="940"/>
      <c r="GHL112" s="940"/>
      <c r="GHM112" s="940"/>
      <c r="GHN112" s="940"/>
      <c r="GHO112" s="940"/>
      <c r="GHP112" s="940"/>
      <c r="GHQ112" s="940"/>
      <c r="GHR112" s="940"/>
      <c r="GHS112" s="940"/>
      <c r="GHT112" s="940"/>
      <c r="GHU112" s="940"/>
      <c r="GHV112" s="940"/>
      <c r="GHW112" s="940"/>
      <c r="GHX112" s="940"/>
      <c r="GHY112" s="940"/>
      <c r="GHZ112" s="940"/>
      <c r="GIA112" s="940"/>
      <c r="GIB112" s="940"/>
      <c r="GIC112" s="940"/>
      <c r="GID112" s="940"/>
      <c r="GIE112" s="940"/>
      <c r="GIF112" s="940"/>
      <c r="GIG112" s="940"/>
      <c r="GIH112" s="940"/>
      <c r="GII112" s="940"/>
      <c r="GIJ112" s="940"/>
      <c r="GIK112" s="940"/>
      <c r="GIL112" s="940"/>
      <c r="GIM112" s="940"/>
      <c r="GIN112" s="940"/>
      <c r="GIO112" s="940"/>
      <c r="GIP112" s="940"/>
      <c r="GIQ112" s="940"/>
      <c r="GIR112" s="940"/>
      <c r="GIS112" s="940"/>
      <c r="GIT112" s="940"/>
      <c r="GIU112" s="940"/>
      <c r="GIV112" s="940"/>
      <c r="GIW112" s="940"/>
      <c r="GIX112" s="940"/>
      <c r="GIY112" s="940"/>
      <c r="GIZ112" s="940"/>
      <c r="GJA112" s="940"/>
      <c r="GJB112" s="940"/>
      <c r="GJC112" s="940"/>
      <c r="GJD112" s="940"/>
      <c r="GJE112" s="940"/>
      <c r="GJF112" s="940"/>
      <c r="GJG112" s="940"/>
      <c r="GJH112" s="940"/>
      <c r="GJI112" s="940"/>
      <c r="GJJ112" s="940"/>
      <c r="GJK112" s="940"/>
      <c r="GJL112" s="940"/>
      <c r="GJM112" s="940"/>
      <c r="GJN112" s="940"/>
      <c r="GJO112" s="940"/>
      <c r="GJP112" s="940"/>
      <c r="GJQ112" s="940"/>
      <c r="GJR112" s="940"/>
      <c r="GJS112" s="940"/>
      <c r="GJT112" s="940"/>
      <c r="GJU112" s="940"/>
      <c r="GJV112" s="940"/>
      <c r="GJW112" s="940"/>
      <c r="GJX112" s="940"/>
      <c r="GJY112" s="940"/>
      <c r="GJZ112" s="940"/>
      <c r="GKA112" s="940"/>
      <c r="GKB112" s="940"/>
      <c r="GKC112" s="940"/>
      <c r="GKD112" s="940"/>
      <c r="GKE112" s="940"/>
      <c r="GKF112" s="940"/>
      <c r="GKG112" s="940"/>
      <c r="GKH112" s="940"/>
      <c r="GKI112" s="940"/>
      <c r="GKJ112" s="940"/>
      <c r="GKK112" s="940"/>
      <c r="GKL112" s="940"/>
      <c r="GKM112" s="940"/>
      <c r="GKN112" s="940"/>
      <c r="GKO112" s="940"/>
      <c r="GKP112" s="940"/>
      <c r="GKQ112" s="940"/>
      <c r="GKR112" s="940"/>
      <c r="GKS112" s="940"/>
      <c r="GKT112" s="940"/>
      <c r="GKU112" s="940"/>
      <c r="GKV112" s="940"/>
      <c r="GKW112" s="940"/>
      <c r="GKX112" s="940"/>
      <c r="GKY112" s="940"/>
      <c r="GKZ112" s="940"/>
      <c r="GLA112" s="940"/>
      <c r="GLB112" s="940"/>
      <c r="GLC112" s="940"/>
      <c r="GLD112" s="940"/>
      <c r="GLE112" s="940"/>
      <c r="GLF112" s="940"/>
      <c r="GLG112" s="940"/>
      <c r="GLH112" s="940"/>
      <c r="GLI112" s="940"/>
      <c r="GLJ112" s="940"/>
      <c r="GLK112" s="940"/>
      <c r="GLL112" s="940"/>
      <c r="GLM112" s="940"/>
      <c r="GLN112" s="940"/>
      <c r="GLO112" s="940"/>
      <c r="GLP112" s="940"/>
      <c r="GLQ112" s="940"/>
      <c r="GLR112" s="940"/>
      <c r="GLS112" s="940"/>
      <c r="GLT112" s="940"/>
      <c r="GLU112" s="940"/>
      <c r="GLV112" s="940"/>
      <c r="GLW112" s="940"/>
      <c r="GLX112" s="940"/>
      <c r="GLY112" s="940"/>
      <c r="GLZ112" s="940"/>
      <c r="GMA112" s="940"/>
      <c r="GMB112" s="940"/>
      <c r="GMC112" s="940"/>
      <c r="GMD112" s="940"/>
      <c r="GME112" s="940"/>
      <c r="GMF112" s="940"/>
      <c r="GMG112" s="940"/>
      <c r="GMH112" s="940"/>
      <c r="GMI112" s="940"/>
      <c r="GMJ112" s="940"/>
      <c r="GMK112" s="940"/>
      <c r="GML112" s="940"/>
      <c r="GMM112" s="940"/>
      <c r="GMN112" s="940"/>
      <c r="GMO112" s="940"/>
      <c r="GMP112" s="940"/>
      <c r="GMQ112" s="940"/>
      <c r="GMR112" s="940"/>
      <c r="GMS112" s="940"/>
      <c r="GMT112" s="940"/>
      <c r="GMU112" s="940"/>
      <c r="GMV112" s="940"/>
      <c r="GMW112" s="940"/>
      <c r="GMX112" s="940"/>
      <c r="GMY112" s="940"/>
      <c r="GMZ112" s="940"/>
      <c r="GNA112" s="940"/>
      <c r="GNB112" s="940"/>
      <c r="GNC112" s="940"/>
      <c r="GND112" s="940"/>
      <c r="GNE112" s="940"/>
      <c r="GNF112" s="940"/>
      <c r="GNG112" s="940"/>
      <c r="GNH112" s="940"/>
      <c r="GNI112" s="940"/>
      <c r="GNJ112" s="940"/>
      <c r="GNK112" s="940"/>
      <c r="GNL112" s="940"/>
      <c r="GNM112" s="940"/>
      <c r="GNN112" s="940"/>
      <c r="GNO112" s="940"/>
      <c r="GNP112" s="940"/>
      <c r="GNQ112" s="940"/>
      <c r="GNR112" s="940"/>
      <c r="GNS112" s="940"/>
      <c r="GNT112" s="940"/>
      <c r="GNU112" s="940"/>
      <c r="GNV112" s="940"/>
      <c r="GNW112" s="940"/>
      <c r="GNX112" s="940"/>
      <c r="GNY112" s="940"/>
      <c r="GNZ112" s="940"/>
      <c r="GOA112" s="940"/>
      <c r="GOB112" s="940"/>
      <c r="GOC112" s="940"/>
      <c r="GOD112" s="940"/>
      <c r="GOE112" s="940"/>
      <c r="GOF112" s="940"/>
      <c r="GOG112" s="940"/>
      <c r="GOH112" s="940"/>
      <c r="GOI112" s="940"/>
      <c r="GOJ112" s="940"/>
      <c r="GOK112" s="940"/>
      <c r="GOL112" s="940"/>
      <c r="GOM112" s="940"/>
      <c r="GON112" s="940"/>
      <c r="GOO112" s="940"/>
      <c r="GOP112" s="940"/>
      <c r="GOQ112" s="940"/>
      <c r="GOR112" s="940"/>
      <c r="GOS112" s="940"/>
      <c r="GOT112" s="940"/>
      <c r="GOU112" s="940"/>
      <c r="GOV112" s="940"/>
      <c r="GOW112" s="940"/>
      <c r="GOX112" s="940"/>
      <c r="GOY112" s="940"/>
      <c r="GOZ112" s="940"/>
      <c r="GPA112" s="940"/>
      <c r="GPB112" s="940"/>
      <c r="GPC112" s="940"/>
      <c r="GPD112" s="940"/>
      <c r="GPE112" s="940"/>
      <c r="GPF112" s="940"/>
      <c r="GPG112" s="940"/>
      <c r="GPH112" s="940"/>
      <c r="GPI112" s="940"/>
      <c r="GPJ112" s="940"/>
      <c r="GPK112" s="940"/>
      <c r="GPL112" s="940"/>
      <c r="GPM112" s="940"/>
      <c r="GPN112" s="940"/>
      <c r="GPO112" s="940"/>
      <c r="GPP112" s="940"/>
      <c r="GPQ112" s="940"/>
      <c r="GPR112" s="940"/>
      <c r="GPS112" s="940"/>
      <c r="GPT112" s="940"/>
      <c r="GPU112" s="940"/>
      <c r="GPV112" s="940"/>
      <c r="GPW112" s="940"/>
      <c r="GPX112" s="940"/>
      <c r="GPY112" s="940"/>
      <c r="GPZ112" s="940"/>
      <c r="GQA112" s="940"/>
      <c r="GQB112" s="940"/>
      <c r="GQC112" s="940"/>
      <c r="GQD112" s="940"/>
      <c r="GQE112" s="940"/>
      <c r="GQF112" s="940"/>
      <c r="GQG112" s="940"/>
      <c r="GQH112" s="940"/>
      <c r="GQI112" s="940"/>
      <c r="GQJ112" s="940"/>
      <c r="GQK112" s="940"/>
      <c r="GQL112" s="940"/>
      <c r="GQM112" s="940"/>
      <c r="GQN112" s="940"/>
      <c r="GQO112" s="940"/>
      <c r="GQP112" s="940"/>
      <c r="GQQ112" s="940"/>
      <c r="GQR112" s="940"/>
      <c r="GQS112" s="940"/>
      <c r="GQT112" s="940"/>
      <c r="GQU112" s="940"/>
      <c r="GQV112" s="940"/>
      <c r="GQW112" s="940"/>
      <c r="GQX112" s="940"/>
      <c r="GQY112" s="940"/>
      <c r="GQZ112" s="940"/>
      <c r="GRA112" s="940"/>
      <c r="GRB112" s="940"/>
      <c r="GRC112" s="940"/>
      <c r="GRD112" s="940"/>
      <c r="GRE112" s="940"/>
      <c r="GRF112" s="940"/>
      <c r="GRG112" s="940"/>
      <c r="GRH112" s="940"/>
      <c r="GRI112" s="940"/>
      <c r="GRJ112" s="940"/>
      <c r="GRK112" s="940"/>
      <c r="GRL112" s="940"/>
      <c r="GRM112" s="940"/>
      <c r="GRN112" s="940"/>
      <c r="GRO112" s="940"/>
      <c r="GRP112" s="940"/>
      <c r="GRQ112" s="940"/>
      <c r="GRR112" s="940"/>
      <c r="GRS112" s="940"/>
      <c r="GRT112" s="940"/>
      <c r="GRU112" s="940"/>
      <c r="GRV112" s="940"/>
      <c r="GRW112" s="940"/>
      <c r="GRX112" s="940"/>
      <c r="GRY112" s="940"/>
      <c r="GRZ112" s="940"/>
      <c r="GSA112" s="940"/>
      <c r="GSB112" s="940"/>
      <c r="GSC112" s="940"/>
      <c r="GSD112" s="940"/>
      <c r="GSE112" s="940"/>
      <c r="GSF112" s="940"/>
      <c r="GSG112" s="940"/>
      <c r="GSH112" s="940"/>
      <c r="GSI112" s="940"/>
      <c r="GSJ112" s="940"/>
      <c r="GSK112" s="940"/>
      <c r="GSL112" s="940"/>
      <c r="GSM112" s="940"/>
      <c r="GSN112" s="940"/>
      <c r="GSO112" s="940"/>
      <c r="GSP112" s="940"/>
      <c r="GSQ112" s="940"/>
      <c r="GSR112" s="940"/>
      <c r="GSS112" s="940"/>
      <c r="GST112" s="940"/>
      <c r="GSU112" s="940"/>
      <c r="GSV112" s="940"/>
      <c r="GSW112" s="940"/>
      <c r="GSX112" s="940"/>
      <c r="GSY112" s="940"/>
      <c r="GSZ112" s="940"/>
      <c r="GTA112" s="940"/>
      <c r="GTB112" s="940"/>
      <c r="GTC112" s="940"/>
      <c r="GTD112" s="940"/>
      <c r="GTE112" s="940"/>
      <c r="GTF112" s="940"/>
      <c r="GTG112" s="940"/>
      <c r="GTH112" s="940"/>
      <c r="GTI112" s="940"/>
      <c r="GTJ112" s="940"/>
      <c r="GTK112" s="940"/>
      <c r="GTL112" s="940"/>
      <c r="GTM112" s="940"/>
      <c r="GTN112" s="940"/>
      <c r="GTO112" s="940"/>
      <c r="GTP112" s="940"/>
      <c r="GTQ112" s="940"/>
      <c r="GTR112" s="940"/>
      <c r="GTS112" s="940"/>
      <c r="GTT112" s="940"/>
      <c r="GTU112" s="940"/>
      <c r="GTV112" s="940"/>
      <c r="GTW112" s="940"/>
      <c r="GTX112" s="940"/>
      <c r="GTY112" s="940"/>
      <c r="GTZ112" s="940"/>
      <c r="GUA112" s="940"/>
      <c r="GUB112" s="940"/>
      <c r="GUC112" s="940"/>
      <c r="GUD112" s="940"/>
      <c r="GUE112" s="940"/>
      <c r="GUF112" s="940"/>
      <c r="GUG112" s="940"/>
      <c r="GUH112" s="940"/>
      <c r="GUI112" s="940"/>
      <c r="GUJ112" s="940"/>
      <c r="GUK112" s="940"/>
      <c r="GUL112" s="940"/>
      <c r="GUM112" s="940"/>
      <c r="GUN112" s="940"/>
      <c r="GUO112" s="940"/>
      <c r="GUP112" s="940"/>
      <c r="GUQ112" s="940"/>
      <c r="GUR112" s="940"/>
      <c r="GUS112" s="940"/>
      <c r="GUT112" s="940"/>
      <c r="GUU112" s="940"/>
      <c r="GUV112" s="940"/>
      <c r="GUW112" s="940"/>
      <c r="GUX112" s="940"/>
      <c r="GUY112" s="940"/>
      <c r="GUZ112" s="940"/>
      <c r="GVA112" s="940"/>
      <c r="GVB112" s="940"/>
      <c r="GVC112" s="940"/>
      <c r="GVD112" s="940"/>
      <c r="GVE112" s="940"/>
      <c r="GVF112" s="940"/>
      <c r="GVG112" s="940"/>
      <c r="GVH112" s="940"/>
      <c r="GVI112" s="940"/>
      <c r="GVJ112" s="940"/>
      <c r="GVK112" s="940"/>
      <c r="GVL112" s="940"/>
      <c r="GVM112" s="940"/>
      <c r="GVN112" s="940"/>
      <c r="GVO112" s="940"/>
      <c r="GVP112" s="940"/>
      <c r="GVQ112" s="940"/>
      <c r="GVR112" s="940"/>
      <c r="GVS112" s="940"/>
      <c r="GVT112" s="940"/>
      <c r="GVU112" s="940"/>
      <c r="GVV112" s="940"/>
      <c r="GVW112" s="940"/>
      <c r="GVX112" s="940"/>
      <c r="GVY112" s="940"/>
      <c r="GVZ112" s="940"/>
      <c r="GWA112" s="940"/>
      <c r="GWB112" s="940"/>
      <c r="GWC112" s="940"/>
      <c r="GWD112" s="940"/>
      <c r="GWE112" s="940"/>
      <c r="GWF112" s="940"/>
      <c r="GWG112" s="940"/>
      <c r="GWH112" s="940"/>
      <c r="GWI112" s="940"/>
      <c r="GWJ112" s="940"/>
      <c r="GWK112" s="940"/>
      <c r="GWL112" s="940"/>
      <c r="GWM112" s="940"/>
      <c r="GWN112" s="940"/>
      <c r="GWO112" s="940"/>
      <c r="GWP112" s="940"/>
      <c r="GWQ112" s="940"/>
      <c r="GWR112" s="940"/>
      <c r="GWS112" s="940"/>
      <c r="GWT112" s="940"/>
      <c r="GWU112" s="940"/>
      <c r="GWV112" s="940"/>
      <c r="GWW112" s="940"/>
      <c r="GWX112" s="940"/>
      <c r="GWY112" s="940"/>
      <c r="GWZ112" s="940"/>
      <c r="GXA112" s="940"/>
      <c r="GXB112" s="940"/>
      <c r="GXC112" s="940"/>
      <c r="GXD112" s="940"/>
      <c r="GXE112" s="940"/>
      <c r="GXF112" s="940"/>
      <c r="GXG112" s="940"/>
      <c r="GXH112" s="940"/>
      <c r="GXI112" s="940"/>
      <c r="GXJ112" s="940"/>
      <c r="GXK112" s="940"/>
      <c r="GXL112" s="940"/>
      <c r="GXM112" s="940"/>
      <c r="GXN112" s="940"/>
      <c r="GXO112" s="940"/>
      <c r="GXP112" s="940"/>
      <c r="GXQ112" s="940"/>
      <c r="GXR112" s="940"/>
      <c r="GXS112" s="940"/>
      <c r="GXT112" s="940"/>
      <c r="GXU112" s="940"/>
      <c r="GXV112" s="940"/>
      <c r="GXW112" s="940"/>
      <c r="GXX112" s="940"/>
      <c r="GXY112" s="940"/>
      <c r="GXZ112" s="940"/>
      <c r="GYA112" s="940"/>
      <c r="GYB112" s="940"/>
      <c r="GYC112" s="940"/>
      <c r="GYD112" s="940"/>
      <c r="GYE112" s="940"/>
      <c r="GYF112" s="940"/>
      <c r="GYG112" s="940"/>
      <c r="GYH112" s="940"/>
      <c r="GYI112" s="940"/>
      <c r="GYJ112" s="940"/>
      <c r="GYK112" s="940"/>
      <c r="GYL112" s="940"/>
      <c r="GYM112" s="940"/>
      <c r="GYN112" s="940"/>
      <c r="GYO112" s="940"/>
      <c r="GYP112" s="940"/>
      <c r="GYQ112" s="940"/>
      <c r="GYR112" s="940"/>
      <c r="GYS112" s="940"/>
      <c r="GYT112" s="940"/>
      <c r="GYU112" s="940"/>
      <c r="GYV112" s="940"/>
      <c r="GYW112" s="940"/>
      <c r="GYX112" s="940"/>
      <c r="GYY112" s="940"/>
      <c r="GYZ112" s="940"/>
      <c r="GZA112" s="940"/>
      <c r="GZB112" s="940"/>
      <c r="GZC112" s="940"/>
      <c r="GZD112" s="940"/>
      <c r="GZE112" s="940"/>
      <c r="GZF112" s="940"/>
      <c r="GZG112" s="940"/>
      <c r="GZH112" s="940"/>
      <c r="GZI112" s="940"/>
      <c r="GZJ112" s="940"/>
      <c r="GZK112" s="940"/>
      <c r="GZL112" s="940"/>
      <c r="GZM112" s="940"/>
      <c r="GZN112" s="940"/>
      <c r="GZO112" s="940"/>
      <c r="GZP112" s="940"/>
      <c r="GZQ112" s="940"/>
      <c r="GZR112" s="940"/>
      <c r="GZS112" s="940"/>
      <c r="GZT112" s="940"/>
      <c r="GZU112" s="940"/>
      <c r="GZV112" s="940"/>
      <c r="GZW112" s="940"/>
      <c r="GZX112" s="940"/>
      <c r="GZY112" s="940"/>
      <c r="GZZ112" s="940"/>
      <c r="HAA112" s="940"/>
      <c r="HAB112" s="940"/>
      <c r="HAC112" s="940"/>
      <c r="HAD112" s="940"/>
      <c r="HAE112" s="940"/>
      <c r="HAF112" s="940"/>
      <c r="HAG112" s="940"/>
      <c r="HAH112" s="940"/>
      <c r="HAI112" s="940"/>
      <c r="HAJ112" s="940"/>
      <c r="HAK112" s="940"/>
      <c r="HAL112" s="940"/>
      <c r="HAM112" s="940"/>
      <c r="HAN112" s="940"/>
      <c r="HAO112" s="940"/>
      <c r="HAP112" s="940"/>
      <c r="HAQ112" s="940"/>
      <c r="HAR112" s="940"/>
      <c r="HAS112" s="940"/>
      <c r="HAT112" s="940"/>
      <c r="HAU112" s="940"/>
      <c r="HAV112" s="940"/>
      <c r="HAW112" s="940"/>
      <c r="HAX112" s="940"/>
      <c r="HAY112" s="940"/>
      <c r="HAZ112" s="940"/>
      <c r="HBA112" s="940"/>
      <c r="HBB112" s="940"/>
      <c r="HBC112" s="940"/>
      <c r="HBD112" s="940"/>
      <c r="HBE112" s="940"/>
      <c r="HBF112" s="940"/>
      <c r="HBG112" s="940"/>
      <c r="HBH112" s="940"/>
      <c r="HBI112" s="940"/>
      <c r="HBJ112" s="940"/>
      <c r="HBK112" s="940"/>
      <c r="HBL112" s="940"/>
      <c r="HBM112" s="940"/>
      <c r="HBN112" s="940"/>
      <c r="HBO112" s="940"/>
      <c r="HBP112" s="940"/>
      <c r="HBQ112" s="940"/>
      <c r="HBR112" s="940"/>
      <c r="HBS112" s="940"/>
      <c r="HBT112" s="940"/>
      <c r="HBU112" s="940"/>
      <c r="HBV112" s="940"/>
      <c r="HBW112" s="940"/>
      <c r="HBX112" s="940"/>
      <c r="HBY112" s="940"/>
      <c r="HBZ112" s="940"/>
      <c r="HCA112" s="940"/>
      <c r="HCB112" s="940"/>
      <c r="HCC112" s="940"/>
      <c r="HCD112" s="940"/>
      <c r="HCE112" s="940"/>
      <c r="HCF112" s="940"/>
      <c r="HCG112" s="940"/>
      <c r="HCH112" s="940"/>
      <c r="HCI112" s="940"/>
      <c r="HCJ112" s="940"/>
      <c r="HCK112" s="940"/>
      <c r="HCL112" s="940"/>
      <c r="HCM112" s="940"/>
      <c r="HCN112" s="940"/>
      <c r="HCO112" s="940"/>
      <c r="HCP112" s="940"/>
      <c r="HCQ112" s="940"/>
      <c r="HCR112" s="940"/>
      <c r="HCS112" s="940"/>
      <c r="HCT112" s="940"/>
      <c r="HCU112" s="940"/>
      <c r="HCV112" s="940"/>
      <c r="HCW112" s="940"/>
      <c r="HCX112" s="940"/>
      <c r="HCY112" s="940"/>
      <c r="HCZ112" s="940"/>
      <c r="HDA112" s="940"/>
      <c r="HDB112" s="940"/>
      <c r="HDC112" s="940"/>
      <c r="HDD112" s="940"/>
      <c r="HDE112" s="940"/>
      <c r="HDF112" s="940"/>
      <c r="HDG112" s="940"/>
      <c r="HDH112" s="940"/>
      <c r="HDI112" s="940"/>
      <c r="HDJ112" s="940"/>
      <c r="HDK112" s="940"/>
      <c r="HDL112" s="940"/>
      <c r="HDM112" s="940"/>
      <c r="HDN112" s="940"/>
      <c r="HDO112" s="940"/>
      <c r="HDP112" s="940"/>
      <c r="HDQ112" s="940"/>
      <c r="HDR112" s="940"/>
      <c r="HDS112" s="940"/>
      <c r="HDT112" s="940"/>
      <c r="HDU112" s="940"/>
      <c r="HDV112" s="940"/>
      <c r="HDW112" s="940"/>
      <c r="HDX112" s="940"/>
      <c r="HDY112" s="940"/>
      <c r="HDZ112" s="940"/>
      <c r="HEA112" s="940"/>
      <c r="HEB112" s="940"/>
      <c r="HEC112" s="940"/>
      <c r="HED112" s="940"/>
      <c r="HEE112" s="940"/>
      <c r="HEF112" s="940"/>
      <c r="HEG112" s="940"/>
      <c r="HEH112" s="940"/>
      <c r="HEI112" s="940"/>
      <c r="HEJ112" s="940"/>
      <c r="HEK112" s="940"/>
      <c r="HEL112" s="940"/>
      <c r="HEM112" s="940"/>
      <c r="HEN112" s="940"/>
      <c r="HEO112" s="940"/>
      <c r="HEP112" s="940"/>
      <c r="HEQ112" s="940"/>
      <c r="HER112" s="940"/>
      <c r="HES112" s="940"/>
      <c r="HET112" s="940"/>
      <c r="HEU112" s="940"/>
      <c r="HEV112" s="940"/>
      <c r="HEW112" s="940"/>
      <c r="HEX112" s="940"/>
      <c r="HEY112" s="940"/>
      <c r="HEZ112" s="940"/>
      <c r="HFA112" s="940"/>
      <c r="HFB112" s="940"/>
      <c r="HFC112" s="940"/>
      <c r="HFD112" s="940"/>
      <c r="HFE112" s="940"/>
      <c r="HFF112" s="940"/>
      <c r="HFG112" s="940"/>
      <c r="HFH112" s="940"/>
      <c r="HFI112" s="940"/>
      <c r="HFJ112" s="940"/>
      <c r="HFK112" s="940"/>
      <c r="HFL112" s="940"/>
      <c r="HFM112" s="940"/>
      <c r="HFN112" s="940"/>
      <c r="HFO112" s="940"/>
      <c r="HFP112" s="940"/>
      <c r="HFQ112" s="940"/>
      <c r="HFR112" s="940"/>
      <c r="HFS112" s="940"/>
      <c r="HFT112" s="940"/>
      <c r="HFU112" s="940"/>
      <c r="HFV112" s="940"/>
      <c r="HFW112" s="940"/>
      <c r="HFX112" s="940"/>
      <c r="HFY112" s="940"/>
      <c r="HFZ112" s="940"/>
      <c r="HGA112" s="940"/>
      <c r="HGB112" s="940"/>
      <c r="HGC112" s="940"/>
      <c r="HGD112" s="940"/>
      <c r="HGE112" s="940"/>
      <c r="HGF112" s="940"/>
      <c r="HGG112" s="940"/>
      <c r="HGH112" s="940"/>
      <c r="HGI112" s="940"/>
      <c r="HGJ112" s="940"/>
      <c r="HGK112" s="940"/>
      <c r="HGL112" s="940"/>
      <c r="HGM112" s="940"/>
      <c r="HGN112" s="940"/>
      <c r="HGO112" s="940"/>
      <c r="HGP112" s="940"/>
      <c r="HGQ112" s="940"/>
      <c r="HGR112" s="940"/>
      <c r="HGS112" s="940"/>
      <c r="HGT112" s="940"/>
      <c r="HGU112" s="940"/>
      <c r="HGV112" s="940"/>
      <c r="HGW112" s="940"/>
      <c r="HGX112" s="940"/>
      <c r="HGY112" s="940"/>
      <c r="HGZ112" s="940"/>
      <c r="HHA112" s="940"/>
      <c r="HHB112" s="940"/>
      <c r="HHC112" s="940"/>
      <c r="HHD112" s="940"/>
      <c r="HHE112" s="940"/>
      <c r="HHF112" s="940"/>
      <c r="HHG112" s="940"/>
      <c r="HHH112" s="940"/>
      <c r="HHI112" s="940"/>
      <c r="HHJ112" s="940"/>
      <c r="HHK112" s="940"/>
      <c r="HHL112" s="940"/>
      <c r="HHM112" s="940"/>
      <c r="HHN112" s="940"/>
      <c r="HHO112" s="940"/>
      <c r="HHP112" s="940"/>
      <c r="HHQ112" s="940"/>
      <c r="HHR112" s="940"/>
      <c r="HHS112" s="940"/>
      <c r="HHT112" s="940"/>
      <c r="HHU112" s="940"/>
      <c r="HHV112" s="940"/>
      <c r="HHW112" s="940"/>
      <c r="HHX112" s="940"/>
      <c r="HHY112" s="940"/>
      <c r="HHZ112" s="940"/>
      <c r="HIA112" s="940"/>
      <c r="HIB112" s="940"/>
      <c r="HIC112" s="940"/>
      <c r="HID112" s="940"/>
      <c r="HIE112" s="940"/>
      <c r="HIF112" s="940"/>
      <c r="HIG112" s="940"/>
      <c r="HIH112" s="940"/>
      <c r="HII112" s="940"/>
      <c r="HIJ112" s="940"/>
      <c r="HIK112" s="940"/>
      <c r="HIL112" s="940"/>
      <c r="HIM112" s="940"/>
      <c r="HIN112" s="940"/>
      <c r="HIO112" s="940"/>
      <c r="HIP112" s="940"/>
      <c r="HIQ112" s="940"/>
      <c r="HIR112" s="940"/>
      <c r="HIS112" s="940"/>
      <c r="HIT112" s="940"/>
      <c r="HIU112" s="940"/>
      <c r="HIV112" s="940"/>
      <c r="HIW112" s="940"/>
      <c r="HIX112" s="940"/>
      <c r="HIY112" s="940"/>
      <c r="HIZ112" s="940"/>
      <c r="HJA112" s="940"/>
      <c r="HJB112" s="940"/>
      <c r="HJC112" s="940"/>
      <c r="HJD112" s="940"/>
      <c r="HJE112" s="940"/>
      <c r="HJF112" s="940"/>
      <c r="HJG112" s="940"/>
      <c r="HJH112" s="940"/>
      <c r="HJI112" s="940"/>
      <c r="HJJ112" s="940"/>
      <c r="HJK112" s="940"/>
      <c r="HJL112" s="940"/>
      <c r="HJM112" s="940"/>
      <c r="HJN112" s="940"/>
      <c r="HJO112" s="940"/>
      <c r="HJP112" s="940"/>
      <c r="HJQ112" s="940"/>
      <c r="HJR112" s="940"/>
      <c r="HJS112" s="940"/>
      <c r="HJT112" s="940"/>
      <c r="HJU112" s="940"/>
      <c r="HJV112" s="940"/>
      <c r="HJW112" s="940"/>
      <c r="HJX112" s="940"/>
      <c r="HJY112" s="940"/>
      <c r="HJZ112" s="940"/>
      <c r="HKA112" s="940"/>
      <c r="HKB112" s="940"/>
      <c r="HKC112" s="940"/>
      <c r="HKD112" s="940"/>
      <c r="HKE112" s="940"/>
      <c r="HKF112" s="940"/>
      <c r="HKG112" s="940"/>
      <c r="HKH112" s="940"/>
      <c r="HKI112" s="940"/>
      <c r="HKJ112" s="940"/>
      <c r="HKK112" s="940"/>
      <c r="HKL112" s="940"/>
      <c r="HKM112" s="940"/>
      <c r="HKN112" s="940"/>
      <c r="HKO112" s="940"/>
      <c r="HKP112" s="940"/>
      <c r="HKQ112" s="940"/>
      <c r="HKR112" s="940"/>
      <c r="HKS112" s="940"/>
      <c r="HKT112" s="940"/>
      <c r="HKU112" s="940"/>
      <c r="HKV112" s="940"/>
      <c r="HKW112" s="940"/>
      <c r="HKX112" s="940"/>
      <c r="HKY112" s="940"/>
      <c r="HKZ112" s="940"/>
      <c r="HLA112" s="940"/>
      <c r="HLB112" s="940"/>
      <c r="HLC112" s="940"/>
      <c r="HLD112" s="940"/>
      <c r="HLE112" s="940"/>
      <c r="HLF112" s="940"/>
      <c r="HLG112" s="940"/>
      <c r="HLH112" s="940"/>
      <c r="HLI112" s="940"/>
      <c r="HLJ112" s="940"/>
      <c r="HLK112" s="940"/>
      <c r="HLL112" s="940"/>
      <c r="HLM112" s="940"/>
      <c r="HLN112" s="940"/>
      <c r="HLO112" s="940"/>
      <c r="HLP112" s="940"/>
      <c r="HLQ112" s="940"/>
      <c r="HLR112" s="940"/>
      <c r="HLS112" s="940"/>
      <c r="HLT112" s="940"/>
      <c r="HLU112" s="940"/>
      <c r="HLV112" s="940"/>
      <c r="HLW112" s="940"/>
      <c r="HLX112" s="940"/>
      <c r="HLY112" s="940"/>
      <c r="HLZ112" s="940"/>
      <c r="HMA112" s="940"/>
      <c r="HMB112" s="940"/>
      <c r="HMC112" s="940"/>
      <c r="HMD112" s="940"/>
      <c r="HME112" s="940"/>
      <c r="HMF112" s="940"/>
      <c r="HMG112" s="940"/>
      <c r="HMH112" s="940"/>
      <c r="HMI112" s="940"/>
      <c r="HMJ112" s="940"/>
      <c r="HMK112" s="940"/>
      <c r="HML112" s="940"/>
      <c r="HMM112" s="940"/>
      <c r="HMN112" s="940"/>
      <c r="HMO112" s="940"/>
      <c r="HMP112" s="940"/>
      <c r="HMQ112" s="940"/>
      <c r="HMR112" s="940"/>
      <c r="HMS112" s="940"/>
      <c r="HMT112" s="940"/>
      <c r="HMU112" s="940"/>
      <c r="HMV112" s="940"/>
      <c r="HMW112" s="940"/>
      <c r="HMX112" s="940"/>
      <c r="HMY112" s="940"/>
      <c r="HMZ112" s="940"/>
      <c r="HNA112" s="940"/>
      <c r="HNB112" s="940"/>
      <c r="HNC112" s="940"/>
      <c r="HND112" s="940"/>
      <c r="HNE112" s="940"/>
      <c r="HNF112" s="940"/>
      <c r="HNG112" s="940"/>
      <c r="HNH112" s="940"/>
      <c r="HNI112" s="940"/>
      <c r="HNJ112" s="940"/>
      <c r="HNK112" s="940"/>
      <c r="HNL112" s="940"/>
      <c r="HNM112" s="940"/>
      <c r="HNN112" s="940"/>
      <c r="HNO112" s="940"/>
      <c r="HNP112" s="940"/>
      <c r="HNQ112" s="940"/>
      <c r="HNR112" s="940"/>
      <c r="HNS112" s="940"/>
      <c r="HNT112" s="940"/>
      <c r="HNU112" s="940"/>
      <c r="HNV112" s="940"/>
      <c r="HNW112" s="940"/>
      <c r="HNX112" s="940"/>
      <c r="HNY112" s="940"/>
      <c r="HNZ112" s="940"/>
      <c r="HOA112" s="940"/>
      <c r="HOB112" s="940"/>
      <c r="HOC112" s="940"/>
      <c r="HOD112" s="940"/>
      <c r="HOE112" s="940"/>
      <c r="HOF112" s="940"/>
      <c r="HOG112" s="940"/>
      <c r="HOH112" s="940"/>
      <c r="HOI112" s="940"/>
      <c r="HOJ112" s="940"/>
      <c r="HOK112" s="940"/>
      <c r="HOL112" s="940"/>
      <c r="HOM112" s="940"/>
      <c r="HON112" s="940"/>
      <c r="HOO112" s="940"/>
      <c r="HOP112" s="940"/>
      <c r="HOQ112" s="940"/>
      <c r="HOR112" s="940"/>
      <c r="HOS112" s="940"/>
      <c r="HOT112" s="940"/>
      <c r="HOU112" s="940"/>
      <c r="HOV112" s="940"/>
      <c r="HOW112" s="940"/>
      <c r="HOX112" s="940"/>
      <c r="HOY112" s="940"/>
      <c r="HOZ112" s="940"/>
      <c r="HPA112" s="940"/>
      <c r="HPB112" s="940"/>
      <c r="HPC112" s="940"/>
      <c r="HPD112" s="940"/>
      <c r="HPE112" s="940"/>
      <c r="HPF112" s="940"/>
      <c r="HPG112" s="940"/>
      <c r="HPH112" s="940"/>
      <c r="HPI112" s="940"/>
      <c r="HPJ112" s="940"/>
      <c r="HPK112" s="940"/>
      <c r="HPL112" s="940"/>
      <c r="HPM112" s="940"/>
      <c r="HPN112" s="940"/>
      <c r="HPO112" s="940"/>
      <c r="HPP112" s="940"/>
      <c r="HPQ112" s="940"/>
      <c r="HPR112" s="940"/>
      <c r="HPS112" s="940"/>
      <c r="HPT112" s="940"/>
      <c r="HPU112" s="940"/>
      <c r="HPV112" s="940"/>
      <c r="HPW112" s="940"/>
      <c r="HPX112" s="940"/>
      <c r="HPY112" s="940"/>
      <c r="HPZ112" s="940"/>
      <c r="HQA112" s="940"/>
      <c r="HQB112" s="940"/>
      <c r="HQC112" s="940"/>
      <c r="HQD112" s="940"/>
      <c r="HQE112" s="940"/>
      <c r="HQF112" s="940"/>
      <c r="HQG112" s="940"/>
      <c r="HQH112" s="940"/>
      <c r="HQI112" s="940"/>
      <c r="HQJ112" s="940"/>
      <c r="HQK112" s="940"/>
      <c r="HQL112" s="940"/>
      <c r="HQM112" s="940"/>
      <c r="HQN112" s="940"/>
      <c r="HQO112" s="940"/>
      <c r="HQP112" s="940"/>
      <c r="HQQ112" s="940"/>
      <c r="HQR112" s="940"/>
      <c r="HQS112" s="940"/>
      <c r="HQT112" s="940"/>
      <c r="HQU112" s="940"/>
      <c r="HQV112" s="940"/>
      <c r="HQW112" s="940"/>
      <c r="HQX112" s="940"/>
      <c r="HQY112" s="940"/>
      <c r="HQZ112" s="940"/>
      <c r="HRA112" s="940"/>
      <c r="HRB112" s="940"/>
      <c r="HRC112" s="940"/>
      <c r="HRD112" s="940"/>
      <c r="HRE112" s="940"/>
      <c r="HRF112" s="940"/>
      <c r="HRG112" s="940"/>
      <c r="HRH112" s="940"/>
      <c r="HRI112" s="940"/>
      <c r="HRJ112" s="940"/>
      <c r="HRK112" s="940"/>
      <c r="HRL112" s="940"/>
      <c r="HRM112" s="940"/>
      <c r="HRN112" s="940"/>
      <c r="HRO112" s="940"/>
      <c r="HRP112" s="940"/>
      <c r="HRQ112" s="940"/>
      <c r="HRR112" s="940"/>
      <c r="HRS112" s="940"/>
      <c r="HRT112" s="940"/>
      <c r="HRU112" s="940"/>
      <c r="HRV112" s="940"/>
      <c r="HRW112" s="940"/>
      <c r="HRX112" s="940"/>
      <c r="HRY112" s="940"/>
      <c r="HRZ112" s="940"/>
      <c r="HSA112" s="940"/>
      <c r="HSB112" s="940"/>
      <c r="HSC112" s="940"/>
      <c r="HSD112" s="940"/>
      <c r="HSE112" s="940"/>
      <c r="HSF112" s="940"/>
      <c r="HSG112" s="940"/>
      <c r="HSH112" s="940"/>
      <c r="HSI112" s="940"/>
      <c r="HSJ112" s="940"/>
      <c r="HSK112" s="940"/>
      <c r="HSL112" s="940"/>
      <c r="HSM112" s="940"/>
      <c r="HSN112" s="940"/>
      <c r="HSO112" s="940"/>
      <c r="HSP112" s="940"/>
      <c r="HSQ112" s="940"/>
      <c r="HSR112" s="940"/>
      <c r="HSS112" s="940"/>
      <c r="HST112" s="940"/>
      <c r="HSU112" s="940"/>
      <c r="HSV112" s="940"/>
      <c r="HSW112" s="940"/>
      <c r="HSX112" s="940"/>
      <c r="HSY112" s="940"/>
      <c r="HSZ112" s="940"/>
      <c r="HTA112" s="940"/>
      <c r="HTB112" s="940"/>
      <c r="HTC112" s="940"/>
      <c r="HTD112" s="940"/>
      <c r="HTE112" s="940"/>
      <c r="HTF112" s="940"/>
      <c r="HTG112" s="940"/>
      <c r="HTH112" s="940"/>
      <c r="HTI112" s="940"/>
      <c r="HTJ112" s="940"/>
      <c r="HTK112" s="940"/>
      <c r="HTL112" s="940"/>
      <c r="HTM112" s="940"/>
      <c r="HTN112" s="940"/>
      <c r="HTO112" s="940"/>
      <c r="HTP112" s="940"/>
      <c r="HTQ112" s="940"/>
      <c r="HTR112" s="940"/>
      <c r="HTS112" s="940"/>
      <c r="HTT112" s="940"/>
      <c r="HTU112" s="940"/>
      <c r="HTV112" s="940"/>
      <c r="HTW112" s="940"/>
      <c r="HTX112" s="940"/>
      <c r="HTY112" s="940"/>
      <c r="HTZ112" s="940"/>
      <c r="HUA112" s="940"/>
      <c r="HUB112" s="940"/>
      <c r="HUC112" s="940"/>
      <c r="HUD112" s="940"/>
      <c r="HUE112" s="940"/>
      <c r="HUF112" s="940"/>
      <c r="HUG112" s="940"/>
      <c r="HUH112" s="940"/>
      <c r="HUI112" s="940"/>
      <c r="HUJ112" s="940"/>
      <c r="HUK112" s="940"/>
      <c r="HUL112" s="940"/>
      <c r="HUM112" s="940"/>
      <c r="HUN112" s="940"/>
      <c r="HUO112" s="940"/>
      <c r="HUP112" s="940"/>
      <c r="HUQ112" s="940"/>
      <c r="HUR112" s="940"/>
      <c r="HUS112" s="940"/>
      <c r="HUT112" s="940"/>
      <c r="HUU112" s="940"/>
      <c r="HUV112" s="940"/>
      <c r="HUW112" s="940"/>
      <c r="HUX112" s="940"/>
      <c r="HUY112" s="940"/>
      <c r="HUZ112" s="940"/>
      <c r="HVA112" s="940"/>
      <c r="HVB112" s="940"/>
      <c r="HVC112" s="940"/>
      <c r="HVD112" s="940"/>
      <c r="HVE112" s="940"/>
      <c r="HVF112" s="940"/>
      <c r="HVG112" s="940"/>
      <c r="HVH112" s="940"/>
      <c r="HVI112" s="940"/>
      <c r="HVJ112" s="940"/>
      <c r="HVK112" s="940"/>
      <c r="HVL112" s="940"/>
      <c r="HVM112" s="940"/>
      <c r="HVN112" s="940"/>
      <c r="HVO112" s="940"/>
      <c r="HVP112" s="940"/>
      <c r="HVQ112" s="940"/>
      <c r="HVR112" s="940"/>
      <c r="HVS112" s="940"/>
      <c r="HVT112" s="940"/>
      <c r="HVU112" s="940"/>
      <c r="HVV112" s="940"/>
      <c r="HVW112" s="940"/>
      <c r="HVX112" s="940"/>
      <c r="HVY112" s="940"/>
      <c r="HVZ112" s="940"/>
      <c r="HWA112" s="940"/>
      <c r="HWB112" s="940"/>
      <c r="HWC112" s="940"/>
      <c r="HWD112" s="940"/>
      <c r="HWE112" s="940"/>
      <c r="HWF112" s="940"/>
      <c r="HWG112" s="940"/>
      <c r="HWH112" s="940"/>
      <c r="HWI112" s="940"/>
      <c r="HWJ112" s="940"/>
      <c r="HWK112" s="940"/>
      <c r="HWL112" s="940"/>
      <c r="HWM112" s="940"/>
      <c r="HWN112" s="940"/>
      <c r="HWO112" s="940"/>
      <c r="HWP112" s="940"/>
      <c r="HWQ112" s="940"/>
      <c r="HWR112" s="940"/>
      <c r="HWS112" s="940"/>
      <c r="HWT112" s="940"/>
      <c r="HWU112" s="940"/>
      <c r="HWV112" s="940"/>
      <c r="HWW112" s="940"/>
      <c r="HWX112" s="940"/>
      <c r="HWY112" s="940"/>
      <c r="HWZ112" s="940"/>
      <c r="HXA112" s="940"/>
      <c r="HXB112" s="940"/>
      <c r="HXC112" s="940"/>
      <c r="HXD112" s="940"/>
      <c r="HXE112" s="940"/>
      <c r="HXF112" s="940"/>
      <c r="HXG112" s="940"/>
      <c r="HXH112" s="940"/>
      <c r="HXI112" s="940"/>
      <c r="HXJ112" s="940"/>
      <c r="HXK112" s="940"/>
      <c r="HXL112" s="940"/>
      <c r="HXM112" s="940"/>
      <c r="HXN112" s="940"/>
      <c r="HXO112" s="940"/>
      <c r="HXP112" s="940"/>
      <c r="HXQ112" s="940"/>
      <c r="HXR112" s="940"/>
      <c r="HXS112" s="940"/>
      <c r="HXT112" s="940"/>
      <c r="HXU112" s="940"/>
      <c r="HXV112" s="940"/>
      <c r="HXW112" s="940"/>
      <c r="HXX112" s="940"/>
      <c r="HXY112" s="940"/>
      <c r="HXZ112" s="940"/>
      <c r="HYA112" s="940"/>
      <c r="HYB112" s="940"/>
      <c r="HYC112" s="940"/>
      <c r="HYD112" s="940"/>
      <c r="HYE112" s="940"/>
      <c r="HYF112" s="940"/>
      <c r="HYG112" s="940"/>
      <c r="HYH112" s="940"/>
      <c r="HYI112" s="940"/>
      <c r="HYJ112" s="940"/>
      <c r="HYK112" s="940"/>
      <c r="HYL112" s="940"/>
      <c r="HYM112" s="940"/>
      <c r="HYN112" s="940"/>
      <c r="HYO112" s="940"/>
      <c r="HYP112" s="940"/>
      <c r="HYQ112" s="940"/>
      <c r="HYR112" s="940"/>
      <c r="HYS112" s="940"/>
      <c r="HYT112" s="940"/>
      <c r="HYU112" s="940"/>
      <c r="HYV112" s="940"/>
      <c r="HYW112" s="940"/>
      <c r="HYX112" s="940"/>
      <c r="HYY112" s="940"/>
      <c r="HYZ112" s="940"/>
      <c r="HZA112" s="940"/>
      <c r="HZB112" s="940"/>
      <c r="HZC112" s="940"/>
      <c r="HZD112" s="940"/>
      <c r="HZE112" s="940"/>
      <c r="HZF112" s="940"/>
      <c r="HZG112" s="940"/>
      <c r="HZH112" s="940"/>
      <c r="HZI112" s="940"/>
      <c r="HZJ112" s="940"/>
      <c r="HZK112" s="940"/>
      <c r="HZL112" s="940"/>
      <c r="HZM112" s="940"/>
      <c r="HZN112" s="940"/>
      <c r="HZO112" s="940"/>
      <c r="HZP112" s="940"/>
      <c r="HZQ112" s="940"/>
      <c r="HZR112" s="940"/>
      <c r="HZS112" s="940"/>
      <c r="HZT112" s="940"/>
      <c r="HZU112" s="940"/>
      <c r="HZV112" s="940"/>
      <c r="HZW112" s="940"/>
      <c r="HZX112" s="940"/>
      <c r="HZY112" s="940"/>
      <c r="HZZ112" s="940"/>
      <c r="IAA112" s="940"/>
      <c r="IAB112" s="940"/>
      <c r="IAC112" s="940"/>
      <c r="IAD112" s="940"/>
      <c r="IAE112" s="940"/>
      <c r="IAF112" s="940"/>
      <c r="IAG112" s="940"/>
      <c r="IAH112" s="940"/>
      <c r="IAI112" s="940"/>
      <c r="IAJ112" s="940"/>
      <c r="IAK112" s="940"/>
      <c r="IAL112" s="940"/>
      <c r="IAM112" s="940"/>
      <c r="IAN112" s="940"/>
      <c r="IAO112" s="940"/>
      <c r="IAP112" s="940"/>
      <c r="IAQ112" s="940"/>
      <c r="IAR112" s="940"/>
      <c r="IAS112" s="940"/>
      <c r="IAT112" s="940"/>
      <c r="IAU112" s="940"/>
      <c r="IAV112" s="940"/>
      <c r="IAW112" s="940"/>
      <c r="IAX112" s="940"/>
      <c r="IAY112" s="940"/>
      <c r="IAZ112" s="940"/>
      <c r="IBA112" s="940"/>
      <c r="IBB112" s="940"/>
      <c r="IBC112" s="940"/>
      <c r="IBD112" s="940"/>
      <c r="IBE112" s="940"/>
      <c r="IBF112" s="940"/>
      <c r="IBG112" s="940"/>
      <c r="IBH112" s="940"/>
      <c r="IBI112" s="940"/>
      <c r="IBJ112" s="940"/>
      <c r="IBK112" s="940"/>
      <c r="IBL112" s="940"/>
      <c r="IBM112" s="940"/>
      <c r="IBN112" s="940"/>
      <c r="IBO112" s="940"/>
      <c r="IBP112" s="940"/>
      <c r="IBQ112" s="940"/>
      <c r="IBR112" s="940"/>
      <c r="IBS112" s="940"/>
      <c r="IBT112" s="940"/>
      <c r="IBU112" s="940"/>
      <c r="IBV112" s="940"/>
      <c r="IBW112" s="940"/>
      <c r="IBX112" s="940"/>
      <c r="IBY112" s="940"/>
      <c r="IBZ112" s="940"/>
      <c r="ICA112" s="940"/>
      <c r="ICB112" s="940"/>
      <c r="ICC112" s="940"/>
      <c r="ICD112" s="940"/>
      <c r="ICE112" s="940"/>
      <c r="ICF112" s="940"/>
      <c r="ICG112" s="940"/>
      <c r="ICH112" s="940"/>
      <c r="ICI112" s="940"/>
      <c r="ICJ112" s="940"/>
      <c r="ICK112" s="940"/>
      <c r="ICL112" s="940"/>
      <c r="ICM112" s="940"/>
      <c r="ICN112" s="940"/>
      <c r="ICO112" s="940"/>
      <c r="ICP112" s="940"/>
      <c r="ICQ112" s="940"/>
      <c r="ICR112" s="940"/>
      <c r="ICS112" s="940"/>
      <c r="ICT112" s="940"/>
      <c r="ICU112" s="940"/>
      <c r="ICV112" s="940"/>
      <c r="ICW112" s="940"/>
      <c r="ICX112" s="940"/>
      <c r="ICY112" s="940"/>
      <c r="ICZ112" s="940"/>
      <c r="IDA112" s="940"/>
      <c r="IDB112" s="940"/>
      <c r="IDC112" s="940"/>
      <c r="IDD112" s="940"/>
      <c r="IDE112" s="940"/>
      <c r="IDF112" s="940"/>
      <c r="IDG112" s="940"/>
      <c r="IDH112" s="940"/>
      <c r="IDI112" s="940"/>
      <c r="IDJ112" s="940"/>
      <c r="IDK112" s="940"/>
      <c r="IDL112" s="940"/>
      <c r="IDM112" s="940"/>
      <c r="IDN112" s="940"/>
      <c r="IDO112" s="940"/>
      <c r="IDP112" s="940"/>
      <c r="IDQ112" s="940"/>
      <c r="IDR112" s="940"/>
      <c r="IDS112" s="940"/>
      <c r="IDT112" s="940"/>
      <c r="IDU112" s="940"/>
      <c r="IDV112" s="940"/>
      <c r="IDW112" s="940"/>
      <c r="IDX112" s="940"/>
      <c r="IDY112" s="940"/>
      <c r="IDZ112" s="940"/>
      <c r="IEA112" s="940"/>
      <c r="IEB112" s="940"/>
      <c r="IEC112" s="940"/>
      <c r="IED112" s="940"/>
      <c r="IEE112" s="940"/>
      <c r="IEF112" s="940"/>
      <c r="IEG112" s="940"/>
      <c r="IEH112" s="940"/>
      <c r="IEI112" s="940"/>
      <c r="IEJ112" s="940"/>
      <c r="IEK112" s="940"/>
      <c r="IEL112" s="940"/>
      <c r="IEM112" s="940"/>
      <c r="IEN112" s="940"/>
      <c r="IEO112" s="940"/>
      <c r="IEP112" s="940"/>
      <c r="IEQ112" s="940"/>
      <c r="IER112" s="940"/>
      <c r="IES112" s="940"/>
      <c r="IET112" s="940"/>
      <c r="IEU112" s="940"/>
      <c r="IEV112" s="940"/>
      <c r="IEW112" s="940"/>
      <c r="IEX112" s="940"/>
      <c r="IEY112" s="940"/>
      <c r="IEZ112" s="940"/>
      <c r="IFA112" s="940"/>
      <c r="IFB112" s="940"/>
      <c r="IFC112" s="940"/>
      <c r="IFD112" s="940"/>
      <c r="IFE112" s="940"/>
      <c r="IFF112" s="940"/>
      <c r="IFG112" s="940"/>
      <c r="IFH112" s="940"/>
      <c r="IFI112" s="940"/>
      <c r="IFJ112" s="940"/>
      <c r="IFK112" s="940"/>
      <c r="IFL112" s="940"/>
      <c r="IFM112" s="940"/>
      <c r="IFN112" s="940"/>
      <c r="IFO112" s="940"/>
      <c r="IFP112" s="940"/>
      <c r="IFQ112" s="940"/>
      <c r="IFR112" s="940"/>
      <c r="IFS112" s="940"/>
      <c r="IFT112" s="940"/>
      <c r="IFU112" s="940"/>
      <c r="IFV112" s="940"/>
      <c r="IFW112" s="940"/>
      <c r="IFX112" s="940"/>
      <c r="IFY112" s="940"/>
      <c r="IFZ112" s="940"/>
      <c r="IGA112" s="940"/>
      <c r="IGB112" s="940"/>
      <c r="IGC112" s="940"/>
      <c r="IGD112" s="940"/>
      <c r="IGE112" s="940"/>
      <c r="IGF112" s="940"/>
      <c r="IGG112" s="940"/>
      <c r="IGH112" s="940"/>
      <c r="IGI112" s="940"/>
      <c r="IGJ112" s="940"/>
      <c r="IGK112" s="940"/>
      <c r="IGL112" s="940"/>
      <c r="IGM112" s="940"/>
      <c r="IGN112" s="940"/>
      <c r="IGO112" s="940"/>
      <c r="IGP112" s="940"/>
      <c r="IGQ112" s="940"/>
      <c r="IGR112" s="940"/>
      <c r="IGS112" s="940"/>
      <c r="IGT112" s="940"/>
      <c r="IGU112" s="940"/>
      <c r="IGV112" s="940"/>
      <c r="IGW112" s="940"/>
      <c r="IGX112" s="940"/>
      <c r="IGY112" s="940"/>
      <c r="IGZ112" s="940"/>
      <c r="IHA112" s="940"/>
      <c r="IHB112" s="940"/>
      <c r="IHC112" s="940"/>
      <c r="IHD112" s="940"/>
      <c r="IHE112" s="940"/>
      <c r="IHF112" s="940"/>
      <c r="IHG112" s="940"/>
      <c r="IHH112" s="940"/>
      <c r="IHI112" s="940"/>
      <c r="IHJ112" s="940"/>
      <c r="IHK112" s="940"/>
      <c r="IHL112" s="940"/>
      <c r="IHM112" s="940"/>
      <c r="IHN112" s="940"/>
      <c r="IHO112" s="940"/>
      <c r="IHP112" s="940"/>
      <c r="IHQ112" s="940"/>
      <c r="IHR112" s="940"/>
      <c r="IHS112" s="940"/>
      <c r="IHT112" s="940"/>
      <c r="IHU112" s="940"/>
      <c r="IHV112" s="940"/>
      <c r="IHW112" s="940"/>
      <c r="IHX112" s="940"/>
      <c r="IHY112" s="940"/>
      <c r="IHZ112" s="940"/>
      <c r="IIA112" s="940"/>
      <c r="IIB112" s="940"/>
      <c r="IIC112" s="940"/>
      <c r="IID112" s="940"/>
      <c r="IIE112" s="940"/>
      <c r="IIF112" s="940"/>
      <c r="IIG112" s="940"/>
      <c r="IIH112" s="940"/>
      <c r="III112" s="940"/>
      <c r="IIJ112" s="940"/>
      <c r="IIK112" s="940"/>
      <c r="IIL112" s="940"/>
      <c r="IIM112" s="940"/>
      <c r="IIN112" s="940"/>
      <c r="IIO112" s="940"/>
      <c r="IIP112" s="940"/>
      <c r="IIQ112" s="940"/>
      <c r="IIR112" s="940"/>
      <c r="IIS112" s="940"/>
      <c r="IIT112" s="940"/>
      <c r="IIU112" s="940"/>
      <c r="IIV112" s="940"/>
      <c r="IIW112" s="940"/>
      <c r="IIX112" s="940"/>
      <c r="IIY112" s="940"/>
      <c r="IIZ112" s="940"/>
      <c r="IJA112" s="940"/>
      <c r="IJB112" s="940"/>
      <c r="IJC112" s="940"/>
      <c r="IJD112" s="940"/>
      <c r="IJE112" s="940"/>
      <c r="IJF112" s="940"/>
      <c r="IJG112" s="940"/>
      <c r="IJH112" s="940"/>
      <c r="IJI112" s="940"/>
      <c r="IJJ112" s="940"/>
      <c r="IJK112" s="940"/>
      <c r="IJL112" s="940"/>
      <c r="IJM112" s="940"/>
      <c r="IJN112" s="940"/>
      <c r="IJO112" s="940"/>
      <c r="IJP112" s="940"/>
      <c r="IJQ112" s="940"/>
      <c r="IJR112" s="940"/>
      <c r="IJS112" s="940"/>
      <c r="IJT112" s="940"/>
      <c r="IJU112" s="940"/>
      <c r="IJV112" s="940"/>
      <c r="IJW112" s="940"/>
      <c r="IJX112" s="940"/>
      <c r="IJY112" s="940"/>
      <c r="IJZ112" s="940"/>
      <c r="IKA112" s="940"/>
      <c r="IKB112" s="940"/>
      <c r="IKC112" s="940"/>
      <c r="IKD112" s="940"/>
      <c r="IKE112" s="940"/>
      <c r="IKF112" s="940"/>
      <c r="IKG112" s="940"/>
      <c r="IKH112" s="940"/>
      <c r="IKI112" s="940"/>
      <c r="IKJ112" s="940"/>
      <c r="IKK112" s="940"/>
      <c r="IKL112" s="940"/>
      <c r="IKM112" s="940"/>
      <c r="IKN112" s="940"/>
      <c r="IKO112" s="940"/>
      <c r="IKP112" s="940"/>
      <c r="IKQ112" s="940"/>
      <c r="IKR112" s="940"/>
      <c r="IKS112" s="940"/>
      <c r="IKT112" s="940"/>
      <c r="IKU112" s="940"/>
      <c r="IKV112" s="940"/>
      <c r="IKW112" s="940"/>
      <c r="IKX112" s="940"/>
      <c r="IKY112" s="940"/>
      <c r="IKZ112" s="940"/>
      <c r="ILA112" s="940"/>
      <c r="ILB112" s="940"/>
      <c r="ILC112" s="940"/>
      <c r="ILD112" s="940"/>
      <c r="ILE112" s="940"/>
      <c r="ILF112" s="940"/>
      <c r="ILG112" s="940"/>
      <c r="ILH112" s="940"/>
      <c r="ILI112" s="940"/>
      <c r="ILJ112" s="940"/>
      <c r="ILK112" s="940"/>
      <c r="ILL112" s="940"/>
      <c r="ILM112" s="940"/>
      <c r="ILN112" s="940"/>
      <c r="ILO112" s="940"/>
      <c r="ILP112" s="940"/>
      <c r="ILQ112" s="940"/>
      <c r="ILR112" s="940"/>
      <c r="ILS112" s="940"/>
      <c r="ILT112" s="940"/>
      <c r="ILU112" s="940"/>
      <c r="ILV112" s="940"/>
      <c r="ILW112" s="940"/>
      <c r="ILX112" s="940"/>
      <c r="ILY112" s="940"/>
      <c r="ILZ112" s="940"/>
      <c r="IMA112" s="940"/>
      <c r="IMB112" s="940"/>
      <c r="IMC112" s="940"/>
      <c r="IMD112" s="940"/>
      <c r="IME112" s="940"/>
      <c r="IMF112" s="940"/>
      <c r="IMG112" s="940"/>
      <c r="IMH112" s="940"/>
      <c r="IMI112" s="940"/>
      <c r="IMJ112" s="940"/>
      <c r="IMK112" s="940"/>
      <c r="IML112" s="940"/>
      <c r="IMM112" s="940"/>
      <c r="IMN112" s="940"/>
      <c r="IMO112" s="940"/>
      <c r="IMP112" s="940"/>
      <c r="IMQ112" s="940"/>
      <c r="IMR112" s="940"/>
      <c r="IMS112" s="940"/>
      <c r="IMT112" s="940"/>
      <c r="IMU112" s="940"/>
      <c r="IMV112" s="940"/>
      <c r="IMW112" s="940"/>
      <c r="IMX112" s="940"/>
      <c r="IMY112" s="940"/>
      <c r="IMZ112" s="940"/>
      <c r="INA112" s="940"/>
      <c r="INB112" s="940"/>
      <c r="INC112" s="940"/>
      <c r="IND112" s="940"/>
      <c r="INE112" s="940"/>
      <c r="INF112" s="940"/>
      <c r="ING112" s="940"/>
      <c r="INH112" s="940"/>
      <c r="INI112" s="940"/>
      <c r="INJ112" s="940"/>
      <c r="INK112" s="940"/>
      <c r="INL112" s="940"/>
      <c r="INM112" s="940"/>
      <c r="INN112" s="940"/>
      <c r="INO112" s="940"/>
      <c r="INP112" s="940"/>
      <c r="INQ112" s="940"/>
      <c r="INR112" s="940"/>
      <c r="INS112" s="940"/>
      <c r="INT112" s="940"/>
      <c r="INU112" s="940"/>
      <c r="INV112" s="940"/>
      <c r="INW112" s="940"/>
      <c r="INX112" s="940"/>
      <c r="INY112" s="940"/>
      <c r="INZ112" s="940"/>
      <c r="IOA112" s="940"/>
      <c r="IOB112" s="940"/>
      <c r="IOC112" s="940"/>
      <c r="IOD112" s="940"/>
      <c r="IOE112" s="940"/>
      <c r="IOF112" s="940"/>
      <c r="IOG112" s="940"/>
      <c r="IOH112" s="940"/>
      <c r="IOI112" s="940"/>
      <c r="IOJ112" s="940"/>
      <c r="IOK112" s="940"/>
      <c r="IOL112" s="940"/>
      <c r="IOM112" s="940"/>
      <c r="ION112" s="940"/>
      <c r="IOO112" s="940"/>
      <c r="IOP112" s="940"/>
      <c r="IOQ112" s="940"/>
      <c r="IOR112" s="940"/>
      <c r="IOS112" s="940"/>
      <c r="IOT112" s="940"/>
      <c r="IOU112" s="940"/>
      <c r="IOV112" s="940"/>
      <c r="IOW112" s="940"/>
      <c r="IOX112" s="940"/>
      <c r="IOY112" s="940"/>
      <c r="IOZ112" s="940"/>
      <c r="IPA112" s="940"/>
      <c r="IPB112" s="940"/>
      <c r="IPC112" s="940"/>
      <c r="IPD112" s="940"/>
      <c r="IPE112" s="940"/>
      <c r="IPF112" s="940"/>
      <c r="IPG112" s="940"/>
      <c r="IPH112" s="940"/>
      <c r="IPI112" s="940"/>
      <c r="IPJ112" s="940"/>
      <c r="IPK112" s="940"/>
      <c r="IPL112" s="940"/>
      <c r="IPM112" s="940"/>
      <c r="IPN112" s="940"/>
      <c r="IPO112" s="940"/>
      <c r="IPP112" s="940"/>
      <c r="IPQ112" s="940"/>
      <c r="IPR112" s="940"/>
      <c r="IPS112" s="940"/>
      <c r="IPT112" s="940"/>
      <c r="IPU112" s="940"/>
      <c r="IPV112" s="940"/>
      <c r="IPW112" s="940"/>
      <c r="IPX112" s="940"/>
      <c r="IPY112" s="940"/>
      <c r="IPZ112" s="940"/>
      <c r="IQA112" s="940"/>
      <c r="IQB112" s="940"/>
      <c r="IQC112" s="940"/>
      <c r="IQD112" s="940"/>
      <c r="IQE112" s="940"/>
      <c r="IQF112" s="940"/>
      <c r="IQG112" s="940"/>
      <c r="IQH112" s="940"/>
      <c r="IQI112" s="940"/>
      <c r="IQJ112" s="940"/>
      <c r="IQK112" s="940"/>
      <c r="IQL112" s="940"/>
      <c r="IQM112" s="940"/>
      <c r="IQN112" s="940"/>
      <c r="IQO112" s="940"/>
      <c r="IQP112" s="940"/>
      <c r="IQQ112" s="940"/>
      <c r="IQR112" s="940"/>
      <c r="IQS112" s="940"/>
      <c r="IQT112" s="940"/>
      <c r="IQU112" s="940"/>
      <c r="IQV112" s="940"/>
      <c r="IQW112" s="940"/>
      <c r="IQX112" s="940"/>
      <c r="IQY112" s="940"/>
      <c r="IQZ112" s="940"/>
      <c r="IRA112" s="940"/>
      <c r="IRB112" s="940"/>
      <c r="IRC112" s="940"/>
      <c r="IRD112" s="940"/>
      <c r="IRE112" s="940"/>
      <c r="IRF112" s="940"/>
      <c r="IRG112" s="940"/>
      <c r="IRH112" s="940"/>
      <c r="IRI112" s="940"/>
      <c r="IRJ112" s="940"/>
      <c r="IRK112" s="940"/>
      <c r="IRL112" s="940"/>
      <c r="IRM112" s="940"/>
      <c r="IRN112" s="940"/>
      <c r="IRO112" s="940"/>
      <c r="IRP112" s="940"/>
      <c r="IRQ112" s="940"/>
      <c r="IRR112" s="940"/>
      <c r="IRS112" s="940"/>
      <c r="IRT112" s="940"/>
      <c r="IRU112" s="940"/>
      <c r="IRV112" s="940"/>
      <c r="IRW112" s="940"/>
      <c r="IRX112" s="940"/>
      <c r="IRY112" s="940"/>
      <c r="IRZ112" s="940"/>
      <c r="ISA112" s="940"/>
      <c r="ISB112" s="940"/>
      <c r="ISC112" s="940"/>
      <c r="ISD112" s="940"/>
      <c r="ISE112" s="940"/>
      <c r="ISF112" s="940"/>
      <c r="ISG112" s="940"/>
      <c r="ISH112" s="940"/>
      <c r="ISI112" s="940"/>
      <c r="ISJ112" s="940"/>
      <c r="ISK112" s="940"/>
      <c r="ISL112" s="940"/>
      <c r="ISM112" s="940"/>
      <c r="ISN112" s="940"/>
      <c r="ISO112" s="940"/>
      <c r="ISP112" s="940"/>
      <c r="ISQ112" s="940"/>
      <c r="ISR112" s="940"/>
      <c r="ISS112" s="940"/>
      <c r="IST112" s="940"/>
      <c r="ISU112" s="940"/>
      <c r="ISV112" s="940"/>
      <c r="ISW112" s="940"/>
      <c r="ISX112" s="940"/>
      <c r="ISY112" s="940"/>
      <c r="ISZ112" s="940"/>
      <c r="ITA112" s="940"/>
      <c r="ITB112" s="940"/>
      <c r="ITC112" s="940"/>
      <c r="ITD112" s="940"/>
      <c r="ITE112" s="940"/>
      <c r="ITF112" s="940"/>
      <c r="ITG112" s="940"/>
      <c r="ITH112" s="940"/>
      <c r="ITI112" s="940"/>
      <c r="ITJ112" s="940"/>
      <c r="ITK112" s="940"/>
      <c r="ITL112" s="940"/>
      <c r="ITM112" s="940"/>
      <c r="ITN112" s="940"/>
      <c r="ITO112" s="940"/>
      <c r="ITP112" s="940"/>
      <c r="ITQ112" s="940"/>
      <c r="ITR112" s="940"/>
      <c r="ITS112" s="940"/>
      <c r="ITT112" s="940"/>
      <c r="ITU112" s="940"/>
      <c r="ITV112" s="940"/>
      <c r="ITW112" s="940"/>
      <c r="ITX112" s="940"/>
      <c r="ITY112" s="940"/>
      <c r="ITZ112" s="940"/>
      <c r="IUA112" s="940"/>
      <c r="IUB112" s="940"/>
      <c r="IUC112" s="940"/>
      <c r="IUD112" s="940"/>
      <c r="IUE112" s="940"/>
      <c r="IUF112" s="940"/>
      <c r="IUG112" s="940"/>
      <c r="IUH112" s="940"/>
      <c r="IUI112" s="940"/>
      <c r="IUJ112" s="940"/>
      <c r="IUK112" s="940"/>
      <c r="IUL112" s="940"/>
      <c r="IUM112" s="940"/>
      <c r="IUN112" s="940"/>
      <c r="IUO112" s="940"/>
      <c r="IUP112" s="940"/>
      <c r="IUQ112" s="940"/>
      <c r="IUR112" s="940"/>
      <c r="IUS112" s="940"/>
      <c r="IUT112" s="940"/>
      <c r="IUU112" s="940"/>
      <c r="IUV112" s="940"/>
      <c r="IUW112" s="940"/>
      <c r="IUX112" s="940"/>
      <c r="IUY112" s="940"/>
      <c r="IUZ112" s="940"/>
      <c r="IVA112" s="940"/>
      <c r="IVB112" s="940"/>
      <c r="IVC112" s="940"/>
      <c r="IVD112" s="940"/>
      <c r="IVE112" s="940"/>
      <c r="IVF112" s="940"/>
      <c r="IVG112" s="940"/>
      <c r="IVH112" s="940"/>
      <c r="IVI112" s="940"/>
      <c r="IVJ112" s="940"/>
      <c r="IVK112" s="940"/>
      <c r="IVL112" s="940"/>
      <c r="IVM112" s="940"/>
      <c r="IVN112" s="940"/>
      <c r="IVO112" s="940"/>
      <c r="IVP112" s="940"/>
      <c r="IVQ112" s="940"/>
      <c r="IVR112" s="940"/>
      <c r="IVS112" s="940"/>
      <c r="IVT112" s="940"/>
      <c r="IVU112" s="940"/>
      <c r="IVV112" s="940"/>
      <c r="IVW112" s="940"/>
      <c r="IVX112" s="940"/>
      <c r="IVY112" s="940"/>
      <c r="IVZ112" s="940"/>
      <c r="IWA112" s="940"/>
      <c r="IWB112" s="940"/>
      <c r="IWC112" s="940"/>
      <c r="IWD112" s="940"/>
      <c r="IWE112" s="940"/>
      <c r="IWF112" s="940"/>
      <c r="IWG112" s="940"/>
      <c r="IWH112" s="940"/>
      <c r="IWI112" s="940"/>
      <c r="IWJ112" s="940"/>
      <c r="IWK112" s="940"/>
      <c r="IWL112" s="940"/>
      <c r="IWM112" s="940"/>
      <c r="IWN112" s="940"/>
      <c r="IWO112" s="940"/>
      <c r="IWP112" s="940"/>
      <c r="IWQ112" s="940"/>
      <c r="IWR112" s="940"/>
      <c r="IWS112" s="940"/>
      <c r="IWT112" s="940"/>
      <c r="IWU112" s="940"/>
      <c r="IWV112" s="940"/>
      <c r="IWW112" s="940"/>
      <c r="IWX112" s="940"/>
      <c r="IWY112" s="940"/>
      <c r="IWZ112" s="940"/>
      <c r="IXA112" s="940"/>
      <c r="IXB112" s="940"/>
      <c r="IXC112" s="940"/>
      <c r="IXD112" s="940"/>
      <c r="IXE112" s="940"/>
      <c r="IXF112" s="940"/>
      <c r="IXG112" s="940"/>
      <c r="IXH112" s="940"/>
      <c r="IXI112" s="940"/>
      <c r="IXJ112" s="940"/>
      <c r="IXK112" s="940"/>
      <c r="IXL112" s="940"/>
      <c r="IXM112" s="940"/>
      <c r="IXN112" s="940"/>
      <c r="IXO112" s="940"/>
      <c r="IXP112" s="940"/>
      <c r="IXQ112" s="940"/>
      <c r="IXR112" s="940"/>
      <c r="IXS112" s="940"/>
      <c r="IXT112" s="940"/>
      <c r="IXU112" s="940"/>
      <c r="IXV112" s="940"/>
      <c r="IXW112" s="940"/>
      <c r="IXX112" s="940"/>
      <c r="IXY112" s="940"/>
      <c r="IXZ112" s="940"/>
      <c r="IYA112" s="940"/>
      <c r="IYB112" s="940"/>
      <c r="IYC112" s="940"/>
      <c r="IYD112" s="940"/>
      <c r="IYE112" s="940"/>
      <c r="IYF112" s="940"/>
      <c r="IYG112" s="940"/>
      <c r="IYH112" s="940"/>
      <c r="IYI112" s="940"/>
      <c r="IYJ112" s="940"/>
      <c r="IYK112" s="940"/>
      <c r="IYL112" s="940"/>
      <c r="IYM112" s="940"/>
      <c r="IYN112" s="940"/>
      <c r="IYO112" s="940"/>
      <c r="IYP112" s="940"/>
      <c r="IYQ112" s="940"/>
      <c r="IYR112" s="940"/>
      <c r="IYS112" s="940"/>
      <c r="IYT112" s="940"/>
      <c r="IYU112" s="940"/>
      <c r="IYV112" s="940"/>
      <c r="IYW112" s="940"/>
      <c r="IYX112" s="940"/>
      <c r="IYY112" s="940"/>
      <c r="IYZ112" s="940"/>
      <c r="IZA112" s="940"/>
      <c r="IZB112" s="940"/>
      <c r="IZC112" s="940"/>
      <c r="IZD112" s="940"/>
      <c r="IZE112" s="940"/>
      <c r="IZF112" s="940"/>
      <c r="IZG112" s="940"/>
      <c r="IZH112" s="940"/>
      <c r="IZI112" s="940"/>
      <c r="IZJ112" s="940"/>
      <c r="IZK112" s="940"/>
      <c r="IZL112" s="940"/>
      <c r="IZM112" s="940"/>
      <c r="IZN112" s="940"/>
      <c r="IZO112" s="940"/>
      <c r="IZP112" s="940"/>
      <c r="IZQ112" s="940"/>
      <c r="IZR112" s="940"/>
      <c r="IZS112" s="940"/>
      <c r="IZT112" s="940"/>
      <c r="IZU112" s="940"/>
      <c r="IZV112" s="940"/>
      <c r="IZW112" s="940"/>
      <c r="IZX112" s="940"/>
      <c r="IZY112" s="940"/>
      <c r="IZZ112" s="940"/>
      <c r="JAA112" s="940"/>
      <c r="JAB112" s="940"/>
      <c r="JAC112" s="940"/>
      <c r="JAD112" s="940"/>
      <c r="JAE112" s="940"/>
      <c r="JAF112" s="940"/>
      <c r="JAG112" s="940"/>
      <c r="JAH112" s="940"/>
      <c r="JAI112" s="940"/>
      <c r="JAJ112" s="940"/>
      <c r="JAK112" s="940"/>
      <c r="JAL112" s="940"/>
      <c r="JAM112" s="940"/>
      <c r="JAN112" s="940"/>
      <c r="JAO112" s="940"/>
      <c r="JAP112" s="940"/>
      <c r="JAQ112" s="940"/>
      <c r="JAR112" s="940"/>
      <c r="JAS112" s="940"/>
      <c r="JAT112" s="940"/>
      <c r="JAU112" s="940"/>
      <c r="JAV112" s="940"/>
      <c r="JAW112" s="940"/>
      <c r="JAX112" s="940"/>
      <c r="JAY112" s="940"/>
      <c r="JAZ112" s="940"/>
      <c r="JBA112" s="940"/>
      <c r="JBB112" s="940"/>
      <c r="JBC112" s="940"/>
      <c r="JBD112" s="940"/>
      <c r="JBE112" s="940"/>
      <c r="JBF112" s="940"/>
      <c r="JBG112" s="940"/>
      <c r="JBH112" s="940"/>
      <c r="JBI112" s="940"/>
      <c r="JBJ112" s="940"/>
      <c r="JBK112" s="940"/>
      <c r="JBL112" s="940"/>
      <c r="JBM112" s="940"/>
      <c r="JBN112" s="940"/>
      <c r="JBO112" s="940"/>
      <c r="JBP112" s="940"/>
      <c r="JBQ112" s="940"/>
      <c r="JBR112" s="940"/>
      <c r="JBS112" s="940"/>
      <c r="JBT112" s="940"/>
      <c r="JBU112" s="940"/>
      <c r="JBV112" s="940"/>
      <c r="JBW112" s="940"/>
      <c r="JBX112" s="940"/>
      <c r="JBY112" s="940"/>
      <c r="JBZ112" s="940"/>
      <c r="JCA112" s="940"/>
      <c r="JCB112" s="940"/>
      <c r="JCC112" s="940"/>
      <c r="JCD112" s="940"/>
      <c r="JCE112" s="940"/>
      <c r="JCF112" s="940"/>
      <c r="JCG112" s="940"/>
      <c r="JCH112" s="940"/>
      <c r="JCI112" s="940"/>
      <c r="JCJ112" s="940"/>
      <c r="JCK112" s="940"/>
      <c r="JCL112" s="940"/>
      <c r="JCM112" s="940"/>
      <c r="JCN112" s="940"/>
      <c r="JCO112" s="940"/>
      <c r="JCP112" s="940"/>
      <c r="JCQ112" s="940"/>
      <c r="JCR112" s="940"/>
      <c r="JCS112" s="940"/>
      <c r="JCT112" s="940"/>
      <c r="JCU112" s="940"/>
      <c r="JCV112" s="940"/>
      <c r="JCW112" s="940"/>
      <c r="JCX112" s="940"/>
      <c r="JCY112" s="940"/>
      <c r="JCZ112" s="940"/>
      <c r="JDA112" s="940"/>
      <c r="JDB112" s="940"/>
      <c r="JDC112" s="940"/>
      <c r="JDD112" s="940"/>
      <c r="JDE112" s="940"/>
      <c r="JDF112" s="940"/>
      <c r="JDG112" s="940"/>
      <c r="JDH112" s="940"/>
      <c r="JDI112" s="940"/>
      <c r="JDJ112" s="940"/>
      <c r="JDK112" s="940"/>
      <c r="JDL112" s="940"/>
      <c r="JDM112" s="940"/>
      <c r="JDN112" s="940"/>
      <c r="JDO112" s="940"/>
      <c r="JDP112" s="940"/>
      <c r="JDQ112" s="940"/>
      <c r="JDR112" s="940"/>
      <c r="JDS112" s="940"/>
      <c r="JDT112" s="940"/>
      <c r="JDU112" s="940"/>
      <c r="JDV112" s="940"/>
      <c r="JDW112" s="940"/>
      <c r="JDX112" s="940"/>
      <c r="JDY112" s="940"/>
      <c r="JDZ112" s="940"/>
      <c r="JEA112" s="940"/>
      <c r="JEB112" s="940"/>
      <c r="JEC112" s="940"/>
      <c r="JED112" s="940"/>
      <c r="JEE112" s="940"/>
      <c r="JEF112" s="940"/>
      <c r="JEG112" s="940"/>
      <c r="JEH112" s="940"/>
      <c r="JEI112" s="940"/>
      <c r="JEJ112" s="940"/>
      <c r="JEK112" s="940"/>
      <c r="JEL112" s="940"/>
      <c r="JEM112" s="940"/>
      <c r="JEN112" s="940"/>
      <c r="JEO112" s="940"/>
      <c r="JEP112" s="940"/>
      <c r="JEQ112" s="940"/>
      <c r="JER112" s="940"/>
      <c r="JES112" s="940"/>
      <c r="JET112" s="940"/>
      <c r="JEU112" s="940"/>
      <c r="JEV112" s="940"/>
      <c r="JEW112" s="940"/>
      <c r="JEX112" s="940"/>
      <c r="JEY112" s="940"/>
      <c r="JEZ112" s="940"/>
      <c r="JFA112" s="940"/>
      <c r="JFB112" s="940"/>
      <c r="JFC112" s="940"/>
      <c r="JFD112" s="940"/>
      <c r="JFE112" s="940"/>
      <c r="JFF112" s="940"/>
      <c r="JFG112" s="940"/>
      <c r="JFH112" s="940"/>
      <c r="JFI112" s="940"/>
      <c r="JFJ112" s="940"/>
      <c r="JFK112" s="940"/>
      <c r="JFL112" s="940"/>
      <c r="JFM112" s="940"/>
      <c r="JFN112" s="940"/>
      <c r="JFO112" s="940"/>
      <c r="JFP112" s="940"/>
      <c r="JFQ112" s="940"/>
      <c r="JFR112" s="940"/>
      <c r="JFS112" s="940"/>
      <c r="JFT112" s="940"/>
      <c r="JFU112" s="940"/>
      <c r="JFV112" s="940"/>
      <c r="JFW112" s="940"/>
      <c r="JFX112" s="940"/>
      <c r="JFY112" s="940"/>
      <c r="JFZ112" s="940"/>
      <c r="JGA112" s="940"/>
      <c r="JGB112" s="940"/>
      <c r="JGC112" s="940"/>
      <c r="JGD112" s="940"/>
      <c r="JGE112" s="940"/>
      <c r="JGF112" s="940"/>
      <c r="JGG112" s="940"/>
      <c r="JGH112" s="940"/>
      <c r="JGI112" s="940"/>
      <c r="JGJ112" s="940"/>
      <c r="JGK112" s="940"/>
      <c r="JGL112" s="940"/>
      <c r="JGM112" s="940"/>
      <c r="JGN112" s="940"/>
      <c r="JGO112" s="940"/>
      <c r="JGP112" s="940"/>
      <c r="JGQ112" s="940"/>
      <c r="JGR112" s="940"/>
      <c r="JGS112" s="940"/>
      <c r="JGT112" s="940"/>
      <c r="JGU112" s="940"/>
      <c r="JGV112" s="940"/>
      <c r="JGW112" s="940"/>
      <c r="JGX112" s="940"/>
      <c r="JGY112" s="940"/>
      <c r="JGZ112" s="940"/>
      <c r="JHA112" s="940"/>
      <c r="JHB112" s="940"/>
      <c r="JHC112" s="940"/>
      <c r="JHD112" s="940"/>
      <c r="JHE112" s="940"/>
      <c r="JHF112" s="940"/>
      <c r="JHG112" s="940"/>
      <c r="JHH112" s="940"/>
      <c r="JHI112" s="940"/>
      <c r="JHJ112" s="940"/>
      <c r="JHK112" s="940"/>
      <c r="JHL112" s="940"/>
      <c r="JHM112" s="940"/>
      <c r="JHN112" s="940"/>
      <c r="JHO112" s="940"/>
      <c r="JHP112" s="940"/>
      <c r="JHQ112" s="940"/>
      <c r="JHR112" s="940"/>
      <c r="JHS112" s="940"/>
      <c r="JHT112" s="940"/>
      <c r="JHU112" s="940"/>
      <c r="JHV112" s="940"/>
      <c r="JHW112" s="940"/>
      <c r="JHX112" s="940"/>
      <c r="JHY112" s="940"/>
      <c r="JHZ112" s="940"/>
      <c r="JIA112" s="940"/>
      <c r="JIB112" s="940"/>
      <c r="JIC112" s="940"/>
      <c r="JID112" s="940"/>
      <c r="JIE112" s="940"/>
      <c r="JIF112" s="940"/>
      <c r="JIG112" s="940"/>
      <c r="JIH112" s="940"/>
      <c r="JII112" s="940"/>
      <c r="JIJ112" s="940"/>
      <c r="JIK112" s="940"/>
      <c r="JIL112" s="940"/>
      <c r="JIM112" s="940"/>
      <c r="JIN112" s="940"/>
      <c r="JIO112" s="940"/>
      <c r="JIP112" s="940"/>
      <c r="JIQ112" s="940"/>
      <c r="JIR112" s="940"/>
      <c r="JIS112" s="940"/>
      <c r="JIT112" s="940"/>
      <c r="JIU112" s="940"/>
      <c r="JIV112" s="940"/>
      <c r="JIW112" s="940"/>
      <c r="JIX112" s="940"/>
      <c r="JIY112" s="940"/>
      <c r="JIZ112" s="940"/>
      <c r="JJA112" s="940"/>
      <c r="JJB112" s="940"/>
      <c r="JJC112" s="940"/>
      <c r="JJD112" s="940"/>
      <c r="JJE112" s="940"/>
      <c r="JJF112" s="940"/>
      <c r="JJG112" s="940"/>
      <c r="JJH112" s="940"/>
      <c r="JJI112" s="940"/>
      <c r="JJJ112" s="940"/>
      <c r="JJK112" s="940"/>
      <c r="JJL112" s="940"/>
      <c r="JJM112" s="940"/>
      <c r="JJN112" s="940"/>
      <c r="JJO112" s="940"/>
      <c r="JJP112" s="940"/>
      <c r="JJQ112" s="940"/>
      <c r="JJR112" s="940"/>
      <c r="JJS112" s="940"/>
      <c r="JJT112" s="940"/>
      <c r="JJU112" s="940"/>
      <c r="JJV112" s="940"/>
      <c r="JJW112" s="940"/>
      <c r="JJX112" s="940"/>
      <c r="JJY112" s="940"/>
      <c r="JJZ112" s="940"/>
      <c r="JKA112" s="940"/>
      <c r="JKB112" s="940"/>
      <c r="JKC112" s="940"/>
      <c r="JKD112" s="940"/>
      <c r="JKE112" s="940"/>
      <c r="JKF112" s="940"/>
      <c r="JKG112" s="940"/>
      <c r="JKH112" s="940"/>
      <c r="JKI112" s="940"/>
      <c r="JKJ112" s="940"/>
      <c r="JKK112" s="940"/>
      <c r="JKL112" s="940"/>
      <c r="JKM112" s="940"/>
      <c r="JKN112" s="940"/>
      <c r="JKO112" s="940"/>
      <c r="JKP112" s="940"/>
      <c r="JKQ112" s="940"/>
      <c r="JKR112" s="940"/>
      <c r="JKS112" s="940"/>
      <c r="JKT112" s="940"/>
      <c r="JKU112" s="940"/>
      <c r="JKV112" s="940"/>
      <c r="JKW112" s="940"/>
      <c r="JKX112" s="940"/>
      <c r="JKY112" s="940"/>
      <c r="JKZ112" s="940"/>
      <c r="JLA112" s="940"/>
      <c r="JLB112" s="940"/>
      <c r="JLC112" s="940"/>
      <c r="JLD112" s="940"/>
      <c r="JLE112" s="940"/>
      <c r="JLF112" s="940"/>
      <c r="JLG112" s="940"/>
      <c r="JLH112" s="940"/>
      <c r="JLI112" s="940"/>
      <c r="JLJ112" s="940"/>
      <c r="JLK112" s="940"/>
      <c r="JLL112" s="940"/>
      <c r="JLM112" s="940"/>
      <c r="JLN112" s="940"/>
      <c r="JLO112" s="940"/>
      <c r="JLP112" s="940"/>
      <c r="JLQ112" s="940"/>
      <c r="JLR112" s="940"/>
      <c r="JLS112" s="940"/>
      <c r="JLT112" s="940"/>
      <c r="JLU112" s="940"/>
      <c r="JLV112" s="940"/>
      <c r="JLW112" s="940"/>
      <c r="JLX112" s="940"/>
      <c r="JLY112" s="940"/>
      <c r="JLZ112" s="940"/>
      <c r="JMA112" s="940"/>
      <c r="JMB112" s="940"/>
      <c r="JMC112" s="940"/>
      <c r="JMD112" s="940"/>
      <c r="JME112" s="940"/>
      <c r="JMF112" s="940"/>
      <c r="JMG112" s="940"/>
      <c r="JMH112" s="940"/>
      <c r="JMI112" s="940"/>
      <c r="JMJ112" s="940"/>
      <c r="JMK112" s="940"/>
      <c r="JML112" s="940"/>
      <c r="JMM112" s="940"/>
      <c r="JMN112" s="940"/>
      <c r="JMO112" s="940"/>
      <c r="JMP112" s="940"/>
      <c r="JMQ112" s="940"/>
      <c r="JMR112" s="940"/>
      <c r="JMS112" s="940"/>
      <c r="JMT112" s="940"/>
      <c r="JMU112" s="940"/>
      <c r="JMV112" s="940"/>
      <c r="JMW112" s="940"/>
      <c r="JMX112" s="940"/>
      <c r="JMY112" s="940"/>
      <c r="JMZ112" s="940"/>
      <c r="JNA112" s="940"/>
      <c r="JNB112" s="940"/>
      <c r="JNC112" s="940"/>
      <c r="JND112" s="940"/>
      <c r="JNE112" s="940"/>
      <c r="JNF112" s="940"/>
      <c r="JNG112" s="940"/>
      <c r="JNH112" s="940"/>
      <c r="JNI112" s="940"/>
      <c r="JNJ112" s="940"/>
      <c r="JNK112" s="940"/>
      <c r="JNL112" s="940"/>
      <c r="JNM112" s="940"/>
      <c r="JNN112" s="940"/>
      <c r="JNO112" s="940"/>
      <c r="JNP112" s="940"/>
      <c r="JNQ112" s="940"/>
      <c r="JNR112" s="940"/>
      <c r="JNS112" s="940"/>
      <c r="JNT112" s="940"/>
      <c r="JNU112" s="940"/>
      <c r="JNV112" s="940"/>
      <c r="JNW112" s="940"/>
      <c r="JNX112" s="940"/>
      <c r="JNY112" s="940"/>
      <c r="JNZ112" s="940"/>
      <c r="JOA112" s="940"/>
      <c r="JOB112" s="940"/>
      <c r="JOC112" s="940"/>
      <c r="JOD112" s="940"/>
      <c r="JOE112" s="940"/>
      <c r="JOF112" s="940"/>
      <c r="JOG112" s="940"/>
      <c r="JOH112" s="940"/>
      <c r="JOI112" s="940"/>
      <c r="JOJ112" s="940"/>
      <c r="JOK112" s="940"/>
      <c r="JOL112" s="940"/>
      <c r="JOM112" s="940"/>
      <c r="JON112" s="940"/>
      <c r="JOO112" s="940"/>
      <c r="JOP112" s="940"/>
      <c r="JOQ112" s="940"/>
      <c r="JOR112" s="940"/>
      <c r="JOS112" s="940"/>
      <c r="JOT112" s="940"/>
      <c r="JOU112" s="940"/>
      <c r="JOV112" s="940"/>
      <c r="JOW112" s="940"/>
      <c r="JOX112" s="940"/>
      <c r="JOY112" s="940"/>
      <c r="JOZ112" s="940"/>
      <c r="JPA112" s="940"/>
      <c r="JPB112" s="940"/>
      <c r="JPC112" s="940"/>
      <c r="JPD112" s="940"/>
      <c r="JPE112" s="940"/>
      <c r="JPF112" s="940"/>
      <c r="JPG112" s="940"/>
      <c r="JPH112" s="940"/>
      <c r="JPI112" s="940"/>
      <c r="JPJ112" s="940"/>
      <c r="JPK112" s="940"/>
      <c r="JPL112" s="940"/>
      <c r="JPM112" s="940"/>
      <c r="JPN112" s="940"/>
      <c r="JPO112" s="940"/>
      <c r="JPP112" s="940"/>
      <c r="JPQ112" s="940"/>
      <c r="JPR112" s="940"/>
      <c r="JPS112" s="940"/>
      <c r="JPT112" s="940"/>
      <c r="JPU112" s="940"/>
      <c r="JPV112" s="940"/>
      <c r="JPW112" s="940"/>
      <c r="JPX112" s="940"/>
      <c r="JPY112" s="940"/>
      <c r="JPZ112" s="940"/>
      <c r="JQA112" s="940"/>
      <c r="JQB112" s="940"/>
      <c r="JQC112" s="940"/>
      <c r="JQD112" s="940"/>
      <c r="JQE112" s="940"/>
      <c r="JQF112" s="940"/>
      <c r="JQG112" s="940"/>
      <c r="JQH112" s="940"/>
      <c r="JQI112" s="940"/>
      <c r="JQJ112" s="940"/>
      <c r="JQK112" s="940"/>
      <c r="JQL112" s="940"/>
      <c r="JQM112" s="940"/>
      <c r="JQN112" s="940"/>
      <c r="JQO112" s="940"/>
      <c r="JQP112" s="940"/>
      <c r="JQQ112" s="940"/>
      <c r="JQR112" s="940"/>
      <c r="JQS112" s="940"/>
      <c r="JQT112" s="940"/>
      <c r="JQU112" s="940"/>
      <c r="JQV112" s="940"/>
      <c r="JQW112" s="940"/>
      <c r="JQX112" s="940"/>
      <c r="JQY112" s="940"/>
      <c r="JQZ112" s="940"/>
      <c r="JRA112" s="940"/>
      <c r="JRB112" s="940"/>
      <c r="JRC112" s="940"/>
      <c r="JRD112" s="940"/>
      <c r="JRE112" s="940"/>
      <c r="JRF112" s="940"/>
      <c r="JRG112" s="940"/>
      <c r="JRH112" s="940"/>
      <c r="JRI112" s="940"/>
      <c r="JRJ112" s="940"/>
      <c r="JRK112" s="940"/>
      <c r="JRL112" s="940"/>
      <c r="JRM112" s="940"/>
      <c r="JRN112" s="940"/>
      <c r="JRO112" s="940"/>
      <c r="JRP112" s="940"/>
      <c r="JRQ112" s="940"/>
      <c r="JRR112" s="940"/>
      <c r="JRS112" s="940"/>
      <c r="JRT112" s="940"/>
      <c r="JRU112" s="940"/>
      <c r="JRV112" s="940"/>
      <c r="JRW112" s="940"/>
      <c r="JRX112" s="940"/>
      <c r="JRY112" s="940"/>
      <c r="JRZ112" s="940"/>
      <c r="JSA112" s="940"/>
      <c r="JSB112" s="940"/>
      <c r="JSC112" s="940"/>
      <c r="JSD112" s="940"/>
      <c r="JSE112" s="940"/>
      <c r="JSF112" s="940"/>
      <c r="JSG112" s="940"/>
      <c r="JSH112" s="940"/>
      <c r="JSI112" s="940"/>
      <c r="JSJ112" s="940"/>
      <c r="JSK112" s="940"/>
      <c r="JSL112" s="940"/>
      <c r="JSM112" s="940"/>
      <c r="JSN112" s="940"/>
      <c r="JSO112" s="940"/>
      <c r="JSP112" s="940"/>
      <c r="JSQ112" s="940"/>
      <c r="JSR112" s="940"/>
      <c r="JSS112" s="940"/>
      <c r="JST112" s="940"/>
      <c r="JSU112" s="940"/>
      <c r="JSV112" s="940"/>
      <c r="JSW112" s="940"/>
      <c r="JSX112" s="940"/>
      <c r="JSY112" s="940"/>
      <c r="JSZ112" s="940"/>
      <c r="JTA112" s="940"/>
      <c r="JTB112" s="940"/>
      <c r="JTC112" s="940"/>
      <c r="JTD112" s="940"/>
      <c r="JTE112" s="940"/>
      <c r="JTF112" s="940"/>
      <c r="JTG112" s="940"/>
      <c r="JTH112" s="940"/>
      <c r="JTI112" s="940"/>
      <c r="JTJ112" s="940"/>
      <c r="JTK112" s="940"/>
      <c r="JTL112" s="940"/>
      <c r="JTM112" s="940"/>
      <c r="JTN112" s="940"/>
      <c r="JTO112" s="940"/>
      <c r="JTP112" s="940"/>
      <c r="JTQ112" s="940"/>
      <c r="JTR112" s="940"/>
      <c r="JTS112" s="940"/>
      <c r="JTT112" s="940"/>
      <c r="JTU112" s="940"/>
      <c r="JTV112" s="940"/>
      <c r="JTW112" s="940"/>
      <c r="JTX112" s="940"/>
      <c r="JTY112" s="940"/>
      <c r="JTZ112" s="940"/>
      <c r="JUA112" s="940"/>
      <c r="JUB112" s="940"/>
      <c r="JUC112" s="940"/>
      <c r="JUD112" s="940"/>
      <c r="JUE112" s="940"/>
      <c r="JUF112" s="940"/>
      <c r="JUG112" s="940"/>
      <c r="JUH112" s="940"/>
      <c r="JUI112" s="940"/>
      <c r="JUJ112" s="940"/>
      <c r="JUK112" s="940"/>
      <c r="JUL112" s="940"/>
      <c r="JUM112" s="940"/>
      <c r="JUN112" s="940"/>
      <c r="JUO112" s="940"/>
      <c r="JUP112" s="940"/>
      <c r="JUQ112" s="940"/>
      <c r="JUR112" s="940"/>
      <c r="JUS112" s="940"/>
      <c r="JUT112" s="940"/>
      <c r="JUU112" s="940"/>
      <c r="JUV112" s="940"/>
      <c r="JUW112" s="940"/>
      <c r="JUX112" s="940"/>
      <c r="JUY112" s="940"/>
      <c r="JUZ112" s="940"/>
      <c r="JVA112" s="940"/>
      <c r="JVB112" s="940"/>
      <c r="JVC112" s="940"/>
      <c r="JVD112" s="940"/>
      <c r="JVE112" s="940"/>
      <c r="JVF112" s="940"/>
      <c r="JVG112" s="940"/>
      <c r="JVH112" s="940"/>
      <c r="JVI112" s="940"/>
      <c r="JVJ112" s="940"/>
      <c r="JVK112" s="940"/>
      <c r="JVL112" s="940"/>
      <c r="JVM112" s="940"/>
      <c r="JVN112" s="940"/>
      <c r="JVO112" s="940"/>
      <c r="JVP112" s="940"/>
      <c r="JVQ112" s="940"/>
      <c r="JVR112" s="940"/>
      <c r="JVS112" s="940"/>
      <c r="JVT112" s="940"/>
      <c r="JVU112" s="940"/>
      <c r="JVV112" s="940"/>
      <c r="JVW112" s="940"/>
      <c r="JVX112" s="940"/>
      <c r="JVY112" s="940"/>
      <c r="JVZ112" s="940"/>
      <c r="JWA112" s="940"/>
      <c r="JWB112" s="940"/>
      <c r="JWC112" s="940"/>
      <c r="JWD112" s="940"/>
      <c r="JWE112" s="940"/>
      <c r="JWF112" s="940"/>
      <c r="JWG112" s="940"/>
      <c r="JWH112" s="940"/>
      <c r="JWI112" s="940"/>
      <c r="JWJ112" s="940"/>
      <c r="JWK112" s="940"/>
      <c r="JWL112" s="940"/>
      <c r="JWM112" s="940"/>
      <c r="JWN112" s="940"/>
      <c r="JWO112" s="940"/>
      <c r="JWP112" s="940"/>
      <c r="JWQ112" s="940"/>
      <c r="JWR112" s="940"/>
      <c r="JWS112" s="940"/>
      <c r="JWT112" s="940"/>
      <c r="JWU112" s="940"/>
      <c r="JWV112" s="940"/>
      <c r="JWW112" s="940"/>
      <c r="JWX112" s="940"/>
      <c r="JWY112" s="940"/>
      <c r="JWZ112" s="940"/>
      <c r="JXA112" s="940"/>
      <c r="JXB112" s="940"/>
      <c r="JXC112" s="940"/>
      <c r="JXD112" s="940"/>
      <c r="JXE112" s="940"/>
      <c r="JXF112" s="940"/>
      <c r="JXG112" s="940"/>
      <c r="JXH112" s="940"/>
      <c r="JXI112" s="940"/>
      <c r="JXJ112" s="940"/>
      <c r="JXK112" s="940"/>
      <c r="JXL112" s="940"/>
      <c r="JXM112" s="940"/>
      <c r="JXN112" s="940"/>
      <c r="JXO112" s="940"/>
      <c r="JXP112" s="940"/>
      <c r="JXQ112" s="940"/>
      <c r="JXR112" s="940"/>
      <c r="JXS112" s="940"/>
      <c r="JXT112" s="940"/>
      <c r="JXU112" s="940"/>
      <c r="JXV112" s="940"/>
      <c r="JXW112" s="940"/>
      <c r="JXX112" s="940"/>
      <c r="JXY112" s="940"/>
      <c r="JXZ112" s="940"/>
      <c r="JYA112" s="940"/>
      <c r="JYB112" s="940"/>
      <c r="JYC112" s="940"/>
      <c r="JYD112" s="940"/>
      <c r="JYE112" s="940"/>
      <c r="JYF112" s="940"/>
      <c r="JYG112" s="940"/>
      <c r="JYH112" s="940"/>
      <c r="JYI112" s="940"/>
      <c r="JYJ112" s="940"/>
      <c r="JYK112" s="940"/>
      <c r="JYL112" s="940"/>
      <c r="JYM112" s="940"/>
      <c r="JYN112" s="940"/>
      <c r="JYO112" s="940"/>
      <c r="JYP112" s="940"/>
      <c r="JYQ112" s="940"/>
      <c r="JYR112" s="940"/>
      <c r="JYS112" s="940"/>
      <c r="JYT112" s="940"/>
      <c r="JYU112" s="940"/>
      <c r="JYV112" s="940"/>
      <c r="JYW112" s="940"/>
      <c r="JYX112" s="940"/>
      <c r="JYY112" s="940"/>
      <c r="JYZ112" s="940"/>
      <c r="JZA112" s="940"/>
      <c r="JZB112" s="940"/>
      <c r="JZC112" s="940"/>
      <c r="JZD112" s="940"/>
      <c r="JZE112" s="940"/>
      <c r="JZF112" s="940"/>
      <c r="JZG112" s="940"/>
      <c r="JZH112" s="940"/>
      <c r="JZI112" s="940"/>
      <c r="JZJ112" s="940"/>
      <c r="JZK112" s="940"/>
      <c r="JZL112" s="940"/>
      <c r="JZM112" s="940"/>
      <c r="JZN112" s="940"/>
      <c r="JZO112" s="940"/>
      <c r="JZP112" s="940"/>
      <c r="JZQ112" s="940"/>
      <c r="JZR112" s="940"/>
      <c r="JZS112" s="940"/>
      <c r="JZT112" s="940"/>
      <c r="JZU112" s="940"/>
      <c r="JZV112" s="940"/>
      <c r="JZW112" s="940"/>
      <c r="JZX112" s="940"/>
      <c r="JZY112" s="940"/>
      <c r="JZZ112" s="940"/>
      <c r="KAA112" s="940"/>
      <c r="KAB112" s="940"/>
      <c r="KAC112" s="940"/>
      <c r="KAD112" s="940"/>
      <c r="KAE112" s="940"/>
      <c r="KAF112" s="940"/>
      <c r="KAG112" s="940"/>
      <c r="KAH112" s="940"/>
      <c r="KAI112" s="940"/>
      <c r="KAJ112" s="940"/>
      <c r="KAK112" s="940"/>
      <c r="KAL112" s="940"/>
      <c r="KAM112" s="940"/>
      <c r="KAN112" s="940"/>
      <c r="KAO112" s="940"/>
      <c r="KAP112" s="940"/>
      <c r="KAQ112" s="940"/>
      <c r="KAR112" s="940"/>
      <c r="KAS112" s="940"/>
      <c r="KAT112" s="940"/>
      <c r="KAU112" s="940"/>
      <c r="KAV112" s="940"/>
      <c r="KAW112" s="940"/>
      <c r="KAX112" s="940"/>
      <c r="KAY112" s="940"/>
      <c r="KAZ112" s="940"/>
      <c r="KBA112" s="940"/>
      <c r="KBB112" s="940"/>
      <c r="KBC112" s="940"/>
      <c r="KBD112" s="940"/>
      <c r="KBE112" s="940"/>
      <c r="KBF112" s="940"/>
      <c r="KBG112" s="940"/>
      <c r="KBH112" s="940"/>
      <c r="KBI112" s="940"/>
      <c r="KBJ112" s="940"/>
      <c r="KBK112" s="940"/>
      <c r="KBL112" s="940"/>
      <c r="KBM112" s="940"/>
      <c r="KBN112" s="940"/>
      <c r="KBO112" s="940"/>
      <c r="KBP112" s="940"/>
      <c r="KBQ112" s="940"/>
      <c r="KBR112" s="940"/>
      <c r="KBS112" s="940"/>
      <c r="KBT112" s="940"/>
      <c r="KBU112" s="940"/>
      <c r="KBV112" s="940"/>
      <c r="KBW112" s="940"/>
      <c r="KBX112" s="940"/>
      <c r="KBY112" s="940"/>
      <c r="KBZ112" s="940"/>
      <c r="KCA112" s="940"/>
      <c r="KCB112" s="940"/>
      <c r="KCC112" s="940"/>
      <c r="KCD112" s="940"/>
      <c r="KCE112" s="940"/>
      <c r="KCF112" s="940"/>
      <c r="KCG112" s="940"/>
      <c r="KCH112" s="940"/>
      <c r="KCI112" s="940"/>
      <c r="KCJ112" s="940"/>
      <c r="KCK112" s="940"/>
      <c r="KCL112" s="940"/>
      <c r="KCM112" s="940"/>
      <c r="KCN112" s="940"/>
      <c r="KCO112" s="940"/>
      <c r="KCP112" s="940"/>
      <c r="KCQ112" s="940"/>
      <c r="KCR112" s="940"/>
      <c r="KCS112" s="940"/>
      <c r="KCT112" s="940"/>
      <c r="KCU112" s="940"/>
      <c r="KCV112" s="940"/>
      <c r="KCW112" s="940"/>
      <c r="KCX112" s="940"/>
      <c r="KCY112" s="940"/>
      <c r="KCZ112" s="940"/>
      <c r="KDA112" s="940"/>
      <c r="KDB112" s="940"/>
      <c r="KDC112" s="940"/>
      <c r="KDD112" s="940"/>
      <c r="KDE112" s="940"/>
      <c r="KDF112" s="940"/>
      <c r="KDG112" s="940"/>
      <c r="KDH112" s="940"/>
      <c r="KDI112" s="940"/>
      <c r="KDJ112" s="940"/>
      <c r="KDK112" s="940"/>
      <c r="KDL112" s="940"/>
      <c r="KDM112" s="940"/>
      <c r="KDN112" s="940"/>
      <c r="KDO112" s="940"/>
      <c r="KDP112" s="940"/>
      <c r="KDQ112" s="940"/>
      <c r="KDR112" s="940"/>
      <c r="KDS112" s="940"/>
      <c r="KDT112" s="940"/>
      <c r="KDU112" s="940"/>
      <c r="KDV112" s="940"/>
      <c r="KDW112" s="940"/>
      <c r="KDX112" s="940"/>
      <c r="KDY112" s="940"/>
      <c r="KDZ112" s="940"/>
      <c r="KEA112" s="940"/>
      <c r="KEB112" s="940"/>
      <c r="KEC112" s="940"/>
      <c r="KED112" s="940"/>
      <c r="KEE112" s="940"/>
      <c r="KEF112" s="940"/>
      <c r="KEG112" s="940"/>
      <c r="KEH112" s="940"/>
      <c r="KEI112" s="940"/>
      <c r="KEJ112" s="940"/>
      <c r="KEK112" s="940"/>
      <c r="KEL112" s="940"/>
      <c r="KEM112" s="940"/>
      <c r="KEN112" s="940"/>
      <c r="KEO112" s="940"/>
      <c r="KEP112" s="940"/>
      <c r="KEQ112" s="940"/>
      <c r="KER112" s="940"/>
      <c r="KES112" s="940"/>
      <c r="KET112" s="940"/>
      <c r="KEU112" s="940"/>
      <c r="KEV112" s="940"/>
      <c r="KEW112" s="940"/>
      <c r="KEX112" s="940"/>
      <c r="KEY112" s="940"/>
      <c r="KEZ112" s="940"/>
      <c r="KFA112" s="940"/>
      <c r="KFB112" s="940"/>
      <c r="KFC112" s="940"/>
      <c r="KFD112" s="940"/>
      <c r="KFE112" s="940"/>
      <c r="KFF112" s="940"/>
      <c r="KFG112" s="940"/>
      <c r="KFH112" s="940"/>
      <c r="KFI112" s="940"/>
      <c r="KFJ112" s="940"/>
      <c r="KFK112" s="940"/>
      <c r="KFL112" s="940"/>
      <c r="KFM112" s="940"/>
      <c r="KFN112" s="940"/>
      <c r="KFO112" s="940"/>
      <c r="KFP112" s="940"/>
      <c r="KFQ112" s="940"/>
      <c r="KFR112" s="940"/>
      <c r="KFS112" s="940"/>
      <c r="KFT112" s="940"/>
      <c r="KFU112" s="940"/>
      <c r="KFV112" s="940"/>
      <c r="KFW112" s="940"/>
      <c r="KFX112" s="940"/>
      <c r="KFY112" s="940"/>
      <c r="KFZ112" s="940"/>
      <c r="KGA112" s="940"/>
      <c r="KGB112" s="940"/>
      <c r="KGC112" s="940"/>
      <c r="KGD112" s="940"/>
      <c r="KGE112" s="940"/>
      <c r="KGF112" s="940"/>
      <c r="KGG112" s="940"/>
      <c r="KGH112" s="940"/>
      <c r="KGI112" s="940"/>
      <c r="KGJ112" s="940"/>
      <c r="KGK112" s="940"/>
      <c r="KGL112" s="940"/>
      <c r="KGM112" s="940"/>
      <c r="KGN112" s="940"/>
      <c r="KGO112" s="940"/>
      <c r="KGP112" s="940"/>
      <c r="KGQ112" s="940"/>
      <c r="KGR112" s="940"/>
      <c r="KGS112" s="940"/>
      <c r="KGT112" s="940"/>
      <c r="KGU112" s="940"/>
      <c r="KGV112" s="940"/>
      <c r="KGW112" s="940"/>
      <c r="KGX112" s="940"/>
      <c r="KGY112" s="940"/>
      <c r="KGZ112" s="940"/>
      <c r="KHA112" s="940"/>
      <c r="KHB112" s="940"/>
      <c r="KHC112" s="940"/>
      <c r="KHD112" s="940"/>
      <c r="KHE112" s="940"/>
      <c r="KHF112" s="940"/>
      <c r="KHG112" s="940"/>
      <c r="KHH112" s="940"/>
      <c r="KHI112" s="940"/>
      <c r="KHJ112" s="940"/>
      <c r="KHK112" s="940"/>
      <c r="KHL112" s="940"/>
      <c r="KHM112" s="940"/>
      <c r="KHN112" s="940"/>
      <c r="KHO112" s="940"/>
      <c r="KHP112" s="940"/>
      <c r="KHQ112" s="940"/>
      <c r="KHR112" s="940"/>
      <c r="KHS112" s="940"/>
      <c r="KHT112" s="940"/>
      <c r="KHU112" s="940"/>
      <c r="KHV112" s="940"/>
      <c r="KHW112" s="940"/>
      <c r="KHX112" s="940"/>
      <c r="KHY112" s="940"/>
      <c r="KHZ112" s="940"/>
      <c r="KIA112" s="940"/>
      <c r="KIB112" s="940"/>
      <c r="KIC112" s="940"/>
      <c r="KID112" s="940"/>
      <c r="KIE112" s="940"/>
      <c r="KIF112" s="940"/>
      <c r="KIG112" s="940"/>
      <c r="KIH112" s="940"/>
      <c r="KII112" s="940"/>
      <c r="KIJ112" s="940"/>
      <c r="KIK112" s="940"/>
      <c r="KIL112" s="940"/>
      <c r="KIM112" s="940"/>
      <c r="KIN112" s="940"/>
      <c r="KIO112" s="940"/>
      <c r="KIP112" s="940"/>
      <c r="KIQ112" s="940"/>
      <c r="KIR112" s="940"/>
      <c r="KIS112" s="940"/>
      <c r="KIT112" s="940"/>
      <c r="KIU112" s="940"/>
      <c r="KIV112" s="940"/>
      <c r="KIW112" s="940"/>
      <c r="KIX112" s="940"/>
      <c r="KIY112" s="940"/>
      <c r="KIZ112" s="940"/>
      <c r="KJA112" s="940"/>
      <c r="KJB112" s="940"/>
      <c r="KJC112" s="940"/>
      <c r="KJD112" s="940"/>
      <c r="KJE112" s="940"/>
      <c r="KJF112" s="940"/>
      <c r="KJG112" s="940"/>
      <c r="KJH112" s="940"/>
      <c r="KJI112" s="940"/>
      <c r="KJJ112" s="940"/>
      <c r="KJK112" s="940"/>
      <c r="KJL112" s="940"/>
      <c r="KJM112" s="940"/>
      <c r="KJN112" s="940"/>
      <c r="KJO112" s="940"/>
      <c r="KJP112" s="940"/>
      <c r="KJQ112" s="940"/>
      <c r="KJR112" s="940"/>
      <c r="KJS112" s="940"/>
      <c r="KJT112" s="940"/>
      <c r="KJU112" s="940"/>
      <c r="KJV112" s="940"/>
      <c r="KJW112" s="940"/>
      <c r="KJX112" s="940"/>
      <c r="KJY112" s="940"/>
      <c r="KJZ112" s="940"/>
      <c r="KKA112" s="940"/>
      <c r="KKB112" s="940"/>
      <c r="KKC112" s="940"/>
      <c r="KKD112" s="940"/>
      <c r="KKE112" s="940"/>
      <c r="KKF112" s="940"/>
      <c r="KKG112" s="940"/>
      <c r="KKH112" s="940"/>
      <c r="KKI112" s="940"/>
      <c r="KKJ112" s="940"/>
      <c r="KKK112" s="940"/>
      <c r="KKL112" s="940"/>
      <c r="KKM112" s="940"/>
      <c r="KKN112" s="940"/>
      <c r="KKO112" s="940"/>
      <c r="KKP112" s="940"/>
      <c r="KKQ112" s="940"/>
      <c r="KKR112" s="940"/>
      <c r="KKS112" s="940"/>
      <c r="KKT112" s="940"/>
      <c r="KKU112" s="940"/>
      <c r="KKV112" s="940"/>
      <c r="KKW112" s="940"/>
      <c r="KKX112" s="940"/>
      <c r="KKY112" s="940"/>
      <c r="KKZ112" s="940"/>
      <c r="KLA112" s="940"/>
      <c r="KLB112" s="940"/>
      <c r="KLC112" s="940"/>
      <c r="KLD112" s="940"/>
      <c r="KLE112" s="940"/>
      <c r="KLF112" s="940"/>
      <c r="KLG112" s="940"/>
      <c r="KLH112" s="940"/>
      <c r="KLI112" s="940"/>
      <c r="KLJ112" s="940"/>
      <c r="KLK112" s="940"/>
      <c r="KLL112" s="940"/>
      <c r="KLM112" s="940"/>
      <c r="KLN112" s="940"/>
      <c r="KLO112" s="940"/>
      <c r="KLP112" s="940"/>
      <c r="KLQ112" s="940"/>
      <c r="KLR112" s="940"/>
      <c r="KLS112" s="940"/>
      <c r="KLT112" s="940"/>
      <c r="KLU112" s="940"/>
      <c r="KLV112" s="940"/>
      <c r="KLW112" s="940"/>
      <c r="KLX112" s="940"/>
      <c r="KLY112" s="940"/>
      <c r="KLZ112" s="940"/>
      <c r="KMA112" s="940"/>
      <c r="KMB112" s="940"/>
      <c r="KMC112" s="940"/>
      <c r="KMD112" s="940"/>
      <c r="KME112" s="940"/>
      <c r="KMF112" s="940"/>
      <c r="KMG112" s="940"/>
      <c r="KMH112" s="940"/>
      <c r="KMI112" s="940"/>
      <c r="KMJ112" s="940"/>
      <c r="KMK112" s="940"/>
      <c r="KML112" s="940"/>
      <c r="KMM112" s="940"/>
      <c r="KMN112" s="940"/>
      <c r="KMO112" s="940"/>
      <c r="KMP112" s="940"/>
      <c r="KMQ112" s="940"/>
      <c r="KMR112" s="940"/>
      <c r="KMS112" s="940"/>
      <c r="KMT112" s="940"/>
      <c r="KMU112" s="940"/>
      <c r="KMV112" s="940"/>
      <c r="KMW112" s="940"/>
      <c r="KMX112" s="940"/>
      <c r="KMY112" s="940"/>
      <c r="KMZ112" s="940"/>
      <c r="KNA112" s="940"/>
      <c r="KNB112" s="940"/>
      <c r="KNC112" s="940"/>
      <c r="KND112" s="940"/>
      <c r="KNE112" s="940"/>
      <c r="KNF112" s="940"/>
      <c r="KNG112" s="940"/>
      <c r="KNH112" s="940"/>
      <c r="KNI112" s="940"/>
      <c r="KNJ112" s="940"/>
      <c r="KNK112" s="940"/>
      <c r="KNL112" s="940"/>
      <c r="KNM112" s="940"/>
      <c r="KNN112" s="940"/>
      <c r="KNO112" s="940"/>
      <c r="KNP112" s="940"/>
      <c r="KNQ112" s="940"/>
      <c r="KNR112" s="940"/>
      <c r="KNS112" s="940"/>
      <c r="KNT112" s="940"/>
      <c r="KNU112" s="940"/>
      <c r="KNV112" s="940"/>
      <c r="KNW112" s="940"/>
      <c r="KNX112" s="940"/>
      <c r="KNY112" s="940"/>
      <c r="KNZ112" s="940"/>
      <c r="KOA112" s="940"/>
      <c r="KOB112" s="940"/>
      <c r="KOC112" s="940"/>
      <c r="KOD112" s="940"/>
      <c r="KOE112" s="940"/>
      <c r="KOF112" s="940"/>
      <c r="KOG112" s="940"/>
      <c r="KOH112" s="940"/>
      <c r="KOI112" s="940"/>
      <c r="KOJ112" s="940"/>
      <c r="KOK112" s="940"/>
      <c r="KOL112" s="940"/>
      <c r="KOM112" s="940"/>
      <c r="KON112" s="940"/>
      <c r="KOO112" s="940"/>
      <c r="KOP112" s="940"/>
      <c r="KOQ112" s="940"/>
      <c r="KOR112" s="940"/>
      <c r="KOS112" s="940"/>
      <c r="KOT112" s="940"/>
      <c r="KOU112" s="940"/>
      <c r="KOV112" s="940"/>
      <c r="KOW112" s="940"/>
      <c r="KOX112" s="940"/>
      <c r="KOY112" s="940"/>
      <c r="KOZ112" s="940"/>
      <c r="KPA112" s="940"/>
      <c r="KPB112" s="940"/>
      <c r="KPC112" s="940"/>
      <c r="KPD112" s="940"/>
      <c r="KPE112" s="940"/>
      <c r="KPF112" s="940"/>
      <c r="KPG112" s="940"/>
      <c r="KPH112" s="940"/>
      <c r="KPI112" s="940"/>
      <c r="KPJ112" s="940"/>
      <c r="KPK112" s="940"/>
      <c r="KPL112" s="940"/>
      <c r="KPM112" s="940"/>
      <c r="KPN112" s="940"/>
      <c r="KPO112" s="940"/>
      <c r="KPP112" s="940"/>
      <c r="KPQ112" s="940"/>
      <c r="KPR112" s="940"/>
      <c r="KPS112" s="940"/>
      <c r="KPT112" s="940"/>
      <c r="KPU112" s="940"/>
      <c r="KPV112" s="940"/>
      <c r="KPW112" s="940"/>
      <c r="KPX112" s="940"/>
      <c r="KPY112" s="940"/>
      <c r="KPZ112" s="940"/>
      <c r="KQA112" s="940"/>
      <c r="KQB112" s="940"/>
      <c r="KQC112" s="940"/>
      <c r="KQD112" s="940"/>
      <c r="KQE112" s="940"/>
      <c r="KQF112" s="940"/>
      <c r="KQG112" s="940"/>
      <c r="KQH112" s="940"/>
      <c r="KQI112" s="940"/>
      <c r="KQJ112" s="940"/>
      <c r="KQK112" s="940"/>
      <c r="KQL112" s="940"/>
      <c r="KQM112" s="940"/>
      <c r="KQN112" s="940"/>
      <c r="KQO112" s="940"/>
      <c r="KQP112" s="940"/>
      <c r="KQQ112" s="940"/>
      <c r="KQR112" s="940"/>
      <c r="KQS112" s="940"/>
      <c r="KQT112" s="940"/>
      <c r="KQU112" s="940"/>
      <c r="KQV112" s="940"/>
      <c r="KQW112" s="940"/>
      <c r="KQX112" s="940"/>
      <c r="KQY112" s="940"/>
      <c r="KQZ112" s="940"/>
      <c r="KRA112" s="940"/>
      <c r="KRB112" s="940"/>
      <c r="KRC112" s="940"/>
      <c r="KRD112" s="940"/>
      <c r="KRE112" s="940"/>
      <c r="KRF112" s="940"/>
      <c r="KRG112" s="940"/>
      <c r="KRH112" s="940"/>
      <c r="KRI112" s="940"/>
      <c r="KRJ112" s="940"/>
      <c r="KRK112" s="940"/>
      <c r="KRL112" s="940"/>
      <c r="KRM112" s="940"/>
      <c r="KRN112" s="940"/>
      <c r="KRO112" s="940"/>
      <c r="KRP112" s="940"/>
      <c r="KRQ112" s="940"/>
      <c r="KRR112" s="940"/>
      <c r="KRS112" s="940"/>
      <c r="KRT112" s="940"/>
      <c r="KRU112" s="940"/>
      <c r="KRV112" s="940"/>
      <c r="KRW112" s="940"/>
      <c r="KRX112" s="940"/>
      <c r="KRY112" s="940"/>
      <c r="KRZ112" s="940"/>
      <c r="KSA112" s="940"/>
      <c r="KSB112" s="940"/>
      <c r="KSC112" s="940"/>
      <c r="KSD112" s="940"/>
      <c r="KSE112" s="940"/>
      <c r="KSF112" s="940"/>
      <c r="KSG112" s="940"/>
      <c r="KSH112" s="940"/>
      <c r="KSI112" s="940"/>
      <c r="KSJ112" s="940"/>
      <c r="KSK112" s="940"/>
      <c r="KSL112" s="940"/>
      <c r="KSM112" s="940"/>
      <c r="KSN112" s="940"/>
      <c r="KSO112" s="940"/>
      <c r="KSP112" s="940"/>
      <c r="KSQ112" s="940"/>
      <c r="KSR112" s="940"/>
      <c r="KSS112" s="940"/>
      <c r="KST112" s="940"/>
      <c r="KSU112" s="940"/>
      <c r="KSV112" s="940"/>
      <c r="KSW112" s="940"/>
      <c r="KSX112" s="940"/>
      <c r="KSY112" s="940"/>
      <c r="KSZ112" s="940"/>
      <c r="KTA112" s="940"/>
      <c r="KTB112" s="940"/>
      <c r="KTC112" s="940"/>
      <c r="KTD112" s="940"/>
      <c r="KTE112" s="940"/>
      <c r="KTF112" s="940"/>
      <c r="KTG112" s="940"/>
      <c r="KTH112" s="940"/>
      <c r="KTI112" s="940"/>
      <c r="KTJ112" s="940"/>
      <c r="KTK112" s="940"/>
      <c r="KTL112" s="940"/>
      <c r="KTM112" s="940"/>
      <c r="KTN112" s="940"/>
      <c r="KTO112" s="940"/>
      <c r="KTP112" s="940"/>
      <c r="KTQ112" s="940"/>
      <c r="KTR112" s="940"/>
      <c r="KTS112" s="940"/>
      <c r="KTT112" s="940"/>
      <c r="KTU112" s="940"/>
      <c r="KTV112" s="940"/>
      <c r="KTW112" s="940"/>
      <c r="KTX112" s="940"/>
      <c r="KTY112" s="940"/>
      <c r="KTZ112" s="940"/>
      <c r="KUA112" s="940"/>
      <c r="KUB112" s="940"/>
      <c r="KUC112" s="940"/>
      <c r="KUD112" s="940"/>
      <c r="KUE112" s="940"/>
      <c r="KUF112" s="940"/>
      <c r="KUG112" s="940"/>
      <c r="KUH112" s="940"/>
      <c r="KUI112" s="940"/>
      <c r="KUJ112" s="940"/>
      <c r="KUK112" s="940"/>
      <c r="KUL112" s="940"/>
      <c r="KUM112" s="940"/>
      <c r="KUN112" s="940"/>
      <c r="KUO112" s="940"/>
      <c r="KUP112" s="940"/>
      <c r="KUQ112" s="940"/>
      <c r="KUR112" s="940"/>
      <c r="KUS112" s="940"/>
      <c r="KUT112" s="940"/>
      <c r="KUU112" s="940"/>
      <c r="KUV112" s="940"/>
      <c r="KUW112" s="940"/>
      <c r="KUX112" s="940"/>
      <c r="KUY112" s="940"/>
      <c r="KUZ112" s="940"/>
      <c r="KVA112" s="940"/>
      <c r="KVB112" s="940"/>
      <c r="KVC112" s="940"/>
      <c r="KVD112" s="940"/>
      <c r="KVE112" s="940"/>
      <c r="KVF112" s="940"/>
      <c r="KVG112" s="940"/>
      <c r="KVH112" s="940"/>
      <c r="KVI112" s="940"/>
      <c r="KVJ112" s="940"/>
      <c r="KVK112" s="940"/>
      <c r="KVL112" s="940"/>
      <c r="KVM112" s="940"/>
      <c r="KVN112" s="940"/>
      <c r="KVO112" s="940"/>
      <c r="KVP112" s="940"/>
      <c r="KVQ112" s="940"/>
      <c r="KVR112" s="940"/>
      <c r="KVS112" s="940"/>
      <c r="KVT112" s="940"/>
      <c r="KVU112" s="940"/>
      <c r="KVV112" s="940"/>
      <c r="KVW112" s="940"/>
      <c r="KVX112" s="940"/>
      <c r="KVY112" s="940"/>
      <c r="KVZ112" s="940"/>
      <c r="KWA112" s="940"/>
      <c r="KWB112" s="940"/>
      <c r="KWC112" s="940"/>
      <c r="KWD112" s="940"/>
      <c r="KWE112" s="940"/>
      <c r="KWF112" s="940"/>
      <c r="KWG112" s="940"/>
      <c r="KWH112" s="940"/>
      <c r="KWI112" s="940"/>
      <c r="KWJ112" s="940"/>
      <c r="KWK112" s="940"/>
      <c r="KWL112" s="940"/>
      <c r="KWM112" s="940"/>
      <c r="KWN112" s="940"/>
      <c r="KWO112" s="940"/>
      <c r="KWP112" s="940"/>
      <c r="KWQ112" s="940"/>
      <c r="KWR112" s="940"/>
      <c r="KWS112" s="940"/>
      <c r="KWT112" s="940"/>
      <c r="KWU112" s="940"/>
      <c r="KWV112" s="940"/>
      <c r="KWW112" s="940"/>
      <c r="KWX112" s="940"/>
      <c r="KWY112" s="940"/>
      <c r="KWZ112" s="940"/>
      <c r="KXA112" s="940"/>
      <c r="KXB112" s="940"/>
      <c r="KXC112" s="940"/>
      <c r="KXD112" s="940"/>
      <c r="KXE112" s="940"/>
      <c r="KXF112" s="940"/>
      <c r="KXG112" s="940"/>
      <c r="KXH112" s="940"/>
      <c r="KXI112" s="940"/>
      <c r="KXJ112" s="940"/>
      <c r="KXK112" s="940"/>
      <c r="KXL112" s="940"/>
      <c r="KXM112" s="940"/>
      <c r="KXN112" s="940"/>
      <c r="KXO112" s="940"/>
      <c r="KXP112" s="940"/>
      <c r="KXQ112" s="940"/>
      <c r="KXR112" s="940"/>
      <c r="KXS112" s="940"/>
      <c r="KXT112" s="940"/>
      <c r="KXU112" s="940"/>
      <c r="KXV112" s="940"/>
      <c r="KXW112" s="940"/>
      <c r="KXX112" s="940"/>
      <c r="KXY112" s="940"/>
      <c r="KXZ112" s="940"/>
      <c r="KYA112" s="940"/>
      <c r="KYB112" s="940"/>
      <c r="KYC112" s="940"/>
      <c r="KYD112" s="940"/>
      <c r="KYE112" s="940"/>
      <c r="KYF112" s="940"/>
      <c r="KYG112" s="940"/>
      <c r="KYH112" s="940"/>
      <c r="KYI112" s="940"/>
      <c r="KYJ112" s="940"/>
      <c r="KYK112" s="940"/>
      <c r="KYL112" s="940"/>
      <c r="KYM112" s="940"/>
      <c r="KYN112" s="940"/>
      <c r="KYO112" s="940"/>
      <c r="KYP112" s="940"/>
      <c r="KYQ112" s="940"/>
      <c r="KYR112" s="940"/>
      <c r="KYS112" s="940"/>
      <c r="KYT112" s="940"/>
      <c r="KYU112" s="940"/>
      <c r="KYV112" s="940"/>
      <c r="KYW112" s="940"/>
      <c r="KYX112" s="940"/>
      <c r="KYY112" s="940"/>
      <c r="KYZ112" s="940"/>
      <c r="KZA112" s="940"/>
      <c r="KZB112" s="940"/>
      <c r="KZC112" s="940"/>
      <c r="KZD112" s="940"/>
      <c r="KZE112" s="940"/>
      <c r="KZF112" s="940"/>
      <c r="KZG112" s="940"/>
      <c r="KZH112" s="940"/>
      <c r="KZI112" s="940"/>
      <c r="KZJ112" s="940"/>
      <c r="KZK112" s="940"/>
      <c r="KZL112" s="940"/>
      <c r="KZM112" s="940"/>
      <c r="KZN112" s="940"/>
      <c r="KZO112" s="940"/>
      <c r="KZP112" s="940"/>
      <c r="KZQ112" s="940"/>
      <c r="KZR112" s="940"/>
      <c r="KZS112" s="940"/>
      <c r="KZT112" s="940"/>
      <c r="KZU112" s="940"/>
      <c r="KZV112" s="940"/>
      <c r="KZW112" s="940"/>
      <c r="KZX112" s="940"/>
      <c r="KZY112" s="940"/>
      <c r="KZZ112" s="940"/>
      <c r="LAA112" s="940"/>
      <c r="LAB112" s="940"/>
      <c r="LAC112" s="940"/>
      <c r="LAD112" s="940"/>
      <c r="LAE112" s="940"/>
      <c r="LAF112" s="940"/>
      <c r="LAG112" s="940"/>
      <c r="LAH112" s="940"/>
      <c r="LAI112" s="940"/>
      <c r="LAJ112" s="940"/>
      <c r="LAK112" s="940"/>
      <c r="LAL112" s="940"/>
      <c r="LAM112" s="940"/>
      <c r="LAN112" s="940"/>
      <c r="LAO112" s="940"/>
      <c r="LAP112" s="940"/>
      <c r="LAQ112" s="940"/>
      <c r="LAR112" s="940"/>
      <c r="LAS112" s="940"/>
      <c r="LAT112" s="940"/>
      <c r="LAU112" s="940"/>
      <c r="LAV112" s="940"/>
      <c r="LAW112" s="940"/>
      <c r="LAX112" s="940"/>
      <c r="LAY112" s="940"/>
      <c r="LAZ112" s="940"/>
      <c r="LBA112" s="940"/>
      <c r="LBB112" s="940"/>
      <c r="LBC112" s="940"/>
      <c r="LBD112" s="940"/>
      <c r="LBE112" s="940"/>
      <c r="LBF112" s="940"/>
      <c r="LBG112" s="940"/>
      <c r="LBH112" s="940"/>
      <c r="LBI112" s="940"/>
      <c r="LBJ112" s="940"/>
      <c r="LBK112" s="940"/>
      <c r="LBL112" s="940"/>
      <c r="LBM112" s="940"/>
      <c r="LBN112" s="940"/>
      <c r="LBO112" s="940"/>
      <c r="LBP112" s="940"/>
      <c r="LBQ112" s="940"/>
      <c r="LBR112" s="940"/>
      <c r="LBS112" s="940"/>
      <c r="LBT112" s="940"/>
      <c r="LBU112" s="940"/>
      <c r="LBV112" s="940"/>
      <c r="LBW112" s="940"/>
      <c r="LBX112" s="940"/>
      <c r="LBY112" s="940"/>
      <c r="LBZ112" s="940"/>
      <c r="LCA112" s="940"/>
      <c r="LCB112" s="940"/>
      <c r="LCC112" s="940"/>
      <c r="LCD112" s="940"/>
      <c r="LCE112" s="940"/>
      <c r="LCF112" s="940"/>
      <c r="LCG112" s="940"/>
      <c r="LCH112" s="940"/>
      <c r="LCI112" s="940"/>
      <c r="LCJ112" s="940"/>
      <c r="LCK112" s="940"/>
      <c r="LCL112" s="940"/>
      <c r="LCM112" s="940"/>
      <c r="LCN112" s="940"/>
      <c r="LCO112" s="940"/>
      <c r="LCP112" s="940"/>
      <c r="LCQ112" s="940"/>
      <c r="LCR112" s="940"/>
      <c r="LCS112" s="940"/>
      <c r="LCT112" s="940"/>
      <c r="LCU112" s="940"/>
      <c r="LCV112" s="940"/>
      <c r="LCW112" s="940"/>
      <c r="LCX112" s="940"/>
      <c r="LCY112" s="940"/>
      <c r="LCZ112" s="940"/>
      <c r="LDA112" s="940"/>
      <c r="LDB112" s="940"/>
      <c r="LDC112" s="940"/>
      <c r="LDD112" s="940"/>
      <c r="LDE112" s="940"/>
      <c r="LDF112" s="940"/>
      <c r="LDG112" s="940"/>
      <c r="LDH112" s="940"/>
      <c r="LDI112" s="940"/>
      <c r="LDJ112" s="940"/>
      <c r="LDK112" s="940"/>
      <c r="LDL112" s="940"/>
      <c r="LDM112" s="940"/>
      <c r="LDN112" s="940"/>
      <c r="LDO112" s="940"/>
      <c r="LDP112" s="940"/>
      <c r="LDQ112" s="940"/>
      <c r="LDR112" s="940"/>
      <c r="LDS112" s="940"/>
      <c r="LDT112" s="940"/>
      <c r="LDU112" s="940"/>
      <c r="LDV112" s="940"/>
      <c r="LDW112" s="940"/>
      <c r="LDX112" s="940"/>
      <c r="LDY112" s="940"/>
      <c r="LDZ112" s="940"/>
      <c r="LEA112" s="940"/>
      <c r="LEB112" s="940"/>
      <c r="LEC112" s="940"/>
      <c r="LED112" s="940"/>
      <c r="LEE112" s="940"/>
      <c r="LEF112" s="940"/>
      <c r="LEG112" s="940"/>
      <c r="LEH112" s="940"/>
      <c r="LEI112" s="940"/>
      <c r="LEJ112" s="940"/>
      <c r="LEK112" s="940"/>
      <c r="LEL112" s="940"/>
      <c r="LEM112" s="940"/>
      <c r="LEN112" s="940"/>
      <c r="LEO112" s="940"/>
      <c r="LEP112" s="940"/>
      <c r="LEQ112" s="940"/>
      <c r="LER112" s="940"/>
      <c r="LES112" s="940"/>
      <c r="LET112" s="940"/>
      <c r="LEU112" s="940"/>
      <c r="LEV112" s="940"/>
      <c r="LEW112" s="940"/>
      <c r="LEX112" s="940"/>
      <c r="LEY112" s="940"/>
      <c r="LEZ112" s="940"/>
      <c r="LFA112" s="940"/>
      <c r="LFB112" s="940"/>
      <c r="LFC112" s="940"/>
      <c r="LFD112" s="940"/>
      <c r="LFE112" s="940"/>
      <c r="LFF112" s="940"/>
      <c r="LFG112" s="940"/>
      <c r="LFH112" s="940"/>
      <c r="LFI112" s="940"/>
      <c r="LFJ112" s="940"/>
      <c r="LFK112" s="940"/>
      <c r="LFL112" s="940"/>
      <c r="LFM112" s="940"/>
      <c r="LFN112" s="940"/>
      <c r="LFO112" s="940"/>
      <c r="LFP112" s="940"/>
      <c r="LFQ112" s="940"/>
      <c r="LFR112" s="940"/>
      <c r="LFS112" s="940"/>
      <c r="LFT112" s="940"/>
      <c r="LFU112" s="940"/>
      <c r="LFV112" s="940"/>
      <c r="LFW112" s="940"/>
      <c r="LFX112" s="940"/>
      <c r="LFY112" s="940"/>
      <c r="LFZ112" s="940"/>
      <c r="LGA112" s="940"/>
      <c r="LGB112" s="940"/>
      <c r="LGC112" s="940"/>
      <c r="LGD112" s="940"/>
      <c r="LGE112" s="940"/>
      <c r="LGF112" s="940"/>
      <c r="LGG112" s="940"/>
      <c r="LGH112" s="940"/>
      <c r="LGI112" s="940"/>
      <c r="LGJ112" s="940"/>
      <c r="LGK112" s="940"/>
      <c r="LGL112" s="940"/>
      <c r="LGM112" s="940"/>
      <c r="LGN112" s="940"/>
      <c r="LGO112" s="940"/>
      <c r="LGP112" s="940"/>
      <c r="LGQ112" s="940"/>
      <c r="LGR112" s="940"/>
      <c r="LGS112" s="940"/>
      <c r="LGT112" s="940"/>
      <c r="LGU112" s="940"/>
      <c r="LGV112" s="940"/>
      <c r="LGW112" s="940"/>
      <c r="LGX112" s="940"/>
      <c r="LGY112" s="940"/>
      <c r="LGZ112" s="940"/>
      <c r="LHA112" s="940"/>
      <c r="LHB112" s="940"/>
      <c r="LHC112" s="940"/>
      <c r="LHD112" s="940"/>
      <c r="LHE112" s="940"/>
      <c r="LHF112" s="940"/>
      <c r="LHG112" s="940"/>
      <c r="LHH112" s="940"/>
      <c r="LHI112" s="940"/>
      <c r="LHJ112" s="940"/>
      <c r="LHK112" s="940"/>
      <c r="LHL112" s="940"/>
      <c r="LHM112" s="940"/>
      <c r="LHN112" s="940"/>
      <c r="LHO112" s="940"/>
      <c r="LHP112" s="940"/>
      <c r="LHQ112" s="940"/>
      <c r="LHR112" s="940"/>
      <c r="LHS112" s="940"/>
      <c r="LHT112" s="940"/>
      <c r="LHU112" s="940"/>
      <c r="LHV112" s="940"/>
      <c r="LHW112" s="940"/>
      <c r="LHX112" s="940"/>
      <c r="LHY112" s="940"/>
      <c r="LHZ112" s="940"/>
      <c r="LIA112" s="940"/>
      <c r="LIB112" s="940"/>
      <c r="LIC112" s="940"/>
      <c r="LID112" s="940"/>
      <c r="LIE112" s="940"/>
      <c r="LIF112" s="940"/>
      <c r="LIG112" s="940"/>
      <c r="LIH112" s="940"/>
      <c r="LII112" s="940"/>
      <c r="LIJ112" s="940"/>
      <c r="LIK112" s="940"/>
      <c r="LIL112" s="940"/>
      <c r="LIM112" s="940"/>
      <c r="LIN112" s="940"/>
      <c r="LIO112" s="940"/>
      <c r="LIP112" s="940"/>
      <c r="LIQ112" s="940"/>
      <c r="LIR112" s="940"/>
      <c r="LIS112" s="940"/>
      <c r="LIT112" s="940"/>
      <c r="LIU112" s="940"/>
      <c r="LIV112" s="940"/>
      <c r="LIW112" s="940"/>
      <c r="LIX112" s="940"/>
      <c r="LIY112" s="940"/>
      <c r="LIZ112" s="940"/>
      <c r="LJA112" s="940"/>
      <c r="LJB112" s="940"/>
      <c r="LJC112" s="940"/>
      <c r="LJD112" s="940"/>
      <c r="LJE112" s="940"/>
      <c r="LJF112" s="940"/>
      <c r="LJG112" s="940"/>
      <c r="LJH112" s="940"/>
      <c r="LJI112" s="940"/>
      <c r="LJJ112" s="940"/>
      <c r="LJK112" s="940"/>
      <c r="LJL112" s="940"/>
      <c r="LJM112" s="940"/>
      <c r="LJN112" s="940"/>
      <c r="LJO112" s="940"/>
      <c r="LJP112" s="940"/>
      <c r="LJQ112" s="940"/>
      <c r="LJR112" s="940"/>
      <c r="LJS112" s="940"/>
      <c r="LJT112" s="940"/>
      <c r="LJU112" s="940"/>
      <c r="LJV112" s="940"/>
      <c r="LJW112" s="940"/>
      <c r="LJX112" s="940"/>
      <c r="LJY112" s="940"/>
      <c r="LJZ112" s="940"/>
      <c r="LKA112" s="940"/>
      <c r="LKB112" s="940"/>
      <c r="LKC112" s="940"/>
      <c r="LKD112" s="940"/>
      <c r="LKE112" s="940"/>
      <c r="LKF112" s="940"/>
      <c r="LKG112" s="940"/>
      <c r="LKH112" s="940"/>
      <c r="LKI112" s="940"/>
      <c r="LKJ112" s="940"/>
      <c r="LKK112" s="940"/>
      <c r="LKL112" s="940"/>
      <c r="LKM112" s="940"/>
      <c r="LKN112" s="940"/>
      <c r="LKO112" s="940"/>
      <c r="LKP112" s="940"/>
      <c r="LKQ112" s="940"/>
      <c r="LKR112" s="940"/>
      <c r="LKS112" s="940"/>
      <c r="LKT112" s="940"/>
      <c r="LKU112" s="940"/>
      <c r="LKV112" s="940"/>
      <c r="LKW112" s="940"/>
      <c r="LKX112" s="940"/>
      <c r="LKY112" s="940"/>
      <c r="LKZ112" s="940"/>
      <c r="LLA112" s="940"/>
      <c r="LLB112" s="940"/>
      <c r="LLC112" s="940"/>
      <c r="LLD112" s="940"/>
      <c r="LLE112" s="940"/>
      <c r="LLF112" s="940"/>
      <c r="LLG112" s="940"/>
      <c r="LLH112" s="940"/>
      <c r="LLI112" s="940"/>
      <c r="LLJ112" s="940"/>
      <c r="LLK112" s="940"/>
      <c r="LLL112" s="940"/>
      <c r="LLM112" s="940"/>
      <c r="LLN112" s="940"/>
      <c r="LLO112" s="940"/>
      <c r="LLP112" s="940"/>
      <c r="LLQ112" s="940"/>
      <c r="LLR112" s="940"/>
      <c r="LLS112" s="940"/>
      <c r="LLT112" s="940"/>
      <c r="LLU112" s="940"/>
      <c r="LLV112" s="940"/>
      <c r="LLW112" s="940"/>
      <c r="LLX112" s="940"/>
      <c r="LLY112" s="940"/>
      <c r="LLZ112" s="940"/>
      <c r="LMA112" s="940"/>
      <c r="LMB112" s="940"/>
      <c r="LMC112" s="940"/>
      <c r="LMD112" s="940"/>
      <c r="LME112" s="940"/>
      <c r="LMF112" s="940"/>
      <c r="LMG112" s="940"/>
      <c r="LMH112" s="940"/>
      <c r="LMI112" s="940"/>
      <c r="LMJ112" s="940"/>
      <c r="LMK112" s="940"/>
      <c r="LML112" s="940"/>
      <c r="LMM112" s="940"/>
      <c r="LMN112" s="940"/>
      <c r="LMO112" s="940"/>
      <c r="LMP112" s="940"/>
      <c r="LMQ112" s="940"/>
      <c r="LMR112" s="940"/>
      <c r="LMS112" s="940"/>
      <c r="LMT112" s="940"/>
      <c r="LMU112" s="940"/>
      <c r="LMV112" s="940"/>
      <c r="LMW112" s="940"/>
      <c r="LMX112" s="940"/>
      <c r="LMY112" s="940"/>
      <c r="LMZ112" s="940"/>
      <c r="LNA112" s="940"/>
      <c r="LNB112" s="940"/>
      <c r="LNC112" s="940"/>
      <c r="LND112" s="940"/>
      <c r="LNE112" s="940"/>
      <c r="LNF112" s="940"/>
      <c r="LNG112" s="940"/>
      <c r="LNH112" s="940"/>
      <c r="LNI112" s="940"/>
      <c r="LNJ112" s="940"/>
      <c r="LNK112" s="940"/>
      <c r="LNL112" s="940"/>
      <c r="LNM112" s="940"/>
      <c r="LNN112" s="940"/>
      <c r="LNO112" s="940"/>
      <c r="LNP112" s="940"/>
      <c r="LNQ112" s="940"/>
      <c r="LNR112" s="940"/>
      <c r="LNS112" s="940"/>
      <c r="LNT112" s="940"/>
      <c r="LNU112" s="940"/>
      <c r="LNV112" s="940"/>
      <c r="LNW112" s="940"/>
      <c r="LNX112" s="940"/>
      <c r="LNY112" s="940"/>
      <c r="LNZ112" s="940"/>
      <c r="LOA112" s="940"/>
      <c r="LOB112" s="940"/>
      <c r="LOC112" s="940"/>
      <c r="LOD112" s="940"/>
      <c r="LOE112" s="940"/>
      <c r="LOF112" s="940"/>
      <c r="LOG112" s="940"/>
      <c r="LOH112" s="940"/>
      <c r="LOI112" s="940"/>
      <c r="LOJ112" s="940"/>
      <c r="LOK112" s="940"/>
      <c r="LOL112" s="940"/>
      <c r="LOM112" s="940"/>
      <c r="LON112" s="940"/>
      <c r="LOO112" s="940"/>
      <c r="LOP112" s="940"/>
      <c r="LOQ112" s="940"/>
      <c r="LOR112" s="940"/>
      <c r="LOS112" s="940"/>
      <c r="LOT112" s="940"/>
      <c r="LOU112" s="940"/>
      <c r="LOV112" s="940"/>
      <c r="LOW112" s="940"/>
      <c r="LOX112" s="940"/>
      <c r="LOY112" s="940"/>
      <c r="LOZ112" s="940"/>
      <c r="LPA112" s="940"/>
      <c r="LPB112" s="940"/>
      <c r="LPC112" s="940"/>
      <c r="LPD112" s="940"/>
      <c r="LPE112" s="940"/>
      <c r="LPF112" s="940"/>
      <c r="LPG112" s="940"/>
      <c r="LPH112" s="940"/>
      <c r="LPI112" s="940"/>
      <c r="LPJ112" s="940"/>
      <c r="LPK112" s="940"/>
      <c r="LPL112" s="940"/>
      <c r="LPM112" s="940"/>
      <c r="LPN112" s="940"/>
      <c r="LPO112" s="940"/>
      <c r="LPP112" s="940"/>
      <c r="LPQ112" s="940"/>
      <c r="LPR112" s="940"/>
      <c r="LPS112" s="940"/>
      <c r="LPT112" s="940"/>
      <c r="LPU112" s="940"/>
      <c r="LPV112" s="940"/>
      <c r="LPW112" s="940"/>
      <c r="LPX112" s="940"/>
      <c r="LPY112" s="940"/>
      <c r="LPZ112" s="940"/>
      <c r="LQA112" s="940"/>
      <c r="LQB112" s="940"/>
      <c r="LQC112" s="940"/>
      <c r="LQD112" s="940"/>
      <c r="LQE112" s="940"/>
      <c r="LQF112" s="940"/>
      <c r="LQG112" s="940"/>
      <c r="LQH112" s="940"/>
      <c r="LQI112" s="940"/>
      <c r="LQJ112" s="940"/>
      <c r="LQK112" s="940"/>
      <c r="LQL112" s="940"/>
      <c r="LQM112" s="940"/>
      <c r="LQN112" s="940"/>
      <c r="LQO112" s="940"/>
      <c r="LQP112" s="940"/>
      <c r="LQQ112" s="940"/>
      <c r="LQR112" s="940"/>
      <c r="LQS112" s="940"/>
      <c r="LQT112" s="940"/>
      <c r="LQU112" s="940"/>
      <c r="LQV112" s="940"/>
      <c r="LQW112" s="940"/>
      <c r="LQX112" s="940"/>
      <c r="LQY112" s="940"/>
      <c r="LQZ112" s="940"/>
      <c r="LRA112" s="940"/>
      <c r="LRB112" s="940"/>
      <c r="LRC112" s="940"/>
      <c r="LRD112" s="940"/>
      <c r="LRE112" s="940"/>
      <c r="LRF112" s="940"/>
      <c r="LRG112" s="940"/>
      <c r="LRH112" s="940"/>
      <c r="LRI112" s="940"/>
      <c r="LRJ112" s="940"/>
      <c r="LRK112" s="940"/>
      <c r="LRL112" s="940"/>
      <c r="LRM112" s="940"/>
      <c r="LRN112" s="940"/>
      <c r="LRO112" s="940"/>
      <c r="LRP112" s="940"/>
      <c r="LRQ112" s="940"/>
      <c r="LRR112" s="940"/>
      <c r="LRS112" s="940"/>
      <c r="LRT112" s="940"/>
      <c r="LRU112" s="940"/>
      <c r="LRV112" s="940"/>
      <c r="LRW112" s="940"/>
      <c r="LRX112" s="940"/>
      <c r="LRY112" s="940"/>
      <c r="LRZ112" s="940"/>
      <c r="LSA112" s="940"/>
      <c r="LSB112" s="940"/>
      <c r="LSC112" s="940"/>
      <c r="LSD112" s="940"/>
      <c r="LSE112" s="940"/>
      <c r="LSF112" s="940"/>
      <c r="LSG112" s="940"/>
      <c r="LSH112" s="940"/>
      <c r="LSI112" s="940"/>
      <c r="LSJ112" s="940"/>
      <c r="LSK112" s="940"/>
      <c r="LSL112" s="940"/>
      <c r="LSM112" s="940"/>
      <c r="LSN112" s="940"/>
      <c r="LSO112" s="940"/>
      <c r="LSP112" s="940"/>
      <c r="LSQ112" s="940"/>
      <c r="LSR112" s="940"/>
      <c r="LSS112" s="940"/>
      <c r="LST112" s="940"/>
      <c r="LSU112" s="940"/>
      <c r="LSV112" s="940"/>
      <c r="LSW112" s="940"/>
      <c r="LSX112" s="940"/>
      <c r="LSY112" s="940"/>
      <c r="LSZ112" s="940"/>
      <c r="LTA112" s="940"/>
      <c r="LTB112" s="940"/>
      <c r="LTC112" s="940"/>
      <c r="LTD112" s="940"/>
      <c r="LTE112" s="940"/>
      <c r="LTF112" s="940"/>
      <c r="LTG112" s="940"/>
      <c r="LTH112" s="940"/>
      <c r="LTI112" s="940"/>
      <c r="LTJ112" s="940"/>
      <c r="LTK112" s="940"/>
      <c r="LTL112" s="940"/>
      <c r="LTM112" s="940"/>
      <c r="LTN112" s="940"/>
      <c r="LTO112" s="940"/>
      <c r="LTP112" s="940"/>
      <c r="LTQ112" s="940"/>
      <c r="LTR112" s="940"/>
      <c r="LTS112" s="940"/>
      <c r="LTT112" s="940"/>
      <c r="LTU112" s="940"/>
      <c r="LTV112" s="940"/>
      <c r="LTW112" s="940"/>
      <c r="LTX112" s="940"/>
      <c r="LTY112" s="940"/>
      <c r="LTZ112" s="940"/>
      <c r="LUA112" s="940"/>
      <c r="LUB112" s="940"/>
      <c r="LUC112" s="940"/>
      <c r="LUD112" s="940"/>
      <c r="LUE112" s="940"/>
      <c r="LUF112" s="940"/>
      <c r="LUG112" s="940"/>
      <c r="LUH112" s="940"/>
      <c r="LUI112" s="940"/>
      <c r="LUJ112" s="940"/>
      <c r="LUK112" s="940"/>
      <c r="LUL112" s="940"/>
      <c r="LUM112" s="940"/>
      <c r="LUN112" s="940"/>
      <c r="LUO112" s="940"/>
      <c r="LUP112" s="940"/>
      <c r="LUQ112" s="940"/>
      <c r="LUR112" s="940"/>
      <c r="LUS112" s="940"/>
      <c r="LUT112" s="940"/>
      <c r="LUU112" s="940"/>
      <c r="LUV112" s="940"/>
      <c r="LUW112" s="940"/>
      <c r="LUX112" s="940"/>
      <c r="LUY112" s="940"/>
      <c r="LUZ112" s="940"/>
      <c r="LVA112" s="940"/>
      <c r="LVB112" s="940"/>
      <c r="LVC112" s="940"/>
      <c r="LVD112" s="940"/>
      <c r="LVE112" s="940"/>
      <c r="LVF112" s="940"/>
      <c r="LVG112" s="940"/>
      <c r="LVH112" s="940"/>
      <c r="LVI112" s="940"/>
      <c r="LVJ112" s="940"/>
      <c r="LVK112" s="940"/>
      <c r="LVL112" s="940"/>
      <c r="LVM112" s="940"/>
      <c r="LVN112" s="940"/>
      <c r="LVO112" s="940"/>
      <c r="LVP112" s="940"/>
      <c r="LVQ112" s="940"/>
      <c r="LVR112" s="940"/>
      <c r="LVS112" s="940"/>
      <c r="LVT112" s="940"/>
      <c r="LVU112" s="940"/>
      <c r="LVV112" s="940"/>
      <c r="LVW112" s="940"/>
      <c r="LVX112" s="940"/>
      <c r="LVY112" s="940"/>
      <c r="LVZ112" s="940"/>
      <c r="LWA112" s="940"/>
      <c r="LWB112" s="940"/>
      <c r="LWC112" s="940"/>
      <c r="LWD112" s="940"/>
      <c r="LWE112" s="940"/>
      <c r="LWF112" s="940"/>
      <c r="LWG112" s="940"/>
      <c r="LWH112" s="940"/>
      <c r="LWI112" s="940"/>
      <c r="LWJ112" s="940"/>
      <c r="LWK112" s="940"/>
      <c r="LWL112" s="940"/>
      <c r="LWM112" s="940"/>
      <c r="LWN112" s="940"/>
      <c r="LWO112" s="940"/>
      <c r="LWP112" s="940"/>
      <c r="LWQ112" s="940"/>
      <c r="LWR112" s="940"/>
      <c r="LWS112" s="940"/>
      <c r="LWT112" s="940"/>
      <c r="LWU112" s="940"/>
      <c r="LWV112" s="940"/>
      <c r="LWW112" s="940"/>
      <c r="LWX112" s="940"/>
      <c r="LWY112" s="940"/>
      <c r="LWZ112" s="940"/>
      <c r="LXA112" s="940"/>
      <c r="LXB112" s="940"/>
      <c r="LXC112" s="940"/>
      <c r="LXD112" s="940"/>
      <c r="LXE112" s="940"/>
      <c r="LXF112" s="940"/>
      <c r="LXG112" s="940"/>
      <c r="LXH112" s="940"/>
      <c r="LXI112" s="940"/>
      <c r="LXJ112" s="940"/>
      <c r="LXK112" s="940"/>
      <c r="LXL112" s="940"/>
      <c r="LXM112" s="940"/>
      <c r="LXN112" s="940"/>
      <c r="LXO112" s="940"/>
      <c r="LXP112" s="940"/>
      <c r="LXQ112" s="940"/>
      <c r="LXR112" s="940"/>
      <c r="LXS112" s="940"/>
      <c r="LXT112" s="940"/>
      <c r="LXU112" s="940"/>
      <c r="LXV112" s="940"/>
      <c r="LXW112" s="940"/>
      <c r="LXX112" s="940"/>
      <c r="LXY112" s="940"/>
      <c r="LXZ112" s="940"/>
      <c r="LYA112" s="940"/>
      <c r="LYB112" s="940"/>
      <c r="LYC112" s="940"/>
      <c r="LYD112" s="940"/>
      <c r="LYE112" s="940"/>
      <c r="LYF112" s="940"/>
      <c r="LYG112" s="940"/>
      <c r="LYH112" s="940"/>
      <c r="LYI112" s="940"/>
      <c r="LYJ112" s="940"/>
      <c r="LYK112" s="940"/>
      <c r="LYL112" s="940"/>
      <c r="LYM112" s="940"/>
      <c r="LYN112" s="940"/>
      <c r="LYO112" s="940"/>
      <c r="LYP112" s="940"/>
      <c r="LYQ112" s="940"/>
      <c r="LYR112" s="940"/>
      <c r="LYS112" s="940"/>
      <c r="LYT112" s="940"/>
      <c r="LYU112" s="940"/>
      <c r="LYV112" s="940"/>
      <c r="LYW112" s="940"/>
      <c r="LYX112" s="940"/>
      <c r="LYY112" s="940"/>
      <c r="LYZ112" s="940"/>
      <c r="LZA112" s="940"/>
      <c r="LZB112" s="940"/>
      <c r="LZC112" s="940"/>
      <c r="LZD112" s="940"/>
      <c r="LZE112" s="940"/>
      <c r="LZF112" s="940"/>
      <c r="LZG112" s="940"/>
      <c r="LZH112" s="940"/>
      <c r="LZI112" s="940"/>
      <c r="LZJ112" s="940"/>
      <c r="LZK112" s="940"/>
      <c r="LZL112" s="940"/>
      <c r="LZM112" s="940"/>
      <c r="LZN112" s="940"/>
      <c r="LZO112" s="940"/>
      <c r="LZP112" s="940"/>
      <c r="LZQ112" s="940"/>
      <c r="LZR112" s="940"/>
      <c r="LZS112" s="940"/>
      <c r="LZT112" s="940"/>
      <c r="LZU112" s="940"/>
      <c r="LZV112" s="940"/>
      <c r="LZW112" s="940"/>
      <c r="LZX112" s="940"/>
      <c r="LZY112" s="940"/>
      <c r="LZZ112" s="940"/>
      <c r="MAA112" s="940"/>
      <c r="MAB112" s="940"/>
      <c r="MAC112" s="940"/>
      <c r="MAD112" s="940"/>
      <c r="MAE112" s="940"/>
      <c r="MAF112" s="940"/>
      <c r="MAG112" s="940"/>
      <c r="MAH112" s="940"/>
      <c r="MAI112" s="940"/>
      <c r="MAJ112" s="940"/>
      <c r="MAK112" s="940"/>
      <c r="MAL112" s="940"/>
      <c r="MAM112" s="940"/>
      <c r="MAN112" s="940"/>
      <c r="MAO112" s="940"/>
      <c r="MAP112" s="940"/>
      <c r="MAQ112" s="940"/>
      <c r="MAR112" s="940"/>
      <c r="MAS112" s="940"/>
      <c r="MAT112" s="940"/>
      <c r="MAU112" s="940"/>
      <c r="MAV112" s="940"/>
      <c r="MAW112" s="940"/>
      <c r="MAX112" s="940"/>
      <c r="MAY112" s="940"/>
      <c r="MAZ112" s="940"/>
      <c r="MBA112" s="940"/>
      <c r="MBB112" s="940"/>
      <c r="MBC112" s="940"/>
      <c r="MBD112" s="940"/>
      <c r="MBE112" s="940"/>
      <c r="MBF112" s="940"/>
      <c r="MBG112" s="940"/>
      <c r="MBH112" s="940"/>
      <c r="MBI112" s="940"/>
      <c r="MBJ112" s="940"/>
      <c r="MBK112" s="940"/>
      <c r="MBL112" s="940"/>
      <c r="MBM112" s="940"/>
      <c r="MBN112" s="940"/>
      <c r="MBO112" s="940"/>
      <c r="MBP112" s="940"/>
      <c r="MBQ112" s="940"/>
      <c r="MBR112" s="940"/>
      <c r="MBS112" s="940"/>
      <c r="MBT112" s="940"/>
      <c r="MBU112" s="940"/>
      <c r="MBV112" s="940"/>
      <c r="MBW112" s="940"/>
      <c r="MBX112" s="940"/>
      <c r="MBY112" s="940"/>
      <c r="MBZ112" s="940"/>
      <c r="MCA112" s="940"/>
      <c r="MCB112" s="940"/>
      <c r="MCC112" s="940"/>
      <c r="MCD112" s="940"/>
      <c r="MCE112" s="940"/>
      <c r="MCF112" s="940"/>
      <c r="MCG112" s="940"/>
      <c r="MCH112" s="940"/>
      <c r="MCI112" s="940"/>
      <c r="MCJ112" s="940"/>
      <c r="MCK112" s="940"/>
      <c r="MCL112" s="940"/>
      <c r="MCM112" s="940"/>
      <c r="MCN112" s="940"/>
      <c r="MCO112" s="940"/>
      <c r="MCP112" s="940"/>
      <c r="MCQ112" s="940"/>
      <c r="MCR112" s="940"/>
      <c r="MCS112" s="940"/>
      <c r="MCT112" s="940"/>
      <c r="MCU112" s="940"/>
      <c r="MCV112" s="940"/>
      <c r="MCW112" s="940"/>
      <c r="MCX112" s="940"/>
      <c r="MCY112" s="940"/>
      <c r="MCZ112" s="940"/>
      <c r="MDA112" s="940"/>
      <c r="MDB112" s="940"/>
      <c r="MDC112" s="940"/>
      <c r="MDD112" s="940"/>
      <c r="MDE112" s="940"/>
      <c r="MDF112" s="940"/>
      <c r="MDG112" s="940"/>
      <c r="MDH112" s="940"/>
      <c r="MDI112" s="940"/>
      <c r="MDJ112" s="940"/>
      <c r="MDK112" s="940"/>
      <c r="MDL112" s="940"/>
      <c r="MDM112" s="940"/>
      <c r="MDN112" s="940"/>
      <c r="MDO112" s="940"/>
      <c r="MDP112" s="940"/>
      <c r="MDQ112" s="940"/>
      <c r="MDR112" s="940"/>
      <c r="MDS112" s="940"/>
      <c r="MDT112" s="940"/>
      <c r="MDU112" s="940"/>
      <c r="MDV112" s="940"/>
      <c r="MDW112" s="940"/>
      <c r="MDX112" s="940"/>
      <c r="MDY112" s="940"/>
      <c r="MDZ112" s="940"/>
      <c r="MEA112" s="940"/>
      <c r="MEB112" s="940"/>
      <c r="MEC112" s="940"/>
      <c r="MED112" s="940"/>
      <c r="MEE112" s="940"/>
      <c r="MEF112" s="940"/>
      <c r="MEG112" s="940"/>
      <c r="MEH112" s="940"/>
      <c r="MEI112" s="940"/>
      <c r="MEJ112" s="940"/>
      <c r="MEK112" s="940"/>
      <c r="MEL112" s="940"/>
      <c r="MEM112" s="940"/>
      <c r="MEN112" s="940"/>
      <c r="MEO112" s="940"/>
      <c r="MEP112" s="940"/>
      <c r="MEQ112" s="940"/>
      <c r="MER112" s="940"/>
      <c r="MES112" s="940"/>
      <c r="MET112" s="940"/>
      <c r="MEU112" s="940"/>
      <c r="MEV112" s="940"/>
      <c r="MEW112" s="940"/>
      <c r="MEX112" s="940"/>
      <c r="MEY112" s="940"/>
      <c r="MEZ112" s="940"/>
      <c r="MFA112" s="940"/>
      <c r="MFB112" s="940"/>
      <c r="MFC112" s="940"/>
      <c r="MFD112" s="940"/>
      <c r="MFE112" s="940"/>
      <c r="MFF112" s="940"/>
      <c r="MFG112" s="940"/>
      <c r="MFH112" s="940"/>
      <c r="MFI112" s="940"/>
      <c r="MFJ112" s="940"/>
      <c r="MFK112" s="940"/>
      <c r="MFL112" s="940"/>
      <c r="MFM112" s="940"/>
      <c r="MFN112" s="940"/>
      <c r="MFO112" s="940"/>
      <c r="MFP112" s="940"/>
      <c r="MFQ112" s="940"/>
      <c r="MFR112" s="940"/>
      <c r="MFS112" s="940"/>
      <c r="MFT112" s="940"/>
      <c r="MFU112" s="940"/>
      <c r="MFV112" s="940"/>
      <c r="MFW112" s="940"/>
      <c r="MFX112" s="940"/>
      <c r="MFY112" s="940"/>
      <c r="MFZ112" s="940"/>
      <c r="MGA112" s="940"/>
      <c r="MGB112" s="940"/>
      <c r="MGC112" s="940"/>
      <c r="MGD112" s="940"/>
      <c r="MGE112" s="940"/>
      <c r="MGF112" s="940"/>
      <c r="MGG112" s="940"/>
      <c r="MGH112" s="940"/>
      <c r="MGI112" s="940"/>
      <c r="MGJ112" s="940"/>
      <c r="MGK112" s="940"/>
      <c r="MGL112" s="940"/>
      <c r="MGM112" s="940"/>
      <c r="MGN112" s="940"/>
      <c r="MGO112" s="940"/>
      <c r="MGP112" s="940"/>
      <c r="MGQ112" s="940"/>
      <c r="MGR112" s="940"/>
      <c r="MGS112" s="940"/>
      <c r="MGT112" s="940"/>
      <c r="MGU112" s="940"/>
      <c r="MGV112" s="940"/>
      <c r="MGW112" s="940"/>
      <c r="MGX112" s="940"/>
      <c r="MGY112" s="940"/>
      <c r="MGZ112" s="940"/>
      <c r="MHA112" s="940"/>
      <c r="MHB112" s="940"/>
      <c r="MHC112" s="940"/>
      <c r="MHD112" s="940"/>
      <c r="MHE112" s="940"/>
      <c r="MHF112" s="940"/>
      <c r="MHG112" s="940"/>
      <c r="MHH112" s="940"/>
      <c r="MHI112" s="940"/>
      <c r="MHJ112" s="940"/>
      <c r="MHK112" s="940"/>
      <c r="MHL112" s="940"/>
      <c r="MHM112" s="940"/>
      <c r="MHN112" s="940"/>
      <c r="MHO112" s="940"/>
      <c r="MHP112" s="940"/>
      <c r="MHQ112" s="940"/>
      <c r="MHR112" s="940"/>
      <c r="MHS112" s="940"/>
      <c r="MHT112" s="940"/>
      <c r="MHU112" s="940"/>
      <c r="MHV112" s="940"/>
      <c r="MHW112" s="940"/>
      <c r="MHX112" s="940"/>
      <c r="MHY112" s="940"/>
      <c r="MHZ112" s="940"/>
      <c r="MIA112" s="940"/>
      <c r="MIB112" s="940"/>
      <c r="MIC112" s="940"/>
      <c r="MID112" s="940"/>
      <c r="MIE112" s="940"/>
      <c r="MIF112" s="940"/>
      <c r="MIG112" s="940"/>
      <c r="MIH112" s="940"/>
      <c r="MII112" s="940"/>
      <c r="MIJ112" s="940"/>
      <c r="MIK112" s="940"/>
      <c r="MIL112" s="940"/>
      <c r="MIM112" s="940"/>
      <c r="MIN112" s="940"/>
      <c r="MIO112" s="940"/>
      <c r="MIP112" s="940"/>
      <c r="MIQ112" s="940"/>
      <c r="MIR112" s="940"/>
      <c r="MIS112" s="940"/>
      <c r="MIT112" s="940"/>
      <c r="MIU112" s="940"/>
      <c r="MIV112" s="940"/>
      <c r="MIW112" s="940"/>
      <c r="MIX112" s="940"/>
      <c r="MIY112" s="940"/>
      <c r="MIZ112" s="940"/>
      <c r="MJA112" s="940"/>
      <c r="MJB112" s="940"/>
      <c r="MJC112" s="940"/>
      <c r="MJD112" s="940"/>
      <c r="MJE112" s="940"/>
      <c r="MJF112" s="940"/>
      <c r="MJG112" s="940"/>
      <c r="MJH112" s="940"/>
      <c r="MJI112" s="940"/>
      <c r="MJJ112" s="940"/>
      <c r="MJK112" s="940"/>
      <c r="MJL112" s="940"/>
      <c r="MJM112" s="940"/>
      <c r="MJN112" s="940"/>
      <c r="MJO112" s="940"/>
      <c r="MJP112" s="940"/>
      <c r="MJQ112" s="940"/>
      <c r="MJR112" s="940"/>
      <c r="MJS112" s="940"/>
      <c r="MJT112" s="940"/>
      <c r="MJU112" s="940"/>
      <c r="MJV112" s="940"/>
      <c r="MJW112" s="940"/>
      <c r="MJX112" s="940"/>
      <c r="MJY112" s="940"/>
      <c r="MJZ112" s="940"/>
      <c r="MKA112" s="940"/>
      <c r="MKB112" s="940"/>
      <c r="MKC112" s="940"/>
      <c r="MKD112" s="940"/>
      <c r="MKE112" s="940"/>
      <c r="MKF112" s="940"/>
      <c r="MKG112" s="940"/>
      <c r="MKH112" s="940"/>
      <c r="MKI112" s="940"/>
      <c r="MKJ112" s="940"/>
      <c r="MKK112" s="940"/>
      <c r="MKL112" s="940"/>
      <c r="MKM112" s="940"/>
      <c r="MKN112" s="940"/>
      <c r="MKO112" s="940"/>
      <c r="MKP112" s="940"/>
      <c r="MKQ112" s="940"/>
      <c r="MKR112" s="940"/>
      <c r="MKS112" s="940"/>
      <c r="MKT112" s="940"/>
      <c r="MKU112" s="940"/>
      <c r="MKV112" s="940"/>
      <c r="MKW112" s="940"/>
      <c r="MKX112" s="940"/>
      <c r="MKY112" s="940"/>
      <c r="MKZ112" s="940"/>
      <c r="MLA112" s="940"/>
      <c r="MLB112" s="940"/>
      <c r="MLC112" s="940"/>
      <c r="MLD112" s="940"/>
      <c r="MLE112" s="940"/>
      <c r="MLF112" s="940"/>
      <c r="MLG112" s="940"/>
      <c r="MLH112" s="940"/>
      <c r="MLI112" s="940"/>
      <c r="MLJ112" s="940"/>
      <c r="MLK112" s="940"/>
      <c r="MLL112" s="940"/>
      <c r="MLM112" s="940"/>
      <c r="MLN112" s="940"/>
      <c r="MLO112" s="940"/>
      <c r="MLP112" s="940"/>
      <c r="MLQ112" s="940"/>
      <c r="MLR112" s="940"/>
      <c r="MLS112" s="940"/>
      <c r="MLT112" s="940"/>
      <c r="MLU112" s="940"/>
      <c r="MLV112" s="940"/>
      <c r="MLW112" s="940"/>
      <c r="MLX112" s="940"/>
      <c r="MLY112" s="940"/>
      <c r="MLZ112" s="940"/>
      <c r="MMA112" s="940"/>
      <c r="MMB112" s="940"/>
      <c r="MMC112" s="940"/>
      <c r="MMD112" s="940"/>
      <c r="MME112" s="940"/>
      <c r="MMF112" s="940"/>
      <c r="MMG112" s="940"/>
      <c r="MMH112" s="940"/>
      <c r="MMI112" s="940"/>
      <c r="MMJ112" s="940"/>
      <c r="MMK112" s="940"/>
      <c r="MML112" s="940"/>
      <c r="MMM112" s="940"/>
      <c r="MMN112" s="940"/>
      <c r="MMO112" s="940"/>
      <c r="MMP112" s="940"/>
      <c r="MMQ112" s="940"/>
      <c r="MMR112" s="940"/>
      <c r="MMS112" s="940"/>
      <c r="MMT112" s="940"/>
      <c r="MMU112" s="940"/>
      <c r="MMV112" s="940"/>
      <c r="MMW112" s="940"/>
      <c r="MMX112" s="940"/>
      <c r="MMY112" s="940"/>
      <c r="MMZ112" s="940"/>
      <c r="MNA112" s="940"/>
      <c r="MNB112" s="940"/>
      <c r="MNC112" s="940"/>
      <c r="MND112" s="940"/>
      <c r="MNE112" s="940"/>
      <c r="MNF112" s="940"/>
      <c r="MNG112" s="940"/>
      <c r="MNH112" s="940"/>
      <c r="MNI112" s="940"/>
      <c r="MNJ112" s="940"/>
      <c r="MNK112" s="940"/>
      <c r="MNL112" s="940"/>
      <c r="MNM112" s="940"/>
      <c r="MNN112" s="940"/>
      <c r="MNO112" s="940"/>
      <c r="MNP112" s="940"/>
      <c r="MNQ112" s="940"/>
      <c r="MNR112" s="940"/>
      <c r="MNS112" s="940"/>
      <c r="MNT112" s="940"/>
      <c r="MNU112" s="940"/>
      <c r="MNV112" s="940"/>
      <c r="MNW112" s="940"/>
      <c r="MNX112" s="940"/>
      <c r="MNY112" s="940"/>
      <c r="MNZ112" s="940"/>
      <c r="MOA112" s="940"/>
      <c r="MOB112" s="940"/>
      <c r="MOC112" s="940"/>
      <c r="MOD112" s="940"/>
      <c r="MOE112" s="940"/>
      <c r="MOF112" s="940"/>
      <c r="MOG112" s="940"/>
      <c r="MOH112" s="940"/>
      <c r="MOI112" s="940"/>
      <c r="MOJ112" s="940"/>
      <c r="MOK112" s="940"/>
      <c r="MOL112" s="940"/>
      <c r="MOM112" s="940"/>
      <c r="MON112" s="940"/>
      <c r="MOO112" s="940"/>
      <c r="MOP112" s="940"/>
      <c r="MOQ112" s="940"/>
      <c r="MOR112" s="940"/>
      <c r="MOS112" s="940"/>
      <c r="MOT112" s="940"/>
      <c r="MOU112" s="940"/>
      <c r="MOV112" s="940"/>
      <c r="MOW112" s="940"/>
      <c r="MOX112" s="940"/>
      <c r="MOY112" s="940"/>
      <c r="MOZ112" s="940"/>
      <c r="MPA112" s="940"/>
      <c r="MPB112" s="940"/>
      <c r="MPC112" s="940"/>
      <c r="MPD112" s="940"/>
      <c r="MPE112" s="940"/>
      <c r="MPF112" s="940"/>
      <c r="MPG112" s="940"/>
      <c r="MPH112" s="940"/>
      <c r="MPI112" s="940"/>
      <c r="MPJ112" s="940"/>
      <c r="MPK112" s="940"/>
      <c r="MPL112" s="940"/>
      <c r="MPM112" s="940"/>
      <c r="MPN112" s="940"/>
      <c r="MPO112" s="940"/>
      <c r="MPP112" s="940"/>
      <c r="MPQ112" s="940"/>
      <c r="MPR112" s="940"/>
      <c r="MPS112" s="940"/>
      <c r="MPT112" s="940"/>
      <c r="MPU112" s="940"/>
      <c r="MPV112" s="940"/>
      <c r="MPW112" s="940"/>
      <c r="MPX112" s="940"/>
      <c r="MPY112" s="940"/>
      <c r="MPZ112" s="940"/>
      <c r="MQA112" s="940"/>
      <c r="MQB112" s="940"/>
      <c r="MQC112" s="940"/>
      <c r="MQD112" s="940"/>
      <c r="MQE112" s="940"/>
      <c r="MQF112" s="940"/>
      <c r="MQG112" s="940"/>
      <c r="MQH112" s="940"/>
      <c r="MQI112" s="940"/>
      <c r="MQJ112" s="940"/>
      <c r="MQK112" s="940"/>
      <c r="MQL112" s="940"/>
      <c r="MQM112" s="940"/>
      <c r="MQN112" s="940"/>
      <c r="MQO112" s="940"/>
      <c r="MQP112" s="940"/>
      <c r="MQQ112" s="940"/>
      <c r="MQR112" s="940"/>
      <c r="MQS112" s="940"/>
      <c r="MQT112" s="940"/>
      <c r="MQU112" s="940"/>
      <c r="MQV112" s="940"/>
      <c r="MQW112" s="940"/>
      <c r="MQX112" s="940"/>
      <c r="MQY112" s="940"/>
      <c r="MQZ112" s="940"/>
      <c r="MRA112" s="940"/>
      <c r="MRB112" s="940"/>
      <c r="MRC112" s="940"/>
      <c r="MRD112" s="940"/>
      <c r="MRE112" s="940"/>
      <c r="MRF112" s="940"/>
      <c r="MRG112" s="940"/>
      <c r="MRH112" s="940"/>
      <c r="MRI112" s="940"/>
      <c r="MRJ112" s="940"/>
      <c r="MRK112" s="940"/>
      <c r="MRL112" s="940"/>
      <c r="MRM112" s="940"/>
      <c r="MRN112" s="940"/>
      <c r="MRO112" s="940"/>
      <c r="MRP112" s="940"/>
      <c r="MRQ112" s="940"/>
      <c r="MRR112" s="940"/>
      <c r="MRS112" s="940"/>
      <c r="MRT112" s="940"/>
      <c r="MRU112" s="940"/>
      <c r="MRV112" s="940"/>
      <c r="MRW112" s="940"/>
      <c r="MRX112" s="940"/>
      <c r="MRY112" s="940"/>
      <c r="MRZ112" s="940"/>
      <c r="MSA112" s="940"/>
      <c r="MSB112" s="940"/>
      <c r="MSC112" s="940"/>
      <c r="MSD112" s="940"/>
      <c r="MSE112" s="940"/>
      <c r="MSF112" s="940"/>
      <c r="MSG112" s="940"/>
      <c r="MSH112" s="940"/>
      <c r="MSI112" s="940"/>
      <c r="MSJ112" s="940"/>
      <c r="MSK112" s="940"/>
      <c r="MSL112" s="940"/>
      <c r="MSM112" s="940"/>
      <c r="MSN112" s="940"/>
      <c r="MSO112" s="940"/>
      <c r="MSP112" s="940"/>
      <c r="MSQ112" s="940"/>
      <c r="MSR112" s="940"/>
      <c r="MSS112" s="940"/>
      <c r="MST112" s="940"/>
      <c r="MSU112" s="940"/>
      <c r="MSV112" s="940"/>
      <c r="MSW112" s="940"/>
      <c r="MSX112" s="940"/>
      <c r="MSY112" s="940"/>
      <c r="MSZ112" s="940"/>
      <c r="MTA112" s="940"/>
      <c r="MTB112" s="940"/>
      <c r="MTC112" s="940"/>
      <c r="MTD112" s="940"/>
      <c r="MTE112" s="940"/>
      <c r="MTF112" s="940"/>
      <c r="MTG112" s="940"/>
      <c r="MTH112" s="940"/>
      <c r="MTI112" s="940"/>
      <c r="MTJ112" s="940"/>
      <c r="MTK112" s="940"/>
      <c r="MTL112" s="940"/>
      <c r="MTM112" s="940"/>
      <c r="MTN112" s="940"/>
      <c r="MTO112" s="940"/>
      <c r="MTP112" s="940"/>
      <c r="MTQ112" s="940"/>
      <c r="MTR112" s="940"/>
      <c r="MTS112" s="940"/>
      <c r="MTT112" s="940"/>
      <c r="MTU112" s="940"/>
      <c r="MTV112" s="940"/>
      <c r="MTW112" s="940"/>
      <c r="MTX112" s="940"/>
      <c r="MTY112" s="940"/>
      <c r="MTZ112" s="940"/>
      <c r="MUA112" s="940"/>
      <c r="MUB112" s="940"/>
      <c r="MUC112" s="940"/>
      <c r="MUD112" s="940"/>
      <c r="MUE112" s="940"/>
      <c r="MUF112" s="940"/>
      <c r="MUG112" s="940"/>
      <c r="MUH112" s="940"/>
      <c r="MUI112" s="940"/>
      <c r="MUJ112" s="940"/>
      <c r="MUK112" s="940"/>
      <c r="MUL112" s="940"/>
      <c r="MUM112" s="940"/>
      <c r="MUN112" s="940"/>
      <c r="MUO112" s="940"/>
      <c r="MUP112" s="940"/>
      <c r="MUQ112" s="940"/>
      <c r="MUR112" s="940"/>
      <c r="MUS112" s="940"/>
      <c r="MUT112" s="940"/>
      <c r="MUU112" s="940"/>
      <c r="MUV112" s="940"/>
      <c r="MUW112" s="940"/>
      <c r="MUX112" s="940"/>
      <c r="MUY112" s="940"/>
      <c r="MUZ112" s="940"/>
      <c r="MVA112" s="940"/>
      <c r="MVB112" s="940"/>
      <c r="MVC112" s="940"/>
      <c r="MVD112" s="940"/>
      <c r="MVE112" s="940"/>
      <c r="MVF112" s="940"/>
      <c r="MVG112" s="940"/>
      <c r="MVH112" s="940"/>
      <c r="MVI112" s="940"/>
      <c r="MVJ112" s="940"/>
      <c r="MVK112" s="940"/>
      <c r="MVL112" s="940"/>
      <c r="MVM112" s="940"/>
      <c r="MVN112" s="940"/>
      <c r="MVO112" s="940"/>
      <c r="MVP112" s="940"/>
      <c r="MVQ112" s="940"/>
      <c r="MVR112" s="940"/>
      <c r="MVS112" s="940"/>
      <c r="MVT112" s="940"/>
      <c r="MVU112" s="940"/>
      <c r="MVV112" s="940"/>
      <c r="MVW112" s="940"/>
      <c r="MVX112" s="940"/>
      <c r="MVY112" s="940"/>
      <c r="MVZ112" s="940"/>
      <c r="MWA112" s="940"/>
      <c r="MWB112" s="940"/>
      <c r="MWC112" s="940"/>
      <c r="MWD112" s="940"/>
      <c r="MWE112" s="940"/>
      <c r="MWF112" s="940"/>
      <c r="MWG112" s="940"/>
      <c r="MWH112" s="940"/>
      <c r="MWI112" s="940"/>
      <c r="MWJ112" s="940"/>
      <c r="MWK112" s="940"/>
      <c r="MWL112" s="940"/>
      <c r="MWM112" s="940"/>
      <c r="MWN112" s="940"/>
      <c r="MWO112" s="940"/>
      <c r="MWP112" s="940"/>
      <c r="MWQ112" s="940"/>
      <c r="MWR112" s="940"/>
      <c r="MWS112" s="940"/>
      <c r="MWT112" s="940"/>
      <c r="MWU112" s="940"/>
      <c r="MWV112" s="940"/>
      <c r="MWW112" s="940"/>
      <c r="MWX112" s="940"/>
      <c r="MWY112" s="940"/>
      <c r="MWZ112" s="940"/>
      <c r="MXA112" s="940"/>
      <c r="MXB112" s="940"/>
      <c r="MXC112" s="940"/>
      <c r="MXD112" s="940"/>
      <c r="MXE112" s="940"/>
      <c r="MXF112" s="940"/>
      <c r="MXG112" s="940"/>
      <c r="MXH112" s="940"/>
      <c r="MXI112" s="940"/>
      <c r="MXJ112" s="940"/>
      <c r="MXK112" s="940"/>
      <c r="MXL112" s="940"/>
      <c r="MXM112" s="940"/>
      <c r="MXN112" s="940"/>
      <c r="MXO112" s="940"/>
      <c r="MXP112" s="940"/>
      <c r="MXQ112" s="940"/>
      <c r="MXR112" s="940"/>
      <c r="MXS112" s="940"/>
      <c r="MXT112" s="940"/>
      <c r="MXU112" s="940"/>
      <c r="MXV112" s="940"/>
      <c r="MXW112" s="940"/>
      <c r="MXX112" s="940"/>
      <c r="MXY112" s="940"/>
      <c r="MXZ112" s="940"/>
      <c r="MYA112" s="940"/>
      <c r="MYB112" s="940"/>
      <c r="MYC112" s="940"/>
      <c r="MYD112" s="940"/>
      <c r="MYE112" s="940"/>
      <c r="MYF112" s="940"/>
      <c r="MYG112" s="940"/>
      <c r="MYH112" s="940"/>
      <c r="MYI112" s="940"/>
      <c r="MYJ112" s="940"/>
      <c r="MYK112" s="940"/>
      <c r="MYL112" s="940"/>
      <c r="MYM112" s="940"/>
      <c r="MYN112" s="940"/>
      <c r="MYO112" s="940"/>
      <c r="MYP112" s="940"/>
      <c r="MYQ112" s="940"/>
      <c r="MYR112" s="940"/>
      <c r="MYS112" s="940"/>
      <c r="MYT112" s="940"/>
      <c r="MYU112" s="940"/>
      <c r="MYV112" s="940"/>
      <c r="MYW112" s="940"/>
      <c r="MYX112" s="940"/>
      <c r="MYY112" s="940"/>
      <c r="MYZ112" s="940"/>
      <c r="MZA112" s="940"/>
      <c r="MZB112" s="940"/>
      <c r="MZC112" s="940"/>
      <c r="MZD112" s="940"/>
      <c r="MZE112" s="940"/>
      <c r="MZF112" s="940"/>
      <c r="MZG112" s="940"/>
      <c r="MZH112" s="940"/>
      <c r="MZI112" s="940"/>
      <c r="MZJ112" s="940"/>
      <c r="MZK112" s="940"/>
      <c r="MZL112" s="940"/>
      <c r="MZM112" s="940"/>
      <c r="MZN112" s="940"/>
      <c r="MZO112" s="940"/>
      <c r="MZP112" s="940"/>
      <c r="MZQ112" s="940"/>
      <c r="MZR112" s="940"/>
      <c r="MZS112" s="940"/>
      <c r="MZT112" s="940"/>
      <c r="MZU112" s="940"/>
      <c r="MZV112" s="940"/>
      <c r="MZW112" s="940"/>
      <c r="MZX112" s="940"/>
      <c r="MZY112" s="940"/>
      <c r="MZZ112" s="940"/>
      <c r="NAA112" s="940"/>
      <c r="NAB112" s="940"/>
      <c r="NAC112" s="940"/>
      <c r="NAD112" s="940"/>
      <c r="NAE112" s="940"/>
      <c r="NAF112" s="940"/>
      <c r="NAG112" s="940"/>
      <c r="NAH112" s="940"/>
      <c r="NAI112" s="940"/>
      <c r="NAJ112" s="940"/>
      <c r="NAK112" s="940"/>
      <c r="NAL112" s="940"/>
      <c r="NAM112" s="940"/>
      <c r="NAN112" s="940"/>
      <c r="NAO112" s="940"/>
      <c r="NAP112" s="940"/>
      <c r="NAQ112" s="940"/>
      <c r="NAR112" s="940"/>
      <c r="NAS112" s="940"/>
      <c r="NAT112" s="940"/>
      <c r="NAU112" s="940"/>
      <c r="NAV112" s="940"/>
      <c r="NAW112" s="940"/>
      <c r="NAX112" s="940"/>
      <c r="NAY112" s="940"/>
      <c r="NAZ112" s="940"/>
      <c r="NBA112" s="940"/>
      <c r="NBB112" s="940"/>
      <c r="NBC112" s="940"/>
      <c r="NBD112" s="940"/>
      <c r="NBE112" s="940"/>
      <c r="NBF112" s="940"/>
      <c r="NBG112" s="940"/>
      <c r="NBH112" s="940"/>
      <c r="NBI112" s="940"/>
      <c r="NBJ112" s="940"/>
      <c r="NBK112" s="940"/>
      <c r="NBL112" s="940"/>
      <c r="NBM112" s="940"/>
      <c r="NBN112" s="940"/>
      <c r="NBO112" s="940"/>
      <c r="NBP112" s="940"/>
      <c r="NBQ112" s="940"/>
      <c r="NBR112" s="940"/>
      <c r="NBS112" s="940"/>
      <c r="NBT112" s="940"/>
      <c r="NBU112" s="940"/>
      <c r="NBV112" s="940"/>
      <c r="NBW112" s="940"/>
      <c r="NBX112" s="940"/>
      <c r="NBY112" s="940"/>
      <c r="NBZ112" s="940"/>
      <c r="NCA112" s="940"/>
      <c r="NCB112" s="940"/>
      <c r="NCC112" s="940"/>
      <c r="NCD112" s="940"/>
      <c r="NCE112" s="940"/>
      <c r="NCF112" s="940"/>
      <c r="NCG112" s="940"/>
      <c r="NCH112" s="940"/>
      <c r="NCI112" s="940"/>
      <c r="NCJ112" s="940"/>
      <c r="NCK112" s="940"/>
      <c r="NCL112" s="940"/>
      <c r="NCM112" s="940"/>
      <c r="NCN112" s="940"/>
      <c r="NCO112" s="940"/>
      <c r="NCP112" s="940"/>
      <c r="NCQ112" s="940"/>
      <c r="NCR112" s="940"/>
      <c r="NCS112" s="940"/>
      <c r="NCT112" s="940"/>
      <c r="NCU112" s="940"/>
      <c r="NCV112" s="940"/>
      <c r="NCW112" s="940"/>
      <c r="NCX112" s="940"/>
      <c r="NCY112" s="940"/>
      <c r="NCZ112" s="940"/>
      <c r="NDA112" s="940"/>
      <c r="NDB112" s="940"/>
      <c r="NDC112" s="940"/>
      <c r="NDD112" s="940"/>
      <c r="NDE112" s="940"/>
      <c r="NDF112" s="940"/>
      <c r="NDG112" s="940"/>
      <c r="NDH112" s="940"/>
      <c r="NDI112" s="940"/>
      <c r="NDJ112" s="940"/>
      <c r="NDK112" s="940"/>
      <c r="NDL112" s="940"/>
      <c r="NDM112" s="940"/>
      <c r="NDN112" s="940"/>
      <c r="NDO112" s="940"/>
      <c r="NDP112" s="940"/>
      <c r="NDQ112" s="940"/>
      <c r="NDR112" s="940"/>
      <c r="NDS112" s="940"/>
      <c r="NDT112" s="940"/>
      <c r="NDU112" s="940"/>
      <c r="NDV112" s="940"/>
      <c r="NDW112" s="940"/>
      <c r="NDX112" s="940"/>
      <c r="NDY112" s="940"/>
      <c r="NDZ112" s="940"/>
      <c r="NEA112" s="940"/>
      <c r="NEB112" s="940"/>
      <c r="NEC112" s="940"/>
      <c r="NED112" s="940"/>
      <c r="NEE112" s="940"/>
      <c r="NEF112" s="940"/>
      <c r="NEG112" s="940"/>
      <c r="NEH112" s="940"/>
      <c r="NEI112" s="940"/>
      <c r="NEJ112" s="940"/>
      <c r="NEK112" s="940"/>
      <c r="NEL112" s="940"/>
      <c r="NEM112" s="940"/>
      <c r="NEN112" s="940"/>
      <c r="NEO112" s="940"/>
      <c r="NEP112" s="940"/>
      <c r="NEQ112" s="940"/>
      <c r="NER112" s="940"/>
      <c r="NES112" s="940"/>
      <c r="NET112" s="940"/>
      <c r="NEU112" s="940"/>
      <c r="NEV112" s="940"/>
      <c r="NEW112" s="940"/>
      <c r="NEX112" s="940"/>
      <c r="NEY112" s="940"/>
      <c r="NEZ112" s="940"/>
      <c r="NFA112" s="940"/>
      <c r="NFB112" s="940"/>
      <c r="NFC112" s="940"/>
      <c r="NFD112" s="940"/>
      <c r="NFE112" s="940"/>
      <c r="NFF112" s="940"/>
      <c r="NFG112" s="940"/>
      <c r="NFH112" s="940"/>
      <c r="NFI112" s="940"/>
      <c r="NFJ112" s="940"/>
      <c r="NFK112" s="940"/>
      <c r="NFL112" s="940"/>
      <c r="NFM112" s="940"/>
      <c r="NFN112" s="940"/>
      <c r="NFO112" s="940"/>
      <c r="NFP112" s="940"/>
      <c r="NFQ112" s="940"/>
      <c r="NFR112" s="940"/>
      <c r="NFS112" s="940"/>
      <c r="NFT112" s="940"/>
      <c r="NFU112" s="940"/>
      <c r="NFV112" s="940"/>
      <c r="NFW112" s="940"/>
      <c r="NFX112" s="940"/>
      <c r="NFY112" s="940"/>
      <c r="NFZ112" s="940"/>
      <c r="NGA112" s="940"/>
      <c r="NGB112" s="940"/>
      <c r="NGC112" s="940"/>
      <c r="NGD112" s="940"/>
      <c r="NGE112" s="940"/>
      <c r="NGF112" s="940"/>
      <c r="NGG112" s="940"/>
      <c r="NGH112" s="940"/>
      <c r="NGI112" s="940"/>
      <c r="NGJ112" s="940"/>
      <c r="NGK112" s="940"/>
      <c r="NGL112" s="940"/>
      <c r="NGM112" s="940"/>
      <c r="NGN112" s="940"/>
      <c r="NGO112" s="940"/>
      <c r="NGP112" s="940"/>
      <c r="NGQ112" s="940"/>
      <c r="NGR112" s="940"/>
      <c r="NGS112" s="940"/>
      <c r="NGT112" s="940"/>
      <c r="NGU112" s="940"/>
      <c r="NGV112" s="940"/>
      <c r="NGW112" s="940"/>
      <c r="NGX112" s="940"/>
      <c r="NGY112" s="940"/>
      <c r="NGZ112" s="940"/>
      <c r="NHA112" s="940"/>
      <c r="NHB112" s="940"/>
      <c r="NHC112" s="940"/>
      <c r="NHD112" s="940"/>
      <c r="NHE112" s="940"/>
      <c r="NHF112" s="940"/>
      <c r="NHG112" s="940"/>
      <c r="NHH112" s="940"/>
      <c r="NHI112" s="940"/>
      <c r="NHJ112" s="940"/>
      <c r="NHK112" s="940"/>
      <c r="NHL112" s="940"/>
      <c r="NHM112" s="940"/>
      <c r="NHN112" s="940"/>
      <c r="NHO112" s="940"/>
      <c r="NHP112" s="940"/>
      <c r="NHQ112" s="940"/>
      <c r="NHR112" s="940"/>
      <c r="NHS112" s="940"/>
      <c r="NHT112" s="940"/>
      <c r="NHU112" s="940"/>
      <c r="NHV112" s="940"/>
      <c r="NHW112" s="940"/>
      <c r="NHX112" s="940"/>
      <c r="NHY112" s="940"/>
      <c r="NHZ112" s="940"/>
      <c r="NIA112" s="940"/>
      <c r="NIB112" s="940"/>
      <c r="NIC112" s="940"/>
      <c r="NID112" s="940"/>
      <c r="NIE112" s="940"/>
      <c r="NIF112" s="940"/>
      <c r="NIG112" s="940"/>
      <c r="NIH112" s="940"/>
      <c r="NII112" s="940"/>
      <c r="NIJ112" s="940"/>
      <c r="NIK112" s="940"/>
      <c r="NIL112" s="940"/>
      <c r="NIM112" s="940"/>
      <c r="NIN112" s="940"/>
      <c r="NIO112" s="940"/>
      <c r="NIP112" s="940"/>
      <c r="NIQ112" s="940"/>
      <c r="NIR112" s="940"/>
      <c r="NIS112" s="940"/>
      <c r="NIT112" s="940"/>
      <c r="NIU112" s="940"/>
      <c r="NIV112" s="940"/>
      <c r="NIW112" s="940"/>
      <c r="NIX112" s="940"/>
      <c r="NIY112" s="940"/>
      <c r="NIZ112" s="940"/>
      <c r="NJA112" s="940"/>
      <c r="NJB112" s="940"/>
      <c r="NJC112" s="940"/>
      <c r="NJD112" s="940"/>
      <c r="NJE112" s="940"/>
      <c r="NJF112" s="940"/>
      <c r="NJG112" s="940"/>
      <c r="NJH112" s="940"/>
      <c r="NJI112" s="940"/>
      <c r="NJJ112" s="940"/>
      <c r="NJK112" s="940"/>
      <c r="NJL112" s="940"/>
      <c r="NJM112" s="940"/>
      <c r="NJN112" s="940"/>
      <c r="NJO112" s="940"/>
      <c r="NJP112" s="940"/>
      <c r="NJQ112" s="940"/>
      <c r="NJR112" s="940"/>
      <c r="NJS112" s="940"/>
      <c r="NJT112" s="940"/>
      <c r="NJU112" s="940"/>
      <c r="NJV112" s="940"/>
      <c r="NJW112" s="940"/>
      <c r="NJX112" s="940"/>
      <c r="NJY112" s="940"/>
      <c r="NJZ112" s="940"/>
      <c r="NKA112" s="940"/>
      <c r="NKB112" s="940"/>
      <c r="NKC112" s="940"/>
      <c r="NKD112" s="940"/>
      <c r="NKE112" s="940"/>
      <c r="NKF112" s="940"/>
      <c r="NKG112" s="940"/>
      <c r="NKH112" s="940"/>
      <c r="NKI112" s="940"/>
      <c r="NKJ112" s="940"/>
      <c r="NKK112" s="940"/>
      <c r="NKL112" s="940"/>
      <c r="NKM112" s="940"/>
      <c r="NKN112" s="940"/>
      <c r="NKO112" s="940"/>
      <c r="NKP112" s="940"/>
      <c r="NKQ112" s="940"/>
      <c r="NKR112" s="940"/>
      <c r="NKS112" s="940"/>
      <c r="NKT112" s="940"/>
      <c r="NKU112" s="940"/>
      <c r="NKV112" s="940"/>
      <c r="NKW112" s="940"/>
      <c r="NKX112" s="940"/>
      <c r="NKY112" s="940"/>
      <c r="NKZ112" s="940"/>
      <c r="NLA112" s="940"/>
      <c r="NLB112" s="940"/>
      <c r="NLC112" s="940"/>
      <c r="NLD112" s="940"/>
      <c r="NLE112" s="940"/>
      <c r="NLF112" s="940"/>
      <c r="NLG112" s="940"/>
      <c r="NLH112" s="940"/>
      <c r="NLI112" s="940"/>
      <c r="NLJ112" s="940"/>
      <c r="NLK112" s="940"/>
      <c r="NLL112" s="940"/>
      <c r="NLM112" s="940"/>
      <c r="NLN112" s="940"/>
      <c r="NLO112" s="940"/>
      <c r="NLP112" s="940"/>
      <c r="NLQ112" s="940"/>
      <c r="NLR112" s="940"/>
      <c r="NLS112" s="940"/>
      <c r="NLT112" s="940"/>
      <c r="NLU112" s="940"/>
      <c r="NLV112" s="940"/>
      <c r="NLW112" s="940"/>
      <c r="NLX112" s="940"/>
      <c r="NLY112" s="940"/>
      <c r="NLZ112" s="940"/>
      <c r="NMA112" s="940"/>
      <c r="NMB112" s="940"/>
      <c r="NMC112" s="940"/>
      <c r="NMD112" s="940"/>
      <c r="NME112" s="940"/>
      <c r="NMF112" s="940"/>
      <c r="NMG112" s="940"/>
      <c r="NMH112" s="940"/>
      <c r="NMI112" s="940"/>
      <c r="NMJ112" s="940"/>
      <c r="NMK112" s="940"/>
      <c r="NML112" s="940"/>
      <c r="NMM112" s="940"/>
      <c r="NMN112" s="940"/>
      <c r="NMO112" s="940"/>
      <c r="NMP112" s="940"/>
      <c r="NMQ112" s="940"/>
      <c r="NMR112" s="940"/>
      <c r="NMS112" s="940"/>
      <c r="NMT112" s="940"/>
      <c r="NMU112" s="940"/>
      <c r="NMV112" s="940"/>
      <c r="NMW112" s="940"/>
      <c r="NMX112" s="940"/>
      <c r="NMY112" s="940"/>
      <c r="NMZ112" s="940"/>
      <c r="NNA112" s="940"/>
      <c r="NNB112" s="940"/>
      <c r="NNC112" s="940"/>
      <c r="NND112" s="940"/>
      <c r="NNE112" s="940"/>
      <c r="NNF112" s="940"/>
      <c r="NNG112" s="940"/>
      <c r="NNH112" s="940"/>
      <c r="NNI112" s="940"/>
      <c r="NNJ112" s="940"/>
      <c r="NNK112" s="940"/>
      <c r="NNL112" s="940"/>
      <c r="NNM112" s="940"/>
      <c r="NNN112" s="940"/>
      <c r="NNO112" s="940"/>
      <c r="NNP112" s="940"/>
      <c r="NNQ112" s="940"/>
      <c r="NNR112" s="940"/>
      <c r="NNS112" s="940"/>
      <c r="NNT112" s="940"/>
      <c r="NNU112" s="940"/>
      <c r="NNV112" s="940"/>
      <c r="NNW112" s="940"/>
      <c r="NNX112" s="940"/>
      <c r="NNY112" s="940"/>
      <c r="NNZ112" s="940"/>
      <c r="NOA112" s="940"/>
      <c r="NOB112" s="940"/>
      <c r="NOC112" s="940"/>
      <c r="NOD112" s="940"/>
      <c r="NOE112" s="940"/>
      <c r="NOF112" s="940"/>
      <c r="NOG112" s="940"/>
      <c r="NOH112" s="940"/>
      <c r="NOI112" s="940"/>
      <c r="NOJ112" s="940"/>
      <c r="NOK112" s="940"/>
      <c r="NOL112" s="940"/>
      <c r="NOM112" s="940"/>
      <c r="NON112" s="940"/>
      <c r="NOO112" s="940"/>
      <c r="NOP112" s="940"/>
      <c r="NOQ112" s="940"/>
      <c r="NOR112" s="940"/>
      <c r="NOS112" s="940"/>
      <c r="NOT112" s="940"/>
      <c r="NOU112" s="940"/>
      <c r="NOV112" s="940"/>
      <c r="NOW112" s="940"/>
      <c r="NOX112" s="940"/>
      <c r="NOY112" s="940"/>
      <c r="NOZ112" s="940"/>
      <c r="NPA112" s="940"/>
      <c r="NPB112" s="940"/>
      <c r="NPC112" s="940"/>
      <c r="NPD112" s="940"/>
      <c r="NPE112" s="940"/>
      <c r="NPF112" s="940"/>
      <c r="NPG112" s="940"/>
      <c r="NPH112" s="940"/>
      <c r="NPI112" s="940"/>
      <c r="NPJ112" s="940"/>
      <c r="NPK112" s="940"/>
      <c r="NPL112" s="940"/>
      <c r="NPM112" s="940"/>
      <c r="NPN112" s="940"/>
      <c r="NPO112" s="940"/>
      <c r="NPP112" s="940"/>
      <c r="NPQ112" s="940"/>
      <c r="NPR112" s="940"/>
      <c r="NPS112" s="940"/>
      <c r="NPT112" s="940"/>
      <c r="NPU112" s="940"/>
      <c r="NPV112" s="940"/>
      <c r="NPW112" s="940"/>
      <c r="NPX112" s="940"/>
      <c r="NPY112" s="940"/>
      <c r="NPZ112" s="940"/>
      <c r="NQA112" s="940"/>
      <c r="NQB112" s="940"/>
      <c r="NQC112" s="940"/>
      <c r="NQD112" s="940"/>
      <c r="NQE112" s="940"/>
      <c r="NQF112" s="940"/>
      <c r="NQG112" s="940"/>
      <c r="NQH112" s="940"/>
      <c r="NQI112" s="940"/>
      <c r="NQJ112" s="940"/>
      <c r="NQK112" s="940"/>
      <c r="NQL112" s="940"/>
      <c r="NQM112" s="940"/>
      <c r="NQN112" s="940"/>
      <c r="NQO112" s="940"/>
      <c r="NQP112" s="940"/>
      <c r="NQQ112" s="940"/>
      <c r="NQR112" s="940"/>
      <c r="NQS112" s="940"/>
      <c r="NQT112" s="940"/>
      <c r="NQU112" s="940"/>
      <c r="NQV112" s="940"/>
      <c r="NQW112" s="940"/>
      <c r="NQX112" s="940"/>
      <c r="NQY112" s="940"/>
      <c r="NQZ112" s="940"/>
      <c r="NRA112" s="940"/>
      <c r="NRB112" s="940"/>
      <c r="NRC112" s="940"/>
      <c r="NRD112" s="940"/>
      <c r="NRE112" s="940"/>
      <c r="NRF112" s="940"/>
      <c r="NRG112" s="940"/>
      <c r="NRH112" s="940"/>
      <c r="NRI112" s="940"/>
      <c r="NRJ112" s="940"/>
      <c r="NRK112" s="940"/>
      <c r="NRL112" s="940"/>
      <c r="NRM112" s="940"/>
      <c r="NRN112" s="940"/>
      <c r="NRO112" s="940"/>
      <c r="NRP112" s="940"/>
      <c r="NRQ112" s="940"/>
      <c r="NRR112" s="940"/>
      <c r="NRS112" s="940"/>
      <c r="NRT112" s="940"/>
      <c r="NRU112" s="940"/>
      <c r="NRV112" s="940"/>
      <c r="NRW112" s="940"/>
      <c r="NRX112" s="940"/>
      <c r="NRY112" s="940"/>
      <c r="NRZ112" s="940"/>
      <c r="NSA112" s="940"/>
      <c r="NSB112" s="940"/>
      <c r="NSC112" s="940"/>
      <c r="NSD112" s="940"/>
      <c r="NSE112" s="940"/>
      <c r="NSF112" s="940"/>
      <c r="NSG112" s="940"/>
      <c r="NSH112" s="940"/>
      <c r="NSI112" s="940"/>
      <c r="NSJ112" s="940"/>
      <c r="NSK112" s="940"/>
      <c r="NSL112" s="940"/>
      <c r="NSM112" s="940"/>
      <c r="NSN112" s="940"/>
      <c r="NSO112" s="940"/>
      <c r="NSP112" s="940"/>
      <c r="NSQ112" s="940"/>
      <c r="NSR112" s="940"/>
      <c r="NSS112" s="940"/>
      <c r="NST112" s="940"/>
      <c r="NSU112" s="940"/>
      <c r="NSV112" s="940"/>
      <c r="NSW112" s="940"/>
      <c r="NSX112" s="940"/>
      <c r="NSY112" s="940"/>
      <c r="NSZ112" s="940"/>
      <c r="NTA112" s="940"/>
      <c r="NTB112" s="940"/>
      <c r="NTC112" s="940"/>
      <c r="NTD112" s="940"/>
      <c r="NTE112" s="940"/>
      <c r="NTF112" s="940"/>
      <c r="NTG112" s="940"/>
      <c r="NTH112" s="940"/>
      <c r="NTI112" s="940"/>
      <c r="NTJ112" s="940"/>
      <c r="NTK112" s="940"/>
      <c r="NTL112" s="940"/>
      <c r="NTM112" s="940"/>
      <c r="NTN112" s="940"/>
      <c r="NTO112" s="940"/>
      <c r="NTP112" s="940"/>
      <c r="NTQ112" s="940"/>
      <c r="NTR112" s="940"/>
      <c r="NTS112" s="940"/>
      <c r="NTT112" s="940"/>
      <c r="NTU112" s="940"/>
      <c r="NTV112" s="940"/>
      <c r="NTW112" s="940"/>
      <c r="NTX112" s="940"/>
      <c r="NTY112" s="940"/>
      <c r="NTZ112" s="940"/>
      <c r="NUA112" s="940"/>
      <c r="NUB112" s="940"/>
      <c r="NUC112" s="940"/>
      <c r="NUD112" s="940"/>
      <c r="NUE112" s="940"/>
      <c r="NUF112" s="940"/>
      <c r="NUG112" s="940"/>
      <c r="NUH112" s="940"/>
      <c r="NUI112" s="940"/>
      <c r="NUJ112" s="940"/>
      <c r="NUK112" s="940"/>
      <c r="NUL112" s="940"/>
      <c r="NUM112" s="940"/>
      <c r="NUN112" s="940"/>
      <c r="NUO112" s="940"/>
      <c r="NUP112" s="940"/>
      <c r="NUQ112" s="940"/>
      <c r="NUR112" s="940"/>
      <c r="NUS112" s="940"/>
      <c r="NUT112" s="940"/>
      <c r="NUU112" s="940"/>
      <c r="NUV112" s="940"/>
      <c r="NUW112" s="940"/>
      <c r="NUX112" s="940"/>
      <c r="NUY112" s="940"/>
      <c r="NUZ112" s="940"/>
      <c r="NVA112" s="940"/>
      <c r="NVB112" s="940"/>
      <c r="NVC112" s="940"/>
      <c r="NVD112" s="940"/>
      <c r="NVE112" s="940"/>
      <c r="NVF112" s="940"/>
      <c r="NVG112" s="940"/>
      <c r="NVH112" s="940"/>
      <c r="NVI112" s="940"/>
      <c r="NVJ112" s="940"/>
      <c r="NVK112" s="940"/>
      <c r="NVL112" s="940"/>
      <c r="NVM112" s="940"/>
      <c r="NVN112" s="940"/>
      <c r="NVO112" s="940"/>
      <c r="NVP112" s="940"/>
      <c r="NVQ112" s="940"/>
      <c r="NVR112" s="940"/>
      <c r="NVS112" s="940"/>
      <c r="NVT112" s="940"/>
      <c r="NVU112" s="940"/>
      <c r="NVV112" s="940"/>
      <c r="NVW112" s="940"/>
      <c r="NVX112" s="940"/>
      <c r="NVY112" s="940"/>
      <c r="NVZ112" s="940"/>
      <c r="NWA112" s="940"/>
      <c r="NWB112" s="940"/>
      <c r="NWC112" s="940"/>
      <c r="NWD112" s="940"/>
      <c r="NWE112" s="940"/>
      <c r="NWF112" s="940"/>
      <c r="NWG112" s="940"/>
      <c r="NWH112" s="940"/>
      <c r="NWI112" s="940"/>
      <c r="NWJ112" s="940"/>
      <c r="NWK112" s="940"/>
      <c r="NWL112" s="940"/>
      <c r="NWM112" s="940"/>
      <c r="NWN112" s="940"/>
      <c r="NWO112" s="940"/>
      <c r="NWP112" s="940"/>
      <c r="NWQ112" s="940"/>
      <c r="NWR112" s="940"/>
      <c r="NWS112" s="940"/>
      <c r="NWT112" s="940"/>
      <c r="NWU112" s="940"/>
      <c r="NWV112" s="940"/>
      <c r="NWW112" s="940"/>
      <c r="NWX112" s="940"/>
      <c r="NWY112" s="940"/>
      <c r="NWZ112" s="940"/>
      <c r="NXA112" s="940"/>
      <c r="NXB112" s="940"/>
      <c r="NXC112" s="940"/>
      <c r="NXD112" s="940"/>
      <c r="NXE112" s="940"/>
      <c r="NXF112" s="940"/>
      <c r="NXG112" s="940"/>
      <c r="NXH112" s="940"/>
      <c r="NXI112" s="940"/>
      <c r="NXJ112" s="940"/>
      <c r="NXK112" s="940"/>
      <c r="NXL112" s="940"/>
      <c r="NXM112" s="940"/>
      <c r="NXN112" s="940"/>
      <c r="NXO112" s="940"/>
      <c r="NXP112" s="940"/>
      <c r="NXQ112" s="940"/>
      <c r="NXR112" s="940"/>
      <c r="NXS112" s="940"/>
      <c r="NXT112" s="940"/>
      <c r="NXU112" s="940"/>
      <c r="NXV112" s="940"/>
      <c r="NXW112" s="940"/>
      <c r="NXX112" s="940"/>
      <c r="NXY112" s="940"/>
      <c r="NXZ112" s="940"/>
      <c r="NYA112" s="940"/>
      <c r="NYB112" s="940"/>
      <c r="NYC112" s="940"/>
      <c r="NYD112" s="940"/>
      <c r="NYE112" s="940"/>
      <c r="NYF112" s="940"/>
      <c r="NYG112" s="940"/>
      <c r="NYH112" s="940"/>
      <c r="NYI112" s="940"/>
      <c r="NYJ112" s="940"/>
      <c r="NYK112" s="940"/>
      <c r="NYL112" s="940"/>
      <c r="NYM112" s="940"/>
      <c r="NYN112" s="940"/>
      <c r="NYO112" s="940"/>
      <c r="NYP112" s="940"/>
      <c r="NYQ112" s="940"/>
      <c r="NYR112" s="940"/>
      <c r="NYS112" s="940"/>
      <c r="NYT112" s="940"/>
      <c r="NYU112" s="940"/>
      <c r="NYV112" s="940"/>
      <c r="NYW112" s="940"/>
      <c r="NYX112" s="940"/>
      <c r="NYY112" s="940"/>
      <c r="NYZ112" s="940"/>
      <c r="NZA112" s="940"/>
      <c r="NZB112" s="940"/>
      <c r="NZC112" s="940"/>
      <c r="NZD112" s="940"/>
      <c r="NZE112" s="940"/>
      <c r="NZF112" s="940"/>
      <c r="NZG112" s="940"/>
      <c r="NZH112" s="940"/>
      <c r="NZI112" s="940"/>
      <c r="NZJ112" s="940"/>
      <c r="NZK112" s="940"/>
      <c r="NZL112" s="940"/>
      <c r="NZM112" s="940"/>
      <c r="NZN112" s="940"/>
      <c r="NZO112" s="940"/>
      <c r="NZP112" s="940"/>
      <c r="NZQ112" s="940"/>
      <c r="NZR112" s="940"/>
      <c r="NZS112" s="940"/>
      <c r="NZT112" s="940"/>
      <c r="NZU112" s="940"/>
      <c r="NZV112" s="940"/>
      <c r="NZW112" s="940"/>
      <c r="NZX112" s="940"/>
      <c r="NZY112" s="940"/>
      <c r="NZZ112" s="940"/>
      <c r="OAA112" s="940"/>
      <c r="OAB112" s="940"/>
      <c r="OAC112" s="940"/>
      <c r="OAD112" s="940"/>
      <c r="OAE112" s="940"/>
      <c r="OAF112" s="940"/>
      <c r="OAG112" s="940"/>
      <c r="OAH112" s="940"/>
      <c r="OAI112" s="940"/>
      <c r="OAJ112" s="940"/>
      <c r="OAK112" s="940"/>
      <c r="OAL112" s="940"/>
      <c r="OAM112" s="940"/>
      <c r="OAN112" s="940"/>
      <c r="OAO112" s="940"/>
      <c r="OAP112" s="940"/>
      <c r="OAQ112" s="940"/>
      <c r="OAR112" s="940"/>
      <c r="OAS112" s="940"/>
      <c r="OAT112" s="940"/>
      <c r="OAU112" s="940"/>
      <c r="OAV112" s="940"/>
      <c r="OAW112" s="940"/>
      <c r="OAX112" s="940"/>
      <c r="OAY112" s="940"/>
      <c r="OAZ112" s="940"/>
      <c r="OBA112" s="940"/>
      <c r="OBB112" s="940"/>
      <c r="OBC112" s="940"/>
      <c r="OBD112" s="940"/>
      <c r="OBE112" s="940"/>
      <c r="OBF112" s="940"/>
      <c r="OBG112" s="940"/>
      <c r="OBH112" s="940"/>
      <c r="OBI112" s="940"/>
      <c r="OBJ112" s="940"/>
      <c r="OBK112" s="940"/>
      <c r="OBL112" s="940"/>
      <c r="OBM112" s="940"/>
      <c r="OBN112" s="940"/>
      <c r="OBO112" s="940"/>
      <c r="OBP112" s="940"/>
      <c r="OBQ112" s="940"/>
      <c r="OBR112" s="940"/>
      <c r="OBS112" s="940"/>
      <c r="OBT112" s="940"/>
      <c r="OBU112" s="940"/>
      <c r="OBV112" s="940"/>
      <c r="OBW112" s="940"/>
      <c r="OBX112" s="940"/>
      <c r="OBY112" s="940"/>
      <c r="OBZ112" s="940"/>
      <c r="OCA112" s="940"/>
      <c r="OCB112" s="940"/>
      <c r="OCC112" s="940"/>
      <c r="OCD112" s="940"/>
      <c r="OCE112" s="940"/>
      <c r="OCF112" s="940"/>
      <c r="OCG112" s="940"/>
      <c r="OCH112" s="940"/>
      <c r="OCI112" s="940"/>
      <c r="OCJ112" s="940"/>
      <c r="OCK112" s="940"/>
      <c r="OCL112" s="940"/>
      <c r="OCM112" s="940"/>
      <c r="OCN112" s="940"/>
      <c r="OCO112" s="940"/>
      <c r="OCP112" s="940"/>
      <c r="OCQ112" s="940"/>
      <c r="OCR112" s="940"/>
      <c r="OCS112" s="940"/>
      <c r="OCT112" s="940"/>
      <c r="OCU112" s="940"/>
      <c r="OCV112" s="940"/>
      <c r="OCW112" s="940"/>
      <c r="OCX112" s="940"/>
      <c r="OCY112" s="940"/>
      <c r="OCZ112" s="940"/>
      <c r="ODA112" s="940"/>
      <c r="ODB112" s="940"/>
      <c r="ODC112" s="940"/>
      <c r="ODD112" s="940"/>
      <c r="ODE112" s="940"/>
      <c r="ODF112" s="940"/>
      <c r="ODG112" s="940"/>
      <c r="ODH112" s="940"/>
      <c r="ODI112" s="940"/>
      <c r="ODJ112" s="940"/>
      <c r="ODK112" s="940"/>
      <c r="ODL112" s="940"/>
      <c r="ODM112" s="940"/>
      <c r="ODN112" s="940"/>
      <c r="ODO112" s="940"/>
      <c r="ODP112" s="940"/>
      <c r="ODQ112" s="940"/>
      <c r="ODR112" s="940"/>
      <c r="ODS112" s="940"/>
      <c r="ODT112" s="940"/>
      <c r="ODU112" s="940"/>
      <c r="ODV112" s="940"/>
      <c r="ODW112" s="940"/>
      <c r="ODX112" s="940"/>
      <c r="ODY112" s="940"/>
      <c r="ODZ112" s="940"/>
      <c r="OEA112" s="940"/>
      <c r="OEB112" s="940"/>
      <c r="OEC112" s="940"/>
      <c r="OED112" s="940"/>
      <c r="OEE112" s="940"/>
      <c r="OEF112" s="940"/>
      <c r="OEG112" s="940"/>
      <c r="OEH112" s="940"/>
      <c r="OEI112" s="940"/>
      <c r="OEJ112" s="940"/>
      <c r="OEK112" s="940"/>
      <c r="OEL112" s="940"/>
      <c r="OEM112" s="940"/>
      <c r="OEN112" s="940"/>
      <c r="OEO112" s="940"/>
      <c r="OEP112" s="940"/>
      <c r="OEQ112" s="940"/>
      <c r="OER112" s="940"/>
      <c r="OES112" s="940"/>
      <c r="OET112" s="940"/>
      <c r="OEU112" s="940"/>
      <c r="OEV112" s="940"/>
      <c r="OEW112" s="940"/>
      <c r="OEX112" s="940"/>
      <c r="OEY112" s="940"/>
      <c r="OEZ112" s="940"/>
      <c r="OFA112" s="940"/>
      <c r="OFB112" s="940"/>
      <c r="OFC112" s="940"/>
      <c r="OFD112" s="940"/>
      <c r="OFE112" s="940"/>
      <c r="OFF112" s="940"/>
      <c r="OFG112" s="940"/>
      <c r="OFH112" s="940"/>
      <c r="OFI112" s="940"/>
      <c r="OFJ112" s="940"/>
      <c r="OFK112" s="940"/>
      <c r="OFL112" s="940"/>
      <c r="OFM112" s="940"/>
      <c r="OFN112" s="940"/>
      <c r="OFO112" s="940"/>
      <c r="OFP112" s="940"/>
      <c r="OFQ112" s="940"/>
      <c r="OFR112" s="940"/>
      <c r="OFS112" s="940"/>
      <c r="OFT112" s="940"/>
      <c r="OFU112" s="940"/>
      <c r="OFV112" s="940"/>
      <c r="OFW112" s="940"/>
      <c r="OFX112" s="940"/>
      <c r="OFY112" s="940"/>
      <c r="OFZ112" s="940"/>
      <c r="OGA112" s="940"/>
      <c r="OGB112" s="940"/>
      <c r="OGC112" s="940"/>
      <c r="OGD112" s="940"/>
      <c r="OGE112" s="940"/>
      <c r="OGF112" s="940"/>
      <c r="OGG112" s="940"/>
      <c r="OGH112" s="940"/>
      <c r="OGI112" s="940"/>
      <c r="OGJ112" s="940"/>
      <c r="OGK112" s="940"/>
      <c r="OGL112" s="940"/>
      <c r="OGM112" s="940"/>
      <c r="OGN112" s="940"/>
      <c r="OGO112" s="940"/>
      <c r="OGP112" s="940"/>
      <c r="OGQ112" s="940"/>
      <c r="OGR112" s="940"/>
      <c r="OGS112" s="940"/>
      <c r="OGT112" s="940"/>
      <c r="OGU112" s="940"/>
      <c r="OGV112" s="940"/>
      <c r="OGW112" s="940"/>
      <c r="OGX112" s="940"/>
      <c r="OGY112" s="940"/>
      <c r="OGZ112" s="940"/>
      <c r="OHA112" s="940"/>
      <c r="OHB112" s="940"/>
      <c r="OHC112" s="940"/>
      <c r="OHD112" s="940"/>
      <c r="OHE112" s="940"/>
      <c r="OHF112" s="940"/>
      <c r="OHG112" s="940"/>
      <c r="OHH112" s="940"/>
      <c r="OHI112" s="940"/>
      <c r="OHJ112" s="940"/>
      <c r="OHK112" s="940"/>
      <c r="OHL112" s="940"/>
      <c r="OHM112" s="940"/>
      <c r="OHN112" s="940"/>
      <c r="OHO112" s="940"/>
      <c r="OHP112" s="940"/>
      <c r="OHQ112" s="940"/>
      <c r="OHR112" s="940"/>
      <c r="OHS112" s="940"/>
      <c r="OHT112" s="940"/>
      <c r="OHU112" s="940"/>
      <c r="OHV112" s="940"/>
      <c r="OHW112" s="940"/>
      <c r="OHX112" s="940"/>
      <c r="OHY112" s="940"/>
      <c r="OHZ112" s="940"/>
      <c r="OIA112" s="940"/>
      <c r="OIB112" s="940"/>
      <c r="OIC112" s="940"/>
      <c r="OID112" s="940"/>
      <c r="OIE112" s="940"/>
      <c r="OIF112" s="940"/>
      <c r="OIG112" s="940"/>
      <c r="OIH112" s="940"/>
      <c r="OII112" s="940"/>
      <c r="OIJ112" s="940"/>
      <c r="OIK112" s="940"/>
      <c r="OIL112" s="940"/>
      <c r="OIM112" s="940"/>
      <c r="OIN112" s="940"/>
      <c r="OIO112" s="940"/>
      <c r="OIP112" s="940"/>
      <c r="OIQ112" s="940"/>
      <c r="OIR112" s="940"/>
      <c r="OIS112" s="940"/>
      <c r="OIT112" s="940"/>
      <c r="OIU112" s="940"/>
      <c r="OIV112" s="940"/>
      <c r="OIW112" s="940"/>
      <c r="OIX112" s="940"/>
      <c r="OIY112" s="940"/>
      <c r="OIZ112" s="940"/>
      <c r="OJA112" s="940"/>
      <c r="OJB112" s="940"/>
      <c r="OJC112" s="940"/>
      <c r="OJD112" s="940"/>
      <c r="OJE112" s="940"/>
      <c r="OJF112" s="940"/>
      <c r="OJG112" s="940"/>
      <c r="OJH112" s="940"/>
      <c r="OJI112" s="940"/>
      <c r="OJJ112" s="940"/>
      <c r="OJK112" s="940"/>
      <c r="OJL112" s="940"/>
      <c r="OJM112" s="940"/>
      <c r="OJN112" s="940"/>
      <c r="OJO112" s="940"/>
      <c r="OJP112" s="940"/>
      <c r="OJQ112" s="940"/>
      <c r="OJR112" s="940"/>
      <c r="OJS112" s="940"/>
      <c r="OJT112" s="940"/>
      <c r="OJU112" s="940"/>
      <c r="OJV112" s="940"/>
      <c r="OJW112" s="940"/>
      <c r="OJX112" s="940"/>
      <c r="OJY112" s="940"/>
      <c r="OJZ112" s="940"/>
      <c r="OKA112" s="940"/>
      <c r="OKB112" s="940"/>
      <c r="OKC112" s="940"/>
      <c r="OKD112" s="940"/>
      <c r="OKE112" s="940"/>
      <c r="OKF112" s="940"/>
      <c r="OKG112" s="940"/>
      <c r="OKH112" s="940"/>
      <c r="OKI112" s="940"/>
      <c r="OKJ112" s="940"/>
      <c r="OKK112" s="940"/>
      <c r="OKL112" s="940"/>
      <c r="OKM112" s="940"/>
      <c r="OKN112" s="940"/>
      <c r="OKO112" s="940"/>
      <c r="OKP112" s="940"/>
      <c r="OKQ112" s="940"/>
      <c r="OKR112" s="940"/>
      <c r="OKS112" s="940"/>
      <c r="OKT112" s="940"/>
      <c r="OKU112" s="940"/>
      <c r="OKV112" s="940"/>
      <c r="OKW112" s="940"/>
      <c r="OKX112" s="940"/>
      <c r="OKY112" s="940"/>
      <c r="OKZ112" s="940"/>
      <c r="OLA112" s="940"/>
      <c r="OLB112" s="940"/>
      <c r="OLC112" s="940"/>
      <c r="OLD112" s="940"/>
      <c r="OLE112" s="940"/>
      <c r="OLF112" s="940"/>
      <c r="OLG112" s="940"/>
      <c r="OLH112" s="940"/>
      <c r="OLI112" s="940"/>
      <c r="OLJ112" s="940"/>
      <c r="OLK112" s="940"/>
      <c r="OLL112" s="940"/>
      <c r="OLM112" s="940"/>
      <c r="OLN112" s="940"/>
      <c r="OLO112" s="940"/>
      <c r="OLP112" s="940"/>
      <c r="OLQ112" s="940"/>
      <c r="OLR112" s="940"/>
      <c r="OLS112" s="940"/>
      <c r="OLT112" s="940"/>
      <c r="OLU112" s="940"/>
      <c r="OLV112" s="940"/>
      <c r="OLW112" s="940"/>
      <c r="OLX112" s="940"/>
      <c r="OLY112" s="940"/>
      <c r="OLZ112" s="940"/>
      <c r="OMA112" s="940"/>
      <c r="OMB112" s="940"/>
      <c r="OMC112" s="940"/>
      <c r="OMD112" s="940"/>
      <c r="OME112" s="940"/>
      <c r="OMF112" s="940"/>
      <c r="OMG112" s="940"/>
      <c r="OMH112" s="940"/>
      <c r="OMI112" s="940"/>
      <c r="OMJ112" s="940"/>
      <c r="OMK112" s="940"/>
      <c r="OML112" s="940"/>
      <c r="OMM112" s="940"/>
      <c r="OMN112" s="940"/>
      <c r="OMO112" s="940"/>
      <c r="OMP112" s="940"/>
      <c r="OMQ112" s="940"/>
      <c r="OMR112" s="940"/>
      <c r="OMS112" s="940"/>
      <c r="OMT112" s="940"/>
      <c r="OMU112" s="940"/>
      <c r="OMV112" s="940"/>
      <c r="OMW112" s="940"/>
      <c r="OMX112" s="940"/>
      <c r="OMY112" s="940"/>
      <c r="OMZ112" s="940"/>
      <c r="ONA112" s="940"/>
      <c r="ONB112" s="940"/>
      <c r="ONC112" s="940"/>
      <c r="OND112" s="940"/>
      <c r="ONE112" s="940"/>
      <c r="ONF112" s="940"/>
      <c r="ONG112" s="940"/>
      <c r="ONH112" s="940"/>
      <c r="ONI112" s="940"/>
      <c r="ONJ112" s="940"/>
      <c r="ONK112" s="940"/>
      <c r="ONL112" s="940"/>
      <c r="ONM112" s="940"/>
      <c r="ONN112" s="940"/>
      <c r="ONO112" s="940"/>
      <c r="ONP112" s="940"/>
      <c r="ONQ112" s="940"/>
      <c r="ONR112" s="940"/>
      <c r="ONS112" s="940"/>
      <c r="ONT112" s="940"/>
      <c r="ONU112" s="940"/>
      <c r="ONV112" s="940"/>
      <c r="ONW112" s="940"/>
      <c r="ONX112" s="940"/>
      <c r="ONY112" s="940"/>
      <c r="ONZ112" s="940"/>
      <c r="OOA112" s="940"/>
      <c r="OOB112" s="940"/>
      <c r="OOC112" s="940"/>
      <c r="OOD112" s="940"/>
      <c r="OOE112" s="940"/>
      <c r="OOF112" s="940"/>
      <c r="OOG112" s="940"/>
      <c r="OOH112" s="940"/>
      <c r="OOI112" s="940"/>
      <c r="OOJ112" s="940"/>
      <c r="OOK112" s="940"/>
      <c r="OOL112" s="940"/>
      <c r="OOM112" s="940"/>
      <c r="OON112" s="940"/>
      <c r="OOO112" s="940"/>
      <c r="OOP112" s="940"/>
      <c r="OOQ112" s="940"/>
      <c r="OOR112" s="940"/>
      <c r="OOS112" s="940"/>
      <c r="OOT112" s="940"/>
      <c r="OOU112" s="940"/>
      <c r="OOV112" s="940"/>
      <c r="OOW112" s="940"/>
      <c r="OOX112" s="940"/>
      <c r="OOY112" s="940"/>
      <c r="OOZ112" s="940"/>
      <c r="OPA112" s="940"/>
      <c r="OPB112" s="940"/>
      <c r="OPC112" s="940"/>
      <c r="OPD112" s="940"/>
      <c r="OPE112" s="940"/>
      <c r="OPF112" s="940"/>
      <c r="OPG112" s="940"/>
      <c r="OPH112" s="940"/>
      <c r="OPI112" s="940"/>
      <c r="OPJ112" s="940"/>
      <c r="OPK112" s="940"/>
      <c r="OPL112" s="940"/>
      <c r="OPM112" s="940"/>
      <c r="OPN112" s="940"/>
      <c r="OPO112" s="940"/>
      <c r="OPP112" s="940"/>
      <c r="OPQ112" s="940"/>
      <c r="OPR112" s="940"/>
      <c r="OPS112" s="940"/>
      <c r="OPT112" s="940"/>
      <c r="OPU112" s="940"/>
      <c r="OPV112" s="940"/>
      <c r="OPW112" s="940"/>
      <c r="OPX112" s="940"/>
      <c r="OPY112" s="940"/>
      <c r="OPZ112" s="940"/>
      <c r="OQA112" s="940"/>
      <c r="OQB112" s="940"/>
      <c r="OQC112" s="940"/>
      <c r="OQD112" s="940"/>
      <c r="OQE112" s="940"/>
      <c r="OQF112" s="940"/>
      <c r="OQG112" s="940"/>
      <c r="OQH112" s="940"/>
      <c r="OQI112" s="940"/>
      <c r="OQJ112" s="940"/>
      <c r="OQK112" s="940"/>
      <c r="OQL112" s="940"/>
      <c r="OQM112" s="940"/>
      <c r="OQN112" s="940"/>
      <c r="OQO112" s="940"/>
      <c r="OQP112" s="940"/>
      <c r="OQQ112" s="940"/>
      <c r="OQR112" s="940"/>
      <c r="OQS112" s="940"/>
      <c r="OQT112" s="940"/>
      <c r="OQU112" s="940"/>
      <c r="OQV112" s="940"/>
      <c r="OQW112" s="940"/>
      <c r="OQX112" s="940"/>
      <c r="OQY112" s="940"/>
      <c r="OQZ112" s="940"/>
      <c r="ORA112" s="940"/>
      <c r="ORB112" s="940"/>
      <c r="ORC112" s="940"/>
      <c r="ORD112" s="940"/>
      <c r="ORE112" s="940"/>
      <c r="ORF112" s="940"/>
      <c r="ORG112" s="940"/>
      <c r="ORH112" s="940"/>
      <c r="ORI112" s="940"/>
      <c r="ORJ112" s="940"/>
      <c r="ORK112" s="940"/>
      <c r="ORL112" s="940"/>
      <c r="ORM112" s="940"/>
      <c r="ORN112" s="940"/>
      <c r="ORO112" s="940"/>
      <c r="ORP112" s="940"/>
      <c r="ORQ112" s="940"/>
      <c r="ORR112" s="940"/>
      <c r="ORS112" s="940"/>
      <c r="ORT112" s="940"/>
      <c r="ORU112" s="940"/>
      <c r="ORV112" s="940"/>
      <c r="ORW112" s="940"/>
      <c r="ORX112" s="940"/>
      <c r="ORY112" s="940"/>
      <c r="ORZ112" s="940"/>
      <c r="OSA112" s="940"/>
      <c r="OSB112" s="940"/>
      <c r="OSC112" s="940"/>
      <c r="OSD112" s="940"/>
      <c r="OSE112" s="940"/>
      <c r="OSF112" s="940"/>
      <c r="OSG112" s="940"/>
      <c r="OSH112" s="940"/>
      <c r="OSI112" s="940"/>
      <c r="OSJ112" s="940"/>
      <c r="OSK112" s="940"/>
      <c r="OSL112" s="940"/>
      <c r="OSM112" s="940"/>
      <c r="OSN112" s="940"/>
      <c r="OSO112" s="940"/>
      <c r="OSP112" s="940"/>
      <c r="OSQ112" s="940"/>
      <c r="OSR112" s="940"/>
      <c r="OSS112" s="940"/>
      <c r="OST112" s="940"/>
      <c r="OSU112" s="940"/>
      <c r="OSV112" s="940"/>
      <c r="OSW112" s="940"/>
      <c r="OSX112" s="940"/>
      <c r="OSY112" s="940"/>
      <c r="OSZ112" s="940"/>
      <c r="OTA112" s="940"/>
      <c r="OTB112" s="940"/>
      <c r="OTC112" s="940"/>
      <c r="OTD112" s="940"/>
      <c r="OTE112" s="940"/>
      <c r="OTF112" s="940"/>
      <c r="OTG112" s="940"/>
      <c r="OTH112" s="940"/>
      <c r="OTI112" s="940"/>
      <c r="OTJ112" s="940"/>
      <c r="OTK112" s="940"/>
      <c r="OTL112" s="940"/>
      <c r="OTM112" s="940"/>
      <c r="OTN112" s="940"/>
      <c r="OTO112" s="940"/>
      <c r="OTP112" s="940"/>
      <c r="OTQ112" s="940"/>
      <c r="OTR112" s="940"/>
      <c r="OTS112" s="940"/>
      <c r="OTT112" s="940"/>
      <c r="OTU112" s="940"/>
      <c r="OTV112" s="940"/>
      <c r="OTW112" s="940"/>
      <c r="OTX112" s="940"/>
      <c r="OTY112" s="940"/>
      <c r="OTZ112" s="940"/>
      <c r="OUA112" s="940"/>
      <c r="OUB112" s="940"/>
      <c r="OUC112" s="940"/>
      <c r="OUD112" s="940"/>
      <c r="OUE112" s="940"/>
      <c r="OUF112" s="940"/>
      <c r="OUG112" s="940"/>
      <c r="OUH112" s="940"/>
      <c r="OUI112" s="940"/>
      <c r="OUJ112" s="940"/>
      <c r="OUK112" s="940"/>
      <c r="OUL112" s="940"/>
      <c r="OUM112" s="940"/>
      <c r="OUN112" s="940"/>
      <c r="OUO112" s="940"/>
      <c r="OUP112" s="940"/>
      <c r="OUQ112" s="940"/>
      <c r="OUR112" s="940"/>
      <c r="OUS112" s="940"/>
      <c r="OUT112" s="940"/>
      <c r="OUU112" s="940"/>
      <c r="OUV112" s="940"/>
      <c r="OUW112" s="940"/>
      <c r="OUX112" s="940"/>
      <c r="OUY112" s="940"/>
      <c r="OUZ112" s="940"/>
      <c r="OVA112" s="940"/>
      <c r="OVB112" s="940"/>
      <c r="OVC112" s="940"/>
      <c r="OVD112" s="940"/>
      <c r="OVE112" s="940"/>
      <c r="OVF112" s="940"/>
      <c r="OVG112" s="940"/>
      <c r="OVH112" s="940"/>
      <c r="OVI112" s="940"/>
      <c r="OVJ112" s="940"/>
      <c r="OVK112" s="940"/>
      <c r="OVL112" s="940"/>
      <c r="OVM112" s="940"/>
      <c r="OVN112" s="940"/>
      <c r="OVO112" s="940"/>
      <c r="OVP112" s="940"/>
      <c r="OVQ112" s="940"/>
      <c r="OVR112" s="940"/>
      <c r="OVS112" s="940"/>
      <c r="OVT112" s="940"/>
      <c r="OVU112" s="940"/>
      <c r="OVV112" s="940"/>
      <c r="OVW112" s="940"/>
      <c r="OVX112" s="940"/>
      <c r="OVY112" s="940"/>
      <c r="OVZ112" s="940"/>
      <c r="OWA112" s="940"/>
      <c r="OWB112" s="940"/>
      <c r="OWC112" s="940"/>
      <c r="OWD112" s="940"/>
      <c r="OWE112" s="940"/>
      <c r="OWF112" s="940"/>
      <c r="OWG112" s="940"/>
      <c r="OWH112" s="940"/>
      <c r="OWI112" s="940"/>
      <c r="OWJ112" s="940"/>
      <c r="OWK112" s="940"/>
      <c r="OWL112" s="940"/>
      <c r="OWM112" s="940"/>
      <c r="OWN112" s="940"/>
      <c r="OWO112" s="940"/>
      <c r="OWP112" s="940"/>
      <c r="OWQ112" s="940"/>
      <c r="OWR112" s="940"/>
      <c r="OWS112" s="940"/>
      <c r="OWT112" s="940"/>
      <c r="OWU112" s="940"/>
      <c r="OWV112" s="940"/>
      <c r="OWW112" s="940"/>
      <c r="OWX112" s="940"/>
      <c r="OWY112" s="940"/>
      <c r="OWZ112" s="940"/>
      <c r="OXA112" s="940"/>
      <c r="OXB112" s="940"/>
      <c r="OXC112" s="940"/>
      <c r="OXD112" s="940"/>
      <c r="OXE112" s="940"/>
      <c r="OXF112" s="940"/>
      <c r="OXG112" s="940"/>
      <c r="OXH112" s="940"/>
      <c r="OXI112" s="940"/>
      <c r="OXJ112" s="940"/>
      <c r="OXK112" s="940"/>
      <c r="OXL112" s="940"/>
      <c r="OXM112" s="940"/>
      <c r="OXN112" s="940"/>
      <c r="OXO112" s="940"/>
      <c r="OXP112" s="940"/>
      <c r="OXQ112" s="940"/>
      <c r="OXR112" s="940"/>
      <c r="OXS112" s="940"/>
      <c r="OXT112" s="940"/>
      <c r="OXU112" s="940"/>
      <c r="OXV112" s="940"/>
      <c r="OXW112" s="940"/>
      <c r="OXX112" s="940"/>
      <c r="OXY112" s="940"/>
      <c r="OXZ112" s="940"/>
      <c r="OYA112" s="940"/>
      <c r="OYB112" s="940"/>
      <c r="OYC112" s="940"/>
      <c r="OYD112" s="940"/>
      <c r="OYE112" s="940"/>
      <c r="OYF112" s="940"/>
      <c r="OYG112" s="940"/>
      <c r="OYH112" s="940"/>
      <c r="OYI112" s="940"/>
      <c r="OYJ112" s="940"/>
      <c r="OYK112" s="940"/>
      <c r="OYL112" s="940"/>
      <c r="OYM112" s="940"/>
      <c r="OYN112" s="940"/>
      <c r="OYO112" s="940"/>
      <c r="OYP112" s="940"/>
      <c r="OYQ112" s="940"/>
      <c r="OYR112" s="940"/>
      <c r="OYS112" s="940"/>
      <c r="OYT112" s="940"/>
      <c r="OYU112" s="940"/>
      <c r="OYV112" s="940"/>
      <c r="OYW112" s="940"/>
      <c r="OYX112" s="940"/>
      <c r="OYY112" s="940"/>
      <c r="OYZ112" s="940"/>
      <c r="OZA112" s="940"/>
      <c r="OZB112" s="940"/>
      <c r="OZC112" s="940"/>
      <c r="OZD112" s="940"/>
      <c r="OZE112" s="940"/>
      <c r="OZF112" s="940"/>
      <c r="OZG112" s="940"/>
      <c r="OZH112" s="940"/>
      <c r="OZI112" s="940"/>
      <c r="OZJ112" s="940"/>
      <c r="OZK112" s="940"/>
      <c r="OZL112" s="940"/>
      <c r="OZM112" s="940"/>
      <c r="OZN112" s="940"/>
      <c r="OZO112" s="940"/>
      <c r="OZP112" s="940"/>
      <c r="OZQ112" s="940"/>
      <c r="OZR112" s="940"/>
      <c r="OZS112" s="940"/>
      <c r="OZT112" s="940"/>
      <c r="OZU112" s="940"/>
      <c r="OZV112" s="940"/>
      <c r="OZW112" s="940"/>
      <c r="OZX112" s="940"/>
      <c r="OZY112" s="940"/>
      <c r="OZZ112" s="940"/>
      <c r="PAA112" s="940"/>
      <c r="PAB112" s="940"/>
      <c r="PAC112" s="940"/>
      <c r="PAD112" s="940"/>
      <c r="PAE112" s="940"/>
      <c r="PAF112" s="940"/>
      <c r="PAG112" s="940"/>
      <c r="PAH112" s="940"/>
      <c r="PAI112" s="940"/>
      <c r="PAJ112" s="940"/>
      <c r="PAK112" s="940"/>
      <c r="PAL112" s="940"/>
      <c r="PAM112" s="940"/>
      <c r="PAN112" s="940"/>
      <c r="PAO112" s="940"/>
      <c r="PAP112" s="940"/>
      <c r="PAQ112" s="940"/>
      <c r="PAR112" s="940"/>
      <c r="PAS112" s="940"/>
      <c r="PAT112" s="940"/>
      <c r="PAU112" s="940"/>
      <c r="PAV112" s="940"/>
      <c r="PAW112" s="940"/>
      <c r="PAX112" s="940"/>
      <c r="PAY112" s="940"/>
      <c r="PAZ112" s="940"/>
      <c r="PBA112" s="940"/>
      <c r="PBB112" s="940"/>
      <c r="PBC112" s="940"/>
      <c r="PBD112" s="940"/>
      <c r="PBE112" s="940"/>
      <c r="PBF112" s="940"/>
      <c r="PBG112" s="940"/>
      <c r="PBH112" s="940"/>
      <c r="PBI112" s="940"/>
      <c r="PBJ112" s="940"/>
      <c r="PBK112" s="940"/>
      <c r="PBL112" s="940"/>
      <c r="PBM112" s="940"/>
      <c r="PBN112" s="940"/>
      <c r="PBO112" s="940"/>
      <c r="PBP112" s="940"/>
      <c r="PBQ112" s="940"/>
      <c r="PBR112" s="940"/>
      <c r="PBS112" s="940"/>
      <c r="PBT112" s="940"/>
      <c r="PBU112" s="940"/>
      <c r="PBV112" s="940"/>
      <c r="PBW112" s="940"/>
      <c r="PBX112" s="940"/>
      <c r="PBY112" s="940"/>
      <c r="PBZ112" s="940"/>
      <c r="PCA112" s="940"/>
      <c r="PCB112" s="940"/>
      <c r="PCC112" s="940"/>
      <c r="PCD112" s="940"/>
      <c r="PCE112" s="940"/>
      <c r="PCF112" s="940"/>
      <c r="PCG112" s="940"/>
      <c r="PCH112" s="940"/>
      <c r="PCI112" s="940"/>
      <c r="PCJ112" s="940"/>
      <c r="PCK112" s="940"/>
      <c r="PCL112" s="940"/>
      <c r="PCM112" s="940"/>
      <c r="PCN112" s="940"/>
      <c r="PCO112" s="940"/>
      <c r="PCP112" s="940"/>
      <c r="PCQ112" s="940"/>
      <c r="PCR112" s="940"/>
      <c r="PCS112" s="940"/>
      <c r="PCT112" s="940"/>
      <c r="PCU112" s="940"/>
      <c r="PCV112" s="940"/>
      <c r="PCW112" s="940"/>
      <c r="PCX112" s="940"/>
      <c r="PCY112" s="940"/>
      <c r="PCZ112" s="940"/>
      <c r="PDA112" s="940"/>
      <c r="PDB112" s="940"/>
      <c r="PDC112" s="940"/>
      <c r="PDD112" s="940"/>
      <c r="PDE112" s="940"/>
      <c r="PDF112" s="940"/>
      <c r="PDG112" s="940"/>
      <c r="PDH112" s="940"/>
      <c r="PDI112" s="940"/>
      <c r="PDJ112" s="940"/>
      <c r="PDK112" s="940"/>
      <c r="PDL112" s="940"/>
      <c r="PDM112" s="940"/>
      <c r="PDN112" s="940"/>
      <c r="PDO112" s="940"/>
      <c r="PDP112" s="940"/>
      <c r="PDQ112" s="940"/>
      <c r="PDR112" s="940"/>
      <c r="PDS112" s="940"/>
      <c r="PDT112" s="940"/>
      <c r="PDU112" s="940"/>
      <c r="PDV112" s="940"/>
      <c r="PDW112" s="940"/>
      <c r="PDX112" s="940"/>
      <c r="PDY112" s="940"/>
      <c r="PDZ112" s="940"/>
      <c r="PEA112" s="940"/>
      <c r="PEB112" s="940"/>
      <c r="PEC112" s="940"/>
      <c r="PED112" s="940"/>
      <c r="PEE112" s="940"/>
      <c r="PEF112" s="940"/>
      <c r="PEG112" s="940"/>
      <c r="PEH112" s="940"/>
      <c r="PEI112" s="940"/>
      <c r="PEJ112" s="940"/>
      <c r="PEK112" s="940"/>
      <c r="PEL112" s="940"/>
      <c r="PEM112" s="940"/>
      <c r="PEN112" s="940"/>
      <c r="PEO112" s="940"/>
      <c r="PEP112" s="940"/>
      <c r="PEQ112" s="940"/>
      <c r="PER112" s="940"/>
      <c r="PES112" s="940"/>
      <c r="PET112" s="940"/>
      <c r="PEU112" s="940"/>
      <c r="PEV112" s="940"/>
      <c r="PEW112" s="940"/>
      <c r="PEX112" s="940"/>
      <c r="PEY112" s="940"/>
      <c r="PEZ112" s="940"/>
      <c r="PFA112" s="940"/>
      <c r="PFB112" s="940"/>
      <c r="PFC112" s="940"/>
      <c r="PFD112" s="940"/>
      <c r="PFE112" s="940"/>
      <c r="PFF112" s="940"/>
      <c r="PFG112" s="940"/>
      <c r="PFH112" s="940"/>
      <c r="PFI112" s="940"/>
      <c r="PFJ112" s="940"/>
      <c r="PFK112" s="940"/>
      <c r="PFL112" s="940"/>
      <c r="PFM112" s="940"/>
      <c r="PFN112" s="940"/>
      <c r="PFO112" s="940"/>
      <c r="PFP112" s="940"/>
      <c r="PFQ112" s="940"/>
      <c r="PFR112" s="940"/>
      <c r="PFS112" s="940"/>
      <c r="PFT112" s="940"/>
      <c r="PFU112" s="940"/>
      <c r="PFV112" s="940"/>
      <c r="PFW112" s="940"/>
      <c r="PFX112" s="940"/>
      <c r="PFY112" s="940"/>
      <c r="PFZ112" s="940"/>
      <c r="PGA112" s="940"/>
      <c r="PGB112" s="940"/>
      <c r="PGC112" s="940"/>
      <c r="PGD112" s="940"/>
      <c r="PGE112" s="940"/>
      <c r="PGF112" s="940"/>
      <c r="PGG112" s="940"/>
      <c r="PGH112" s="940"/>
      <c r="PGI112" s="940"/>
      <c r="PGJ112" s="940"/>
      <c r="PGK112" s="940"/>
      <c r="PGL112" s="940"/>
      <c r="PGM112" s="940"/>
      <c r="PGN112" s="940"/>
      <c r="PGO112" s="940"/>
      <c r="PGP112" s="940"/>
      <c r="PGQ112" s="940"/>
      <c r="PGR112" s="940"/>
      <c r="PGS112" s="940"/>
      <c r="PGT112" s="940"/>
      <c r="PGU112" s="940"/>
      <c r="PGV112" s="940"/>
      <c r="PGW112" s="940"/>
      <c r="PGX112" s="940"/>
      <c r="PGY112" s="940"/>
      <c r="PGZ112" s="940"/>
      <c r="PHA112" s="940"/>
      <c r="PHB112" s="940"/>
      <c r="PHC112" s="940"/>
      <c r="PHD112" s="940"/>
      <c r="PHE112" s="940"/>
      <c r="PHF112" s="940"/>
      <c r="PHG112" s="940"/>
      <c r="PHH112" s="940"/>
      <c r="PHI112" s="940"/>
      <c r="PHJ112" s="940"/>
      <c r="PHK112" s="940"/>
      <c r="PHL112" s="940"/>
      <c r="PHM112" s="940"/>
      <c r="PHN112" s="940"/>
      <c r="PHO112" s="940"/>
      <c r="PHP112" s="940"/>
      <c r="PHQ112" s="940"/>
      <c r="PHR112" s="940"/>
      <c r="PHS112" s="940"/>
      <c r="PHT112" s="940"/>
      <c r="PHU112" s="940"/>
      <c r="PHV112" s="940"/>
      <c r="PHW112" s="940"/>
      <c r="PHX112" s="940"/>
      <c r="PHY112" s="940"/>
      <c r="PHZ112" s="940"/>
      <c r="PIA112" s="940"/>
      <c r="PIB112" s="940"/>
      <c r="PIC112" s="940"/>
      <c r="PID112" s="940"/>
      <c r="PIE112" s="940"/>
      <c r="PIF112" s="940"/>
      <c r="PIG112" s="940"/>
      <c r="PIH112" s="940"/>
      <c r="PII112" s="940"/>
      <c r="PIJ112" s="940"/>
      <c r="PIK112" s="940"/>
      <c r="PIL112" s="940"/>
      <c r="PIM112" s="940"/>
      <c r="PIN112" s="940"/>
      <c r="PIO112" s="940"/>
      <c r="PIP112" s="940"/>
      <c r="PIQ112" s="940"/>
      <c r="PIR112" s="940"/>
      <c r="PIS112" s="940"/>
      <c r="PIT112" s="940"/>
      <c r="PIU112" s="940"/>
      <c r="PIV112" s="940"/>
      <c r="PIW112" s="940"/>
      <c r="PIX112" s="940"/>
      <c r="PIY112" s="940"/>
      <c r="PIZ112" s="940"/>
      <c r="PJA112" s="940"/>
      <c r="PJB112" s="940"/>
      <c r="PJC112" s="940"/>
      <c r="PJD112" s="940"/>
      <c r="PJE112" s="940"/>
      <c r="PJF112" s="940"/>
      <c r="PJG112" s="940"/>
      <c r="PJH112" s="940"/>
      <c r="PJI112" s="940"/>
      <c r="PJJ112" s="940"/>
      <c r="PJK112" s="940"/>
      <c r="PJL112" s="940"/>
      <c r="PJM112" s="940"/>
      <c r="PJN112" s="940"/>
      <c r="PJO112" s="940"/>
      <c r="PJP112" s="940"/>
      <c r="PJQ112" s="940"/>
      <c r="PJR112" s="940"/>
      <c r="PJS112" s="940"/>
      <c r="PJT112" s="940"/>
      <c r="PJU112" s="940"/>
      <c r="PJV112" s="940"/>
      <c r="PJW112" s="940"/>
      <c r="PJX112" s="940"/>
      <c r="PJY112" s="940"/>
      <c r="PJZ112" s="940"/>
      <c r="PKA112" s="940"/>
      <c r="PKB112" s="940"/>
      <c r="PKC112" s="940"/>
      <c r="PKD112" s="940"/>
      <c r="PKE112" s="940"/>
      <c r="PKF112" s="940"/>
      <c r="PKG112" s="940"/>
      <c r="PKH112" s="940"/>
      <c r="PKI112" s="940"/>
      <c r="PKJ112" s="940"/>
      <c r="PKK112" s="940"/>
      <c r="PKL112" s="940"/>
      <c r="PKM112" s="940"/>
      <c r="PKN112" s="940"/>
      <c r="PKO112" s="940"/>
      <c r="PKP112" s="940"/>
      <c r="PKQ112" s="940"/>
      <c r="PKR112" s="940"/>
      <c r="PKS112" s="940"/>
      <c r="PKT112" s="940"/>
      <c r="PKU112" s="940"/>
      <c r="PKV112" s="940"/>
      <c r="PKW112" s="940"/>
      <c r="PKX112" s="940"/>
      <c r="PKY112" s="940"/>
      <c r="PKZ112" s="940"/>
      <c r="PLA112" s="940"/>
      <c r="PLB112" s="940"/>
      <c r="PLC112" s="940"/>
      <c r="PLD112" s="940"/>
      <c r="PLE112" s="940"/>
      <c r="PLF112" s="940"/>
      <c r="PLG112" s="940"/>
      <c r="PLH112" s="940"/>
      <c r="PLI112" s="940"/>
      <c r="PLJ112" s="940"/>
      <c r="PLK112" s="940"/>
      <c r="PLL112" s="940"/>
      <c r="PLM112" s="940"/>
      <c r="PLN112" s="940"/>
      <c r="PLO112" s="940"/>
      <c r="PLP112" s="940"/>
      <c r="PLQ112" s="940"/>
      <c r="PLR112" s="940"/>
      <c r="PLS112" s="940"/>
      <c r="PLT112" s="940"/>
      <c r="PLU112" s="940"/>
      <c r="PLV112" s="940"/>
      <c r="PLW112" s="940"/>
      <c r="PLX112" s="940"/>
      <c r="PLY112" s="940"/>
      <c r="PLZ112" s="940"/>
      <c r="PMA112" s="940"/>
      <c r="PMB112" s="940"/>
      <c r="PMC112" s="940"/>
      <c r="PMD112" s="940"/>
      <c r="PME112" s="940"/>
      <c r="PMF112" s="940"/>
      <c r="PMG112" s="940"/>
      <c r="PMH112" s="940"/>
      <c r="PMI112" s="940"/>
      <c r="PMJ112" s="940"/>
      <c r="PMK112" s="940"/>
      <c r="PML112" s="940"/>
      <c r="PMM112" s="940"/>
      <c r="PMN112" s="940"/>
      <c r="PMO112" s="940"/>
      <c r="PMP112" s="940"/>
      <c r="PMQ112" s="940"/>
      <c r="PMR112" s="940"/>
      <c r="PMS112" s="940"/>
      <c r="PMT112" s="940"/>
      <c r="PMU112" s="940"/>
      <c r="PMV112" s="940"/>
      <c r="PMW112" s="940"/>
      <c r="PMX112" s="940"/>
      <c r="PMY112" s="940"/>
      <c r="PMZ112" s="940"/>
      <c r="PNA112" s="940"/>
      <c r="PNB112" s="940"/>
      <c r="PNC112" s="940"/>
      <c r="PND112" s="940"/>
      <c r="PNE112" s="940"/>
      <c r="PNF112" s="940"/>
      <c r="PNG112" s="940"/>
      <c r="PNH112" s="940"/>
      <c r="PNI112" s="940"/>
      <c r="PNJ112" s="940"/>
      <c r="PNK112" s="940"/>
      <c r="PNL112" s="940"/>
      <c r="PNM112" s="940"/>
      <c r="PNN112" s="940"/>
      <c r="PNO112" s="940"/>
      <c r="PNP112" s="940"/>
      <c r="PNQ112" s="940"/>
      <c r="PNR112" s="940"/>
      <c r="PNS112" s="940"/>
      <c r="PNT112" s="940"/>
      <c r="PNU112" s="940"/>
      <c r="PNV112" s="940"/>
      <c r="PNW112" s="940"/>
      <c r="PNX112" s="940"/>
      <c r="PNY112" s="940"/>
      <c r="PNZ112" s="940"/>
      <c r="POA112" s="940"/>
      <c r="POB112" s="940"/>
      <c r="POC112" s="940"/>
      <c r="POD112" s="940"/>
      <c r="POE112" s="940"/>
      <c r="POF112" s="940"/>
      <c r="POG112" s="940"/>
      <c r="POH112" s="940"/>
      <c r="POI112" s="940"/>
      <c r="POJ112" s="940"/>
      <c r="POK112" s="940"/>
      <c r="POL112" s="940"/>
      <c r="POM112" s="940"/>
      <c r="PON112" s="940"/>
      <c r="POO112" s="940"/>
      <c r="POP112" s="940"/>
      <c r="POQ112" s="940"/>
      <c r="POR112" s="940"/>
      <c r="POS112" s="940"/>
      <c r="POT112" s="940"/>
      <c r="POU112" s="940"/>
      <c r="POV112" s="940"/>
      <c r="POW112" s="940"/>
      <c r="POX112" s="940"/>
      <c r="POY112" s="940"/>
      <c r="POZ112" s="940"/>
      <c r="PPA112" s="940"/>
      <c r="PPB112" s="940"/>
      <c r="PPC112" s="940"/>
      <c r="PPD112" s="940"/>
      <c r="PPE112" s="940"/>
      <c r="PPF112" s="940"/>
      <c r="PPG112" s="940"/>
      <c r="PPH112" s="940"/>
      <c r="PPI112" s="940"/>
      <c r="PPJ112" s="940"/>
      <c r="PPK112" s="940"/>
      <c r="PPL112" s="940"/>
      <c r="PPM112" s="940"/>
      <c r="PPN112" s="940"/>
      <c r="PPO112" s="940"/>
      <c r="PPP112" s="940"/>
      <c r="PPQ112" s="940"/>
      <c r="PPR112" s="940"/>
      <c r="PPS112" s="940"/>
      <c r="PPT112" s="940"/>
      <c r="PPU112" s="940"/>
      <c r="PPV112" s="940"/>
      <c r="PPW112" s="940"/>
      <c r="PPX112" s="940"/>
      <c r="PPY112" s="940"/>
      <c r="PPZ112" s="940"/>
      <c r="PQA112" s="940"/>
      <c r="PQB112" s="940"/>
      <c r="PQC112" s="940"/>
      <c r="PQD112" s="940"/>
      <c r="PQE112" s="940"/>
      <c r="PQF112" s="940"/>
      <c r="PQG112" s="940"/>
      <c r="PQH112" s="940"/>
      <c r="PQI112" s="940"/>
      <c r="PQJ112" s="940"/>
      <c r="PQK112" s="940"/>
      <c r="PQL112" s="940"/>
      <c r="PQM112" s="940"/>
      <c r="PQN112" s="940"/>
      <c r="PQO112" s="940"/>
      <c r="PQP112" s="940"/>
      <c r="PQQ112" s="940"/>
      <c r="PQR112" s="940"/>
      <c r="PQS112" s="940"/>
      <c r="PQT112" s="940"/>
      <c r="PQU112" s="940"/>
      <c r="PQV112" s="940"/>
      <c r="PQW112" s="940"/>
      <c r="PQX112" s="940"/>
      <c r="PQY112" s="940"/>
      <c r="PQZ112" s="940"/>
      <c r="PRA112" s="940"/>
      <c r="PRB112" s="940"/>
      <c r="PRC112" s="940"/>
      <c r="PRD112" s="940"/>
      <c r="PRE112" s="940"/>
      <c r="PRF112" s="940"/>
      <c r="PRG112" s="940"/>
      <c r="PRH112" s="940"/>
      <c r="PRI112" s="940"/>
      <c r="PRJ112" s="940"/>
      <c r="PRK112" s="940"/>
      <c r="PRL112" s="940"/>
      <c r="PRM112" s="940"/>
      <c r="PRN112" s="940"/>
      <c r="PRO112" s="940"/>
      <c r="PRP112" s="940"/>
      <c r="PRQ112" s="940"/>
      <c r="PRR112" s="940"/>
      <c r="PRS112" s="940"/>
      <c r="PRT112" s="940"/>
      <c r="PRU112" s="940"/>
      <c r="PRV112" s="940"/>
      <c r="PRW112" s="940"/>
      <c r="PRX112" s="940"/>
      <c r="PRY112" s="940"/>
      <c r="PRZ112" s="940"/>
      <c r="PSA112" s="940"/>
      <c r="PSB112" s="940"/>
      <c r="PSC112" s="940"/>
      <c r="PSD112" s="940"/>
      <c r="PSE112" s="940"/>
      <c r="PSF112" s="940"/>
      <c r="PSG112" s="940"/>
      <c r="PSH112" s="940"/>
      <c r="PSI112" s="940"/>
      <c r="PSJ112" s="940"/>
      <c r="PSK112" s="940"/>
      <c r="PSL112" s="940"/>
      <c r="PSM112" s="940"/>
      <c r="PSN112" s="940"/>
      <c r="PSO112" s="940"/>
      <c r="PSP112" s="940"/>
      <c r="PSQ112" s="940"/>
      <c r="PSR112" s="940"/>
      <c r="PSS112" s="940"/>
      <c r="PST112" s="940"/>
      <c r="PSU112" s="940"/>
      <c r="PSV112" s="940"/>
      <c r="PSW112" s="940"/>
      <c r="PSX112" s="940"/>
      <c r="PSY112" s="940"/>
      <c r="PSZ112" s="940"/>
      <c r="PTA112" s="940"/>
      <c r="PTB112" s="940"/>
      <c r="PTC112" s="940"/>
      <c r="PTD112" s="940"/>
      <c r="PTE112" s="940"/>
      <c r="PTF112" s="940"/>
      <c r="PTG112" s="940"/>
      <c r="PTH112" s="940"/>
      <c r="PTI112" s="940"/>
      <c r="PTJ112" s="940"/>
      <c r="PTK112" s="940"/>
      <c r="PTL112" s="940"/>
      <c r="PTM112" s="940"/>
      <c r="PTN112" s="940"/>
      <c r="PTO112" s="940"/>
      <c r="PTP112" s="940"/>
      <c r="PTQ112" s="940"/>
      <c r="PTR112" s="940"/>
      <c r="PTS112" s="940"/>
      <c r="PTT112" s="940"/>
      <c r="PTU112" s="940"/>
      <c r="PTV112" s="940"/>
      <c r="PTW112" s="940"/>
      <c r="PTX112" s="940"/>
      <c r="PTY112" s="940"/>
      <c r="PTZ112" s="940"/>
      <c r="PUA112" s="940"/>
      <c r="PUB112" s="940"/>
      <c r="PUC112" s="940"/>
      <c r="PUD112" s="940"/>
      <c r="PUE112" s="940"/>
      <c r="PUF112" s="940"/>
      <c r="PUG112" s="940"/>
      <c r="PUH112" s="940"/>
      <c r="PUI112" s="940"/>
      <c r="PUJ112" s="940"/>
      <c r="PUK112" s="940"/>
      <c r="PUL112" s="940"/>
      <c r="PUM112" s="940"/>
      <c r="PUN112" s="940"/>
      <c r="PUO112" s="940"/>
      <c r="PUP112" s="940"/>
      <c r="PUQ112" s="940"/>
      <c r="PUR112" s="940"/>
      <c r="PUS112" s="940"/>
      <c r="PUT112" s="940"/>
      <c r="PUU112" s="940"/>
      <c r="PUV112" s="940"/>
      <c r="PUW112" s="940"/>
      <c r="PUX112" s="940"/>
      <c r="PUY112" s="940"/>
      <c r="PUZ112" s="940"/>
      <c r="PVA112" s="940"/>
      <c r="PVB112" s="940"/>
      <c r="PVC112" s="940"/>
      <c r="PVD112" s="940"/>
      <c r="PVE112" s="940"/>
      <c r="PVF112" s="940"/>
      <c r="PVG112" s="940"/>
      <c r="PVH112" s="940"/>
      <c r="PVI112" s="940"/>
      <c r="PVJ112" s="940"/>
      <c r="PVK112" s="940"/>
      <c r="PVL112" s="940"/>
      <c r="PVM112" s="940"/>
      <c r="PVN112" s="940"/>
      <c r="PVO112" s="940"/>
      <c r="PVP112" s="940"/>
      <c r="PVQ112" s="940"/>
      <c r="PVR112" s="940"/>
      <c r="PVS112" s="940"/>
      <c r="PVT112" s="940"/>
      <c r="PVU112" s="940"/>
      <c r="PVV112" s="940"/>
      <c r="PVW112" s="940"/>
      <c r="PVX112" s="940"/>
      <c r="PVY112" s="940"/>
      <c r="PVZ112" s="940"/>
      <c r="PWA112" s="940"/>
      <c r="PWB112" s="940"/>
      <c r="PWC112" s="940"/>
      <c r="PWD112" s="940"/>
      <c r="PWE112" s="940"/>
      <c r="PWF112" s="940"/>
      <c r="PWG112" s="940"/>
      <c r="PWH112" s="940"/>
      <c r="PWI112" s="940"/>
      <c r="PWJ112" s="940"/>
      <c r="PWK112" s="940"/>
      <c r="PWL112" s="940"/>
      <c r="PWM112" s="940"/>
      <c r="PWN112" s="940"/>
      <c r="PWO112" s="940"/>
      <c r="PWP112" s="940"/>
      <c r="PWQ112" s="940"/>
      <c r="PWR112" s="940"/>
      <c r="PWS112" s="940"/>
      <c r="PWT112" s="940"/>
      <c r="PWU112" s="940"/>
      <c r="PWV112" s="940"/>
      <c r="PWW112" s="940"/>
      <c r="PWX112" s="940"/>
      <c r="PWY112" s="940"/>
      <c r="PWZ112" s="940"/>
      <c r="PXA112" s="940"/>
      <c r="PXB112" s="940"/>
      <c r="PXC112" s="940"/>
      <c r="PXD112" s="940"/>
      <c r="PXE112" s="940"/>
      <c r="PXF112" s="940"/>
      <c r="PXG112" s="940"/>
      <c r="PXH112" s="940"/>
      <c r="PXI112" s="940"/>
      <c r="PXJ112" s="940"/>
      <c r="PXK112" s="940"/>
      <c r="PXL112" s="940"/>
      <c r="PXM112" s="940"/>
      <c r="PXN112" s="940"/>
      <c r="PXO112" s="940"/>
      <c r="PXP112" s="940"/>
      <c r="PXQ112" s="940"/>
      <c r="PXR112" s="940"/>
      <c r="PXS112" s="940"/>
      <c r="PXT112" s="940"/>
      <c r="PXU112" s="940"/>
      <c r="PXV112" s="940"/>
      <c r="PXW112" s="940"/>
      <c r="PXX112" s="940"/>
      <c r="PXY112" s="940"/>
      <c r="PXZ112" s="940"/>
      <c r="PYA112" s="940"/>
      <c r="PYB112" s="940"/>
      <c r="PYC112" s="940"/>
      <c r="PYD112" s="940"/>
      <c r="PYE112" s="940"/>
      <c r="PYF112" s="940"/>
      <c r="PYG112" s="940"/>
      <c r="PYH112" s="940"/>
      <c r="PYI112" s="940"/>
      <c r="PYJ112" s="940"/>
      <c r="PYK112" s="940"/>
      <c r="PYL112" s="940"/>
      <c r="PYM112" s="940"/>
      <c r="PYN112" s="940"/>
      <c r="PYO112" s="940"/>
      <c r="PYP112" s="940"/>
      <c r="PYQ112" s="940"/>
      <c r="PYR112" s="940"/>
      <c r="PYS112" s="940"/>
      <c r="PYT112" s="940"/>
      <c r="PYU112" s="940"/>
      <c r="PYV112" s="940"/>
      <c r="PYW112" s="940"/>
      <c r="PYX112" s="940"/>
      <c r="PYY112" s="940"/>
      <c r="PYZ112" s="940"/>
      <c r="PZA112" s="940"/>
      <c r="PZB112" s="940"/>
      <c r="PZC112" s="940"/>
      <c r="PZD112" s="940"/>
      <c r="PZE112" s="940"/>
      <c r="PZF112" s="940"/>
      <c r="PZG112" s="940"/>
      <c r="PZH112" s="940"/>
      <c r="PZI112" s="940"/>
      <c r="PZJ112" s="940"/>
      <c r="PZK112" s="940"/>
      <c r="PZL112" s="940"/>
      <c r="PZM112" s="940"/>
      <c r="PZN112" s="940"/>
      <c r="PZO112" s="940"/>
      <c r="PZP112" s="940"/>
      <c r="PZQ112" s="940"/>
      <c r="PZR112" s="940"/>
      <c r="PZS112" s="940"/>
      <c r="PZT112" s="940"/>
      <c r="PZU112" s="940"/>
      <c r="PZV112" s="940"/>
      <c r="PZW112" s="940"/>
      <c r="PZX112" s="940"/>
      <c r="PZY112" s="940"/>
      <c r="PZZ112" s="940"/>
      <c r="QAA112" s="940"/>
      <c r="QAB112" s="940"/>
      <c r="QAC112" s="940"/>
      <c r="QAD112" s="940"/>
      <c r="QAE112" s="940"/>
      <c r="QAF112" s="940"/>
      <c r="QAG112" s="940"/>
      <c r="QAH112" s="940"/>
      <c r="QAI112" s="940"/>
      <c r="QAJ112" s="940"/>
      <c r="QAK112" s="940"/>
      <c r="QAL112" s="940"/>
      <c r="QAM112" s="940"/>
      <c r="QAN112" s="940"/>
      <c r="QAO112" s="940"/>
      <c r="QAP112" s="940"/>
      <c r="QAQ112" s="940"/>
      <c r="QAR112" s="940"/>
      <c r="QAS112" s="940"/>
      <c r="QAT112" s="940"/>
      <c r="QAU112" s="940"/>
      <c r="QAV112" s="940"/>
      <c r="QAW112" s="940"/>
      <c r="QAX112" s="940"/>
      <c r="QAY112" s="940"/>
      <c r="QAZ112" s="940"/>
      <c r="QBA112" s="940"/>
      <c r="QBB112" s="940"/>
      <c r="QBC112" s="940"/>
      <c r="QBD112" s="940"/>
      <c r="QBE112" s="940"/>
      <c r="QBF112" s="940"/>
      <c r="QBG112" s="940"/>
      <c r="QBH112" s="940"/>
      <c r="QBI112" s="940"/>
      <c r="QBJ112" s="940"/>
      <c r="QBK112" s="940"/>
      <c r="QBL112" s="940"/>
      <c r="QBM112" s="940"/>
      <c r="QBN112" s="940"/>
      <c r="QBO112" s="940"/>
      <c r="QBP112" s="940"/>
      <c r="QBQ112" s="940"/>
      <c r="QBR112" s="940"/>
      <c r="QBS112" s="940"/>
      <c r="QBT112" s="940"/>
      <c r="QBU112" s="940"/>
      <c r="QBV112" s="940"/>
      <c r="QBW112" s="940"/>
      <c r="QBX112" s="940"/>
      <c r="QBY112" s="940"/>
      <c r="QBZ112" s="940"/>
      <c r="QCA112" s="940"/>
      <c r="QCB112" s="940"/>
      <c r="QCC112" s="940"/>
      <c r="QCD112" s="940"/>
      <c r="QCE112" s="940"/>
      <c r="QCF112" s="940"/>
      <c r="QCG112" s="940"/>
      <c r="QCH112" s="940"/>
      <c r="QCI112" s="940"/>
      <c r="QCJ112" s="940"/>
      <c r="QCK112" s="940"/>
      <c r="QCL112" s="940"/>
      <c r="QCM112" s="940"/>
      <c r="QCN112" s="940"/>
      <c r="QCO112" s="940"/>
      <c r="QCP112" s="940"/>
      <c r="QCQ112" s="940"/>
      <c r="QCR112" s="940"/>
      <c r="QCS112" s="940"/>
      <c r="QCT112" s="940"/>
      <c r="QCU112" s="940"/>
      <c r="QCV112" s="940"/>
      <c r="QCW112" s="940"/>
      <c r="QCX112" s="940"/>
      <c r="QCY112" s="940"/>
      <c r="QCZ112" s="940"/>
      <c r="QDA112" s="940"/>
      <c r="QDB112" s="940"/>
      <c r="QDC112" s="940"/>
      <c r="QDD112" s="940"/>
      <c r="QDE112" s="940"/>
      <c r="QDF112" s="940"/>
      <c r="QDG112" s="940"/>
      <c r="QDH112" s="940"/>
      <c r="QDI112" s="940"/>
      <c r="QDJ112" s="940"/>
      <c r="QDK112" s="940"/>
      <c r="QDL112" s="940"/>
      <c r="QDM112" s="940"/>
      <c r="QDN112" s="940"/>
      <c r="QDO112" s="940"/>
      <c r="QDP112" s="940"/>
      <c r="QDQ112" s="940"/>
      <c r="QDR112" s="940"/>
      <c r="QDS112" s="940"/>
      <c r="QDT112" s="940"/>
      <c r="QDU112" s="940"/>
      <c r="QDV112" s="940"/>
      <c r="QDW112" s="940"/>
      <c r="QDX112" s="940"/>
      <c r="QDY112" s="940"/>
      <c r="QDZ112" s="940"/>
      <c r="QEA112" s="940"/>
      <c r="QEB112" s="940"/>
      <c r="QEC112" s="940"/>
      <c r="QED112" s="940"/>
      <c r="QEE112" s="940"/>
      <c r="QEF112" s="940"/>
      <c r="QEG112" s="940"/>
      <c r="QEH112" s="940"/>
      <c r="QEI112" s="940"/>
      <c r="QEJ112" s="940"/>
      <c r="QEK112" s="940"/>
      <c r="QEL112" s="940"/>
      <c r="QEM112" s="940"/>
      <c r="QEN112" s="940"/>
      <c r="QEO112" s="940"/>
      <c r="QEP112" s="940"/>
      <c r="QEQ112" s="940"/>
      <c r="QER112" s="940"/>
      <c r="QES112" s="940"/>
      <c r="QET112" s="940"/>
      <c r="QEU112" s="940"/>
      <c r="QEV112" s="940"/>
      <c r="QEW112" s="940"/>
      <c r="QEX112" s="940"/>
      <c r="QEY112" s="940"/>
      <c r="QEZ112" s="940"/>
      <c r="QFA112" s="940"/>
      <c r="QFB112" s="940"/>
      <c r="QFC112" s="940"/>
      <c r="QFD112" s="940"/>
      <c r="QFE112" s="940"/>
      <c r="QFF112" s="940"/>
      <c r="QFG112" s="940"/>
      <c r="QFH112" s="940"/>
      <c r="QFI112" s="940"/>
      <c r="QFJ112" s="940"/>
      <c r="QFK112" s="940"/>
      <c r="QFL112" s="940"/>
      <c r="QFM112" s="940"/>
      <c r="QFN112" s="940"/>
      <c r="QFO112" s="940"/>
      <c r="QFP112" s="940"/>
      <c r="QFQ112" s="940"/>
      <c r="QFR112" s="940"/>
      <c r="QFS112" s="940"/>
      <c r="QFT112" s="940"/>
      <c r="QFU112" s="940"/>
      <c r="QFV112" s="940"/>
      <c r="QFW112" s="940"/>
      <c r="QFX112" s="940"/>
      <c r="QFY112" s="940"/>
      <c r="QFZ112" s="940"/>
      <c r="QGA112" s="940"/>
      <c r="QGB112" s="940"/>
      <c r="QGC112" s="940"/>
      <c r="QGD112" s="940"/>
      <c r="QGE112" s="940"/>
      <c r="QGF112" s="940"/>
      <c r="QGG112" s="940"/>
      <c r="QGH112" s="940"/>
      <c r="QGI112" s="940"/>
      <c r="QGJ112" s="940"/>
      <c r="QGK112" s="940"/>
      <c r="QGL112" s="940"/>
      <c r="QGM112" s="940"/>
      <c r="QGN112" s="940"/>
      <c r="QGO112" s="940"/>
      <c r="QGP112" s="940"/>
      <c r="QGQ112" s="940"/>
      <c r="QGR112" s="940"/>
      <c r="QGS112" s="940"/>
      <c r="QGT112" s="940"/>
      <c r="QGU112" s="940"/>
      <c r="QGV112" s="940"/>
      <c r="QGW112" s="940"/>
      <c r="QGX112" s="940"/>
      <c r="QGY112" s="940"/>
      <c r="QGZ112" s="940"/>
      <c r="QHA112" s="940"/>
      <c r="QHB112" s="940"/>
      <c r="QHC112" s="940"/>
      <c r="QHD112" s="940"/>
      <c r="QHE112" s="940"/>
      <c r="QHF112" s="940"/>
      <c r="QHG112" s="940"/>
      <c r="QHH112" s="940"/>
      <c r="QHI112" s="940"/>
      <c r="QHJ112" s="940"/>
      <c r="QHK112" s="940"/>
      <c r="QHL112" s="940"/>
      <c r="QHM112" s="940"/>
      <c r="QHN112" s="940"/>
      <c r="QHO112" s="940"/>
      <c r="QHP112" s="940"/>
      <c r="QHQ112" s="940"/>
      <c r="QHR112" s="940"/>
      <c r="QHS112" s="940"/>
      <c r="QHT112" s="940"/>
      <c r="QHU112" s="940"/>
      <c r="QHV112" s="940"/>
      <c r="QHW112" s="940"/>
      <c r="QHX112" s="940"/>
      <c r="QHY112" s="940"/>
      <c r="QHZ112" s="940"/>
      <c r="QIA112" s="940"/>
      <c r="QIB112" s="940"/>
      <c r="QIC112" s="940"/>
      <c r="QID112" s="940"/>
      <c r="QIE112" s="940"/>
      <c r="QIF112" s="940"/>
      <c r="QIG112" s="940"/>
      <c r="QIH112" s="940"/>
      <c r="QII112" s="940"/>
      <c r="QIJ112" s="940"/>
      <c r="QIK112" s="940"/>
      <c r="QIL112" s="940"/>
      <c r="QIM112" s="940"/>
      <c r="QIN112" s="940"/>
      <c r="QIO112" s="940"/>
      <c r="QIP112" s="940"/>
      <c r="QIQ112" s="940"/>
      <c r="QIR112" s="940"/>
      <c r="QIS112" s="940"/>
      <c r="QIT112" s="940"/>
      <c r="QIU112" s="940"/>
      <c r="QIV112" s="940"/>
      <c r="QIW112" s="940"/>
      <c r="QIX112" s="940"/>
      <c r="QIY112" s="940"/>
      <c r="QIZ112" s="940"/>
      <c r="QJA112" s="940"/>
      <c r="QJB112" s="940"/>
      <c r="QJC112" s="940"/>
      <c r="QJD112" s="940"/>
      <c r="QJE112" s="940"/>
      <c r="QJF112" s="940"/>
      <c r="QJG112" s="940"/>
      <c r="QJH112" s="940"/>
      <c r="QJI112" s="940"/>
      <c r="QJJ112" s="940"/>
      <c r="QJK112" s="940"/>
      <c r="QJL112" s="940"/>
      <c r="QJM112" s="940"/>
      <c r="QJN112" s="940"/>
      <c r="QJO112" s="940"/>
      <c r="QJP112" s="940"/>
      <c r="QJQ112" s="940"/>
      <c r="QJR112" s="940"/>
      <c r="QJS112" s="940"/>
      <c r="QJT112" s="940"/>
      <c r="QJU112" s="940"/>
      <c r="QJV112" s="940"/>
      <c r="QJW112" s="940"/>
      <c r="QJX112" s="940"/>
      <c r="QJY112" s="940"/>
      <c r="QJZ112" s="940"/>
      <c r="QKA112" s="940"/>
      <c r="QKB112" s="940"/>
      <c r="QKC112" s="940"/>
      <c r="QKD112" s="940"/>
      <c r="QKE112" s="940"/>
      <c r="QKF112" s="940"/>
      <c r="QKG112" s="940"/>
      <c r="QKH112" s="940"/>
      <c r="QKI112" s="940"/>
      <c r="QKJ112" s="940"/>
      <c r="QKK112" s="940"/>
      <c r="QKL112" s="940"/>
      <c r="QKM112" s="940"/>
      <c r="QKN112" s="940"/>
      <c r="QKO112" s="940"/>
      <c r="QKP112" s="940"/>
      <c r="QKQ112" s="940"/>
      <c r="QKR112" s="940"/>
      <c r="QKS112" s="940"/>
      <c r="QKT112" s="940"/>
      <c r="QKU112" s="940"/>
      <c r="QKV112" s="940"/>
      <c r="QKW112" s="940"/>
      <c r="QKX112" s="940"/>
      <c r="QKY112" s="940"/>
      <c r="QKZ112" s="940"/>
      <c r="QLA112" s="940"/>
      <c r="QLB112" s="940"/>
      <c r="QLC112" s="940"/>
      <c r="QLD112" s="940"/>
      <c r="QLE112" s="940"/>
      <c r="QLF112" s="940"/>
      <c r="QLG112" s="940"/>
      <c r="QLH112" s="940"/>
      <c r="QLI112" s="940"/>
      <c r="QLJ112" s="940"/>
      <c r="QLK112" s="940"/>
      <c r="QLL112" s="940"/>
      <c r="QLM112" s="940"/>
      <c r="QLN112" s="940"/>
      <c r="QLO112" s="940"/>
      <c r="QLP112" s="940"/>
      <c r="QLQ112" s="940"/>
      <c r="QLR112" s="940"/>
      <c r="QLS112" s="940"/>
      <c r="QLT112" s="940"/>
      <c r="QLU112" s="940"/>
      <c r="QLV112" s="940"/>
      <c r="QLW112" s="940"/>
      <c r="QLX112" s="940"/>
      <c r="QLY112" s="940"/>
      <c r="QLZ112" s="940"/>
      <c r="QMA112" s="940"/>
      <c r="QMB112" s="940"/>
      <c r="QMC112" s="940"/>
      <c r="QMD112" s="940"/>
      <c r="QME112" s="940"/>
      <c r="QMF112" s="940"/>
      <c r="QMG112" s="940"/>
      <c r="QMH112" s="940"/>
      <c r="QMI112" s="940"/>
      <c r="QMJ112" s="940"/>
      <c r="QMK112" s="940"/>
      <c r="QML112" s="940"/>
      <c r="QMM112" s="940"/>
      <c r="QMN112" s="940"/>
      <c r="QMO112" s="940"/>
      <c r="QMP112" s="940"/>
      <c r="QMQ112" s="940"/>
      <c r="QMR112" s="940"/>
      <c r="QMS112" s="940"/>
      <c r="QMT112" s="940"/>
      <c r="QMU112" s="940"/>
      <c r="QMV112" s="940"/>
      <c r="QMW112" s="940"/>
      <c r="QMX112" s="940"/>
      <c r="QMY112" s="940"/>
      <c r="QMZ112" s="940"/>
      <c r="QNA112" s="940"/>
      <c r="QNB112" s="940"/>
      <c r="QNC112" s="940"/>
      <c r="QND112" s="940"/>
      <c r="QNE112" s="940"/>
      <c r="QNF112" s="940"/>
      <c r="QNG112" s="940"/>
      <c r="QNH112" s="940"/>
      <c r="QNI112" s="940"/>
      <c r="QNJ112" s="940"/>
      <c r="QNK112" s="940"/>
      <c r="QNL112" s="940"/>
      <c r="QNM112" s="940"/>
      <c r="QNN112" s="940"/>
      <c r="QNO112" s="940"/>
      <c r="QNP112" s="940"/>
      <c r="QNQ112" s="940"/>
      <c r="QNR112" s="940"/>
      <c r="QNS112" s="940"/>
      <c r="QNT112" s="940"/>
      <c r="QNU112" s="940"/>
      <c r="QNV112" s="940"/>
      <c r="QNW112" s="940"/>
      <c r="QNX112" s="940"/>
      <c r="QNY112" s="940"/>
      <c r="QNZ112" s="940"/>
      <c r="QOA112" s="940"/>
      <c r="QOB112" s="940"/>
      <c r="QOC112" s="940"/>
      <c r="QOD112" s="940"/>
      <c r="QOE112" s="940"/>
      <c r="QOF112" s="940"/>
      <c r="QOG112" s="940"/>
      <c r="QOH112" s="940"/>
      <c r="QOI112" s="940"/>
      <c r="QOJ112" s="940"/>
      <c r="QOK112" s="940"/>
      <c r="QOL112" s="940"/>
      <c r="QOM112" s="940"/>
      <c r="QON112" s="940"/>
      <c r="QOO112" s="940"/>
      <c r="QOP112" s="940"/>
      <c r="QOQ112" s="940"/>
      <c r="QOR112" s="940"/>
      <c r="QOS112" s="940"/>
      <c r="QOT112" s="940"/>
      <c r="QOU112" s="940"/>
      <c r="QOV112" s="940"/>
      <c r="QOW112" s="940"/>
      <c r="QOX112" s="940"/>
      <c r="QOY112" s="940"/>
      <c r="QOZ112" s="940"/>
      <c r="QPA112" s="940"/>
      <c r="QPB112" s="940"/>
      <c r="QPC112" s="940"/>
      <c r="QPD112" s="940"/>
      <c r="QPE112" s="940"/>
      <c r="QPF112" s="940"/>
      <c r="QPG112" s="940"/>
      <c r="QPH112" s="940"/>
      <c r="QPI112" s="940"/>
      <c r="QPJ112" s="940"/>
      <c r="QPK112" s="940"/>
      <c r="QPL112" s="940"/>
      <c r="QPM112" s="940"/>
      <c r="QPN112" s="940"/>
      <c r="QPO112" s="940"/>
      <c r="QPP112" s="940"/>
      <c r="QPQ112" s="940"/>
      <c r="QPR112" s="940"/>
      <c r="QPS112" s="940"/>
      <c r="QPT112" s="940"/>
      <c r="QPU112" s="940"/>
      <c r="QPV112" s="940"/>
      <c r="QPW112" s="940"/>
      <c r="QPX112" s="940"/>
      <c r="QPY112" s="940"/>
      <c r="QPZ112" s="940"/>
      <c r="QQA112" s="940"/>
      <c r="QQB112" s="940"/>
      <c r="QQC112" s="940"/>
      <c r="QQD112" s="940"/>
      <c r="QQE112" s="940"/>
      <c r="QQF112" s="940"/>
      <c r="QQG112" s="940"/>
      <c r="QQH112" s="940"/>
      <c r="QQI112" s="940"/>
      <c r="QQJ112" s="940"/>
      <c r="QQK112" s="940"/>
      <c r="QQL112" s="940"/>
      <c r="QQM112" s="940"/>
      <c r="QQN112" s="940"/>
      <c r="QQO112" s="940"/>
      <c r="QQP112" s="940"/>
      <c r="QQQ112" s="940"/>
      <c r="QQR112" s="940"/>
      <c r="QQS112" s="940"/>
      <c r="QQT112" s="940"/>
      <c r="QQU112" s="940"/>
      <c r="QQV112" s="940"/>
      <c r="QQW112" s="940"/>
      <c r="QQX112" s="940"/>
      <c r="QQY112" s="940"/>
      <c r="QQZ112" s="940"/>
      <c r="QRA112" s="940"/>
      <c r="QRB112" s="940"/>
      <c r="QRC112" s="940"/>
      <c r="QRD112" s="940"/>
      <c r="QRE112" s="940"/>
      <c r="QRF112" s="940"/>
      <c r="QRG112" s="940"/>
      <c r="QRH112" s="940"/>
      <c r="QRI112" s="940"/>
      <c r="QRJ112" s="940"/>
      <c r="QRK112" s="940"/>
      <c r="QRL112" s="940"/>
      <c r="QRM112" s="940"/>
      <c r="QRN112" s="940"/>
      <c r="QRO112" s="940"/>
      <c r="QRP112" s="940"/>
      <c r="QRQ112" s="940"/>
      <c r="QRR112" s="940"/>
      <c r="QRS112" s="940"/>
      <c r="QRT112" s="940"/>
      <c r="QRU112" s="940"/>
      <c r="QRV112" s="940"/>
      <c r="QRW112" s="940"/>
      <c r="QRX112" s="940"/>
      <c r="QRY112" s="940"/>
      <c r="QRZ112" s="940"/>
      <c r="QSA112" s="940"/>
      <c r="QSB112" s="940"/>
      <c r="QSC112" s="940"/>
      <c r="QSD112" s="940"/>
      <c r="QSE112" s="940"/>
      <c r="QSF112" s="940"/>
      <c r="QSG112" s="940"/>
      <c r="QSH112" s="940"/>
      <c r="QSI112" s="940"/>
      <c r="QSJ112" s="940"/>
      <c r="QSK112" s="940"/>
      <c r="QSL112" s="940"/>
      <c r="QSM112" s="940"/>
      <c r="QSN112" s="940"/>
      <c r="QSO112" s="940"/>
      <c r="QSP112" s="940"/>
      <c r="QSQ112" s="940"/>
      <c r="QSR112" s="940"/>
      <c r="QSS112" s="940"/>
      <c r="QST112" s="940"/>
      <c r="QSU112" s="940"/>
      <c r="QSV112" s="940"/>
      <c r="QSW112" s="940"/>
      <c r="QSX112" s="940"/>
      <c r="QSY112" s="940"/>
      <c r="QSZ112" s="940"/>
      <c r="QTA112" s="940"/>
      <c r="QTB112" s="940"/>
      <c r="QTC112" s="940"/>
      <c r="QTD112" s="940"/>
      <c r="QTE112" s="940"/>
      <c r="QTF112" s="940"/>
      <c r="QTG112" s="940"/>
      <c r="QTH112" s="940"/>
      <c r="QTI112" s="940"/>
      <c r="QTJ112" s="940"/>
      <c r="QTK112" s="940"/>
      <c r="QTL112" s="940"/>
      <c r="QTM112" s="940"/>
      <c r="QTN112" s="940"/>
      <c r="QTO112" s="940"/>
      <c r="QTP112" s="940"/>
      <c r="QTQ112" s="940"/>
      <c r="QTR112" s="940"/>
      <c r="QTS112" s="940"/>
      <c r="QTT112" s="940"/>
      <c r="QTU112" s="940"/>
      <c r="QTV112" s="940"/>
      <c r="QTW112" s="940"/>
      <c r="QTX112" s="940"/>
      <c r="QTY112" s="940"/>
      <c r="QTZ112" s="940"/>
      <c r="QUA112" s="940"/>
      <c r="QUB112" s="940"/>
      <c r="QUC112" s="940"/>
      <c r="QUD112" s="940"/>
      <c r="QUE112" s="940"/>
      <c r="QUF112" s="940"/>
      <c r="QUG112" s="940"/>
      <c r="QUH112" s="940"/>
      <c r="QUI112" s="940"/>
      <c r="QUJ112" s="940"/>
      <c r="QUK112" s="940"/>
      <c r="QUL112" s="940"/>
      <c r="QUM112" s="940"/>
      <c r="QUN112" s="940"/>
      <c r="QUO112" s="940"/>
      <c r="QUP112" s="940"/>
      <c r="QUQ112" s="940"/>
      <c r="QUR112" s="940"/>
      <c r="QUS112" s="940"/>
      <c r="QUT112" s="940"/>
      <c r="QUU112" s="940"/>
      <c r="QUV112" s="940"/>
      <c r="QUW112" s="940"/>
      <c r="QUX112" s="940"/>
      <c r="QUY112" s="940"/>
      <c r="QUZ112" s="940"/>
      <c r="QVA112" s="940"/>
      <c r="QVB112" s="940"/>
      <c r="QVC112" s="940"/>
      <c r="QVD112" s="940"/>
      <c r="QVE112" s="940"/>
      <c r="QVF112" s="940"/>
      <c r="QVG112" s="940"/>
      <c r="QVH112" s="940"/>
      <c r="QVI112" s="940"/>
      <c r="QVJ112" s="940"/>
      <c r="QVK112" s="940"/>
      <c r="QVL112" s="940"/>
      <c r="QVM112" s="940"/>
      <c r="QVN112" s="940"/>
      <c r="QVO112" s="940"/>
      <c r="QVP112" s="940"/>
      <c r="QVQ112" s="940"/>
      <c r="QVR112" s="940"/>
      <c r="QVS112" s="940"/>
      <c r="QVT112" s="940"/>
      <c r="QVU112" s="940"/>
      <c r="QVV112" s="940"/>
      <c r="QVW112" s="940"/>
      <c r="QVX112" s="940"/>
      <c r="QVY112" s="940"/>
      <c r="QVZ112" s="940"/>
      <c r="QWA112" s="940"/>
      <c r="QWB112" s="940"/>
      <c r="QWC112" s="940"/>
      <c r="QWD112" s="940"/>
      <c r="QWE112" s="940"/>
      <c r="QWF112" s="940"/>
      <c r="QWG112" s="940"/>
      <c r="QWH112" s="940"/>
      <c r="QWI112" s="940"/>
      <c r="QWJ112" s="940"/>
      <c r="QWK112" s="940"/>
      <c r="QWL112" s="940"/>
      <c r="QWM112" s="940"/>
      <c r="QWN112" s="940"/>
      <c r="QWO112" s="940"/>
      <c r="QWP112" s="940"/>
      <c r="QWQ112" s="940"/>
      <c r="QWR112" s="940"/>
      <c r="QWS112" s="940"/>
      <c r="QWT112" s="940"/>
      <c r="QWU112" s="940"/>
      <c r="QWV112" s="940"/>
      <c r="QWW112" s="940"/>
      <c r="QWX112" s="940"/>
      <c r="QWY112" s="940"/>
      <c r="QWZ112" s="940"/>
      <c r="QXA112" s="940"/>
      <c r="QXB112" s="940"/>
      <c r="QXC112" s="940"/>
      <c r="QXD112" s="940"/>
      <c r="QXE112" s="940"/>
      <c r="QXF112" s="940"/>
      <c r="QXG112" s="940"/>
      <c r="QXH112" s="940"/>
      <c r="QXI112" s="940"/>
      <c r="QXJ112" s="940"/>
      <c r="QXK112" s="940"/>
      <c r="QXL112" s="940"/>
      <c r="QXM112" s="940"/>
      <c r="QXN112" s="940"/>
      <c r="QXO112" s="940"/>
      <c r="QXP112" s="940"/>
      <c r="QXQ112" s="940"/>
      <c r="QXR112" s="940"/>
      <c r="QXS112" s="940"/>
      <c r="QXT112" s="940"/>
      <c r="QXU112" s="940"/>
      <c r="QXV112" s="940"/>
      <c r="QXW112" s="940"/>
      <c r="QXX112" s="940"/>
      <c r="QXY112" s="940"/>
      <c r="QXZ112" s="940"/>
      <c r="QYA112" s="940"/>
      <c r="QYB112" s="940"/>
      <c r="QYC112" s="940"/>
      <c r="QYD112" s="940"/>
      <c r="QYE112" s="940"/>
      <c r="QYF112" s="940"/>
      <c r="QYG112" s="940"/>
      <c r="QYH112" s="940"/>
      <c r="QYI112" s="940"/>
      <c r="QYJ112" s="940"/>
      <c r="QYK112" s="940"/>
      <c r="QYL112" s="940"/>
      <c r="QYM112" s="940"/>
      <c r="QYN112" s="940"/>
      <c r="QYO112" s="940"/>
      <c r="QYP112" s="940"/>
      <c r="QYQ112" s="940"/>
      <c r="QYR112" s="940"/>
      <c r="QYS112" s="940"/>
      <c r="QYT112" s="940"/>
      <c r="QYU112" s="940"/>
      <c r="QYV112" s="940"/>
      <c r="QYW112" s="940"/>
      <c r="QYX112" s="940"/>
      <c r="QYY112" s="940"/>
      <c r="QYZ112" s="940"/>
      <c r="QZA112" s="940"/>
      <c r="QZB112" s="940"/>
      <c r="QZC112" s="940"/>
      <c r="QZD112" s="940"/>
      <c r="QZE112" s="940"/>
      <c r="QZF112" s="940"/>
      <c r="QZG112" s="940"/>
      <c r="QZH112" s="940"/>
      <c r="QZI112" s="940"/>
      <c r="QZJ112" s="940"/>
      <c r="QZK112" s="940"/>
      <c r="QZL112" s="940"/>
      <c r="QZM112" s="940"/>
      <c r="QZN112" s="940"/>
      <c r="QZO112" s="940"/>
      <c r="QZP112" s="940"/>
      <c r="QZQ112" s="940"/>
      <c r="QZR112" s="940"/>
      <c r="QZS112" s="940"/>
      <c r="QZT112" s="940"/>
      <c r="QZU112" s="940"/>
      <c r="QZV112" s="940"/>
      <c r="QZW112" s="940"/>
      <c r="QZX112" s="940"/>
      <c r="QZY112" s="940"/>
      <c r="QZZ112" s="940"/>
      <c r="RAA112" s="940"/>
      <c r="RAB112" s="940"/>
      <c r="RAC112" s="940"/>
      <c r="RAD112" s="940"/>
      <c r="RAE112" s="940"/>
      <c r="RAF112" s="940"/>
      <c r="RAG112" s="940"/>
      <c r="RAH112" s="940"/>
      <c r="RAI112" s="940"/>
      <c r="RAJ112" s="940"/>
      <c r="RAK112" s="940"/>
      <c r="RAL112" s="940"/>
      <c r="RAM112" s="940"/>
      <c r="RAN112" s="940"/>
      <c r="RAO112" s="940"/>
      <c r="RAP112" s="940"/>
      <c r="RAQ112" s="940"/>
      <c r="RAR112" s="940"/>
      <c r="RAS112" s="940"/>
      <c r="RAT112" s="940"/>
      <c r="RAU112" s="940"/>
      <c r="RAV112" s="940"/>
      <c r="RAW112" s="940"/>
      <c r="RAX112" s="940"/>
      <c r="RAY112" s="940"/>
      <c r="RAZ112" s="940"/>
      <c r="RBA112" s="940"/>
      <c r="RBB112" s="940"/>
      <c r="RBC112" s="940"/>
      <c r="RBD112" s="940"/>
      <c r="RBE112" s="940"/>
      <c r="RBF112" s="940"/>
      <c r="RBG112" s="940"/>
      <c r="RBH112" s="940"/>
      <c r="RBI112" s="940"/>
      <c r="RBJ112" s="940"/>
      <c r="RBK112" s="940"/>
      <c r="RBL112" s="940"/>
      <c r="RBM112" s="940"/>
      <c r="RBN112" s="940"/>
      <c r="RBO112" s="940"/>
      <c r="RBP112" s="940"/>
      <c r="RBQ112" s="940"/>
      <c r="RBR112" s="940"/>
      <c r="RBS112" s="940"/>
      <c r="RBT112" s="940"/>
      <c r="RBU112" s="940"/>
      <c r="RBV112" s="940"/>
      <c r="RBW112" s="940"/>
      <c r="RBX112" s="940"/>
      <c r="RBY112" s="940"/>
      <c r="RBZ112" s="940"/>
      <c r="RCA112" s="940"/>
      <c r="RCB112" s="940"/>
      <c r="RCC112" s="940"/>
      <c r="RCD112" s="940"/>
      <c r="RCE112" s="940"/>
      <c r="RCF112" s="940"/>
      <c r="RCG112" s="940"/>
      <c r="RCH112" s="940"/>
      <c r="RCI112" s="940"/>
      <c r="RCJ112" s="940"/>
      <c r="RCK112" s="940"/>
      <c r="RCL112" s="940"/>
      <c r="RCM112" s="940"/>
      <c r="RCN112" s="940"/>
      <c r="RCO112" s="940"/>
      <c r="RCP112" s="940"/>
      <c r="RCQ112" s="940"/>
      <c r="RCR112" s="940"/>
      <c r="RCS112" s="940"/>
      <c r="RCT112" s="940"/>
      <c r="RCU112" s="940"/>
      <c r="RCV112" s="940"/>
      <c r="RCW112" s="940"/>
      <c r="RCX112" s="940"/>
      <c r="RCY112" s="940"/>
      <c r="RCZ112" s="940"/>
      <c r="RDA112" s="940"/>
      <c r="RDB112" s="940"/>
      <c r="RDC112" s="940"/>
      <c r="RDD112" s="940"/>
      <c r="RDE112" s="940"/>
      <c r="RDF112" s="940"/>
      <c r="RDG112" s="940"/>
      <c r="RDH112" s="940"/>
      <c r="RDI112" s="940"/>
      <c r="RDJ112" s="940"/>
      <c r="RDK112" s="940"/>
      <c r="RDL112" s="940"/>
      <c r="RDM112" s="940"/>
      <c r="RDN112" s="940"/>
      <c r="RDO112" s="940"/>
      <c r="RDP112" s="940"/>
      <c r="RDQ112" s="940"/>
      <c r="RDR112" s="940"/>
      <c r="RDS112" s="940"/>
      <c r="RDT112" s="940"/>
      <c r="RDU112" s="940"/>
      <c r="RDV112" s="940"/>
      <c r="RDW112" s="940"/>
      <c r="RDX112" s="940"/>
      <c r="RDY112" s="940"/>
      <c r="RDZ112" s="940"/>
      <c r="REA112" s="940"/>
      <c r="REB112" s="940"/>
      <c r="REC112" s="940"/>
      <c r="RED112" s="940"/>
      <c r="REE112" s="940"/>
      <c r="REF112" s="940"/>
      <c r="REG112" s="940"/>
      <c r="REH112" s="940"/>
      <c r="REI112" s="940"/>
      <c r="REJ112" s="940"/>
      <c r="REK112" s="940"/>
      <c r="REL112" s="940"/>
      <c r="REM112" s="940"/>
      <c r="REN112" s="940"/>
      <c r="REO112" s="940"/>
      <c r="REP112" s="940"/>
      <c r="REQ112" s="940"/>
      <c r="RER112" s="940"/>
      <c r="RES112" s="940"/>
      <c r="RET112" s="940"/>
      <c r="REU112" s="940"/>
      <c r="REV112" s="940"/>
      <c r="REW112" s="940"/>
      <c r="REX112" s="940"/>
      <c r="REY112" s="940"/>
      <c r="REZ112" s="940"/>
      <c r="RFA112" s="940"/>
      <c r="RFB112" s="940"/>
      <c r="RFC112" s="940"/>
      <c r="RFD112" s="940"/>
      <c r="RFE112" s="940"/>
      <c r="RFF112" s="940"/>
      <c r="RFG112" s="940"/>
      <c r="RFH112" s="940"/>
      <c r="RFI112" s="940"/>
      <c r="RFJ112" s="940"/>
      <c r="RFK112" s="940"/>
      <c r="RFL112" s="940"/>
      <c r="RFM112" s="940"/>
      <c r="RFN112" s="940"/>
      <c r="RFO112" s="940"/>
      <c r="RFP112" s="940"/>
      <c r="RFQ112" s="940"/>
      <c r="RFR112" s="940"/>
      <c r="RFS112" s="940"/>
      <c r="RFT112" s="940"/>
      <c r="RFU112" s="940"/>
      <c r="RFV112" s="940"/>
      <c r="RFW112" s="940"/>
      <c r="RFX112" s="940"/>
      <c r="RFY112" s="940"/>
      <c r="RFZ112" s="940"/>
      <c r="RGA112" s="940"/>
      <c r="RGB112" s="940"/>
      <c r="RGC112" s="940"/>
      <c r="RGD112" s="940"/>
      <c r="RGE112" s="940"/>
      <c r="RGF112" s="940"/>
      <c r="RGG112" s="940"/>
      <c r="RGH112" s="940"/>
      <c r="RGI112" s="940"/>
      <c r="RGJ112" s="940"/>
      <c r="RGK112" s="940"/>
      <c r="RGL112" s="940"/>
      <c r="RGM112" s="940"/>
      <c r="RGN112" s="940"/>
      <c r="RGO112" s="940"/>
      <c r="RGP112" s="940"/>
      <c r="RGQ112" s="940"/>
      <c r="RGR112" s="940"/>
      <c r="RGS112" s="940"/>
      <c r="RGT112" s="940"/>
      <c r="RGU112" s="940"/>
      <c r="RGV112" s="940"/>
      <c r="RGW112" s="940"/>
      <c r="RGX112" s="940"/>
      <c r="RGY112" s="940"/>
      <c r="RGZ112" s="940"/>
      <c r="RHA112" s="940"/>
      <c r="RHB112" s="940"/>
      <c r="RHC112" s="940"/>
      <c r="RHD112" s="940"/>
      <c r="RHE112" s="940"/>
      <c r="RHF112" s="940"/>
      <c r="RHG112" s="940"/>
      <c r="RHH112" s="940"/>
      <c r="RHI112" s="940"/>
      <c r="RHJ112" s="940"/>
      <c r="RHK112" s="940"/>
      <c r="RHL112" s="940"/>
      <c r="RHM112" s="940"/>
      <c r="RHN112" s="940"/>
      <c r="RHO112" s="940"/>
      <c r="RHP112" s="940"/>
      <c r="RHQ112" s="940"/>
      <c r="RHR112" s="940"/>
      <c r="RHS112" s="940"/>
      <c r="RHT112" s="940"/>
      <c r="RHU112" s="940"/>
      <c r="RHV112" s="940"/>
      <c r="RHW112" s="940"/>
      <c r="RHX112" s="940"/>
      <c r="RHY112" s="940"/>
      <c r="RHZ112" s="940"/>
      <c r="RIA112" s="940"/>
      <c r="RIB112" s="940"/>
      <c r="RIC112" s="940"/>
      <c r="RID112" s="940"/>
      <c r="RIE112" s="940"/>
      <c r="RIF112" s="940"/>
      <c r="RIG112" s="940"/>
      <c r="RIH112" s="940"/>
      <c r="RII112" s="940"/>
      <c r="RIJ112" s="940"/>
      <c r="RIK112" s="940"/>
      <c r="RIL112" s="940"/>
      <c r="RIM112" s="940"/>
      <c r="RIN112" s="940"/>
      <c r="RIO112" s="940"/>
      <c r="RIP112" s="940"/>
      <c r="RIQ112" s="940"/>
      <c r="RIR112" s="940"/>
      <c r="RIS112" s="940"/>
      <c r="RIT112" s="940"/>
      <c r="RIU112" s="940"/>
      <c r="RIV112" s="940"/>
      <c r="RIW112" s="940"/>
      <c r="RIX112" s="940"/>
      <c r="RIY112" s="940"/>
      <c r="RIZ112" s="940"/>
      <c r="RJA112" s="940"/>
      <c r="RJB112" s="940"/>
      <c r="RJC112" s="940"/>
      <c r="RJD112" s="940"/>
      <c r="RJE112" s="940"/>
      <c r="RJF112" s="940"/>
      <c r="RJG112" s="940"/>
      <c r="RJH112" s="940"/>
      <c r="RJI112" s="940"/>
      <c r="RJJ112" s="940"/>
      <c r="RJK112" s="940"/>
      <c r="RJL112" s="940"/>
      <c r="RJM112" s="940"/>
      <c r="RJN112" s="940"/>
      <c r="RJO112" s="940"/>
      <c r="RJP112" s="940"/>
      <c r="RJQ112" s="940"/>
      <c r="RJR112" s="940"/>
      <c r="RJS112" s="940"/>
      <c r="RJT112" s="940"/>
      <c r="RJU112" s="940"/>
      <c r="RJV112" s="940"/>
      <c r="RJW112" s="940"/>
      <c r="RJX112" s="940"/>
      <c r="RJY112" s="940"/>
      <c r="RJZ112" s="940"/>
      <c r="RKA112" s="940"/>
      <c r="RKB112" s="940"/>
      <c r="RKC112" s="940"/>
      <c r="RKD112" s="940"/>
      <c r="RKE112" s="940"/>
      <c r="RKF112" s="940"/>
      <c r="RKG112" s="940"/>
      <c r="RKH112" s="940"/>
      <c r="RKI112" s="940"/>
      <c r="RKJ112" s="940"/>
      <c r="RKK112" s="940"/>
      <c r="RKL112" s="940"/>
      <c r="RKM112" s="940"/>
      <c r="RKN112" s="940"/>
      <c r="RKO112" s="940"/>
      <c r="RKP112" s="940"/>
      <c r="RKQ112" s="940"/>
      <c r="RKR112" s="940"/>
      <c r="RKS112" s="940"/>
      <c r="RKT112" s="940"/>
      <c r="RKU112" s="940"/>
      <c r="RKV112" s="940"/>
      <c r="RKW112" s="940"/>
      <c r="RKX112" s="940"/>
      <c r="RKY112" s="940"/>
      <c r="RKZ112" s="940"/>
      <c r="RLA112" s="940"/>
      <c r="RLB112" s="940"/>
      <c r="RLC112" s="940"/>
      <c r="RLD112" s="940"/>
      <c r="RLE112" s="940"/>
      <c r="RLF112" s="940"/>
      <c r="RLG112" s="940"/>
      <c r="RLH112" s="940"/>
      <c r="RLI112" s="940"/>
      <c r="RLJ112" s="940"/>
      <c r="RLK112" s="940"/>
      <c r="RLL112" s="940"/>
      <c r="RLM112" s="940"/>
      <c r="RLN112" s="940"/>
      <c r="RLO112" s="940"/>
      <c r="RLP112" s="940"/>
      <c r="RLQ112" s="940"/>
      <c r="RLR112" s="940"/>
      <c r="RLS112" s="940"/>
      <c r="RLT112" s="940"/>
      <c r="RLU112" s="940"/>
      <c r="RLV112" s="940"/>
      <c r="RLW112" s="940"/>
      <c r="RLX112" s="940"/>
      <c r="RLY112" s="940"/>
      <c r="RLZ112" s="940"/>
      <c r="RMA112" s="940"/>
      <c r="RMB112" s="940"/>
      <c r="RMC112" s="940"/>
      <c r="RMD112" s="940"/>
      <c r="RME112" s="940"/>
      <c r="RMF112" s="940"/>
      <c r="RMG112" s="940"/>
      <c r="RMH112" s="940"/>
      <c r="RMI112" s="940"/>
      <c r="RMJ112" s="940"/>
      <c r="RMK112" s="940"/>
      <c r="RML112" s="940"/>
      <c r="RMM112" s="940"/>
      <c r="RMN112" s="940"/>
      <c r="RMO112" s="940"/>
      <c r="RMP112" s="940"/>
      <c r="RMQ112" s="940"/>
      <c r="RMR112" s="940"/>
      <c r="RMS112" s="940"/>
      <c r="RMT112" s="940"/>
      <c r="RMU112" s="940"/>
      <c r="RMV112" s="940"/>
      <c r="RMW112" s="940"/>
      <c r="RMX112" s="940"/>
      <c r="RMY112" s="940"/>
      <c r="RMZ112" s="940"/>
      <c r="RNA112" s="940"/>
      <c r="RNB112" s="940"/>
      <c r="RNC112" s="940"/>
      <c r="RND112" s="940"/>
      <c r="RNE112" s="940"/>
      <c r="RNF112" s="940"/>
      <c r="RNG112" s="940"/>
      <c r="RNH112" s="940"/>
      <c r="RNI112" s="940"/>
      <c r="RNJ112" s="940"/>
      <c r="RNK112" s="940"/>
      <c r="RNL112" s="940"/>
      <c r="RNM112" s="940"/>
      <c r="RNN112" s="940"/>
      <c r="RNO112" s="940"/>
      <c r="RNP112" s="940"/>
      <c r="RNQ112" s="940"/>
      <c r="RNR112" s="940"/>
      <c r="RNS112" s="940"/>
      <c r="RNT112" s="940"/>
      <c r="RNU112" s="940"/>
      <c r="RNV112" s="940"/>
      <c r="RNW112" s="940"/>
      <c r="RNX112" s="940"/>
      <c r="RNY112" s="940"/>
      <c r="RNZ112" s="940"/>
      <c r="ROA112" s="940"/>
      <c r="ROB112" s="940"/>
      <c r="ROC112" s="940"/>
      <c r="ROD112" s="940"/>
      <c r="ROE112" s="940"/>
      <c r="ROF112" s="940"/>
      <c r="ROG112" s="940"/>
      <c r="ROH112" s="940"/>
      <c r="ROI112" s="940"/>
      <c r="ROJ112" s="940"/>
      <c r="ROK112" s="940"/>
      <c r="ROL112" s="940"/>
      <c r="ROM112" s="940"/>
      <c r="RON112" s="940"/>
      <c r="ROO112" s="940"/>
      <c r="ROP112" s="940"/>
      <c r="ROQ112" s="940"/>
      <c r="ROR112" s="940"/>
      <c r="ROS112" s="940"/>
      <c r="ROT112" s="940"/>
      <c r="ROU112" s="940"/>
      <c r="ROV112" s="940"/>
      <c r="ROW112" s="940"/>
      <c r="ROX112" s="940"/>
      <c r="ROY112" s="940"/>
      <c r="ROZ112" s="940"/>
      <c r="RPA112" s="940"/>
      <c r="RPB112" s="940"/>
      <c r="RPC112" s="940"/>
      <c r="RPD112" s="940"/>
      <c r="RPE112" s="940"/>
      <c r="RPF112" s="940"/>
      <c r="RPG112" s="940"/>
      <c r="RPH112" s="940"/>
      <c r="RPI112" s="940"/>
      <c r="RPJ112" s="940"/>
      <c r="RPK112" s="940"/>
      <c r="RPL112" s="940"/>
      <c r="RPM112" s="940"/>
      <c r="RPN112" s="940"/>
      <c r="RPO112" s="940"/>
      <c r="RPP112" s="940"/>
      <c r="RPQ112" s="940"/>
      <c r="RPR112" s="940"/>
      <c r="RPS112" s="940"/>
      <c r="RPT112" s="940"/>
      <c r="RPU112" s="940"/>
      <c r="RPV112" s="940"/>
      <c r="RPW112" s="940"/>
      <c r="RPX112" s="940"/>
      <c r="RPY112" s="940"/>
      <c r="RPZ112" s="940"/>
      <c r="RQA112" s="940"/>
      <c r="RQB112" s="940"/>
      <c r="RQC112" s="940"/>
      <c r="RQD112" s="940"/>
      <c r="RQE112" s="940"/>
      <c r="RQF112" s="940"/>
      <c r="RQG112" s="940"/>
      <c r="RQH112" s="940"/>
      <c r="RQI112" s="940"/>
      <c r="RQJ112" s="940"/>
      <c r="RQK112" s="940"/>
      <c r="RQL112" s="940"/>
      <c r="RQM112" s="940"/>
      <c r="RQN112" s="940"/>
      <c r="RQO112" s="940"/>
      <c r="RQP112" s="940"/>
      <c r="RQQ112" s="940"/>
      <c r="RQR112" s="940"/>
      <c r="RQS112" s="940"/>
      <c r="RQT112" s="940"/>
      <c r="RQU112" s="940"/>
      <c r="RQV112" s="940"/>
      <c r="RQW112" s="940"/>
      <c r="RQX112" s="940"/>
      <c r="RQY112" s="940"/>
      <c r="RQZ112" s="940"/>
      <c r="RRA112" s="940"/>
      <c r="RRB112" s="940"/>
      <c r="RRC112" s="940"/>
      <c r="RRD112" s="940"/>
      <c r="RRE112" s="940"/>
      <c r="RRF112" s="940"/>
      <c r="RRG112" s="940"/>
      <c r="RRH112" s="940"/>
      <c r="RRI112" s="940"/>
      <c r="RRJ112" s="940"/>
      <c r="RRK112" s="940"/>
      <c r="RRL112" s="940"/>
      <c r="RRM112" s="940"/>
      <c r="RRN112" s="940"/>
      <c r="RRO112" s="940"/>
      <c r="RRP112" s="940"/>
      <c r="RRQ112" s="940"/>
      <c r="RRR112" s="940"/>
      <c r="RRS112" s="940"/>
      <c r="RRT112" s="940"/>
      <c r="RRU112" s="940"/>
      <c r="RRV112" s="940"/>
      <c r="RRW112" s="940"/>
      <c r="RRX112" s="940"/>
      <c r="RRY112" s="940"/>
      <c r="RRZ112" s="940"/>
      <c r="RSA112" s="940"/>
      <c r="RSB112" s="940"/>
      <c r="RSC112" s="940"/>
      <c r="RSD112" s="940"/>
      <c r="RSE112" s="940"/>
      <c r="RSF112" s="940"/>
      <c r="RSG112" s="940"/>
      <c r="RSH112" s="940"/>
      <c r="RSI112" s="940"/>
      <c r="RSJ112" s="940"/>
      <c r="RSK112" s="940"/>
      <c r="RSL112" s="940"/>
      <c r="RSM112" s="940"/>
      <c r="RSN112" s="940"/>
      <c r="RSO112" s="940"/>
      <c r="RSP112" s="940"/>
      <c r="RSQ112" s="940"/>
      <c r="RSR112" s="940"/>
      <c r="RSS112" s="940"/>
      <c r="RST112" s="940"/>
      <c r="RSU112" s="940"/>
      <c r="RSV112" s="940"/>
      <c r="RSW112" s="940"/>
      <c r="RSX112" s="940"/>
      <c r="RSY112" s="940"/>
      <c r="RSZ112" s="940"/>
      <c r="RTA112" s="940"/>
      <c r="RTB112" s="940"/>
      <c r="RTC112" s="940"/>
      <c r="RTD112" s="940"/>
      <c r="RTE112" s="940"/>
      <c r="RTF112" s="940"/>
      <c r="RTG112" s="940"/>
      <c r="RTH112" s="940"/>
      <c r="RTI112" s="940"/>
      <c r="RTJ112" s="940"/>
      <c r="RTK112" s="940"/>
      <c r="RTL112" s="940"/>
      <c r="RTM112" s="940"/>
      <c r="RTN112" s="940"/>
      <c r="RTO112" s="940"/>
      <c r="RTP112" s="940"/>
      <c r="RTQ112" s="940"/>
      <c r="RTR112" s="940"/>
      <c r="RTS112" s="940"/>
      <c r="RTT112" s="940"/>
      <c r="RTU112" s="940"/>
      <c r="RTV112" s="940"/>
      <c r="RTW112" s="940"/>
      <c r="RTX112" s="940"/>
      <c r="RTY112" s="940"/>
      <c r="RTZ112" s="940"/>
      <c r="RUA112" s="940"/>
      <c r="RUB112" s="940"/>
      <c r="RUC112" s="940"/>
      <c r="RUD112" s="940"/>
      <c r="RUE112" s="940"/>
      <c r="RUF112" s="940"/>
      <c r="RUG112" s="940"/>
      <c r="RUH112" s="940"/>
      <c r="RUI112" s="940"/>
      <c r="RUJ112" s="940"/>
      <c r="RUK112" s="940"/>
      <c r="RUL112" s="940"/>
      <c r="RUM112" s="940"/>
      <c r="RUN112" s="940"/>
      <c r="RUO112" s="940"/>
      <c r="RUP112" s="940"/>
      <c r="RUQ112" s="940"/>
      <c r="RUR112" s="940"/>
      <c r="RUS112" s="940"/>
      <c r="RUT112" s="940"/>
      <c r="RUU112" s="940"/>
      <c r="RUV112" s="940"/>
      <c r="RUW112" s="940"/>
      <c r="RUX112" s="940"/>
      <c r="RUY112" s="940"/>
      <c r="RUZ112" s="940"/>
      <c r="RVA112" s="940"/>
      <c r="RVB112" s="940"/>
      <c r="RVC112" s="940"/>
      <c r="RVD112" s="940"/>
      <c r="RVE112" s="940"/>
      <c r="RVF112" s="940"/>
      <c r="RVG112" s="940"/>
      <c r="RVH112" s="940"/>
      <c r="RVI112" s="940"/>
      <c r="RVJ112" s="940"/>
      <c r="RVK112" s="940"/>
      <c r="RVL112" s="940"/>
      <c r="RVM112" s="940"/>
      <c r="RVN112" s="940"/>
      <c r="RVO112" s="940"/>
      <c r="RVP112" s="940"/>
      <c r="RVQ112" s="940"/>
      <c r="RVR112" s="940"/>
      <c r="RVS112" s="940"/>
      <c r="RVT112" s="940"/>
      <c r="RVU112" s="940"/>
      <c r="RVV112" s="940"/>
      <c r="RVW112" s="940"/>
      <c r="RVX112" s="940"/>
      <c r="RVY112" s="940"/>
      <c r="RVZ112" s="940"/>
      <c r="RWA112" s="940"/>
      <c r="RWB112" s="940"/>
      <c r="RWC112" s="940"/>
      <c r="RWD112" s="940"/>
      <c r="RWE112" s="940"/>
      <c r="RWF112" s="940"/>
      <c r="RWG112" s="940"/>
      <c r="RWH112" s="940"/>
      <c r="RWI112" s="940"/>
      <c r="RWJ112" s="940"/>
      <c r="RWK112" s="940"/>
      <c r="RWL112" s="940"/>
      <c r="RWM112" s="940"/>
      <c r="RWN112" s="940"/>
      <c r="RWO112" s="940"/>
      <c r="RWP112" s="940"/>
      <c r="RWQ112" s="940"/>
      <c r="RWR112" s="940"/>
      <c r="RWS112" s="940"/>
      <c r="RWT112" s="940"/>
      <c r="RWU112" s="940"/>
      <c r="RWV112" s="940"/>
      <c r="RWW112" s="940"/>
      <c r="RWX112" s="940"/>
      <c r="RWY112" s="940"/>
      <c r="RWZ112" s="940"/>
      <c r="RXA112" s="940"/>
      <c r="RXB112" s="940"/>
      <c r="RXC112" s="940"/>
      <c r="RXD112" s="940"/>
      <c r="RXE112" s="940"/>
      <c r="RXF112" s="940"/>
      <c r="RXG112" s="940"/>
      <c r="RXH112" s="940"/>
      <c r="RXI112" s="940"/>
      <c r="RXJ112" s="940"/>
      <c r="RXK112" s="940"/>
      <c r="RXL112" s="940"/>
      <c r="RXM112" s="940"/>
      <c r="RXN112" s="940"/>
      <c r="RXO112" s="940"/>
      <c r="RXP112" s="940"/>
      <c r="RXQ112" s="940"/>
      <c r="RXR112" s="940"/>
      <c r="RXS112" s="940"/>
      <c r="RXT112" s="940"/>
      <c r="RXU112" s="940"/>
      <c r="RXV112" s="940"/>
      <c r="RXW112" s="940"/>
      <c r="RXX112" s="940"/>
      <c r="RXY112" s="940"/>
      <c r="RXZ112" s="940"/>
      <c r="RYA112" s="940"/>
      <c r="RYB112" s="940"/>
      <c r="RYC112" s="940"/>
      <c r="RYD112" s="940"/>
      <c r="RYE112" s="940"/>
      <c r="RYF112" s="940"/>
      <c r="RYG112" s="940"/>
      <c r="RYH112" s="940"/>
      <c r="RYI112" s="940"/>
      <c r="RYJ112" s="940"/>
      <c r="RYK112" s="940"/>
      <c r="RYL112" s="940"/>
      <c r="RYM112" s="940"/>
      <c r="RYN112" s="940"/>
      <c r="RYO112" s="940"/>
      <c r="RYP112" s="940"/>
      <c r="RYQ112" s="940"/>
      <c r="RYR112" s="940"/>
      <c r="RYS112" s="940"/>
      <c r="RYT112" s="940"/>
      <c r="RYU112" s="940"/>
      <c r="RYV112" s="940"/>
      <c r="RYW112" s="940"/>
      <c r="RYX112" s="940"/>
      <c r="RYY112" s="940"/>
      <c r="RYZ112" s="940"/>
      <c r="RZA112" s="940"/>
      <c r="RZB112" s="940"/>
      <c r="RZC112" s="940"/>
      <c r="RZD112" s="940"/>
      <c r="RZE112" s="940"/>
      <c r="RZF112" s="940"/>
      <c r="RZG112" s="940"/>
      <c r="RZH112" s="940"/>
      <c r="RZI112" s="940"/>
      <c r="RZJ112" s="940"/>
      <c r="RZK112" s="940"/>
      <c r="RZL112" s="940"/>
      <c r="RZM112" s="940"/>
      <c r="RZN112" s="940"/>
      <c r="RZO112" s="940"/>
      <c r="RZP112" s="940"/>
      <c r="RZQ112" s="940"/>
      <c r="RZR112" s="940"/>
      <c r="RZS112" s="940"/>
      <c r="RZT112" s="940"/>
      <c r="RZU112" s="940"/>
      <c r="RZV112" s="940"/>
      <c r="RZW112" s="940"/>
      <c r="RZX112" s="940"/>
      <c r="RZY112" s="940"/>
      <c r="RZZ112" s="940"/>
      <c r="SAA112" s="940"/>
      <c r="SAB112" s="940"/>
      <c r="SAC112" s="940"/>
      <c r="SAD112" s="940"/>
      <c r="SAE112" s="940"/>
      <c r="SAF112" s="940"/>
      <c r="SAG112" s="940"/>
      <c r="SAH112" s="940"/>
      <c r="SAI112" s="940"/>
      <c r="SAJ112" s="940"/>
      <c r="SAK112" s="940"/>
      <c r="SAL112" s="940"/>
      <c r="SAM112" s="940"/>
      <c r="SAN112" s="940"/>
      <c r="SAO112" s="940"/>
      <c r="SAP112" s="940"/>
      <c r="SAQ112" s="940"/>
      <c r="SAR112" s="940"/>
      <c r="SAS112" s="940"/>
      <c r="SAT112" s="940"/>
      <c r="SAU112" s="940"/>
      <c r="SAV112" s="940"/>
      <c r="SAW112" s="940"/>
      <c r="SAX112" s="940"/>
      <c r="SAY112" s="940"/>
      <c r="SAZ112" s="940"/>
      <c r="SBA112" s="940"/>
      <c r="SBB112" s="940"/>
      <c r="SBC112" s="940"/>
      <c r="SBD112" s="940"/>
      <c r="SBE112" s="940"/>
      <c r="SBF112" s="940"/>
      <c r="SBG112" s="940"/>
      <c r="SBH112" s="940"/>
      <c r="SBI112" s="940"/>
      <c r="SBJ112" s="940"/>
      <c r="SBK112" s="940"/>
      <c r="SBL112" s="940"/>
      <c r="SBM112" s="940"/>
      <c r="SBN112" s="940"/>
      <c r="SBO112" s="940"/>
      <c r="SBP112" s="940"/>
      <c r="SBQ112" s="940"/>
      <c r="SBR112" s="940"/>
      <c r="SBS112" s="940"/>
      <c r="SBT112" s="940"/>
      <c r="SBU112" s="940"/>
      <c r="SBV112" s="940"/>
      <c r="SBW112" s="940"/>
      <c r="SBX112" s="940"/>
      <c r="SBY112" s="940"/>
      <c r="SBZ112" s="940"/>
      <c r="SCA112" s="940"/>
      <c r="SCB112" s="940"/>
      <c r="SCC112" s="940"/>
      <c r="SCD112" s="940"/>
      <c r="SCE112" s="940"/>
      <c r="SCF112" s="940"/>
      <c r="SCG112" s="940"/>
      <c r="SCH112" s="940"/>
      <c r="SCI112" s="940"/>
      <c r="SCJ112" s="940"/>
      <c r="SCK112" s="940"/>
      <c r="SCL112" s="940"/>
      <c r="SCM112" s="940"/>
      <c r="SCN112" s="940"/>
      <c r="SCO112" s="940"/>
      <c r="SCP112" s="940"/>
      <c r="SCQ112" s="940"/>
      <c r="SCR112" s="940"/>
      <c r="SCS112" s="940"/>
      <c r="SCT112" s="940"/>
      <c r="SCU112" s="940"/>
      <c r="SCV112" s="940"/>
      <c r="SCW112" s="940"/>
      <c r="SCX112" s="940"/>
      <c r="SCY112" s="940"/>
      <c r="SCZ112" s="940"/>
      <c r="SDA112" s="940"/>
      <c r="SDB112" s="940"/>
      <c r="SDC112" s="940"/>
      <c r="SDD112" s="940"/>
      <c r="SDE112" s="940"/>
      <c r="SDF112" s="940"/>
      <c r="SDG112" s="940"/>
      <c r="SDH112" s="940"/>
      <c r="SDI112" s="940"/>
      <c r="SDJ112" s="940"/>
      <c r="SDK112" s="940"/>
      <c r="SDL112" s="940"/>
      <c r="SDM112" s="940"/>
      <c r="SDN112" s="940"/>
      <c r="SDO112" s="940"/>
      <c r="SDP112" s="940"/>
      <c r="SDQ112" s="940"/>
      <c r="SDR112" s="940"/>
      <c r="SDS112" s="940"/>
      <c r="SDT112" s="940"/>
      <c r="SDU112" s="940"/>
      <c r="SDV112" s="940"/>
      <c r="SDW112" s="940"/>
      <c r="SDX112" s="940"/>
      <c r="SDY112" s="940"/>
      <c r="SDZ112" s="940"/>
      <c r="SEA112" s="940"/>
      <c r="SEB112" s="940"/>
      <c r="SEC112" s="940"/>
      <c r="SED112" s="940"/>
      <c r="SEE112" s="940"/>
      <c r="SEF112" s="940"/>
      <c r="SEG112" s="940"/>
      <c r="SEH112" s="940"/>
      <c r="SEI112" s="940"/>
      <c r="SEJ112" s="940"/>
      <c r="SEK112" s="940"/>
      <c r="SEL112" s="940"/>
      <c r="SEM112" s="940"/>
      <c r="SEN112" s="940"/>
      <c r="SEO112" s="940"/>
      <c r="SEP112" s="940"/>
      <c r="SEQ112" s="940"/>
      <c r="SER112" s="940"/>
      <c r="SES112" s="940"/>
      <c r="SET112" s="940"/>
      <c r="SEU112" s="940"/>
      <c r="SEV112" s="940"/>
      <c r="SEW112" s="940"/>
      <c r="SEX112" s="940"/>
      <c r="SEY112" s="940"/>
      <c r="SEZ112" s="940"/>
      <c r="SFA112" s="940"/>
      <c r="SFB112" s="940"/>
      <c r="SFC112" s="940"/>
      <c r="SFD112" s="940"/>
      <c r="SFE112" s="940"/>
      <c r="SFF112" s="940"/>
      <c r="SFG112" s="940"/>
      <c r="SFH112" s="940"/>
      <c r="SFI112" s="940"/>
      <c r="SFJ112" s="940"/>
      <c r="SFK112" s="940"/>
      <c r="SFL112" s="940"/>
      <c r="SFM112" s="940"/>
      <c r="SFN112" s="940"/>
      <c r="SFO112" s="940"/>
      <c r="SFP112" s="940"/>
      <c r="SFQ112" s="940"/>
      <c r="SFR112" s="940"/>
      <c r="SFS112" s="940"/>
      <c r="SFT112" s="940"/>
      <c r="SFU112" s="940"/>
      <c r="SFV112" s="940"/>
      <c r="SFW112" s="940"/>
      <c r="SFX112" s="940"/>
      <c r="SFY112" s="940"/>
      <c r="SFZ112" s="940"/>
      <c r="SGA112" s="940"/>
      <c r="SGB112" s="940"/>
      <c r="SGC112" s="940"/>
      <c r="SGD112" s="940"/>
      <c r="SGE112" s="940"/>
      <c r="SGF112" s="940"/>
      <c r="SGG112" s="940"/>
      <c r="SGH112" s="940"/>
      <c r="SGI112" s="940"/>
      <c r="SGJ112" s="940"/>
      <c r="SGK112" s="940"/>
      <c r="SGL112" s="940"/>
      <c r="SGM112" s="940"/>
      <c r="SGN112" s="940"/>
      <c r="SGO112" s="940"/>
      <c r="SGP112" s="940"/>
      <c r="SGQ112" s="940"/>
      <c r="SGR112" s="940"/>
      <c r="SGS112" s="940"/>
      <c r="SGT112" s="940"/>
      <c r="SGU112" s="940"/>
      <c r="SGV112" s="940"/>
      <c r="SGW112" s="940"/>
      <c r="SGX112" s="940"/>
      <c r="SGY112" s="940"/>
      <c r="SGZ112" s="940"/>
      <c r="SHA112" s="940"/>
      <c r="SHB112" s="940"/>
      <c r="SHC112" s="940"/>
      <c r="SHD112" s="940"/>
      <c r="SHE112" s="940"/>
      <c r="SHF112" s="940"/>
      <c r="SHG112" s="940"/>
      <c r="SHH112" s="940"/>
      <c r="SHI112" s="940"/>
      <c r="SHJ112" s="940"/>
      <c r="SHK112" s="940"/>
      <c r="SHL112" s="940"/>
      <c r="SHM112" s="940"/>
      <c r="SHN112" s="940"/>
      <c r="SHO112" s="940"/>
      <c r="SHP112" s="940"/>
      <c r="SHQ112" s="940"/>
      <c r="SHR112" s="940"/>
      <c r="SHS112" s="940"/>
      <c r="SHT112" s="940"/>
      <c r="SHU112" s="940"/>
      <c r="SHV112" s="940"/>
      <c r="SHW112" s="940"/>
      <c r="SHX112" s="940"/>
      <c r="SHY112" s="940"/>
      <c r="SHZ112" s="940"/>
      <c r="SIA112" s="940"/>
      <c r="SIB112" s="940"/>
      <c r="SIC112" s="940"/>
      <c r="SID112" s="940"/>
      <c r="SIE112" s="940"/>
      <c r="SIF112" s="940"/>
      <c r="SIG112" s="940"/>
      <c r="SIH112" s="940"/>
      <c r="SII112" s="940"/>
      <c r="SIJ112" s="940"/>
      <c r="SIK112" s="940"/>
      <c r="SIL112" s="940"/>
      <c r="SIM112" s="940"/>
      <c r="SIN112" s="940"/>
      <c r="SIO112" s="940"/>
      <c r="SIP112" s="940"/>
      <c r="SIQ112" s="940"/>
      <c r="SIR112" s="940"/>
      <c r="SIS112" s="940"/>
      <c r="SIT112" s="940"/>
      <c r="SIU112" s="940"/>
      <c r="SIV112" s="940"/>
      <c r="SIW112" s="940"/>
      <c r="SIX112" s="940"/>
      <c r="SIY112" s="940"/>
      <c r="SIZ112" s="940"/>
      <c r="SJA112" s="940"/>
      <c r="SJB112" s="940"/>
      <c r="SJC112" s="940"/>
      <c r="SJD112" s="940"/>
      <c r="SJE112" s="940"/>
      <c r="SJF112" s="940"/>
      <c r="SJG112" s="940"/>
      <c r="SJH112" s="940"/>
      <c r="SJI112" s="940"/>
      <c r="SJJ112" s="940"/>
      <c r="SJK112" s="940"/>
      <c r="SJL112" s="940"/>
      <c r="SJM112" s="940"/>
      <c r="SJN112" s="940"/>
      <c r="SJO112" s="940"/>
      <c r="SJP112" s="940"/>
      <c r="SJQ112" s="940"/>
      <c r="SJR112" s="940"/>
      <c r="SJS112" s="940"/>
      <c r="SJT112" s="940"/>
      <c r="SJU112" s="940"/>
      <c r="SJV112" s="940"/>
      <c r="SJW112" s="940"/>
      <c r="SJX112" s="940"/>
      <c r="SJY112" s="940"/>
      <c r="SJZ112" s="940"/>
      <c r="SKA112" s="940"/>
      <c r="SKB112" s="940"/>
      <c r="SKC112" s="940"/>
      <c r="SKD112" s="940"/>
      <c r="SKE112" s="940"/>
      <c r="SKF112" s="940"/>
      <c r="SKG112" s="940"/>
      <c r="SKH112" s="940"/>
      <c r="SKI112" s="940"/>
      <c r="SKJ112" s="940"/>
      <c r="SKK112" s="940"/>
      <c r="SKL112" s="940"/>
      <c r="SKM112" s="940"/>
      <c r="SKN112" s="940"/>
      <c r="SKO112" s="940"/>
      <c r="SKP112" s="940"/>
      <c r="SKQ112" s="940"/>
      <c r="SKR112" s="940"/>
      <c r="SKS112" s="940"/>
      <c r="SKT112" s="940"/>
      <c r="SKU112" s="940"/>
      <c r="SKV112" s="940"/>
      <c r="SKW112" s="940"/>
      <c r="SKX112" s="940"/>
      <c r="SKY112" s="940"/>
      <c r="SKZ112" s="940"/>
      <c r="SLA112" s="940"/>
      <c r="SLB112" s="940"/>
      <c r="SLC112" s="940"/>
      <c r="SLD112" s="940"/>
      <c r="SLE112" s="940"/>
      <c r="SLF112" s="940"/>
      <c r="SLG112" s="940"/>
      <c r="SLH112" s="940"/>
      <c r="SLI112" s="940"/>
      <c r="SLJ112" s="940"/>
      <c r="SLK112" s="940"/>
      <c r="SLL112" s="940"/>
      <c r="SLM112" s="940"/>
      <c r="SLN112" s="940"/>
      <c r="SLO112" s="940"/>
      <c r="SLP112" s="940"/>
      <c r="SLQ112" s="940"/>
      <c r="SLR112" s="940"/>
      <c r="SLS112" s="940"/>
      <c r="SLT112" s="940"/>
      <c r="SLU112" s="940"/>
      <c r="SLV112" s="940"/>
      <c r="SLW112" s="940"/>
      <c r="SLX112" s="940"/>
      <c r="SLY112" s="940"/>
      <c r="SLZ112" s="940"/>
      <c r="SMA112" s="940"/>
      <c r="SMB112" s="940"/>
      <c r="SMC112" s="940"/>
      <c r="SMD112" s="940"/>
      <c r="SME112" s="940"/>
      <c r="SMF112" s="940"/>
      <c r="SMG112" s="940"/>
      <c r="SMH112" s="940"/>
      <c r="SMI112" s="940"/>
      <c r="SMJ112" s="940"/>
      <c r="SMK112" s="940"/>
      <c r="SML112" s="940"/>
      <c r="SMM112" s="940"/>
      <c r="SMN112" s="940"/>
      <c r="SMO112" s="940"/>
      <c r="SMP112" s="940"/>
      <c r="SMQ112" s="940"/>
      <c r="SMR112" s="940"/>
      <c r="SMS112" s="940"/>
      <c r="SMT112" s="940"/>
      <c r="SMU112" s="940"/>
      <c r="SMV112" s="940"/>
      <c r="SMW112" s="940"/>
      <c r="SMX112" s="940"/>
      <c r="SMY112" s="940"/>
      <c r="SMZ112" s="940"/>
      <c r="SNA112" s="940"/>
      <c r="SNB112" s="940"/>
      <c r="SNC112" s="940"/>
      <c r="SND112" s="940"/>
      <c r="SNE112" s="940"/>
      <c r="SNF112" s="940"/>
      <c r="SNG112" s="940"/>
      <c r="SNH112" s="940"/>
      <c r="SNI112" s="940"/>
      <c r="SNJ112" s="940"/>
      <c r="SNK112" s="940"/>
      <c r="SNL112" s="940"/>
      <c r="SNM112" s="940"/>
      <c r="SNN112" s="940"/>
      <c r="SNO112" s="940"/>
      <c r="SNP112" s="940"/>
      <c r="SNQ112" s="940"/>
      <c r="SNR112" s="940"/>
      <c r="SNS112" s="940"/>
      <c r="SNT112" s="940"/>
      <c r="SNU112" s="940"/>
      <c r="SNV112" s="940"/>
      <c r="SNW112" s="940"/>
      <c r="SNX112" s="940"/>
      <c r="SNY112" s="940"/>
      <c r="SNZ112" s="940"/>
      <c r="SOA112" s="940"/>
      <c r="SOB112" s="940"/>
      <c r="SOC112" s="940"/>
      <c r="SOD112" s="940"/>
      <c r="SOE112" s="940"/>
      <c r="SOF112" s="940"/>
      <c r="SOG112" s="940"/>
      <c r="SOH112" s="940"/>
      <c r="SOI112" s="940"/>
      <c r="SOJ112" s="940"/>
      <c r="SOK112" s="940"/>
      <c r="SOL112" s="940"/>
      <c r="SOM112" s="940"/>
      <c r="SON112" s="940"/>
      <c r="SOO112" s="940"/>
      <c r="SOP112" s="940"/>
      <c r="SOQ112" s="940"/>
      <c r="SOR112" s="940"/>
      <c r="SOS112" s="940"/>
      <c r="SOT112" s="940"/>
      <c r="SOU112" s="940"/>
      <c r="SOV112" s="940"/>
      <c r="SOW112" s="940"/>
      <c r="SOX112" s="940"/>
      <c r="SOY112" s="940"/>
      <c r="SOZ112" s="940"/>
      <c r="SPA112" s="940"/>
      <c r="SPB112" s="940"/>
      <c r="SPC112" s="940"/>
      <c r="SPD112" s="940"/>
      <c r="SPE112" s="940"/>
      <c r="SPF112" s="940"/>
      <c r="SPG112" s="940"/>
      <c r="SPH112" s="940"/>
      <c r="SPI112" s="940"/>
      <c r="SPJ112" s="940"/>
      <c r="SPK112" s="940"/>
      <c r="SPL112" s="940"/>
      <c r="SPM112" s="940"/>
      <c r="SPN112" s="940"/>
      <c r="SPO112" s="940"/>
      <c r="SPP112" s="940"/>
      <c r="SPQ112" s="940"/>
      <c r="SPR112" s="940"/>
      <c r="SPS112" s="940"/>
      <c r="SPT112" s="940"/>
      <c r="SPU112" s="940"/>
      <c r="SPV112" s="940"/>
      <c r="SPW112" s="940"/>
      <c r="SPX112" s="940"/>
      <c r="SPY112" s="940"/>
      <c r="SPZ112" s="940"/>
      <c r="SQA112" s="940"/>
      <c r="SQB112" s="940"/>
      <c r="SQC112" s="940"/>
      <c r="SQD112" s="940"/>
      <c r="SQE112" s="940"/>
      <c r="SQF112" s="940"/>
      <c r="SQG112" s="940"/>
      <c r="SQH112" s="940"/>
      <c r="SQI112" s="940"/>
      <c r="SQJ112" s="940"/>
      <c r="SQK112" s="940"/>
      <c r="SQL112" s="940"/>
      <c r="SQM112" s="940"/>
      <c r="SQN112" s="940"/>
      <c r="SQO112" s="940"/>
      <c r="SQP112" s="940"/>
      <c r="SQQ112" s="940"/>
      <c r="SQR112" s="940"/>
      <c r="SQS112" s="940"/>
      <c r="SQT112" s="940"/>
      <c r="SQU112" s="940"/>
      <c r="SQV112" s="940"/>
      <c r="SQW112" s="940"/>
      <c r="SQX112" s="940"/>
      <c r="SQY112" s="940"/>
      <c r="SQZ112" s="940"/>
      <c r="SRA112" s="940"/>
      <c r="SRB112" s="940"/>
      <c r="SRC112" s="940"/>
      <c r="SRD112" s="940"/>
      <c r="SRE112" s="940"/>
      <c r="SRF112" s="940"/>
      <c r="SRG112" s="940"/>
      <c r="SRH112" s="940"/>
      <c r="SRI112" s="940"/>
      <c r="SRJ112" s="940"/>
      <c r="SRK112" s="940"/>
      <c r="SRL112" s="940"/>
      <c r="SRM112" s="940"/>
      <c r="SRN112" s="940"/>
      <c r="SRO112" s="940"/>
      <c r="SRP112" s="940"/>
      <c r="SRQ112" s="940"/>
      <c r="SRR112" s="940"/>
      <c r="SRS112" s="940"/>
      <c r="SRT112" s="940"/>
      <c r="SRU112" s="940"/>
      <c r="SRV112" s="940"/>
      <c r="SRW112" s="940"/>
      <c r="SRX112" s="940"/>
      <c r="SRY112" s="940"/>
      <c r="SRZ112" s="940"/>
      <c r="SSA112" s="940"/>
      <c r="SSB112" s="940"/>
      <c r="SSC112" s="940"/>
      <c r="SSD112" s="940"/>
      <c r="SSE112" s="940"/>
      <c r="SSF112" s="940"/>
      <c r="SSG112" s="940"/>
      <c r="SSH112" s="940"/>
      <c r="SSI112" s="940"/>
      <c r="SSJ112" s="940"/>
      <c r="SSK112" s="940"/>
      <c r="SSL112" s="940"/>
      <c r="SSM112" s="940"/>
      <c r="SSN112" s="940"/>
      <c r="SSO112" s="940"/>
      <c r="SSP112" s="940"/>
      <c r="SSQ112" s="940"/>
      <c r="SSR112" s="940"/>
      <c r="SSS112" s="940"/>
      <c r="SST112" s="940"/>
      <c r="SSU112" s="940"/>
      <c r="SSV112" s="940"/>
      <c r="SSW112" s="940"/>
      <c r="SSX112" s="940"/>
      <c r="SSY112" s="940"/>
      <c r="SSZ112" s="940"/>
      <c r="STA112" s="940"/>
      <c r="STB112" s="940"/>
      <c r="STC112" s="940"/>
      <c r="STD112" s="940"/>
      <c r="STE112" s="940"/>
      <c r="STF112" s="940"/>
      <c r="STG112" s="940"/>
      <c r="STH112" s="940"/>
      <c r="STI112" s="940"/>
      <c r="STJ112" s="940"/>
      <c r="STK112" s="940"/>
      <c r="STL112" s="940"/>
      <c r="STM112" s="940"/>
      <c r="STN112" s="940"/>
      <c r="STO112" s="940"/>
      <c r="STP112" s="940"/>
      <c r="STQ112" s="940"/>
      <c r="STR112" s="940"/>
      <c r="STS112" s="940"/>
      <c r="STT112" s="940"/>
      <c r="STU112" s="940"/>
      <c r="STV112" s="940"/>
      <c r="STW112" s="940"/>
      <c r="STX112" s="940"/>
      <c r="STY112" s="940"/>
      <c r="STZ112" s="940"/>
      <c r="SUA112" s="940"/>
      <c r="SUB112" s="940"/>
      <c r="SUC112" s="940"/>
      <c r="SUD112" s="940"/>
      <c r="SUE112" s="940"/>
      <c r="SUF112" s="940"/>
      <c r="SUG112" s="940"/>
      <c r="SUH112" s="940"/>
      <c r="SUI112" s="940"/>
      <c r="SUJ112" s="940"/>
      <c r="SUK112" s="940"/>
      <c r="SUL112" s="940"/>
      <c r="SUM112" s="940"/>
      <c r="SUN112" s="940"/>
      <c r="SUO112" s="940"/>
      <c r="SUP112" s="940"/>
      <c r="SUQ112" s="940"/>
      <c r="SUR112" s="940"/>
      <c r="SUS112" s="940"/>
      <c r="SUT112" s="940"/>
      <c r="SUU112" s="940"/>
      <c r="SUV112" s="940"/>
      <c r="SUW112" s="940"/>
      <c r="SUX112" s="940"/>
      <c r="SUY112" s="940"/>
      <c r="SUZ112" s="940"/>
      <c r="SVA112" s="940"/>
      <c r="SVB112" s="940"/>
      <c r="SVC112" s="940"/>
      <c r="SVD112" s="940"/>
      <c r="SVE112" s="940"/>
      <c r="SVF112" s="940"/>
      <c r="SVG112" s="940"/>
      <c r="SVH112" s="940"/>
      <c r="SVI112" s="940"/>
      <c r="SVJ112" s="940"/>
      <c r="SVK112" s="940"/>
      <c r="SVL112" s="940"/>
      <c r="SVM112" s="940"/>
      <c r="SVN112" s="940"/>
      <c r="SVO112" s="940"/>
      <c r="SVP112" s="940"/>
      <c r="SVQ112" s="940"/>
      <c r="SVR112" s="940"/>
      <c r="SVS112" s="940"/>
      <c r="SVT112" s="940"/>
      <c r="SVU112" s="940"/>
      <c r="SVV112" s="940"/>
      <c r="SVW112" s="940"/>
      <c r="SVX112" s="940"/>
      <c r="SVY112" s="940"/>
      <c r="SVZ112" s="940"/>
      <c r="SWA112" s="940"/>
      <c r="SWB112" s="940"/>
      <c r="SWC112" s="940"/>
      <c r="SWD112" s="940"/>
      <c r="SWE112" s="940"/>
      <c r="SWF112" s="940"/>
      <c r="SWG112" s="940"/>
      <c r="SWH112" s="940"/>
      <c r="SWI112" s="940"/>
      <c r="SWJ112" s="940"/>
      <c r="SWK112" s="940"/>
      <c r="SWL112" s="940"/>
      <c r="SWM112" s="940"/>
      <c r="SWN112" s="940"/>
      <c r="SWO112" s="940"/>
      <c r="SWP112" s="940"/>
      <c r="SWQ112" s="940"/>
      <c r="SWR112" s="940"/>
      <c r="SWS112" s="940"/>
      <c r="SWT112" s="940"/>
      <c r="SWU112" s="940"/>
      <c r="SWV112" s="940"/>
      <c r="SWW112" s="940"/>
      <c r="SWX112" s="940"/>
      <c r="SWY112" s="940"/>
      <c r="SWZ112" s="940"/>
      <c r="SXA112" s="940"/>
      <c r="SXB112" s="940"/>
      <c r="SXC112" s="940"/>
      <c r="SXD112" s="940"/>
      <c r="SXE112" s="940"/>
      <c r="SXF112" s="940"/>
      <c r="SXG112" s="940"/>
      <c r="SXH112" s="940"/>
      <c r="SXI112" s="940"/>
      <c r="SXJ112" s="940"/>
      <c r="SXK112" s="940"/>
      <c r="SXL112" s="940"/>
      <c r="SXM112" s="940"/>
      <c r="SXN112" s="940"/>
      <c r="SXO112" s="940"/>
      <c r="SXP112" s="940"/>
      <c r="SXQ112" s="940"/>
      <c r="SXR112" s="940"/>
      <c r="SXS112" s="940"/>
      <c r="SXT112" s="940"/>
      <c r="SXU112" s="940"/>
      <c r="SXV112" s="940"/>
      <c r="SXW112" s="940"/>
      <c r="SXX112" s="940"/>
      <c r="SXY112" s="940"/>
      <c r="SXZ112" s="940"/>
      <c r="SYA112" s="940"/>
      <c r="SYB112" s="940"/>
      <c r="SYC112" s="940"/>
      <c r="SYD112" s="940"/>
      <c r="SYE112" s="940"/>
      <c r="SYF112" s="940"/>
      <c r="SYG112" s="940"/>
      <c r="SYH112" s="940"/>
      <c r="SYI112" s="940"/>
      <c r="SYJ112" s="940"/>
      <c r="SYK112" s="940"/>
      <c r="SYL112" s="940"/>
      <c r="SYM112" s="940"/>
      <c r="SYN112" s="940"/>
      <c r="SYO112" s="940"/>
      <c r="SYP112" s="940"/>
      <c r="SYQ112" s="940"/>
      <c r="SYR112" s="940"/>
      <c r="SYS112" s="940"/>
      <c r="SYT112" s="940"/>
      <c r="SYU112" s="940"/>
      <c r="SYV112" s="940"/>
      <c r="SYW112" s="940"/>
      <c r="SYX112" s="940"/>
      <c r="SYY112" s="940"/>
      <c r="SYZ112" s="940"/>
      <c r="SZA112" s="940"/>
      <c r="SZB112" s="940"/>
      <c r="SZC112" s="940"/>
      <c r="SZD112" s="940"/>
      <c r="SZE112" s="940"/>
      <c r="SZF112" s="940"/>
      <c r="SZG112" s="940"/>
      <c r="SZH112" s="940"/>
      <c r="SZI112" s="940"/>
      <c r="SZJ112" s="940"/>
      <c r="SZK112" s="940"/>
      <c r="SZL112" s="940"/>
      <c r="SZM112" s="940"/>
      <c r="SZN112" s="940"/>
      <c r="SZO112" s="940"/>
      <c r="SZP112" s="940"/>
      <c r="SZQ112" s="940"/>
      <c r="SZR112" s="940"/>
      <c r="SZS112" s="940"/>
      <c r="SZT112" s="940"/>
      <c r="SZU112" s="940"/>
      <c r="SZV112" s="940"/>
      <c r="SZW112" s="940"/>
      <c r="SZX112" s="940"/>
      <c r="SZY112" s="940"/>
      <c r="SZZ112" s="940"/>
      <c r="TAA112" s="940"/>
      <c r="TAB112" s="940"/>
      <c r="TAC112" s="940"/>
      <c r="TAD112" s="940"/>
      <c r="TAE112" s="940"/>
      <c r="TAF112" s="940"/>
      <c r="TAG112" s="940"/>
      <c r="TAH112" s="940"/>
      <c r="TAI112" s="940"/>
      <c r="TAJ112" s="940"/>
      <c r="TAK112" s="940"/>
      <c r="TAL112" s="940"/>
      <c r="TAM112" s="940"/>
      <c r="TAN112" s="940"/>
      <c r="TAO112" s="940"/>
      <c r="TAP112" s="940"/>
      <c r="TAQ112" s="940"/>
      <c r="TAR112" s="940"/>
      <c r="TAS112" s="940"/>
      <c r="TAT112" s="940"/>
      <c r="TAU112" s="940"/>
      <c r="TAV112" s="940"/>
      <c r="TAW112" s="940"/>
      <c r="TAX112" s="940"/>
      <c r="TAY112" s="940"/>
      <c r="TAZ112" s="940"/>
      <c r="TBA112" s="940"/>
      <c r="TBB112" s="940"/>
      <c r="TBC112" s="940"/>
      <c r="TBD112" s="940"/>
      <c r="TBE112" s="940"/>
      <c r="TBF112" s="940"/>
      <c r="TBG112" s="940"/>
      <c r="TBH112" s="940"/>
      <c r="TBI112" s="940"/>
      <c r="TBJ112" s="940"/>
      <c r="TBK112" s="940"/>
      <c r="TBL112" s="940"/>
      <c r="TBM112" s="940"/>
      <c r="TBN112" s="940"/>
      <c r="TBO112" s="940"/>
      <c r="TBP112" s="940"/>
      <c r="TBQ112" s="940"/>
      <c r="TBR112" s="940"/>
      <c r="TBS112" s="940"/>
      <c r="TBT112" s="940"/>
      <c r="TBU112" s="940"/>
      <c r="TBV112" s="940"/>
      <c r="TBW112" s="940"/>
      <c r="TBX112" s="940"/>
      <c r="TBY112" s="940"/>
      <c r="TBZ112" s="940"/>
      <c r="TCA112" s="940"/>
      <c r="TCB112" s="940"/>
      <c r="TCC112" s="940"/>
      <c r="TCD112" s="940"/>
      <c r="TCE112" s="940"/>
      <c r="TCF112" s="940"/>
      <c r="TCG112" s="940"/>
      <c r="TCH112" s="940"/>
      <c r="TCI112" s="940"/>
      <c r="TCJ112" s="940"/>
      <c r="TCK112" s="940"/>
      <c r="TCL112" s="940"/>
      <c r="TCM112" s="940"/>
      <c r="TCN112" s="940"/>
      <c r="TCO112" s="940"/>
      <c r="TCP112" s="940"/>
      <c r="TCQ112" s="940"/>
      <c r="TCR112" s="940"/>
      <c r="TCS112" s="940"/>
      <c r="TCT112" s="940"/>
      <c r="TCU112" s="940"/>
      <c r="TCV112" s="940"/>
      <c r="TCW112" s="940"/>
      <c r="TCX112" s="940"/>
      <c r="TCY112" s="940"/>
      <c r="TCZ112" s="940"/>
      <c r="TDA112" s="940"/>
      <c r="TDB112" s="940"/>
      <c r="TDC112" s="940"/>
      <c r="TDD112" s="940"/>
      <c r="TDE112" s="940"/>
      <c r="TDF112" s="940"/>
      <c r="TDG112" s="940"/>
      <c r="TDH112" s="940"/>
      <c r="TDI112" s="940"/>
      <c r="TDJ112" s="940"/>
      <c r="TDK112" s="940"/>
      <c r="TDL112" s="940"/>
      <c r="TDM112" s="940"/>
      <c r="TDN112" s="940"/>
      <c r="TDO112" s="940"/>
      <c r="TDP112" s="940"/>
      <c r="TDQ112" s="940"/>
      <c r="TDR112" s="940"/>
      <c r="TDS112" s="940"/>
      <c r="TDT112" s="940"/>
      <c r="TDU112" s="940"/>
      <c r="TDV112" s="940"/>
      <c r="TDW112" s="940"/>
      <c r="TDX112" s="940"/>
      <c r="TDY112" s="940"/>
      <c r="TDZ112" s="940"/>
      <c r="TEA112" s="940"/>
      <c r="TEB112" s="940"/>
      <c r="TEC112" s="940"/>
      <c r="TED112" s="940"/>
      <c r="TEE112" s="940"/>
      <c r="TEF112" s="940"/>
      <c r="TEG112" s="940"/>
      <c r="TEH112" s="940"/>
      <c r="TEI112" s="940"/>
      <c r="TEJ112" s="940"/>
      <c r="TEK112" s="940"/>
      <c r="TEL112" s="940"/>
      <c r="TEM112" s="940"/>
      <c r="TEN112" s="940"/>
      <c r="TEO112" s="940"/>
      <c r="TEP112" s="940"/>
      <c r="TEQ112" s="940"/>
      <c r="TER112" s="940"/>
      <c r="TES112" s="940"/>
      <c r="TET112" s="940"/>
      <c r="TEU112" s="940"/>
      <c r="TEV112" s="940"/>
      <c r="TEW112" s="940"/>
      <c r="TEX112" s="940"/>
      <c r="TEY112" s="940"/>
      <c r="TEZ112" s="940"/>
      <c r="TFA112" s="940"/>
      <c r="TFB112" s="940"/>
      <c r="TFC112" s="940"/>
      <c r="TFD112" s="940"/>
      <c r="TFE112" s="940"/>
      <c r="TFF112" s="940"/>
      <c r="TFG112" s="940"/>
      <c r="TFH112" s="940"/>
      <c r="TFI112" s="940"/>
      <c r="TFJ112" s="940"/>
      <c r="TFK112" s="940"/>
      <c r="TFL112" s="940"/>
      <c r="TFM112" s="940"/>
      <c r="TFN112" s="940"/>
      <c r="TFO112" s="940"/>
      <c r="TFP112" s="940"/>
      <c r="TFQ112" s="940"/>
      <c r="TFR112" s="940"/>
      <c r="TFS112" s="940"/>
      <c r="TFT112" s="940"/>
      <c r="TFU112" s="940"/>
      <c r="TFV112" s="940"/>
      <c r="TFW112" s="940"/>
      <c r="TFX112" s="940"/>
      <c r="TFY112" s="940"/>
      <c r="TFZ112" s="940"/>
      <c r="TGA112" s="940"/>
      <c r="TGB112" s="940"/>
      <c r="TGC112" s="940"/>
      <c r="TGD112" s="940"/>
      <c r="TGE112" s="940"/>
      <c r="TGF112" s="940"/>
      <c r="TGG112" s="940"/>
      <c r="TGH112" s="940"/>
      <c r="TGI112" s="940"/>
      <c r="TGJ112" s="940"/>
      <c r="TGK112" s="940"/>
      <c r="TGL112" s="940"/>
      <c r="TGM112" s="940"/>
      <c r="TGN112" s="940"/>
      <c r="TGO112" s="940"/>
      <c r="TGP112" s="940"/>
      <c r="TGQ112" s="940"/>
      <c r="TGR112" s="940"/>
      <c r="TGS112" s="940"/>
      <c r="TGT112" s="940"/>
      <c r="TGU112" s="940"/>
      <c r="TGV112" s="940"/>
      <c r="TGW112" s="940"/>
      <c r="TGX112" s="940"/>
      <c r="TGY112" s="940"/>
      <c r="TGZ112" s="940"/>
      <c r="THA112" s="940"/>
      <c r="THB112" s="940"/>
      <c r="THC112" s="940"/>
      <c r="THD112" s="940"/>
      <c r="THE112" s="940"/>
      <c r="THF112" s="940"/>
      <c r="THG112" s="940"/>
      <c r="THH112" s="940"/>
      <c r="THI112" s="940"/>
      <c r="THJ112" s="940"/>
      <c r="THK112" s="940"/>
      <c r="THL112" s="940"/>
      <c r="THM112" s="940"/>
      <c r="THN112" s="940"/>
      <c r="THO112" s="940"/>
      <c r="THP112" s="940"/>
      <c r="THQ112" s="940"/>
      <c r="THR112" s="940"/>
      <c r="THS112" s="940"/>
      <c r="THT112" s="940"/>
      <c r="THU112" s="940"/>
      <c r="THV112" s="940"/>
      <c r="THW112" s="940"/>
      <c r="THX112" s="940"/>
      <c r="THY112" s="940"/>
      <c r="THZ112" s="940"/>
      <c r="TIA112" s="940"/>
      <c r="TIB112" s="940"/>
      <c r="TIC112" s="940"/>
      <c r="TID112" s="940"/>
      <c r="TIE112" s="940"/>
      <c r="TIF112" s="940"/>
      <c r="TIG112" s="940"/>
      <c r="TIH112" s="940"/>
      <c r="TII112" s="940"/>
      <c r="TIJ112" s="940"/>
      <c r="TIK112" s="940"/>
      <c r="TIL112" s="940"/>
      <c r="TIM112" s="940"/>
      <c r="TIN112" s="940"/>
      <c r="TIO112" s="940"/>
      <c r="TIP112" s="940"/>
      <c r="TIQ112" s="940"/>
      <c r="TIR112" s="940"/>
      <c r="TIS112" s="940"/>
      <c r="TIT112" s="940"/>
      <c r="TIU112" s="940"/>
      <c r="TIV112" s="940"/>
      <c r="TIW112" s="940"/>
      <c r="TIX112" s="940"/>
      <c r="TIY112" s="940"/>
      <c r="TIZ112" s="940"/>
      <c r="TJA112" s="940"/>
      <c r="TJB112" s="940"/>
      <c r="TJC112" s="940"/>
      <c r="TJD112" s="940"/>
      <c r="TJE112" s="940"/>
      <c r="TJF112" s="940"/>
      <c r="TJG112" s="940"/>
      <c r="TJH112" s="940"/>
      <c r="TJI112" s="940"/>
      <c r="TJJ112" s="940"/>
      <c r="TJK112" s="940"/>
      <c r="TJL112" s="940"/>
      <c r="TJM112" s="940"/>
      <c r="TJN112" s="940"/>
      <c r="TJO112" s="940"/>
      <c r="TJP112" s="940"/>
      <c r="TJQ112" s="940"/>
      <c r="TJR112" s="940"/>
      <c r="TJS112" s="940"/>
      <c r="TJT112" s="940"/>
      <c r="TJU112" s="940"/>
      <c r="TJV112" s="940"/>
      <c r="TJW112" s="940"/>
      <c r="TJX112" s="940"/>
      <c r="TJY112" s="940"/>
      <c r="TJZ112" s="940"/>
      <c r="TKA112" s="940"/>
      <c r="TKB112" s="940"/>
      <c r="TKC112" s="940"/>
      <c r="TKD112" s="940"/>
      <c r="TKE112" s="940"/>
      <c r="TKF112" s="940"/>
      <c r="TKG112" s="940"/>
      <c r="TKH112" s="940"/>
      <c r="TKI112" s="940"/>
      <c r="TKJ112" s="940"/>
      <c r="TKK112" s="940"/>
      <c r="TKL112" s="940"/>
      <c r="TKM112" s="940"/>
      <c r="TKN112" s="940"/>
      <c r="TKO112" s="940"/>
      <c r="TKP112" s="940"/>
      <c r="TKQ112" s="940"/>
      <c r="TKR112" s="940"/>
      <c r="TKS112" s="940"/>
      <c r="TKT112" s="940"/>
      <c r="TKU112" s="940"/>
      <c r="TKV112" s="940"/>
      <c r="TKW112" s="940"/>
      <c r="TKX112" s="940"/>
      <c r="TKY112" s="940"/>
      <c r="TKZ112" s="940"/>
      <c r="TLA112" s="940"/>
      <c r="TLB112" s="940"/>
      <c r="TLC112" s="940"/>
      <c r="TLD112" s="940"/>
      <c r="TLE112" s="940"/>
      <c r="TLF112" s="940"/>
      <c r="TLG112" s="940"/>
      <c r="TLH112" s="940"/>
      <c r="TLI112" s="940"/>
      <c r="TLJ112" s="940"/>
      <c r="TLK112" s="940"/>
      <c r="TLL112" s="940"/>
      <c r="TLM112" s="940"/>
      <c r="TLN112" s="940"/>
      <c r="TLO112" s="940"/>
      <c r="TLP112" s="940"/>
      <c r="TLQ112" s="940"/>
      <c r="TLR112" s="940"/>
      <c r="TLS112" s="940"/>
      <c r="TLT112" s="940"/>
      <c r="TLU112" s="940"/>
      <c r="TLV112" s="940"/>
      <c r="TLW112" s="940"/>
      <c r="TLX112" s="940"/>
      <c r="TLY112" s="940"/>
      <c r="TLZ112" s="940"/>
      <c r="TMA112" s="940"/>
      <c r="TMB112" s="940"/>
      <c r="TMC112" s="940"/>
      <c r="TMD112" s="940"/>
      <c r="TME112" s="940"/>
      <c r="TMF112" s="940"/>
      <c r="TMG112" s="940"/>
      <c r="TMH112" s="940"/>
      <c r="TMI112" s="940"/>
      <c r="TMJ112" s="940"/>
      <c r="TMK112" s="940"/>
      <c r="TML112" s="940"/>
      <c r="TMM112" s="940"/>
      <c r="TMN112" s="940"/>
      <c r="TMO112" s="940"/>
      <c r="TMP112" s="940"/>
      <c r="TMQ112" s="940"/>
      <c r="TMR112" s="940"/>
      <c r="TMS112" s="940"/>
      <c r="TMT112" s="940"/>
      <c r="TMU112" s="940"/>
      <c r="TMV112" s="940"/>
      <c r="TMW112" s="940"/>
      <c r="TMX112" s="940"/>
      <c r="TMY112" s="940"/>
      <c r="TMZ112" s="940"/>
      <c r="TNA112" s="940"/>
      <c r="TNB112" s="940"/>
      <c r="TNC112" s="940"/>
      <c r="TND112" s="940"/>
      <c r="TNE112" s="940"/>
      <c r="TNF112" s="940"/>
      <c r="TNG112" s="940"/>
      <c r="TNH112" s="940"/>
      <c r="TNI112" s="940"/>
      <c r="TNJ112" s="940"/>
      <c r="TNK112" s="940"/>
      <c r="TNL112" s="940"/>
      <c r="TNM112" s="940"/>
      <c r="TNN112" s="940"/>
      <c r="TNO112" s="940"/>
      <c r="TNP112" s="940"/>
      <c r="TNQ112" s="940"/>
      <c r="TNR112" s="940"/>
      <c r="TNS112" s="940"/>
      <c r="TNT112" s="940"/>
      <c r="TNU112" s="940"/>
      <c r="TNV112" s="940"/>
      <c r="TNW112" s="940"/>
      <c r="TNX112" s="940"/>
      <c r="TNY112" s="940"/>
      <c r="TNZ112" s="940"/>
      <c r="TOA112" s="940"/>
      <c r="TOB112" s="940"/>
      <c r="TOC112" s="940"/>
      <c r="TOD112" s="940"/>
      <c r="TOE112" s="940"/>
      <c r="TOF112" s="940"/>
      <c r="TOG112" s="940"/>
      <c r="TOH112" s="940"/>
      <c r="TOI112" s="940"/>
      <c r="TOJ112" s="940"/>
      <c r="TOK112" s="940"/>
      <c r="TOL112" s="940"/>
      <c r="TOM112" s="940"/>
      <c r="TON112" s="940"/>
      <c r="TOO112" s="940"/>
      <c r="TOP112" s="940"/>
      <c r="TOQ112" s="940"/>
      <c r="TOR112" s="940"/>
      <c r="TOS112" s="940"/>
      <c r="TOT112" s="940"/>
      <c r="TOU112" s="940"/>
      <c r="TOV112" s="940"/>
      <c r="TOW112" s="940"/>
      <c r="TOX112" s="940"/>
      <c r="TOY112" s="940"/>
      <c r="TOZ112" s="940"/>
      <c r="TPA112" s="940"/>
      <c r="TPB112" s="940"/>
      <c r="TPC112" s="940"/>
      <c r="TPD112" s="940"/>
      <c r="TPE112" s="940"/>
      <c r="TPF112" s="940"/>
      <c r="TPG112" s="940"/>
      <c r="TPH112" s="940"/>
      <c r="TPI112" s="940"/>
      <c r="TPJ112" s="940"/>
      <c r="TPK112" s="940"/>
      <c r="TPL112" s="940"/>
      <c r="TPM112" s="940"/>
      <c r="TPN112" s="940"/>
      <c r="TPO112" s="940"/>
      <c r="TPP112" s="940"/>
      <c r="TPQ112" s="940"/>
      <c r="TPR112" s="940"/>
      <c r="TPS112" s="940"/>
      <c r="TPT112" s="940"/>
      <c r="TPU112" s="940"/>
      <c r="TPV112" s="940"/>
      <c r="TPW112" s="940"/>
      <c r="TPX112" s="940"/>
      <c r="TPY112" s="940"/>
      <c r="TPZ112" s="940"/>
      <c r="TQA112" s="940"/>
      <c r="TQB112" s="940"/>
      <c r="TQC112" s="940"/>
      <c r="TQD112" s="940"/>
      <c r="TQE112" s="940"/>
      <c r="TQF112" s="940"/>
      <c r="TQG112" s="940"/>
      <c r="TQH112" s="940"/>
      <c r="TQI112" s="940"/>
      <c r="TQJ112" s="940"/>
      <c r="TQK112" s="940"/>
      <c r="TQL112" s="940"/>
      <c r="TQM112" s="940"/>
      <c r="TQN112" s="940"/>
      <c r="TQO112" s="940"/>
      <c r="TQP112" s="940"/>
      <c r="TQQ112" s="940"/>
      <c r="TQR112" s="940"/>
      <c r="TQS112" s="940"/>
      <c r="TQT112" s="940"/>
      <c r="TQU112" s="940"/>
      <c r="TQV112" s="940"/>
      <c r="TQW112" s="940"/>
      <c r="TQX112" s="940"/>
      <c r="TQY112" s="940"/>
      <c r="TQZ112" s="940"/>
      <c r="TRA112" s="940"/>
      <c r="TRB112" s="940"/>
      <c r="TRC112" s="940"/>
      <c r="TRD112" s="940"/>
      <c r="TRE112" s="940"/>
      <c r="TRF112" s="940"/>
      <c r="TRG112" s="940"/>
      <c r="TRH112" s="940"/>
      <c r="TRI112" s="940"/>
      <c r="TRJ112" s="940"/>
      <c r="TRK112" s="940"/>
      <c r="TRL112" s="940"/>
      <c r="TRM112" s="940"/>
      <c r="TRN112" s="940"/>
      <c r="TRO112" s="940"/>
      <c r="TRP112" s="940"/>
      <c r="TRQ112" s="940"/>
      <c r="TRR112" s="940"/>
      <c r="TRS112" s="940"/>
      <c r="TRT112" s="940"/>
      <c r="TRU112" s="940"/>
      <c r="TRV112" s="940"/>
      <c r="TRW112" s="940"/>
      <c r="TRX112" s="940"/>
      <c r="TRY112" s="940"/>
      <c r="TRZ112" s="940"/>
      <c r="TSA112" s="940"/>
      <c r="TSB112" s="940"/>
      <c r="TSC112" s="940"/>
      <c r="TSD112" s="940"/>
      <c r="TSE112" s="940"/>
      <c r="TSF112" s="940"/>
      <c r="TSG112" s="940"/>
      <c r="TSH112" s="940"/>
      <c r="TSI112" s="940"/>
      <c r="TSJ112" s="940"/>
      <c r="TSK112" s="940"/>
      <c r="TSL112" s="940"/>
      <c r="TSM112" s="940"/>
      <c r="TSN112" s="940"/>
      <c r="TSO112" s="940"/>
      <c r="TSP112" s="940"/>
      <c r="TSQ112" s="940"/>
      <c r="TSR112" s="940"/>
      <c r="TSS112" s="940"/>
      <c r="TST112" s="940"/>
      <c r="TSU112" s="940"/>
      <c r="TSV112" s="940"/>
      <c r="TSW112" s="940"/>
      <c r="TSX112" s="940"/>
      <c r="TSY112" s="940"/>
      <c r="TSZ112" s="940"/>
      <c r="TTA112" s="940"/>
      <c r="TTB112" s="940"/>
      <c r="TTC112" s="940"/>
      <c r="TTD112" s="940"/>
      <c r="TTE112" s="940"/>
      <c r="TTF112" s="940"/>
      <c r="TTG112" s="940"/>
      <c r="TTH112" s="940"/>
      <c r="TTI112" s="940"/>
      <c r="TTJ112" s="940"/>
      <c r="TTK112" s="940"/>
      <c r="TTL112" s="940"/>
      <c r="TTM112" s="940"/>
      <c r="TTN112" s="940"/>
      <c r="TTO112" s="940"/>
      <c r="TTP112" s="940"/>
      <c r="TTQ112" s="940"/>
      <c r="TTR112" s="940"/>
      <c r="TTS112" s="940"/>
      <c r="TTT112" s="940"/>
      <c r="TTU112" s="940"/>
      <c r="TTV112" s="940"/>
      <c r="TTW112" s="940"/>
      <c r="TTX112" s="940"/>
      <c r="TTY112" s="940"/>
      <c r="TTZ112" s="940"/>
      <c r="TUA112" s="940"/>
      <c r="TUB112" s="940"/>
      <c r="TUC112" s="940"/>
      <c r="TUD112" s="940"/>
      <c r="TUE112" s="940"/>
      <c r="TUF112" s="940"/>
      <c r="TUG112" s="940"/>
      <c r="TUH112" s="940"/>
      <c r="TUI112" s="940"/>
      <c r="TUJ112" s="940"/>
      <c r="TUK112" s="940"/>
      <c r="TUL112" s="940"/>
      <c r="TUM112" s="940"/>
      <c r="TUN112" s="940"/>
      <c r="TUO112" s="940"/>
      <c r="TUP112" s="940"/>
      <c r="TUQ112" s="940"/>
      <c r="TUR112" s="940"/>
      <c r="TUS112" s="940"/>
      <c r="TUT112" s="940"/>
      <c r="TUU112" s="940"/>
      <c r="TUV112" s="940"/>
      <c r="TUW112" s="940"/>
      <c r="TUX112" s="940"/>
      <c r="TUY112" s="940"/>
      <c r="TUZ112" s="940"/>
      <c r="TVA112" s="940"/>
      <c r="TVB112" s="940"/>
      <c r="TVC112" s="940"/>
      <c r="TVD112" s="940"/>
      <c r="TVE112" s="940"/>
      <c r="TVF112" s="940"/>
      <c r="TVG112" s="940"/>
      <c r="TVH112" s="940"/>
      <c r="TVI112" s="940"/>
      <c r="TVJ112" s="940"/>
      <c r="TVK112" s="940"/>
      <c r="TVL112" s="940"/>
      <c r="TVM112" s="940"/>
      <c r="TVN112" s="940"/>
      <c r="TVO112" s="940"/>
      <c r="TVP112" s="940"/>
      <c r="TVQ112" s="940"/>
      <c r="TVR112" s="940"/>
      <c r="TVS112" s="940"/>
      <c r="TVT112" s="940"/>
      <c r="TVU112" s="940"/>
      <c r="TVV112" s="940"/>
      <c r="TVW112" s="940"/>
      <c r="TVX112" s="940"/>
      <c r="TVY112" s="940"/>
      <c r="TVZ112" s="940"/>
      <c r="TWA112" s="940"/>
      <c r="TWB112" s="940"/>
      <c r="TWC112" s="940"/>
      <c r="TWD112" s="940"/>
      <c r="TWE112" s="940"/>
      <c r="TWF112" s="940"/>
      <c r="TWG112" s="940"/>
      <c r="TWH112" s="940"/>
      <c r="TWI112" s="940"/>
      <c r="TWJ112" s="940"/>
      <c r="TWK112" s="940"/>
      <c r="TWL112" s="940"/>
      <c r="TWM112" s="940"/>
      <c r="TWN112" s="940"/>
      <c r="TWO112" s="940"/>
      <c r="TWP112" s="940"/>
      <c r="TWQ112" s="940"/>
      <c r="TWR112" s="940"/>
      <c r="TWS112" s="940"/>
      <c r="TWT112" s="940"/>
      <c r="TWU112" s="940"/>
      <c r="TWV112" s="940"/>
      <c r="TWW112" s="940"/>
      <c r="TWX112" s="940"/>
      <c r="TWY112" s="940"/>
      <c r="TWZ112" s="940"/>
      <c r="TXA112" s="940"/>
      <c r="TXB112" s="940"/>
      <c r="TXC112" s="940"/>
      <c r="TXD112" s="940"/>
      <c r="TXE112" s="940"/>
      <c r="TXF112" s="940"/>
      <c r="TXG112" s="940"/>
      <c r="TXH112" s="940"/>
      <c r="TXI112" s="940"/>
      <c r="TXJ112" s="940"/>
      <c r="TXK112" s="940"/>
      <c r="TXL112" s="940"/>
      <c r="TXM112" s="940"/>
      <c r="TXN112" s="940"/>
      <c r="TXO112" s="940"/>
      <c r="TXP112" s="940"/>
      <c r="TXQ112" s="940"/>
      <c r="TXR112" s="940"/>
      <c r="TXS112" s="940"/>
      <c r="TXT112" s="940"/>
      <c r="TXU112" s="940"/>
      <c r="TXV112" s="940"/>
      <c r="TXW112" s="940"/>
      <c r="TXX112" s="940"/>
      <c r="TXY112" s="940"/>
      <c r="TXZ112" s="940"/>
      <c r="TYA112" s="940"/>
      <c r="TYB112" s="940"/>
      <c r="TYC112" s="940"/>
      <c r="TYD112" s="940"/>
      <c r="TYE112" s="940"/>
      <c r="TYF112" s="940"/>
      <c r="TYG112" s="940"/>
      <c r="TYH112" s="940"/>
      <c r="TYI112" s="940"/>
      <c r="TYJ112" s="940"/>
      <c r="TYK112" s="940"/>
      <c r="TYL112" s="940"/>
      <c r="TYM112" s="940"/>
      <c r="TYN112" s="940"/>
      <c r="TYO112" s="940"/>
      <c r="TYP112" s="940"/>
      <c r="TYQ112" s="940"/>
      <c r="TYR112" s="940"/>
      <c r="TYS112" s="940"/>
      <c r="TYT112" s="940"/>
      <c r="TYU112" s="940"/>
      <c r="TYV112" s="940"/>
      <c r="TYW112" s="940"/>
      <c r="TYX112" s="940"/>
      <c r="TYY112" s="940"/>
      <c r="TYZ112" s="940"/>
      <c r="TZA112" s="940"/>
      <c r="TZB112" s="940"/>
      <c r="TZC112" s="940"/>
      <c r="TZD112" s="940"/>
      <c r="TZE112" s="940"/>
      <c r="TZF112" s="940"/>
      <c r="TZG112" s="940"/>
      <c r="TZH112" s="940"/>
      <c r="TZI112" s="940"/>
      <c r="TZJ112" s="940"/>
      <c r="TZK112" s="940"/>
      <c r="TZL112" s="940"/>
      <c r="TZM112" s="940"/>
      <c r="TZN112" s="940"/>
      <c r="TZO112" s="940"/>
      <c r="TZP112" s="940"/>
      <c r="TZQ112" s="940"/>
      <c r="TZR112" s="940"/>
      <c r="TZS112" s="940"/>
      <c r="TZT112" s="940"/>
      <c r="TZU112" s="940"/>
      <c r="TZV112" s="940"/>
      <c r="TZW112" s="940"/>
      <c r="TZX112" s="940"/>
      <c r="TZY112" s="940"/>
      <c r="TZZ112" s="940"/>
      <c r="UAA112" s="940"/>
      <c r="UAB112" s="940"/>
      <c r="UAC112" s="940"/>
      <c r="UAD112" s="940"/>
      <c r="UAE112" s="940"/>
      <c r="UAF112" s="940"/>
      <c r="UAG112" s="940"/>
      <c r="UAH112" s="940"/>
      <c r="UAI112" s="940"/>
      <c r="UAJ112" s="940"/>
      <c r="UAK112" s="940"/>
      <c r="UAL112" s="940"/>
      <c r="UAM112" s="940"/>
      <c r="UAN112" s="940"/>
      <c r="UAO112" s="940"/>
      <c r="UAP112" s="940"/>
      <c r="UAQ112" s="940"/>
      <c r="UAR112" s="940"/>
      <c r="UAS112" s="940"/>
      <c r="UAT112" s="940"/>
      <c r="UAU112" s="940"/>
      <c r="UAV112" s="940"/>
      <c r="UAW112" s="940"/>
      <c r="UAX112" s="940"/>
      <c r="UAY112" s="940"/>
      <c r="UAZ112" s="940"/>
      <c r="UBA112" s="940"/>
      <c r="UBB112" s="940"/>
      <c r="UBC112" s="940"/>
      <c r="UBD112" s="940"/>
      <c r="UBE112" s="940"/>
      <c r="UBF112" s="940"/>
      <c r="UBG112" s="940"/>
      <c r="UBH112" s="940"/>
      <c r="UBI112" s="940"/>
      <c r="UBJ112" s="940"/>
      <c r="UBK112" s="940"/>
      <c r="UBL112" s="940"/>
      <c r="UBM112" s="940"/>
      <c r="UBN112" s="940"/>
      <c r="UBO112" s="940"/>
      <c r="UBP112" s="940"/>
      <c r="UBQ112" s="940"/>
      <c r="UBR112" s="940"/>
      <c r="UBS112" s="940"/>
      <c r="UBT112" s="940"/>
      <c r="UBU112" s="940"/>
      <c r="UBV112" s="940"/>
      <c r="UBW112" s="940"/>
      <c r="UBX112" s="940"/>
      <c r="UBY112" s="940"/>
      <c r="UBZ112" s="940"/>
      <c r="UCA112" s="940"/>
      <c r="UCB112" s="940"/>
      <c r="UCC112" s="940"/>
      <c r="UCD112" s="940"/>
      <c r="UCE112" s="940"/>
      <c r="UCF112" s="940"/>
      <c r="UCG112" s="940"/>
      <c r="UCH112" s="940"/>
      <c r="UCI112" s="940"/>
      <c r="UCJ112" s="940"/>
      <c r="UCK112" s="940"/>
      <c r="UCL112" s="940"/>
      <c r="UCM112" s="940"/>
      <c r="UCN112" s="940"/>
      <c r="UCO112" s="940"/>
      <c r="UCP112" s="940"/>
      <c r="UCQ112" s="940"/>
      <c r="UCR112" s="940"/>
      <c r="UCS112" s="940"/>
      <c r="UCT112" s="940"/>
      <c r="UCU112" s="940"/>
      <c r="UCV112" s="940"/>
      <c r="UCW112" s="940"/>
      <c r="UCX112" s="940"/>
      <c r="UCY112" s="940"/>
      <c r="UCZ112" s="940"/>
      <c r="UDA112" s="940"/>
      <c r="UDB112" s="940"/>
      <c r="UDC112" s="940"/>
      <c r="UDD112" s="940"/>
      <c r="UDE112" s="940"/>
      <c r="UDF112" s="940"/>
      <c r="UDG112" s="940"/>
      <c r="UDH112" s="940"/>
      <c r="UDI112" s="940"/>
      <c r="UDJ112" s="940"/>
      <c r="UDK112" s="940"/>
      <c r="UDL112" s="940"/>
      <c r="UDM112" s="940"/>
      <c r="UDN112" s="940"/>
      <c r="UDO112" s="940"/>
      <c r="UDP112" s="940"/>
      <c r="UDQ112" s="940"/>
      <c r="UDR112" s="940"/>
      <c r="UDS112" s="940"/>
      <c r="UDT112" s="940"/>
      <c r="UDU112" s="940"/>
      <c r="UDV112" s="940"/>
      <c r="UDW112" s="940"/>
      <c r="UDX112" s="940"/>
      <c r="UDY112" s="940"/>
      <c r="UDZ112" s="940"/>
      <c r="UEA112" s="940"/>
      <c r="UEB112" s="940"/>
      <c r="UEC112" s="940"/>
      <c r="UED112" s="940"/>
      <c r="UEE112" s="940"/>
      <c r="UEF112" s="940"/>
      <c r="UEG112" s="940"/>
      <c r="UEH112" s="940"/>
      <c r="UEI112" s="940"/>
      <c r="UEJ112" s="940"/>
      <c r="UEK112" s="940"/>
      <c r="UEL112" s="940"/>
      <c r="UEM112" s="940"/>
      <c r="UEN112" s="940"/>
      <c r="UEO112" s="940"/>
      <c r="UEP112" s="940"/>
      <c r="UEQ112" s="940"/>
      <c r="UER112" s="940"/>
      <c r="UES112" s="940"/>
      <c r="UET112" s="940"/>
      <c r="UEU112" s="940"/>
      <c r="UEV112" s="940"/>
      <c r="UEW112" s="940"/>
      <c r="UEX112" s="940"/>
      <c r="UEY112" s="940"/>
      <c r="UEZ112" s="940"/>
      <c r="UFA112" s="940"/>
      <c r="UFB112" s="940"/>
      <c r="UFC112" s="940"/>
      <c r="UFD112" s="940"/>
      <c r="UFE112" s="940"/>
      <c r="UFF112" s="940"/>
      <c r="UFG112" s="940"/>
      <c r="UFH112" s="940"/>
      <c r="UFI112" s="940"/>
      <c r="UFJ112" s="940"/>
      <c r="UFK112" s="940"/>
      <c r="UFL112" s="940"/>
      <c r="UFM112" s="940"/>
      <c r="UFN112" s="940"/>
      <c r="UFO112" s="940"/>
      <c r="UFP112" s="940"/>
      <c r="UFQ112" s="940"/>
      <c r="UFR112" s="940"/>
      <c r="UFS112" s="940"/>
      <c r="UFT112" s="940"/>
      <c r="UFU112" s="940"/>
      <c r="UFV112" s="940"/>
      <c r="UFW112" s="940"/>
      <c r="UFX112" s="940"/>
      <c r="UFY112" s="940"/>
      <c r="UFZ112" s="940"/>
      <c r="UGA112" s="940"/>
      <c r="UGB112" s="940"/>
      <c r="UGC112" s="940"/>
      <c r="UGD112" s="940"/>
      <c r="UGE112" s="940"/>
      <c r="UGF112" s="940"/>
      <c r="UGG112" s="940"/>
      <c r="UGH112" s="940"/>
      <c r="UGI112" s="940"/>
      <c r="UGJ112" s="940"/>
      <c r="UGK112" s="940"/>
      <c r="UGL112" s="940"/>
      <c r="UGM112" s="940"/>
      <c r="UGN112" s="940"/>
      <c r="UGO112" s="940"/>
      <c r="UGP112" s="940"/>
      <c r="UGQ112" s="940"/>
      <c r="UGR112" s="940"/>
      <c r="UGS112" s="940"/>
      <c r="UGT112" s="940"/>
      <c r="UGU112" s="940"/>
      <c r="UGV112" s="940"/>
      <c r="UGW112" s="940"/>
      <c r="UGX112" s="940"/>
      <c r="UGY112" s="940"/>
      <c r="UGZ112" s="940"/>
      <c r="UHA112" s="940"/>
      <c r="UHB112" s="940"/>
      <c r="UHC112" s="940"/>
      <c r="UHD112" s="940"/>
      <c r="UHE112" s="940"/>
      <c r="UHF112" s="940"/>
      <c r="UHG112" s="940"/>
      <c r="UHH112" s="940"/>
      <c r="UHI112" s="940"/>
      <c r="UHJ112" s="940"/>
      <c r="UHK112" s="940"/>
      <c r="UHL112" s="940"/>
      <c r="UHM112" s="940"/>
      <c r="UHN112" s="940"/>
      <c r="UHO112" s="940"/>
      <c r="UHP112" s="940"/>
      <c r="UHQ112" s="940"/>
      <c r="UHR112" s="940"/>
      <c r="UHS112" s="940"/>
      <c r="UHT112" s="940"/>
      <c r="UHU112" s="940"/>
      <c r="UHV112" s="940"/>
      <c r="UHW112" s="940"/>
      <c r="UHX112" s="940"/>
      <c r="UHY112" s="940"/>
      <c r="UHZ112" s="940"/>
      <c r="UIA112" s="940"/>
      <c r="UIB112" s="940"/>
      <c r="UIC112" s="940"/>
      <c r="UID112" s="940"/>
      <c r="UIE112" s="940"/>
      <c r="UIF112" s="940"/>
      <c r="UIG112" s="940"/>
      <c r="UIH112" s="940"/>
      <c r="UII112" s="940"/>
      <c r="UIJ112" s="940"/>
      <c r="UIK112" s="940"/>
      <c r="UIL112" s="940"/>
      <c r="UIM112" s="940"/>
      <c r="UIN112" s="940"/>
      <c r="UIO112" s="940"/>
      <c r="UIP112" s="940"/>
      <c r="UIQ112" s="940"/>
      <c r="UIR112" s="940"/>
      <c r="UIS112" s="940"/>
      <c r="UIT112" s="940"/>
      <c r="UIU112" s="940"/>
      <c r="UIV112" s="940"/>
      <c r="UIW112" s="940"/>
      <c r="UIX112" s="940"/>
      <c r="UIY112" s="940"/>
      <c r="UIZ112" s="940"/>
      <c r="UJA112" s="940"/>
      <c r="UJB112" s="940"/>
      <c r="UJC112" s="940"/>
      <c r="UJD112" s="940"/>
      <c r="UJE112" s="940"/>
      <c r="UJF112" s="940"/>
      <c r="UJG112" s="940"/>
      <c r="UJH112" s="940"/>
      <c r="UJI112" s="940"/>
      <c r="UJJ112" s="940"/>
      <c r="UJK112" s="940"/>
      <c r="UJL112" s="940"/>
      <c r="UJM112" s="940"/>
      <c r="UJN112" s="940"/>
      <c r="UJO112" s="940"/>
      <c r="UJP112" s="940"/>
      <c r="UJQ112" s="940"/>
      <c r="UJR112" s="940"/>
      <c r="UJS112" s="940"/>
      <c r="UJT112" s="940"/>
      <c r="UJU112" s="940"/>
      <c r="UJV112" s="940"/>
      <c r="UJW112" s="940"/>
      <c r="UJX112" s="940"/>
      <c r="UJY112" s="940"/>
      <c r="UJZ112" s="940"/>
      <c r="UKA112" s="940"/>
      <c r="UKB112" s="940"/>
      <c r="UKC112" s="940"/>
      <c r="UKD112" s="940"/>
      <c r="UKE112" s="940"/>
      <c r="UKF112" s="940"/>
      <c r="UKG112" s="940"/>
      <c r="UKH112" s="940"/>
      <c r="UKI112" s="940"/>
      <c r="UKJ112" s="940"/>
      <c r="UKK112" s="940"/>
      <c r="UKL112" s="940"/>
      <c r="UKM112" s="940"/>
      <c r="UKN112" s="940"/>
      <c r="UKO112" s="940"/>
      <c r="UKP112" s="940"/>
      <c r="UKQ112" s="940"/>
      <c r="UKR112" s="940"/>
      <c r="UKS112" s="940"/>
      <c r="UKT112" s="940"/>
      <c r="UKU112" s="940"/>
      <c r="UKV112" s="940"/>
      <c r="UKW112" s="940"/>
      <c r="UKX112" s="940"/>
      <c r="UKY112" s="940"/>
      <c r="UKZ112" s="940"/>
      <c r="ULA112" s="940"/>
      <c r="ULB112" s="940"/>
      <c r="ULC112" s="940"/>
      <c r="ULD112" s="940"/>
      <c r="ULE112" s="940"/>
      <c r="ULF112" s="940"/>
      <c r="ULG112" s="940"/>
      <c r="ULH112" s="940"/>
      <c r="ULI112" s="940"/>
      <c r="ULJ112" s="940"/>
      <c r="ULK112" s="940"/>
      <c r="ULL112" s="940"/>
      <c r="ULM112" s="940"/>
      <c r="ULN112" s="940"/>
      <c r="ULO112" s="940"/>
      <c r="ULP112" s="940"/>
      <c r="ULQ112" s="940"/>
      <c r="ULR112" s="940"/>
      <c r="ULS112" s="940"/>
      <c r="ULT112" s="940"/>
      <c r="ULU112" s="940"/>
      <c r="ULV112" s="940"/>
      <c r="ULW112" s="940"/>
      <c r="ULX112" s="940"/>
      <c r="ULY112" s="940"/>
      <c r="ULZ112" s="940"/>
      <c r="UMA112" s="940"/>
      <c r="UMB112" s="940"/>
      <c r="UMC112" s="940"/>
      <c r="UMD112" s="940"/>
      <c r="UME112" s="940"/>
      <c r="UMF112" s="940"/>
      <c r="UMG112" s="940"/>
      <c r="UMH112" s="940"/>
      <c r="UMI112" s="940"/>
      <c r="UMJ112" s="940"/>
      <c r="UMK112" s="940"/>
      <c r="UML112" s="940"/>
      <c r="UMM112" s="940"/>
      <c r="UMN112" s="940"/>
      <c r="UMO112" s="940"/>
      <c r="UMP112" s="940"/>
      <c r="UMQ112" s="940"/>
      <c r="UMR112" s="940"/>
      <c r="UMS112" s="940"/>
      <c r="UMT112" s="940"/>
      <c r="UMU112" s="940"/>
      <c r="UMV112" s="940"/>
      <c r="UMW112" s="940"/>
      <c r="UMX112" s="940"/>
      <c r="UMY112" s="940"/>
      <c r="UMZ112" s="940"/>
      <c r="UNA112" s="940"/>
      <c r="UNB112" s="940"/>
      <c r="UNC112" s="940"/>
      <c r="UND112" s="940"/>
      <c r="UNE112" s="940"/>
      <c r="UNF112" s="940"/>
      <c r="UNG112" s="940"/>
      <c r="UNH112" s="940"/>
      <c r="UNI112" s="940"/>
      <c r="UNJ112" s="940"/>
      <c r="UNK112" s="940"/>
      <c r="UNL112" s="940"/>
      <c r="UNM112" s="940"/>
      <c r="UNN112" s="940"/>
      <c r="UNO112" s="940"/>
      <c r="UNP112" s="940"/>
      <c r="UNQ112" s="940"/>
      <c r="UNR112" s="940"/>
      <c r="UNS112" s="940"/>
      <c r="UNT112" s="940"/>
      <c r="UNU112" s="940"/>
      <c r="UNV112" s="940"/>
      <c r="UNW112" s="940"/>
      <c r="UNX112" s="940"/>
      <c r="UNY112" s="940"/>
      <c r="UNZ112" s="940"/>
      <c r="UOA112" s="940"/>
      <c r="UOB112" s="940"/>
      <c r="UOC112" s="940"/>
      <c r="UOD112" s="940"/>
      <c r="UOE112" s="940"/>
      <c r="UOF112" s="940"/>
      <c r="UOG112" s="940"/>
      <c r="UOH112" s="940"/>
      <c r="UOI112" s="940"/>
      <c r="UOJ112" s="940"/>
      <c r="UOK112" s="940"/>
      <c r="UOL112" s="940"/>
      <c r="UOM112" s="940"/>
      <c r="UON112" s="940"/>
      <c r="UOO112" s="940"/>
      <c r="UOP112" s="940"/>
      <c r="UOQ112" s="940"/>
      <c r="UOR112" s="940"/>
      <c r="UOS112" s="940"/>
      <c r="UOT112" s="940"/>
      <c r="UOU112" s="940"/>
      <c r="UOV112" s="940"/>
      <c r="UOW112" s="940"/>
      <c r="UOX112" s="940"/>
      <c r="UOY112" s="940"/>
      <c r="UOZ112" s="940"/>
      <c r="UPA112" s="940"/>
      <c r="UPB112" s="940"/>
      <c r="UPC112" s="940"/>
      <c r="UPD112" s="940"/>
      <c r="UPE112" s="940"/>
      <c r="UPF112" s="940"/>
      <c r="UPG112" s="940"/>
      <c r="UPH112" s="940"/>
      <c r="UPI112" s="940"/>
      <c r="UPJ112" s="940"/>
      <c r="UPK112" s="940"/>
      <c r="UPL112" s="940"/>
      <c r="UPM112" s="940"/>
      <c r="UPN112" s="940"/>
      <c r="UPO112" s="940"/>
      <c r="UPP112" s="940"/>
      <c r="UPQ112" s="940"/>
      <c r="UPR112" s="940"/>
      <c r="UPS112" s="940"/>
      <c r="UPT112" s="940"/>
      <c r="UPU112" s="940"/>
      <c r="UPV112" s="940"/>
      <c r="UPW112" s="940"/>
      <c r="UPX112" s="940"/>
      <c r="UPY112" s="940"/>
      <c r="UPZ112" s="940"/>
      <c r="UQA112" s="940"/>
      <c r="UQB112" s="940"/>
      <c r="UQC112" s="940"/>
      <c r="UQD112" s="940"/>
      <c r="UQE112" s="940"/>
      <c r="UQF112" s="940"/>
      <c r="UQG112" s="940"/>
      <c r="UQH112" s="940"/>
      <c r="UQI112" s="940"/>
      <c r="UQJ112" s="940"/>
      <c r="UQK112" s="940"/>
      <c r="UQL112" s="940"/>
      <c r="UQM112" s="940"/>
      <c r="UQN112" s="940"/>
      <c r="UQO112" s="940"/>
      <c r="UQP112" s="940"/>
      <c r="UQQ112" s="940"/>
      <c r="UQR112" s="940"/>
      <c r="UQS112" s="940"/>
      <c r="UQT112" s="940"/>
      <c r="UQU112" s="940"/>
      <c r="UQV112" s="940"/>
      <c r="UQW112" s="940"/>
      <c r="UQX112" s="940"/>
      <c r="UQY112" s="940"/>
      <c r="UQZ112" s="940"/>
      <c r="URA112" s="940"/>
      <c r="URB112" s="940"/>
      <c r="URC112" s="940"/>
      <c r="URD112" s="940"/>
      <c r="URE112" s="940"/>
      <c r="URF112" s="940"/>
      <c r="URG112" s="940"/>
      <c r="URH112" s="940"/>
      <c r="URI112" s="940"/>
      <c r="URJ112" s="940"/>
      <c r="URK112" s="940"/>
      <c r="URL112" s="940"/>
      <c r="URM112" s="940"/>
      <c r="URN112" s="940"/>
      <c r="URO112" s="940"/>
      <c r="URP112" s="940"/>
      <c r="URQ112" s="940"/>
      <c r="URR112" s="940"/>
      <c r="URS112" s="940"/>
      <c r="URT112" s="940"/>
      <c r="URU112" s="940"/>
      <c r="URV112" s="940"/>
      <c r="URW112" s="940"/>
      <c r="URX112" s="940"/>
      <c r="URY112" s="940"/>
      <c r="URZ112" s="940"/>
      <c r="USA112" s="940"/>
      <c r="USB112" s="940"/>
      <c r="USC112" s="940"/>
      <c r="USD112" s="940"/>
      <c r="USE112" s="940"/>
      <c r="USF112" s="940"/>
      <c r="USG112" s="940"/>
      <c r="USH112" s="940"/>
      <c r="USI112" s="940"/>
      <c r="USJ112" s="940"/>
      <c r="USK112" s="940"/>
      <c r="USL112" s="940"/>
      <c r="USM112" s="940"/>
      <c r="USN112" s="940"/>
      <c r="USO112" s="940"/>
      <c r="USP112" s="940"/>
      <c r="USQ112" s="940"/>
      <c r="USR112" s="940"/>
      <c r="USS112" s="940"/>
      <c r="UST112" s="940"/>
      <c r="USU112" s="940"/>
      <c r="USV112" s="940"/>
      <c r="USW112" s="940"/>
      <c r="USX112" s="940"/>
      <c r="USY112" s="940"/>
      <c r="USZ112" s="940"/>
      <c r="UTA112" s="940"/>
      <c r="UTB112" s="940"/>
      <c r="UTC112" s="940"/>
      <c r="UTD112" s="940"/>
      <c r="UTE112" s="940"/>
      <c r="UTF112" s="940"/>
      <c r="UTG112" s="940"/>
      <c r="UTH112" s="940"/>
      <c r="UTI112" s="940"/>
      <c r="UTJ112" s="940"/>
      <c r="UTK112" s="940"/>
      <c r="UTL112" s="940"/>
      <c r="UTM112" s="940"/>
      <c r="UTN112" s="940"/>
      <c r="UTO112" s="940"/>
      <c r="UTP112" s="940"/>
      <c r="UTQ112" s="940"/>
      <c r="UTR112" s="940"/>
      <c r="UTS112" s="940"/>
      <c r="UTT112" s="940"/>
      <c r="UTU112" s="940"/>
      <c r="UTV112" s="940"/>
      <c r="UTW112" s="940"/>
      <c r="UTX112" s="940"/>
      <c r="UTY112" s="940"/>
      <c r="UTZ112" s="940"/>
      <c r="UUA112" s="940"/>
      <c r="UUB112" s="940"/>
      <c r="UUC112" s="940"/>
      <c r="UUD112" s="940"/>
      <c r="UUE112" s="940"/>
      <c r="UUF112" s="940"/>
      <c r="UUG112" s="940"/>
      <c r="UUH112" s="940"/>
      <c r="UUI112" s="940"/>
      <c r="UUJ112" s="940"/>
      <c r="UUK112" s="940"/>
      <c r="UUL112" s="940"/>
      <c r="UUM112" s="940"/>
      <c r="UUN112" s="940"/>
      <c r="UUO112" s="940"/>
      <c r="UUP112" s="940"/>
      <c r="UUQ112" s="940"/>
      <c r="UUR112" s="940"/>
      <c r="UUS112" s="940"/>
      <c r="UUT112" s="940"/>
      <c r="UUU112" s="940"/>
      <c r="UUV112" s="940"/>
      <c r="UUW112" s="940"/>
      <c r="UUX112" s="940"/>
      <c r="UUY112" s="940"/>
      <c r="UUZ112" s="940"/>
      <c r="UVA112" s="940"/>
      <c r="UVB112" s="940"/>
      <c r="UVC112" s="940"/>
      <c r="UVD112" s="940"/>
      <c r="UVE112" s="940"/>
      <c r="UVF112" s="940"/>
      <c r="UVG112" s="940"/>
      <c r="UVH112" s="940"/>
      <c r="UVI112" s="940"/>
      <c r="UVJ112" s="940"/>
      <c r="UVK112" s="940"/>
      <c r="UVL112" s="940"/>
      <c r="UVM112" s="940"/>
      <c r="UVN112" s="940"/>
      <c r="UVO112" s="940"/>
      <c r="UVP112" s="940"/>
      <c r="UVQ112" s="940"/>
      <c r="UVR112" s="940"/>
      <c r="UVS112" s="940"/>
      <c r="UVT112" s="940"/>
      <c r="UVU112" s="940"/>
      <c r="UVV112" s="940"/>
      <c r="UVW112" s="940"/>
      <c r="UVX112" s="940"/>
      <c r="UVY112" s="940"/>
      <c r="UVZ112" s="940"/>
      <c r="UWA112" s="940"/>
      <c r="UWB112" s="940"/>
      <c r="UWC112" s="940"/>
      <c r="UWD112" s="940"/>
      <c r="UWE112" s="940"/>
      <c r="UWF112" s="940"/>
      <c r="UWG112" s="940"/>
      <c r="UWH112" s="940"/>
      <c r="UWI112" s="940"/>
      <c r="UWJ112" s="940"/>
      <c r="UWK112" s="940"/>
      <c r="UWL112" s="940"/>
      <c r="UWM112" s="940"/>
      <c r="UWN112" s="940"/>
      <c r="UWO112" s="940"/>
      <c r="UWP112" s="940"/>
      <c r="UWQ112" s="940"/>
      <c r="UWR112" s="940"/>
      <c r="UWS112" s="940"/>
      <c r="UWT112" s="940"/>
      <c r="UWU112" s="940"/>
      <c r="UWV112" s="940"/>
      <c r="UWW112" s="940"/>
      <c r="UWX112" s="940"/>
      <c r="UWY112" s="940"/>
      <c r="UWZ112" s="940"/>
      <c r="UXA112" s="940"/>
      <c r="UXB112" s="940"/>
      <c r="UXC112" s="940"/>
      <c r="UXD112" s="940"/>
      <c r="UXE112" s="940"/>
      <c r="UXF112" s="940"/>
      <c r="UXG112" s="940"/>
      <c r="UXH112" s="940"/>
      <c r="UXI112" s="940"/>
      <c r="UXJ112" s="940"/>
      <c r="UXK112" s="940"/>
      <c r="UXL112" s="940"/>
      <c r="UXM112" s="940"/>
      <c r="UXN112" s="940"/>
      <c r="UXO112" s="940"/>
      <c r="UXP112" s="940"/>
      <c r="UXQ112" s="940"/>
      <c r="UXR112" s="940"/>
      <c r="UXS112" s="940"/>
      <c r="UXT112" s="940"/>
      <c r="UXU112" s="940"/>
      <c r="UXV112" s="940"/>
      <c r="UXW112" s="940"/>
      <c r="UXX112" s="940"/>
      <c r="UXY112" s="940"/>
      <c r="UXZ112" s="940"/>
      <c r="UYA112" s="940"/>
      <c r="UYB112" s="940"/>
      <c r="UYC112" s="940"/>
      <c r="UYD112" s="940"/>
      <c r="UYE112" s="940"/>
      <c r="UYF112" s="940"/>
      <c r="UYG112" s="940"/>
      <c r="UYH112" s="940"/>
      <c r="UYI112" s="940"/>
      <c r="UYJ112" s="940"/>
      <c r="UYK112" s="940"/>
      <c r="UYL112" s="940"/>
      <c r="UYM112" s="940"/>
      <c r="UYN112" s="940"/>
      <c r="UYO112" s="940"/>
      <c r="UYP112" s="940"/>
      <c r="UYQ112" s="940"/>
      <c r="UYR112" s="940"/>
      <c r="UYS112" s="940"/>
      <c r="UYT112" s="940"/>
      <c r="UYU112" s="940"/>
      <c r="UYV112" s="940"/>
      <c r="UYW112" s="940"/>
      <c r="UYX112" s="940"/>
      <c r="UYY112" s="940"/>
      <c r="UYZ112" s="940"/>
      <c r="UZA112" s="940"/>
      <c r="UZB112" s="940"/>
      <c r="UZC112" s="940"/>
      <c r="UZD112" s="940"/>
      <c r="UZE112" s="940"/>
      <c r="UZF112" s="940"/>
      <c r="UZG112" s="940"/>
      <c r="UZH112" s="940"/>
      <c r="UZI112" s="940"/>
      <c r="UZJ112" s="940"/>
      <c r="UZK112" s="940"/>
      <c r="UZL112" s="940"/>
      <c r="UZM112" s="940"/>
      <c r="UZN112" s="940"/>
      <c r="UZO112" s="940"/>
      <c r="UZP112" s="940"/>
      <c r="UZQ112" s="940"/>
      <c r="UZR112" s="940"/>
      <c r="UZS112" s="940"/>
      <c r="UZT112" s="940"/>
      <c r="UZU112" s="940"/>
      <c r="UZV112" s="940"/>
      <c r="UZW112" s="940"/>
      <c r="UZX112" s="940"/>
      <c r="UZY112" s="940"/>
      <c r="UZZ112" s="940"/>
      <c r="VAA112" s="940"/>
      <c r="VAB112" s="940"/>
      <c r="VAC112" s="940"/>
      <c r="VAD112" s="940"/>
      <c r="VAE112" s="940"/>
      <c r="VAF112" s="940"/>
      <c r="VAG112" s="940"/>
      <c r="VAH112" s="940"/>
      <c r="VAI112" s="940"/>
      <c r="VAJ112" s="940"/>
      <c r="VAK112" s="940"/>
      <c r="VAL112" s="940"/>
      <c r="VAM112" s="940"/>
      <c r="VAN112" s="940"/>
      <c r="VAO112" s="940"/>
      <c r="VAP112" s="940"/>
      <c r="VAQ112" s="940"/>
      <c r="VAR112" s="940"/>
      <c r="VAS112" s="940"/>
      <c r="VAT112" s="940"/>
      <c r="VAU112" s="940"/>
      <c r="VAV112" s="940"/>
      <c r="VAW112" s="940"/>
      <c r="VAX112" s="940"/>
      <c r="VAY112" s="940"/>
      <c r="VAZ112" s="940"/>
      <c r="VBA112" s="940"/>
      <c r="VBB112" s="940"/>
      <c r="VBC112" s="940"/>
      <c r="VBD112" s="940"/>
      <c r="VBE112" s="940"/>
      <c r="VBF112" s="940"/>
      <c r="VBG112" s="940"/>
      <c r="VBH112" s="940"/>
      <c r="VBI112" s="940"/>
      <c r="VBJ112" s="940"/>
      <c r="VBK112" s="940"/>
      <c r="VBL112" s="940"/>
      <c r="VBM112" s="940"/>
      <c r="VBN112" s="940"/>
      <c r="VBO112" s="940"/>
      <c r="VBP112" s="940"/>
      <c r="VBQ112" s="940"/>
      <c r="VBR112" s="940"/>
      <c r="VBS112" s="940"/>
      <c r="VBT112" s="940"/>
      <c r="VBU112" s="940"/>
      <c r="VBV112" s="940"/>
      <c r="VBW112" s="940"/>
      <c r="VBX112" s="940"/>
      <c r="VBY112" s="940"/>
      <c r="VBZ112" s="940"/>
      <c r="VCA112" s="940"/>
      <c r="VCB112" s="940"/>
      <c r="VCC112" s="940"/>
      <c r="VCD112" s="940"/>
      <c r="VCE112" s="940"/>
      <c r="VCF112" s="940"/>
      <c r="VCG112" s="940"/>
      <c r="VCH112" s="940"/>
      <c r="VCI112" s="940"/>
      <c r="VCJ112" s="940"/>
      <c r="VCK112" s="940"/>
      <c r="VCL112" s="940"/>
      <c r="VCM112" s="940"/>
      <c r="VCN112" s="940"/>
      <c r="VCO112" s="940"/>
      <c r="VCP112" s="940"/>
      <c r="VCQ112" s="940"/>
      <c r="VCR112" s="940"/>
      <c r="VCS112" s="940"/>
      <c r="VCT112" s="940"/>
      <c r="VCU112" s="940"/>
      <c r="VCV112" s="940"/>
      <c r="VCW112" s="940"/>
      <c r="VCX112" s="940"/>
      <c r="VCY112" s="940"/>
      <c r="VCZ112" s="940"/>
      <c r="VDA112" s="940"/>
      <c r="VDB112" s="940"/>
      <c r="VDC112" s="940"/>
      <c r="VDD112" s="940"/>
      <c r="VDE112" s="940"/>
      <c r="VDF112" s="940"/>
      <c r="VDG112" s="940"/>
      <c r="VDH112" s="940"/>
      <c r="VDI112" s="940"/>
      <c r="VDJ112" s="940"/>
      <c r="VDK112" s="940"/>
      <c r="VDL112" s="940"/>
      <c r="VDM112" s="940"/>
      <c r="VDN112" s="940"/>
      <c r="VDO112" s="940"/>
      <c r="VDP112" s="940"/>
      <c r="VDQ112" s="940"/>
      <c r="VDR112" s="940"/>
      <c r="VDS112" s="940"/>
      <c r="VDT112" s="940"/>
      <c r="VDU112" s="940"/>
      <c r="VDV112" s="940"/>
      <c r="VDW112" s="940"/>
      <c r="VDX112" s="940"/>
      <c r="VDY112" s="940"/>
      <c r="VDZ112" s="940"/>
      <c r="VEA112" s="940"/>
      <c r="VEB112" s="940"/>
      <c r="VEC112" s="940"/>
      <c r="VED112" s="940"/>
      <c r="VEE112" s="940"/>
      <c r="VEF112" s="940"/>
      <c r="VEG112" s="940"/>
      <c r="VEH112" s="940"/>
      <c r="VEI112" s="940"/>
      <c r="VEJ112" s="940"/>
      <c r="VEK112" s="940"/>
      <c r="VEL112" s="940"/>
      <c r="VEM112" s="940"/>
      <c r="VEN112" s="940"/>
      <c r="VEO112" s="940"/>
      <c r="VEP112" s="940"/>
      <c r="VEQ112" s="940"/>
      <c r="VER112" s="940"/>
      <c r="VES112" s="940"/>
      <c r="VET112" s="940"/>
      <c r="VEU112" s="940"/>
      <c r="VEV112" s="940"/>
      <c r="VEW112" s="940"/>
      <c r="VEX112" s="940"/>
      <c r="VEY112" s="940"/>
      <c r="VEZ112" s="940"/>
      <c r="VFA112" s="940"/>
      <c r="VFB112" s="940"/>
      <c r="VFC112" s="940"/>
      <c r="VFD112" s="940"/>
      <c r="VFE112" s="940"/>
      <c r="VFF112" s="940"/>
      <c r="VFG112" s="940"/>
      <c r="VFH112" s="940"/>
      <c r="VFI112" s="940"/>
      <c r="VFJ112" s="940"/>
      <c r="VFK112" s="940"/>
      <c r="VFL112" s="940"/>
      <c r="VFM112" s="940"/>
      <c r="VFN112" s="940"/>
      <c r="VFO112" s="940"/>
      <c r="VFP112" s="940"/>
      <c r="VFQ112" s="940"/>
      <c r="VFR112" s="940"/>
      <c r="VFS112" s="940"/>
      <c r="VFT112" s="940"/>
      <c r="VFU112" s="940"/>
      <c r="VFV112" s="940"/>
      <c r="VFW112" s="940"/>
      <c r="VFX112" s="940"/>
      <c r="VFY112" s="940"/>
      <c r="VFZ112" s="940"/>
      <c r="VGA112" s="940"/>
      <c r="VGB112" s="940"/>
      <c r="VGC112" s="940"/>
      <c r="VGD112" s="940"/>
      <c r="VGE112" s="940"/>
      <c r="VGF112" s="940"/>
      <c r="VGG112" s="940"/>
      <c r="VGH112" s="940"/>
      <c r="VGI112" s="940"/>
      <c r="VGJ112" s="940"/>
      <c r="VGK112" s="940"/>
      <c r="VGL112" s="940"/>
      <c r="VGM112" s="940"/>
      <c r="VGN112" s="940"/>
      <c r="VGO112" s="940"/>
      <c r="VGP112" s="940"/>
      <c r="VGQ112" s="940"/>
      <c r="VGR112" s="940"/>
      <c r="VGS112" s="940"/>
      <c r="VGT112" s="940"/>
      <c r="VGU112" s="940"/>
      <c r="VGV112" s="940"/>
      <c r="VGW112" s="940"/>
      <c r="VGX112" s="940"/>
      <c r="VGY112" s="940"/>
      <c r="VGZ112" s="940"/>
      <c r="VHA112" s="940"/>
      <c r="VHB112" s="940"/>
      <c r="VHC112" s="940"/>
      <c r="VHD112" s="940"/>
      <c r="VHE112" s="940"/>
      <c r="VHF112" s="940"/>
      <c r="VHG112" s="940"/>
      <c r="VHH112" s="940"/>
      <c r="VHI112" s="940"/>
      <c r="VHJ112" s="940"/>
      <c r="VHK112" s="940"/>
      <c r="VHL112" s="940"/>
      <c r="VHM112" s="940"/>
      <c r="VHN112" s="940"/>
      <c r="VHO112" s="940"/>
      <c r="VHP112" s="940"/>
      <c r="VHQ112" s="940"/>
      <c r="VHR112" s="940"/>
      <c r="VHS112" s="940"/>
      <c r="VHT112" s="940"/>
      <c r="VHU112" s="940"/>
      <c r="VHV112" s="940"/>
      <c r="VHW112" s="940"/>
      <c r="VHX112" s="940"/>
      <c r="VHY112" s="940"/>
      <c r="VHZ112" s="940"/>
      <c r="VIA112" s="940"/>
      <c r="VIB112" s="940"/>
      <c r="VIC112" s="940"/>
      <c r="VID112" s="940"/>
      <c r="VIE112" s="940"/>
      <c r="VIF112" s="940"/>
      <c r="VIG112" s="940"/>
      <c r="VIH112" s="940"/>
      <c r="VII112" s="940"/>
      <c r="VIJ112" s="940"/>
      <c r="VIK112" s="940"/>
      <c r="VIL112" s="940"/>
      <c r="VIM112" s="940"/>
      <c r="VIN112" s="940"/>
      <c r="VIO112" s="940"/>
      <c r="VIP112" s="940"/>
      <c r="VIQ112" s="940"/>
      <c r="VIR112" s="940"/>
      <c r="VIS112" s="940"/>
      <c r="VIT112" s="940"/>
      <c r="VIU112" s="940"/>
      <c r="VIV112" s="940"/>
      <c r="VIW112" s="940"/>
      <c r="VIX112" s="940"/>
      <c r="VIY112" s="940"/>
      <c r="VIZ112" s="940"/>
      <c r="VJA112" s="940"/>
      <c r="VJB112" s="940"/>
      <c r="VJC112" s="940"/>
      <c r="VJD112" s="940"/>
      <c r="VJE112" s="940"/>
      <c r="VJF112" s="940"/>
      <c r="VJG112" s="940"/>
      <c r="VJH112" s="940"/>
      <c r="VJI112" s="940"/>
      <c r="VJJ112" s="940"/>
      <c r="VJK112" s="940"/>
      <c r="VJL112" s="940"/>
      <c r="VJM112" s="940"/>
      <c r="VJN112" s="940"/>
      <c r="VJO112" s="940"/>
      <c r="VJP112" s="940"/>
      <c r="VJQ112" s="940"/>
      <c r="VJR112" s="940"/>
      <c r="VJS112" s="940"/>
      <c r="VJT112" s="940"/>
      <c r="VJU112" s="940"/>
      <c r="VJV112" s="940"/>
      <c r="VJW112" s="940"/>
      <c r="VJX112" s="940"/>
      <c r="VJY112" s="940"/>
      <c r="VJZ112" s="940"/>
      <c r="VKA112" s="940"/>
      <c r="VKB112" s="940"/>
      <c r="VKC112" s="940"/>
      <c r="VKD112" s="940"/>
      <c r="VKE112" s="940"/>
      <c r="VKF112" s="940"/>
      <c r="VKG112" s="940"/>
      <c r="VKH112" s="940"/>
      <c r="VKI112" s="940"/>
      <c r="VKJ112" s="940"/>
      <c r="VKK112" s="940"/>
      <c r="VKL112" s="940"/>
      <c r="VKM112" s="940"/>
      <c r="VKN112" s="940"/>
      <c r="VKO112" s="940"/>
      <c r="VKP112" s="940"/>
      <c r="VKQ112" s="940"/>
      <c r="VKR112" s="940"/>
      <c r="VKS112" s="940"/>
      <c r="VKT112" s="940"/>
      <c r="VKU112" s="940"/>
      <c r="VKV112" s="940"/>
      <c r="VKW112" s="940"/>
      <c r="VKX112" s="940"/>
      <c r="VKY112" s="940"/>
      <c r="VKZ112" s="940"/>
      <c r="VLA112" s="940"/>
      <c r="VLB112" s="940"/>
      <c r="VLC112" s="940"/>
      <c r="VLD112" s="940"/>
      <c r="VLE112" s="940"/>
      <c r="VLF112" s="940"/>
      <c r="VLG112" s="940"/>
      <c r="VLH112" s="940"/>
      <c r="VLI112" s="940"/>
      <c r="VLJ112" s="940"/>
      <c r="VLK112" s="940"/>
      <c r="VLL112" s="940"/>
      <c r="VLM112" s="940"/>
      <c r="VLN112" s="940"/>
      <c r="VLO112" s="940"/>
      <c r="VLP112" s="940"/>
      <c r="VLQ112" s="940"/>
      <c r="VLR112" s="940"/>
      <c r="VLS112" s="940"/>
      <c r="VLT112" s="940"/>
      <c r="VLU112" s="940"/>
      <c r="VLV112" s="940"/>
      <c r="VLW112" s="940"/>
      <c r="VLX112" s="940"/>
      <c r="VLY112" s="940"/>
      <c r="VLZ112" s="940"/>
      <c r="VMA112" s="940"/>
      <c r="VMB112" s="940"/>
      <c r="VMC112" s="940"/>
      <c r="VMD112" s="940"/>
      <c r="VME112" s="940"/>
      <c r="VMF112" s="940"/>
      <c r="VMG112" s="940"/>
      <c r="VMH112" s="940"/>
      <c r="VMI112" s="940"/>
      <c r="VMJ112" s="940"/>
      <c r="VMK112" s="940"/>
      <c r="VML112" s="940"/>
      <c r="VMM112" s="940"/>
      <c r="VMN112" s="940"/>
      <c r="VMO112" s="940"/>
      <c r="VMP112" s="940"/>
      <c r="VMQ112" s="940"/>
      <c r="VMR112" s="940"/>
      <c r="VMS112" s="940"/>
      <c r="VMT112" s="940"/>
      <c r="VMU112" s="940"/>
      <c r="VMV112" s="940"/>
      <c r="VMW112" s="940"/>
      <c r="VMX112" s="940"/>
      <c r="VMY112" s="940"/>
      <c r="VMZ112" s="940"/>
      <c r="VNA112" s="940"/>
      <c r="VNB112" s="940"/>
      <c r="VNC112" s="940"/>
      <c r="VND112" s="940"/>
      <c r="VNE112" s="940"/>
      <c r="VNF112" s="940"/>
      <c r="VNG112" s="940"/>
      <c r="VNH112" s="940"/>
      <c r="VNI112" s="940"/>
      <c r="VNJ112" s="940"/>
      <c r="VNK112" s="940"/>
      <c r="VNL112" s="940"/>
      <c r="VNM112" s="940"/>
      <c r="VNN112" s="940"/>
      <c r="VNO112" s="940"/>
      <c r="VNP112" s="940"/>
      <c r="VNQ112" s="940"/>
      <c r="VNR112" s="940"/>
      <c r="VNS112" s="940"/>
      <c r="VNT112" s="940"/>
      <c r="VNU112" s="940"/>
      <c r="VNV112" s="940"/>
      <c r="VNW112" s="940"/>
      <c r="VNX112" s="940"/>
      <c r="VNY112" s="940"/>
      <c r="VNZ112" s="940"/>
      <c r="VOA112" s="940"/>
      <c r="VOB112" s="940"/>
      <c r="VOC112" s="940"/>
      <c r="VOD112" s="940"/>
      <c r="VOE112" s="940"/>
      <c r="VOF112" s="940"/>
      <c r="VOG112" s="940"/>
      <c r="VOH112" s="940"/>
      <c r="VOI112" s="940"/>
      <c r="VOJ112" s="940"/>
      <c r="VOK112" s="940"/>
      <c r="VOL112" s="940"/>
      <c r="VOM112" s="940"/>
      <c r="VON112" s="940"/>
      <c r="VOO112" s="940"/>
      <c r="VOP112" s="940"/>
      <c r="VOQ112" s="940"/>
      <c r="VOR112" s="940"/>
      <c r="VOS112" s="940"/>
      <c r="VOT112" s="940"/>
      <c r="VOU112" s="940"/>
      <c r="VOV112" s="940"/>
      <c r="VOW112" s="940"/>
      <c r="VOX112" s="940"/>
      <c r="VOY112" s="940"/>
      <c r="VOZ112" s="940"/>
      <c r="VPA112" s="940"/>
      <c r="VPB112" s="940"/>
      <c r="VPC112" s="940"/>
      <c r="VPD112" s="940"/>
      <c r="VPE112" s="940"/>
      <c r="VPF112" s="940"/>
      <c r="VPG112" s="940"/>
      <c r="VPH112" s="940"/>
      <c r="VPI112" s="940"/>
      <c r="VPJ112" s="940"/>
      <c r="VPK112" s="940"/>
      <c r="VPL112" s="940"/>
      <c r="VPM112" s="940"/>
      <c r="VPN112" s="940"/>
      <c r="VPO112" s="940"/>
      <c r="VPP112" s="940"/>
      <c r="VPQ112" s="940"/>
      <c r="VPR112" s="940"/>
      <c r="VPS112" s="940"/>
      <c r="VPT112" s="940"/>
      <c r="VPU112" s="940"/>
      <c r="VPV112" s="940"/>
      <c r="VPW112" s="940"/>
      <c r="VPX112" s="940"/>
      <c r="VPY112" s="940"/>
      <c r="VPZ112" s="940"/>
      <c r="VQA112" s="940"/>
      <c r="VQB112" s="940"/>
      <c r="VQC112" s="940"/>
      <c r="VQD112" s="940"/>
      <c r="VQE112" s="940"/>
      <c r="VQF112" s="940"/>
      <c r="VQG112" s="940"/>
      <c r="VQH112" s="940"/>
      <c r="VQI112" s="940"/>
      <c r="VQJ112" s="940"/>
      <c r="VQK112" s="940"/>
      <c r="VQL112" s="940"/>
      <c r="VQM112" s="940"/>
      <c r="VQN112" s="940"/>
      <c r="VQO112" s="940"/>
      <c r="VQP112" s="940"/>
      <c r="VQQ112" s="940"/>
      <c r="VQR112" s="940"/>
      <c r="VQS112" s="940"/>
      <c r="VQT112" s="940"/>
      <c r="VQU112" s="940"/>
      <c r="VQV112" s="940"/>
      <c r="VQW112" s="940"/>
      <c r="VQX112" s="940"/>
      <c r="VQY112" s="940"/>
      <c r="VQZ112" s="940"/>
      <c r="VRA112" s="940"/>
      <c r="VRB112" s="940"/>
      <c r="VRC112" s="940"/>
      <c r="VRD112" s="940"/>
      <c r="VRE112" s="940"/>
      <c r="VRF112" s="940"/>
      <c r="VRG112" s="940"/>
      <c r="VRH112" s="940"/>
      <c r="VRI112" s="940"/>
      <c r="VRJ112" s="940"/>
      <c r="VRK112" s="940"/>
      <c r="VRL112" s="940"/>
      <c r="VRM112" s="940"/>
      <c r="VRN112" s="940"/>
      <c r="VRO112" s="940"/>
      <c r="VRP112" s="940"/>
      <c r="VRQ112" s="940"/>
      <c r="VRR112" s="940"/>
      <c r="VRS112" s="940"/>
      <c r="VRT112" s="940"/>
      <c r="VRU112" s="940"/>
      <c r="VRV112" s="940"/>
      <c r="VRW112" s="940"/>
      <c r="VRX112" s="940"/>
      <c r="VRY112" s="940"/>
      <c r="VRZ112" s="940"/>
      <c r="VSA112" s="940"/>
      <c r="VSB112" s="940"/>
      <c r="VSC112" s="940"/>
      <c r="VSD112" s="940"/>
      <c r="VSE112" s="940"/>
      <c r="VSF112" s="940"/>
      <c r="VSG112" s="940"/>
      <c r="VSH112" s="940"/>
      <c r="VSI112" s="940"/>
      <c r="VSJ112" s="940"/>
      <c r="VSK112" s="940"/>
      <c r="VSL112" s="940"/>
      <c r="VSM112" s="940"/>
      <c r="VSN112" s="940"/>
      <c r="VSO112" s="940"/>
      <c r="VSP112" s="940"/>
      <c r="VSQ112" s="940"/>
      <c r="VSR112" s="940"/>
      <c r="VSS112" s="940"/>
      <c r="VST112" s="940"/>
      <c r="VSU112" s="940"/>
      <c r="VSV112" s="940"/>
      <c r="VSW112" s="940"/>
      <c r="VSX112" s="940"/>
      <c r="VSY112" s="940"/>
      <c r="VSZ112" s="940"/>
      <c r="VTA112" s="940"/>
      <c r="VTB112" s="940"/>
      <c r="VTC112" s="940"/>
      <c r="VTD112" s="940"/>
      <c r="VTE112" s="940"/>
      <c r="VTF112" s="940"/>
      <c r="VTG112" s="940"/>
      <c r="VTH112" s="940"/>
      <c r="VTI112" s="940"/>
      <c r="VTJ112" s="940"/>
      <c r="VTK112" s="940"/>
      <c r="VTL112" s="940"/>
      <c r="VTM112" s="940"/>
      <c r="VTN112" s="940"/>
      <c r="VTO112" s="940"/>
      <c r="VTP112" s="940"/>
      <c r="VTQ112" s="940"/>
      <c r="VTR112" s="940"/>
      <c r="VTS112" s="940"/>
      <c r="VTT112" s="940"/>
      <c r="VTU112" s="940"/>
      <c r="VTV112" s="940"/>
      <c r="VTW112" s="940"/>
      <c r="VTX112" s="940"/>
      <c r="VTY112" s="940"/>
      <c r="VTZ112" s="940"/>
      <c r="VUA112" s="940"/>
      <c r="VUB112" s="940"/>
      <c r="VUC112" s="940"/>
      <c r="VUD112" s="940"/>
      <c r="VUE112" s="940"/>
      <c r="VUF112" s="940"/>
      <c r="VUG112" s="940"/>
      <c r="VUH112" s="940"/>
      <c r="VUI112" s="940"/>
      <c r="VUJ112" s="940"/>
      <c r="VUK112" s="940"/>
      <c r="VUL112" s="940"/>
      <c r="VUM112" s="940"/>
      <c r="VUN112" s="940"/>
      <c r="VUO112" s="940"/>
      <c r="VUP112" s="940"/>
      <c r="VUQ112" s="940"/>
      <c r="VUR112" s="940"/>
      <c r="VUS112" s="940"/>
      <c r="VUT112" s="940"/>
      <c r="VUU112" s="940"/>
      <c r="VUV112" s="940"/>
      <c r="VUW112" s="940"/>
      <c r="VUX112" s="940"/>
      <c r="VUY112" s="940"/>
      <c r="VUZ112" s="940"/>
      <c r="VVA112" s="940"/>
      <c r="VVB112" s="940"/>
      <c r="VVC112" s="940"/>
      <c r="VVD112" s="940"/>
      <c r="VVE112" s="940"/>
      <c r="VVF112" s="940"/>
      <c r="VVG112" s="940"/>
      <c r="VVH112" s="940"/>
      <c r="VVI112" s="940"/>
      <c r="VVJ112" s="940"/>
      <c r="VVK112" s="940"/>
      <c r="VVL112" s="940"/>
      <c r="VVM112" s="940"/>
      <c r="VVN112" s="940"/>
      <c r="VVO112" s="940"/>
      <c r="VVP112" s="940"/>
      <c r="VVQ112" s="940"/>
      <c r="VVR112" s="940"/>
      <c r="VVS112" s="940"/>
      <c r="VVT112" s="940"/>
      <c r="VVU112" s="940"/>
      <c r="VVV112" s="940"/>
      <c r="VVW112" s="940"/>
      <c r="VVX112" s="940"/>
      <c r="VVY112" s="940"/>
      <c r="VVZ112" s="940"/>
      <c r="VWA112" s="940"/>
      <c r="VWB112" s="940"/>
      <c r="VWC112" s="940"/>
      <c r="VWD112" s="940"/>
      <c r="VWE112" s="940"/>
      <c r="VWF112" s="940"/>
      <c r="VWG112" s="940"/>
      <c r="VWH112" s="940"/>
      <c r="VWI112" s="940"/>
      <c r="VWJ112" s="940"/>
      <c r="VWK112" s="940"/>
      <c r="VWL112" s="940"/>
      <c r="VWM112" s="940"/>
      <c r="VWN112" s="940"/>
      <c r="VWO112" s="940"/>
      <c r="VWP112" s="940"/>
      <c r="VWQ112" s="940"/>
      <c r="VWR112" s="940"/>
      <c r="VWS112" s="940"/>
      <c r="VWT112" s="940"/>
      <c r="VWU112" s="940"/>
      <c r="VWV112" s="940"/>
      <c r="VWW112" s="940"/>
      <c r="VWX112" s="940"/>
      <c r="VWY112" s="940"/>
      <c r="VWZ112" s="940"/>
      <c r="VXA112" s="940"/>
      <c r="VXB112" s="940"/>
      <c r="VXC112" s="940"/>
      <c r="VXD112" s="940"/>
      <c r="VXE112" s="940"/>
      <c r="VXF112" s="940"/>
      <c r="VXG112" s="940"/>
      <c r="VXH112" s="940"/>
      <c r="VXI112" s="940"/>
      <c r="VXJ112" s="940"/>
      <c r="VXK112" s="940"/>
      <c r="VXL112" s="940"/>
      <c r="VXM112" s="940"/>
      <c r="VXN112" s="940"/>
      <c r="VXO112" s="940"/>
      <c r="VXP112" s="940"/>
      <c r="VXQ112" s="940"/>
      <c r="VXR112" s="940"/>
      <c r="VXS112" s="940"/>
      <c r="VXT112" s="940"/>
      <c r="VXU112" s="940"/>
      <c r="VXV112" s="940"/>
      <c r="VXW112" s="940"/>
      <c r="VXX112" s="940"/>
      <c r="VXY112" s="940"/>
      <c r="VXZ112" s="940"/>
      <c r="VYA112" s="940"/>
      <c r="VYB112" s="940"/>
      <c r="VYC112" s="940"/>
      <c r="VYD112" s="940"/>
      <c r="VYE112" s="940"/>
      <c r="VYF112" s="940"/>
      <c r="VYG112" s="940"/>
      <c r="VYH112" s="940"/>
      <c r="VYI112" s="940"/>
      <c r="VYJ112" s="940"/>
      <c r="VYK112" s="940"/>
      <c r="VYL112" s="940"/>
      <c r="VYM112" s="940"/>
      <c r="VYN112" s="940"/>
      <c r="VYO112" s="940"/>
      <c r="VYP112" s="940"/>
      <c r="VYQ112" s="940"/>
      <c r="VYR112" s="940"/>
      <c r="VYS112" s="940"/>
      <c r="VYT112" s="940"/>
      <c r="VYU112" s="940"/>
      <c r="VYV112" s="940"/>
      <c r="VYW112" s="940"/>
      <c r="VYX112" s="940"/>
      <c r="VYY112" s="940"/>
      <c r="VYZ112" s="940"/>
      <c r="VZA112" s="940"/>
      <c r="VZB112" s="940"/>
      <c r="VZC112" s="940"/>
      <c r="VZD112" s="940"/>
      <c r="VZE112" s="940"/>
      <c r="VZF112" s="940"/>
      <c r="VZG112" s="940"/>
      <c r="VZH112" s="940"/>
      <c r="VZI112" s="940"/>
      <c r="VZJ112" s="940"/>
      <c r="VZK112" s="940"/>
      <c r="VZL112" s="940"/>
      <c r="VZM112" s="940"/>
      <c r="VZN112" s="940"/>
      <c r="VZO112" s="940"/>
      <c r="VZP112" s="940"/>
      <c r="VZQ112" s="940"/>
      <c r="VZR112" s="940"/>
      <c r="VZS112" s="940"/>
      <c r="VZT112" s="940"/>
      <c r="VZU112" s="940"/>
      <c r="VZV112" s="940"/>
      <c r="VZW112" s="940"/>
      <c r="VZX112" s="940"/>
      <c r="VZY112" s="940"/>
      <c r="VZZ112" s="940"/>
      <c r="WAA112" s="940"/>
      <c r="WAB112" s="940"/>
      <c r="WAC112" s="940"/>
      <c r="WAD112" s="940"/>
      <c r="WAE112" s="940"/>
      <c r="WAF112" s="940"/>
      <c r="WAG112" s="940"/>
      <c r="WAH112" s="940"/>
      <c r="WAI112" s="940"/>
      <c r="WAJ112" s="940"/>
      <c r="WAK112" s="940"/>
      <c r="WAL112" s="940"/>
      <c r="WAM112" s="940"/>
      <c r="WAN112" s="940"/>
      <c r="WAO112" s="940"/>
      <c r="WAP112" s="940"/>
      <c r="WAQ112" s="940"/>
      <c r="WAR112" s="940"/>
      <c r="WAS112" s="940"/>
      <c r="WAT112" s="940"/>
      <c r="WAU112" s="940"/>
      <c r="WAV112" s="940"/>
      <c r="WAW112" s="940"/>
      <c r="WAX112" s="940"/>
      <c r="WAY112" s="940"/>
      <c r="WAZ112" s="940"/>
      <c r="WBA112" s="940"/>
      <c r="WBB112" s="940"/>
      <c r="WBC112" s="940"/>
      <c r="WBD112" s="940"/>
      <c r="WBE112" s="940"/>
      <c r="WBF112" s="940"/>
      <c r="WBG112" s="940"/>
      <c r="WBH112" s="940"/>
      <c r="WBI112" s="940"/>
      <c r="WBJ112" s="940"/>
      <c r="WBK112" s="940"/>
      <c r="WBL112" s="940"/>
      <c r="WBM112" s="940"/>
      <c r="WBN112" s="940"/>
      <c r="WBO112" s="940"/>
      <c r="WBP112" s="940"/>
      <c r="WBQ112" s="940"/>
      <c r="WBR112" s="940"/>
      <c r="WBS112" s="940"/>
      <c r="WBT112" s="940"/>
      <c r="WBU112" s="940"/>
      <c r="WBV112" s="940"/>
      <c r="WBW112" s="940"/>
      <c r="WBX112" s="940"/>
      <c r="WBY112" s="940"/>
      <c r="WBZ112" s="940"/>
      <c r="WCA112" s="940"/>
      <c r="WCB112" s="940"/>
      <c r="WCC112" s="940"/>
      <c r="WCD112" s="940"/>
      <c r="WCE112" s="940"/>
      <c r="WCF112" s="940"/>
      <c r="WCG112" s="940"/>
      <c r="WCH112" s="940"/>
      <c r="WCI112" s="940"/>
      <c r="WCJ112" s="940"/>
      <c r="WCK112" s="940"/>
      <c r="WCL112" s="940"/>
      <c r="WCM112" s="940"/>
      <c r="WCN112" s="940"/>
      <c r="WCO112" s="940"/>
      <c r="WCP112" s="940"/>
      <c r="WCQ112" s="940"/>
      <c r="WCR112" s="940"/>
      <c r="WCS112" s="940"/>
      <c r="WCT112" s="940"/>
      <c r="WCU112" s="940"/>
      <c r="WCV112" s="940"/>
      <c r="WCW112" s="940"/>
      <c r="WCX112" s="940"/>
      <c r="WCY112" s="940"/>
      <c r="WCZ112" s="940"/>
      <c r="WDA112" s="940"/>
      <c r="WDB112" s="940"/>
      <c r="WDC112" s="940"/>
      <c r="WDD112" s="940"/>
      <c r="WDE112" s="940"/>
      <c r="WDF112" s="940"/>
      <c r="WDG112" s="940"/>
      <c r="WDH112" s="940"/>
      <c r="WDI112" s="940"/>
      <c r="WDJ112" s="940"/>
      <c r="WDK112" s="940"/>
      <c r="WDL112" s="940"/>
      <c r="WDM112" s="940"/>
      <c r="WDN112" s="940"/>
      <c r="WDO112" s="940"/>
      <c r="WDP112" s="940"/>
      <c r="WDQ112" s="940"/>
      <c r="WDR112" s="940"/>
      <c r="WDS112" s="940"/>
      <c r="WDT112" s="940"/>
      <c r="WDU112" s="940"/>
      <c r="WDV112" s="940"/>
      <c r="WDW112" s="940"/>
      <c r="WDX112" s="940"/>
      <c r="WDY112" s="940"/>
      <c r="WDZ112" s="940"/>
      <c r="WEA112" s="940"/>
      <c r="WEB112" s="940"/>
      <c r="WEC112" s="940"/>
      <c r="WED112" s="940"/>
      <c r="WEE112" s="940"/>
      <c r="WEF112" s="940"/>
      <c r="WEG112" s="940"/>
      <c r="WEH112" s="940"/>
      <c r="WEI112" s="940"/>
      <c r="WEJ112" s="940"/>
      <c r="WEK112" s="940"/>
      <c r="WEL112" s="940"/>
      <c r="WEM112" s="940"/>
      <c r="WEN112" s="940"/>
      <c r="WEO112" s="940"/>
      <c r="WEP112" s="940"/>
      <c r="WEQ112" s="940"/>
      <c r="WER112" s="940"/>
      <c r="WES112" s="940"/>
      <c r="WET112" s="940"/>
      <c r="WEU112" s="940"/>
      <c r="WEV112" s="940"/>
      <c r="WEW112" s="940"/>
      <c r="WEX112" s="940"/>
      <c r="WEY112" s="940"/>
      <c r="WEZ112" s="940"/>
      <c r="WFA112" s="940"/>
      <c r="WFB112" s="940"/>
      <c r="WFC112" s="940"/>
      <c r="WFD112" s="940"/>
      <c r="WFE112" s="940"/>
      <c r="WFF112" s="940"/>
      <c r="WFG112" s="940"/>
      <c r="WFH112" s="940"/>
      <c r="WFI112" s="940"/>
      <c r="WFJ112" s="940"/>
      <c r="WFK112" s="940"/>
      <c r="WFL112" s="940"/>
      <c r="WFM112" s="940"/>
      <c r="WFN112" s="940"/>
      <c r="WFO112" s="940"/>
      <c r="WFP112" s="940"/>
      <c r="WFQ112" s="940"/>
      <c r="WFR112" s="940"/>
      <c r="WFS112" s="940"/>
      <c r="WFT112" s="940"/>
      <c r="WFU112" s="940"/>
      <c r="WFV112" s="940"/>
      <c r="WFW112" s="940"/>
      <c r="WFX112" s="940"/>
      <c r="WFY112" s="940"/>
      <c r="WFZ112" s="940"/>
      <c r="WGA112" s="940"/>
      <c r="WGB112" s="940"/>
      <c r="WGC112" s="940"/>
      <c r="WGD112" s="940"/>
      <c r="WGE112" s="940"/>
      <c r="WGF112" s="940"/>
      <c r="WGG112" s="940"/>
      <c r="WGH112" s="940"/>
      <c r="WGI112" s="940"/>
      <c r="WGJ112" s="940"/>
      <c r="WGK112" s="940"/>
      <c r="WGL112" s="940"/>
      <c r="WGM112" s="940"/>
      <c r="WGN112" s="940"/>
      <c r="WGO112" s="940"/>
      <c r="WGP112" s="940"/>
      <c r="WGQ112" s="940"/>
      <c r="WGR112" s="940"/>
      <c r="WGS112" s="940"/>
      <c r="WGT112" s="940"/>
      <c r="WGU112" s="940"/>
      <c r="WGV112" s="940"/>
      <c r="WGW112" s="940"/>
      <c r="WGX112" s="940"/>
      <c r="WGY112" s="940"/>
      <c r="WGZ112" s="940"/>
      <c r="WHA112" s="940"/>
      <c r="WHB112" s="940"/>
      <c r="WHC112" s="940"/>
      <c r="WHD112" s="940"/>
      <c r="WHE112" s="940"/>
      <c r="WHF112" s="940"/>
      <c r="WHG112" s="940"/>
      <c r="WHH112" s="940"/>
      <c r="WHI112" s="940"/>
      <c r="WHJ112" s="940"/>
      <c r="WHK112" s="940"/>
      <c r="WHL112" s="940"/>
      <c r="WHM112" s="940"/>
      <c r="WHN112" s="940"/>
      <c r="WHO112" s="940"/>
      <c r="WHP112" s="940"/>
      <c r="WHQ112" s="940"/>
      <c r="WHR112" s="940"/>
      <c r="WHS112" s="940"/>
      <c r="WHT112" s="940"/>
      <c r="WHU112" s="940"/>
      <c r="WHV112" s="940"/>
      <c r="WHW112" s="940"/>
      <c r="WHX112" s="940"/>
      <c r="WHY112" s="940"/>
      <c r="WHZ112" s="940"/>
      <c r="WIA112" s="940"/>
      <c r="WIB112" s="940"/>
      <c r="WIC112" s="940"/>
      <c r="WID112" s="940"/>
      <c r="WIE112" s="940"/>
      <c r="WIF112" s="940"/>
      <c r="WIG112" s="940"/>
      <c r="WIH112" s="940"/>
      <c r="WII112" s="940"/>
      <c r="WIJ112" s="940"/>
      <c r="WIK112" s="940"/>
      <c r="WIL112" s="940"/>
      <c r="WIM112" s="940"/>
      <c r="WIN112" s="940"/>
      <c r="WIO112" s="940"/>
      <c r="WIP112" s="940"/>
      <c r="WIQ112" s="940"/>
      <c r="WIR112" s="940"/>
      <c r="WIS112" s="940"/>
      <c r="WIT112" s="940"/>
      <c r="WIU112" s="940"/>
      <c r="WIV112" s="940"/>
      <c r="WIW112" s="940"/>
      <c r="WIX112" s="940"/>
      <c r="WIY112" s="940"/>
      <c r="WIZ112" s="940"/>
      <c r="WJA112" s="940"/>
      <c r="WJB112" s="940"/>
      <c r="WJC112" s="940"/>
      <c r="WJD112" s="940"/>
      <c r="WJE112" s="940"/>
      <c r="WJF112" s="940"/>
      <c r="WJG112" s="940"/>
      <c r="WJH112" s="940"/>
      <c r="WJI112" s="940"/>
      <c r="WJJ112" s="940"/>
      <c r="WJK112" s="940"/>
      <c r="WJL112" s="940"/>
      <c r="WJM112" s="940"/>
      <c r="WJN112" s="940"/>
      <c r="WJO112" s="940"/>
      <c r="WJP112" s="940"/>
      <c r="WJQ112" s="940"/>
      <c r="WJR112" s="940"/>
      <c r="WJS112" s="940"/>
      <c r="WJT112" s="940"/>
      <c r="WJU112" s="940"/>
      <c r="WJV112" s="940"/>
      <c r="WJW112" s="940"/>
      <c r="WJX112" s="940"/>
      <c r="WJY112" s="940"/>
      <c r="WJZ112" s="940"/>
      <c r="WKA112" s="940"/>
      <c r="WKB112" s="940"/>
      <c r="WKC112" s="940"/>
      <c r="WKD112" s="940"/>
      <c r="WKE112" s="940"/>
      <c r="WKF112" s="940"/>
      <c r="WKG112" s="940"/>
      <c r="WKH112" s="940"/>
      <c r="WKI112" s="940"/>
      <c r="WKJ112" s="940"/>
      <c r="WKK112" s="940"/>
      <c r="WKL112" s="940"/>
      <c r="WKM112" s="940"/>
      <c r="WKN112" s="940"/>
      <c r="WKO112" s="940"/>
      <c r="WKP112" s="940"/>
      <c r="WKQ112" s="940"/>
      <c r="WKR112" s="940"/>
      <c r="WKS112" s="940"/>
      <c r="WKT112" s="940"/>
      <c r="WKU112" s="940"/>
      <c r="WKV112" s="940"/>
      <c r="WKW112" s="940"/>
      <c r="WKX112" s="940"/>
      <c r="WKY112" s="940"/>
      <c r="WKZ112" s="940"/>
      <c r="WLA112" s="940"/>
      <c r="WLB112" s="940"/>
      <c r="WLC112" s="940"/>
      <c r="WLD112" s="940"/>
      <c r="WLE112" s="940"/>
      <c r="WLF112" s="940"/>
      <c r="WLG112" s="940"/>
      <c r="WLH112" s="940"/>
      <c r="WLI112" s="940"/>
      <c r="WLJ112" s="940"/>
      <c r="WLK112" s="940"/>
      <c r="WLL112" s="940"/>
      <c r="WLM112" s="940"/>
      <c r="WLN112" s="940"/>
      <c r="WLO112" s="940"/>
      <c r="WLP112" s="940"/>
      <c r="WLQ112" s="940"/>
      <c r="WLR112" s="940"/>
      <c r="WLS112" s="940"/>
      <c r="WLT112" s="940"/>
      <c r="WLU112" s="940"/>
      <c r="WLV112" s="940"/>
      <c r="WLW112" s="940"/>
      <c r="WLX112" s="940"/>
      <c r="WLY112" s="940"/>
      <c r="WLZ112" s="940"/>
      <c r="WMA112" s="940"/>
      <c r="WMB112" s="940"/>
      <c r="WMC112" s="940"/>
      <c r="WMD112" s="940"/>
      <c r="WME112" s="940"/>
      <c r="WMF112" s="940"/>
      <c r="WMG112" s="940"/>
      <c r="WMH112" s="940"/>
      <c r="WMI112" s="940"/>
      <c r="WMJ112" s="940"/>
      <c r="WMK112" s="940"/>
      <c r="WML112" s="940"/>
      <c r="WMM112" s="940"/>
      <c r="WMN112" s="940"/>
      <c r="WMO112" s="940"/>
      <c r="WMP112" s="940"/>
      <c r="WMQ112" s="940"/>
      <c r="WMR112" s="940"/>
      <c r="WMS112" s="940"/>
      <c r="WMT112" s="940"/>
      <c r="WMU112" s="940"/>
      <c r="WMV112" s="940"/>
      <c r="WMW112" s="940"/>
      <c r="WMX112" s="940"/>
      <c r="WMY112" s="940"/>
      <c r="WMZ112" s="940"/>
      <c r="WNA112" s="940"/>
      <c r="WNB112" s="940"/>
      <c r="WNC112" s="940"/>
      <c r="WND112" s="940"/>
      <c r="WNE112" s="940"/>
      <c r="WNF112" s="940"/>
      <c r="WNG112" s="940"/>
      <c r="WNH112" s="940"/>
      <c r="WNI112" s="940"/>
      <c r="WNJ112" s="940"/>
      <c r="WNK112" s="940"/>
      <c r="WNL112" s="940"/>
      <c r="WNM112" s="940"/>
      <c r="WNN112" s="940"/>
      <c r="WNO112" s="940"/>
      <c r="WNP112" s="940"/>
      <c r="WNQ112" s="940"/>
      <c r="WNR112" s="940"/>
      <c r="WNS112" s="940"/>
      <c r="WNT112" s="940"/>
      <c r="WNU112" s="940"/>
      <c r="WNV112" s="940"/>
      <c r="WNW112" s="940"/>
      <c r="WNX112" s="940"/>
      <c r="WNY112" s="940"/>
      <c r="WNZ112" s="940"/>
      <c r="WOA112" s="940"/>
      <c r="WOB112" s="940"/>
      <c r="WOC112" s="940"/>
      <c r="WOD112" s="940"/>
      <c r="WOE112" s="940"/>
      <c r="WOF112" s="940"/>
      <c r="WOG112" s="940"/>
      <c r="WOH112" s="940"/>
      <c r="WOI112" s="940"/>
      <c r="WOJ112" s="940"/>
      <c r="WOK112" s="940"/>
      <c r="WOL112" s="940"/>
      <c r="WOM112" s="940"/>
      <c r="WON112" s="940"/>
      <c r="WOO112" s="940"/>
      <c r="WOP112" s="940"/>
      <c r="WOQ112" s="940"/>
      <c r="WOR112" s="940"/>
      <c r="WOS112" s="940"/>
      <c r="WOT112" s="940"/>
      <c r="WOU112" s="940"/>
      <c r="WOV112" s="940"/>
      <c r="WOW112" s="940"/>
      <c r="WOX112" s="940"/>
      <c r="WOY112" s="940"/>
      <c r="WOZ112" s="940"/>
      <c r="WPA112" s="940"/>
      <c r="WPB112" s="940"/>
      <c r="WPC112" s="940"/>
      <c r="WPD112" s="940"/>
      <c r="WPE112" s="940"/>
      <c r="WPF112" s="940"/>
      <c r="WPG112" s="940"/>
      <c r="WPH112" s="940"/>
      <c r="WPI112" s="940"/>
      <c r="WPJ112" s="940"/>
      <c r="WPK112" s="940"/>
      <c r="WPL112" s="940"/>
      <c r="WPM112" s="940"/>
      <c r="WPN112" s="940"/>
      <c r="WPO112" s="940"/>
      <c r="WPP112" s="940"/>
      <c r="WPQ112" s="940"/>
      <c r="WPR112" s="940"/>
      <c r="WPS112" s="940"/>
      <c r="WPT112" s="940"/>
      <c r="WPU112" s="940"/>
      <c r="WPV112" s="940"/>
      <c r="WPW112" s="940"/>
      <c r="WPX112" s="940"/>
      <c r="WPY112" s="940"/>
      <c r="WPZ112" s="940"/>
      <c r="WQA112" s="940"/>
      <c r="WQB112" s="940"/>
      <c r="WQC112" s="940"/>
      <c r="WQD112" s="940"/>
      <c r="WQE112" s="940"/>
      <c r="WQF112" s="940"/>
      <c r="WQG112" s="940"/>
      <c r="WQH112" s="940"/>
      <c r="WQI112" s="940"/>
      <c r="WQJ112" s="940"/>
      <c r="WQK112" s="940"/>
      <c r="WQL112" s="940"/>
      <c r="WQM112" s="940"/>
      <c r="WQN112" s="940"/>
      <c r="WQO112" s="940"/>
      <c r="WQP112" s="940"/>
      <c r="WQQ112" s="940"/>
      <c r="WQR112" s="940"/>
      <c r="WQS112" s="940"/>
      <c r="WQT112" s="940"/>
      <c r="WQU112" s="940"/>
      <c r="WQV112" s="940"/>
      <c r="WQW112" s="940"/>
      <c r="WQX112" s="940"/>
      <c r="WQY112" s="940"/>
      <c r="WQZ112" s="940"/>
      <c r="WRA112" s="940"/>
      <c r="WRB112" s="940"/>
      <c r="WRC112" s="940"/>
      <c r="WRD112" s="940"/>
      <c r="WRE112" s="940"/>
      <c r="WRF112" s="940"/>
      <c r="WRG112" s="940"/>
      <c r="WRH112" s="940"/>
      <c r="WRI112" s="940"/>
      <c r="WRJ112" s="940"/>
      <c r="WRK112" s="940"/>
      <c r="WRL112" s="940"/>
      <c r="WRM112" s="940"/>
      <c r="WRN112" s="940"/>
      <c r="WRO112" s="940"/>
      <c r="WRP112" s="940"/>
      <c r="WRQ112" s="940"/>
      <c r="WRR112" s="940"/>
      <c r="WRS112" s="940"/>
      <c r="WRT112" s="940"/>
      <c r="WRU112" s="940"/>
      <c r="WRV112" s="940"/>
      <c r="WRW112" s="940"/>
      <c r="WRX112" s="940"/>
      <c r="WRY112" s="940"/>
      <c r="WRZ112" s="940"/>
      <c r="WSA112" s="940"/>
      <c r="WSB112" s="940"/>
      <c r="WSC112" s="940"/>
      <c r="WSD112" s="940"/>
      <c r="WSE112" s="940"/>
      <c r="WSF112" s="940"/>
      <c r="WSG112" s="940"/>
      <c r="WSH112" s="940"/>
      <c r="WSI112" s="940"/>
      <c r="WSJ112" s="940"/>
      <c r="WSK112" s="940"/>
      <c r="WSL112" s="940"/>
      <c r="WSM112" s="940"/>
      <c r="WSN112" s="940"/>
      <c r="WSO112" s="940"/>
      <c r="WSP112" s="940"/>
      <c r="WSQ112" s="940"/>
      <c r="WSR112" s="940"/>
      <c r="WSS112" s="940"/>
      <c r="WST112" s="940"/>
      <c r="WSU112" s="940"/>
      <c r="WSV112" s="940"/>
      <c r="WSW112" s="940"/>
      <c r="WSX112" s="940"/>
      <c r="WSY112" s="940"/>
      <c r="WSZ112" s="940"/>
      <c r="WTA112" s="940"/>
      <c r="WTB112" s="940"/>
      <c r="WTC112" s="940"/>
      <c r="WTD112" s="940"/>
      <c r="WTE112" s="940"/>
      <c r="WTF112" s="940"/>
      <c r="WTG112" s="940"/>
      <c r="WTH112" s="940"/>
      <c r="WTI112" s="940"/>
      <c r="WTJ112" s="940"/>
      <c r="WTK112" s="940"/>
      <c r="WTL112" s="940"/>
      <c r="WTM112" s="940"/>
      <c r="WTN112" s="940"/>
      <c r="WTO112" s="940"/>
      <c r="WTP112" s="940"/>
      <c r="WTQ112" s="940"/>
      <c r="WTR112" s="940"/>
      <c r="WTS112" s="940"/>
      <c r="WTT112" s="940"/>
      <c r="WTU112" s="940"/>
      <c r="WTV112" s="940"/>
      <c r="WTW112" s="940"/>
      <c r="WTX112" s="940"/>
      <c r="WTY112" s="940"/>
      <c r="WTZ112" s="940"/>
      <c r="WUA112" s="940"/>
      <c r="WUB112" s="940"/>
      <c r="WUC112" s="940"/>
      <c r="WUD112" s="940"/>
      <c r="WUE112" s="940"/>
      <c r="WUF112" s="940"/>
      <c r="WUG112" s="940"/>
      <c r="WUH112" s="940"/>
      <c r="WUI112" s="940"/>
      <c r="WUJ112" s="940"/>
      <c r="WUK112" s="940"/>
      <c r="WUL112" s="940"/>
      <c r="WUM112" s="940"/>
      <c r="WUN112" s="940"/>
      <c r="WUO112" s="940"/>
      <c r="WUP112" s="940"/>
      <c r="WUQ112" s="940"/>
      <c r="WUR112" s="940"/>
      <c r="WUS112" s="940"/>
      <c r="WUT112" s="940"/>
      <c r="WUU112" s="940"/>
      <c r="WUV112" s="940"/>
      <c r="WUW112" s="940"/>
      <c r="WUX112" s="940"/>
      <c r="WUY112" s="940"/>
      <c r="WUZ112" s="940"/>
      <c r="WVA112" s="940"/>
      <c r="WVB112" s="940"/>
      <c r="WVC112" s="940"/>
      <c r="WVD112" s="940"/>
      <c r="WVE112" s="940"/>
      <c r="WVF112" s="940"/>
      <c r="WVG112" s="940"/>
      <c r="WVH112" s="940"/>
      <c r="WVI112" s="940"/>
      <c r="WVJ112" s="940"/>
      <c r="WVK112" s="940"/>
      <c r="WVL112" s="940"/>
      <c r="WVM112" s="940"/>
      <c r="WVN112" s="940"/>
      <c r="WVO112" s="940"/>
      <c r="WVP112" s="940"/>
      <c r="WVQ112" s="940"/>
      <c r="WVR112" s="940"/>
      <c r="WVS112" s="940"/>
      <c r="WVT112" s="940"/>
      <c r="WVU112" s="940"/>
      <c r="WVV112" s="940"/>
      <c r="WVW112" s="940"/>
      <c r="WVX112" s="940"/>
      <c r="WVY112" s="940"/>
      <c r="WVZ112" s="940"/>
      <c r="WWA112" s="940"/>
      <c r="WWB112" s="940"/>
      <c r="WWC112" s="940"/>
      <c r="WWD112" s="940"/>
      <c r="WWE112" s="940"/>
      <c r="WWF112" s="940"/>
      <c r="WWG112" s="940"/>
      <c r="WWH112" s="940"/>
      <c r="WWI112" s="940"/>
      <c r="WWJ112" s="940"/>
      <c r="WWK112" s="940"/>
      <c r="WWL112" s="940"/>
      <c r="WWM112" s="940"/>
      <c r="WWN112" s="940"/>
      <c r="WWO112" s="940"/>
      <c r="WWP112" s="940"/>
      <c r="WWQ112" s="940"/>
      <c r="WWR112" s="940"/>
      <c r="WWS112" s="940"/>
      <c r="WWT112" s="940"/>
      <c r="WWU112" s="940"/>
      <c r="WWV112" s="940"/>
      <c r="WWW112" s="940"/>
      <c r="WWX112" s="940"/>
      <c r="WWY112" s="940"/>
      <c r="WWZ112" s="940"/>
      <c r="WXA112" s="940"/>
      <c r="WXB112" s="940"/>
      <c r="WXC112" s="940"/>
      <c r="WXD112" s="940"/>
      <c r="WXE112" s="940"/>
      <c r="WXF112" s="940"/>
      <c r="WXG112" s="940"/>
      <c r="WXH112" s="940"/>
      <c r="WXI112" s="940"/>
      <c r="WXJ112" s="940"/>
      <c r="WXK112" s="940"/>
      <c r="WXL112" s="940"/>
      <c r="WXM112" s="940"/>
      <c r="WXN112" s="940"/>
      <c r="WXO112" s="940"/>
      <c r="WXP112" s="940"/>
      <c r="WXQ112" s="940"/>
      <c r="WXR112" s="940"/>
      <c r="WXS112" s="940"/>
      <c r="WXT112" s="940"/>
      <c r="WXU112" s="940"/>
      <c r="WXV112" s="940"/>
      <c r="WXW112" s="940"/>
      <c r="WXX112" s="940"/>
      <c r="WXY112" s="940"/>
      <c r="WXZ112" s="940"/>
      <c r="WYA112" s="940"/>
      <c r="WYB112" s="940"/>
      <c r="WYC112" s="940"/>
      <c r="WYD112" s="940"/>
      <c r="WYE112" s="940"/>
      <c r="WYF112" s="940"/>
      <c r="WYG112" s="940"/>
      <c r="WYH112" s="940"/>
      <c r="WYI112" s="940"/>
      <c r="WYJ112" s="940"/>
      <c r="WYK112" s="940"/>
      <c r="WYL112" s="940"/>
      <c r="WYM112" s="940"/>
      <c r="WYN112" s="940"/>
      <c r="WYO112" s="940"/>
      <c r="WYP112" s="940"/>
      <c r="WYQ112" s="940"/>
      <c r="WYR112" s="940"/>
      <c r="WYS112" s="940"/>
      <c r="WYT112" s="940"/>
      <c r="WYU112" s="940"/>
      <c r="WYV112" s="940"/>
      <c r="WYW112" s="940"/>
      <c r="WYX112" s="940"/>
      <c r="WYY112" s="940"/>
      <c r="WYZ112" s="940"/>
      <c r="WZA112" s="940"/>
      <c r="WZB112" s="940"/>
      <c r="WZC112" s="940"/>
      <c r="WZD112" s="940"/>
      <c r="WZE112" s="940"/>
      <c r="WZF112" s="940"/>
      <c r="WZG112" s="940"/>
      <c r="WZH112" s="940"/>
      <c r="WZI112" s="940"/>
      <c r="WZJ112" s="940"/>
      <c r="WZK112" s="940"/>
      <c r="WZL112" s="940"/>
      <c r="WZM112" s="940"/>
      <c r="WZN112" s="940"/>
      <c r="WZO112" s="940"/>
      <c r="WZP112" s="940"/>
      <c r="WZQ112" s="940"/>
      <c r="WZR112" s="940"/>
      <c r="WZS112" s="940"/>
      <c r="WZT112" s="940"/>
      <c r="WZU112" s="940"/>
      <c r="WZV112" s="940"/>
      <c r="WZW112" s="940"/>
      <c r="WZX112" s="940"/>
      <c r="WZY112" s="940"/>
      <c r="WZZ112" s="940"/>
      <c r="XAA112" s="940"/>
      <c r="XAB112" s="940"/>
      <c r="XAC112" s="940"/>
      <c r="XAD112" s="940"/>
      <c r="XAE112" s="940"/>
      <c r="XAF112" s="940"/>
      <c r="XAG112" s="940"/>
      <c r="XAH112" s="940"/>
      <c r="XAI112" s="940"/>
      <c r="XAJ112" s="940"/>
      <c r="XAK112" s="940"/>
      <c r="XAL112" s="940"/>
      <c r="XAM112" s="940"/>
      <c r="XAN112" s="940"/>
      <c r="XAO112" s="940"/>
      <c r="XAP112" s="940"/>
      <c r="XAQ112" s="940"/>
      <c r="XAR112" s="940"/>
      <c r="XAS112" s="940"/>
      <c r="XAT112" s="940"/>
      <c r="XAU112" s="940"/>
      <c r="XAV112" s="940"/>
      <c r="XAW112" s="940"/>
      <c r="XAX112" s="940"/>
      <c r="XAY112" s="940"/>
      <c r="XAZ112" s="940"/>
      <c r="XBA112" s="940"/>
      <c r="XBB112" s="940"/>
      <c r="XBC112" s="940"/>
      <c r="XBD112" s="940"/>
      <c r="XBE112" s="940"/>
      <c r="XBF112" s="940"/>
      <c r="XBG112" s="940"/>
      <c r="XBH112" s="940"/>
      <c r="XBI112" s="940"/>
      <c r="XBJ112" s="940"/>
      <c r="XBK112" s="940"/>
      <c r="XBL112" s="940"/>
      <c r="XBM112" s="940"/>
      <c r="XBN112" s="940"/>
      <c r="XBO112" s="940"/>
      <c r="XBP112" s="940"/>
      <c r="XBQ112" s="940"/>
      <c r="XBR112" s="940"/>
      <c r="XBS112" s="940"/>
      <c r="XBT112" s="940"/>
      <c r="XBU112" s="940"/>
      <c r="XBV112" s="940"/>
      <c r="XBW112" s="940"/>
      <c r="XBX112" s="940"/>
      <c r="XBY112" s="940"/>
      <c r="XBZ112" s="940"/>
      <c r="XCA112" s="940"/>
      <c r="XCB112" s="940"/>
      <c r="XCC112" s="940"/>
      <c r="XCD112" s="940"/>
      <c r="XCE112" s="940"/>
      <c r="XCF112" s="940"/>
      <c r="XCG112" s="940"/>
      <c r="XCH112" s="940"/>
      <c r="XCI112" s="940"/>
      <c r="XCJ112" s="940"/>
      <c r="XCK112" s="940"/>
      <c r="XCL112" s="940"/>
      <c r="XCM112" s="940"/>
      <c r="XCN112" s="940"/>
      <c r="XCO112" s="940"/>
      <c r="XCP112" s="940"/>
      <c r="XCQ112" s="940"/>
      <c r="XCR112" s="940"/>
      <c r="XCS112" s="940"/>
      <c r="XCT112" s="940"/>
      <c r="XCU112" s="940"/>
      <c r="XCV112" s="940"/>
      <c r="XCW112" s="940"/>
      <c r="XCX112" s="940"/>
      <c r="XCY112" s="940"/>
      <c r="XCZ112" s="940"/>
      <c r="XDA112" s="940"/>
      <c r="XDB112" s="940"/>
      <c r="XDC112" s="940"/>
      <c r="XDD112" s="940"/>
      <c r="XDE112" s="940"/>
      <c r="XDF112" s="940"/>
      <c r="XDG112" s="940"/>
      <c r="XDH112" s="940"/>
      <c r="XDI112" s="940"/>
      <c r="XDJ112" s="940"/>
      <c r="XDK112" s="940"/>
      <c r="XDL112" s="940"/>
      <c r="XDM112" s="940"/>
      <c r="XDN112" s="940"/>
      <c r="XDO112" s="940"/>
      <c r="XDP112" s="940"/>
      <c r="XDQ112" s="940"/>
      <c r="XDR112" s="940"/>
      <c r="XDS112" s="940"/>
      <c r="XDT112" s="940"/>
      <c r="XDU112" s="940"/>
      <c r="XDV112" s="940"/>
      <c r="XDW112" s="940"/>
      <c r="XDX112" s="940"/>
      <c r="XDY112" s="940"/>
      <c r="XDZ112" s="940"/>
      <c r="XEA112" s="940"/>
      <c r="XEB112" s="940"/>
      <c r="XEC112" s="940"/>
      <c r="XED112" s="940"/>
      <c r="XEE112" s="940"/>
      <c r="XEF112" s="940"/>
      <c r="XEG112" s="940"/>
      <c r="XEH112" s="940"/>
      <c r="XEI112" s="940"/>
      <c r="XEJ112" s="940"/>
      <c r="XEK112" s="940"/>
      <c r="XEL112" s="940"/>
      <c r="XEM112" s="940"/>
      <c r="XEN112" s="940"/>
      <c r="XEO112" s="940"/>
      <c r="XEP112" s="940"/>
      <c r="XEQ112" s="940"/>
      <c r="XER112" s="940"/>
      <c r="XES112" s="940"/>
      <c r="XET112" s="940"/>
      <c r="XEU112" s="940"/>
      <c r="XEV112" s="940"/>
      <c r="XEW112" s="940"/>
      <c r="XEX112" s="940"/>
      <c r="XEY112" s="940"/>
      <c r="XEZ112" s="940"/>
      <c r="XFA112" s="940"/>
      <c r="XFB112" s="940"/>
      <c r="XFC112" s="940"/>
    </row>
    <row r="113" spans="1:16383" ht="33.75" customHeight="1" x14ac:dyDescent="0.2">
      <c r="A113" s="973" t="str">
        <f t="shared" si="20"/>
        <v>f/ Includes ticketed commercial, over-the-bank sales, and ceremonial and subsistence catch.  Spring season commercial fishery closed in 1975, 1976, and from 1978 to 2000.  Spring Chinook landed during those years were from the winter season fishery and limited spring Ceremonial &amp; Subsistence harvest.   Includes below Bonneville Dam C&amp;S starting in 2008 along with fish taken for tribal use from lower river test fishing.</v>
      </c>
      <c r="B113" s="973"/>
      <c r="C113" s="973"/>
      <c r="D113" s="973"/>
      <c r="E113" s="973"/>
      <c r="F113" s="973"/>
      <c r="G113" s="973"/>
      <c r="H113" s="973"/>
      <c r="I113" s="973"/>
      <c r="J113" s="973"/>
      <c r="K113" s="973"/>
      <c r="L113" s="973"/>
      <c r="M113" s="940"/>
      <c r="N113" s="940"/>
      <c r="O113" s="940"/>
      <c r="P113" s="940"/>
      <c r="Q113" s="940"/>
      <c r="R113" s="940"/>
      <c r="S113" s="940"/>
      <c r="T113" s="940"/>
      <c r="U113" s="940"/>
      <c r="V113" s="940"/>
      <c r="W113" s="940"/>
      <c r="X113" s="940"/>
      <c r="Y113" s="940"/>
      <c r="Z113" s="940"/>
      <c r="AA113" s="940"/>
      <c r="AB113" s="940"/>
      <c r="AC113" s="940"/>
      <c r="AD113" s="940"/>
      <c r="AE113" s="940"/>
      <c r="AF113" s="940"/>
      <c r="AG113" s="940"/>
      <c r="AH113" s="940"/>
      <c r="AI113" s="940"/>
      <c r="AJ113" s="940"/>
      <c r="AK113" s="940"/>
      <c r="AL113" s="940"/>
      <c r="AM113" s="940"/>
      <c r="AN113" s="940"/>
      <c r="AO113" s="940"/>
      <c r="AP113" s="940"/>
      <c r="AQ113" s="940"/>
      <c r="AR113" s="940"/>
      <c r="AS113" s="940"/>
      <c r="AT113" s="940"/>
      <c r="AU113" s="940"/>
      <c r="AV113" s="940"/>
      <c r="AW113" s="940"/>
      <c r="AX113" s="940"/>
      <c r="AY113" s="940"/>
      <c r="AZ113" s="940"/>
      <c r="BA113" s="940"/>
      <c r="BB113" s="940"/>
      <c r="BC113" s="940"/>
      <c r="BD113" s="940"/>
      <c r="BE113" s="940"/>
      <c r="BF113" s="940"/>
      <c r="BG113" s="940"/>
      <c r="BH113" s="940"/>
      <c r="BI113" s="940"/>
      <c r="BJ113" s="940"/>
      <c r="BK113" s="940"/>
      <c r="BL113" s="940"/>
      <c r="BM113" s="940"/>
      <c r="BN113" s="940"/>
      <c r="BO113" s="940"/>
      <c r="BP113" s="940"/>
      <c r="BQ113" s="940"/>
      <c r="BR113" s="940"/>
      <c r="BS113" s="940"/>
      <c r="BT113" s="940"/>
      <c r="BU113" s="940"/>
      <c r="BV113" s="940"/>
      <c r="BW113" s="940"/>
      <c r="BX113" s="940"/>
      <c r="BY113" s="940"/>
      <c r="BZ113" s="940"/>
      <c r="CA113" s="940"/>
      <c r="CB113" s="940"/>
      <c r="CC113" s="940"/>
      <c r="CD113" s="940"/>
      <c r="CE113" s="940"/>
      <c r="CF113" s="940"/>
      <c r="CG113" s="940"/>
      <c r="CH113" s="940"/>
      <c r="CI113" s="940"/>
      <c r="CJ113" s="940"/>
      <c r="CK113" s="940"/>
      <c r="CL113" s="940"/>
      <c r="CM113" s="940"/>
      <c r="CN113" s="940"/>
      <c r="CO113" s="940"/>
      <c r="CP113" s="940"/>
      <c r="CQ113" s="940"/>
      <c r="CR113" s="940"/>
      <c r="CS113" s="940"/>
      <c r="CT113" s="940"/>
      <c r="CU113" s="940"/>
      <c r="CV113" s="940"/>
      <c r="CW113" s="940"/>
      <c r="CX113" s="940"/>
      <c r="CY113" s="940"/>
      <c r="CZ113" s="940"/>
      <c r="DA113" s="940"/>
      <c r="DB113" s="940"/>
      <c r="DC113" s="940"/>
      <c r="DD113" s="940"/>
      <c r="DE113" s="940"/>
      <c r="DF113" s="940"/>
      <c r="DG113" s="940"/>
      <c r="DH113" s="940"/>
      <c r="DI113" s="940"/>
      <c r="DJ113" s="940"/>
      <c r="DK113" s="940"/>
      <c r="DL113" s="940"/>
      <c r="DM113" s="940"/>
      <c r="DN113" s="940"/>
      <c r="DO113" s="940"/>
      <c r="DP113" s="940"/>
      <c r="DQ113" s="940"/>
      <c r="DR113" s="940"/>
      <c r="DS113" s="940"/>
      <c r="DT113" s="940"/>
      <c r="DU113" s="940"/>
      <c r="DV113" s="940"/>
      <c r="DW113" s="940"/>
      <c r="DX113" s="940"/>
      <c r="DY113" s="940"/>
      <c r="DZ113" s="940"/>
      <c r="EA113" s="940"/>
      <c r="EB113" s="940"/>
      <c r="EC113" s="940"/>
      <c r="ED113" s="940"/>
      <c r="EE113" s="940"/>
      <c r="EF113" s="940"/>
      <c r="EG113" s="940"/>
      <c r="EH113" s="940"/>
      <c r="EI113" s="940"/>
      <c r="EJ113" s="940"/>
      <c r="EK113" s="940"/>
      <c r="EL113" s="940"/>
      <c r="EM113" s="940"/>
      <c r="EN113" s="940"/>
      <c r="EO113" s="940"/>
      <c r="EP113" s="940"/>
      <c r="EQ113" s="940"/>
      <c r="ER113" s="940"/>
      <c r="ES113" s="940"/>
      <c r="ET113" s="940"/>
      <c r="EU113" s="940"/>
      <c r="EV113" s="940"/>
      <c r="EW113" s="940"/>
      <c r="EX113" s="940"/>
      <c r="EY113" s="940"/>
      <c r="EZ113" s="940"/>
      <c r="FA113" s="940"/>
      <c r="FB113" s="940"/>
      <c r="FC113" s="940"/>
      <c r="FD113" s="940"/>
      <c r="FE113" s="940"/>
      <c r="FF113" s="940"/>
      <c r="FG113" s="940"/>
      <c r="FH113" s="940"/>
      <c r="FI113" s="940"/>
      <c r="FJ113" s="940"/>
      <c r="FK113" s="940"/>
      <c r="FL113" s="940"/>
      <c r="FM113" s="940"/>
      <c r="FN113" s="940"/>
      <c r="FO113" s="940"/>
      <c r="FP113" s="940"/>
      <c r="FQ113" s="940"/>
      <c r="FR113" s="940"/>
      <c r="FS113" s="940"/>
      <c r="FT113" s="940"/>
      <c r="FU113" s="940"/>
      <c r="FV113" s="940"/>
      <c r="FW113" s="940"/>
      <c r="FX113" s="940"/>
      <c r="FY113" s="940"/>
      <c r="FZ113" s="940"/>
      <c r="GA113" s="940"/>
      <c r="GB113" s="940"/>
      <c r="GC113" s="940"/>
      <c r="GD113" s="940"/>
      <c r="GE113" s="940"/>
      <c r="GF113" s="940"/>
      <c r="GG113" s="940"/>
      <c r="GH113" s="940"/>
      <c r="GI113" s="940"/>
      <c r="GJ113" s="940"/>
      <c r="GK113" s="940"/>
      <c r="GL113" s="940"/>
      <c r="GM113" s="940"/>
      <c r="GN113" s="940"/>
      <c r="GO113" s="940"/>
      <c r="GP113" s="940"/>
      <c r="GQ113" s="940"/>
      <c r="GR113" s="940"/>
      <c r="GS113" s="940"/>
      <c r="GT113" s="940"/>
      <c r="GU113" s="940"/>
      <c r="GV113" s="940"/>
      <c r="GW113" s="940"/>
      <c r="GX113" s="940"/>
      <c r="GY113" s="940"/>
      <c r="GZ113" s="940"/>
      <c r="HA113" s="940"/>
      <c r="HB113" s="940"/>
      <c r="HC113" s="940"/>
      <c r="HD113" s="940"/>
      <c r="HE113" s="940"/>
      <c r="HF113" s="940"/>
      <c r="HG113" s="940"/>
      <c r="HH113" s="940"/>
      <c r="HI113" s="940"/>
      <c r="HJ113" s="940"/>
      <c r="HK113" s="940"/>
      <c r="HL113" s="940"/>
      <c r="HM113" s="940"/>
      <c r="HN113" s="940"/>
      <c r="HO113" s="940"/>
      <c r="HP113" s="940"/>
      <c r="HQ113" s="940"/>
      <c r="HR113" s="940"/>
      <c r="HS113" s="940"/>
      <c r="HT113" s="940"/>
      <c r="HU113" s="940"/>
      <c r="HV113" s="940"/>
      <c r="HW113" s="940"/>
      <c r="HX113" s="940"/>
      <c r="HY113" s="940"/>
      <c r="HZ113" s="940"/>
      <c r="IA113" s="940"/>
      <c r="IB113" s="940"/>
      <c r="IC113" s="940"/>
      <c r="ID113" s="940"/>
      <c r="IE113" s="940"/>
      <c r="IF113" s="940"/>
      <c r="IG113" s="940"/>
      <c r="IH113" s="940"/>
      <c r="II113" s="940"/>
      <c r="IJ113" s="940"/>
      <c r="IK113" s="940"/>
      <c r="IL113" s="940"/>
      <c r="IM113" s="940"/>
      <c r="IN113" s="940"/>
      <c r="IO113" s="940"/>
      <c r="IP113" s="940"/>
      <c r="IQ113" s="940"/>
      <c r="IR113" s="940"/>
      <c r="IS113" s="940"/>
      <c r="IT113" s="940"/>
      <c r="IU113" s="940"/>
      <c r="IV113" s="940"/>
      <c r="IW113" s="940"/>
      <c r="IX113" s="940"/>
      <c r="IY113" s="940"/>
      <c r="IZ113" s="940"/>
      <c r="JA113" s="940"/>
      <c r="JB113" s="940"/>
      <c r="JC113" s="940"/>
      <c r="JD113" s="940"/>
      <c r="JE113" s="940"/>
      <c r="JF113" s="940"/>
      <c r="JG113" s="940"/>
      <c r="JH113" s="940"/>
      <c r="JI113" s="940"/>
      <c r="JJ113" s="940"/>
      <c r="JK113" s="940"/>
      <c r="JL113" s="940"/>
      <c r="JM113" s="940"/>
      <c r="JN113" s="940"/>
      <c r="JO113" s="940"/>
      <c r="JP113" s="940"/>
      <c r="JQ113" s="940"/>
      <c r="JR113" s="940"/>
      <c r="JS113" s="940"/>
      <c r="JT113" s="940"/>
      <c r="JU113" s="940"/>
      <c r="JV113" s="940"/>
      <c r="JW113" s="940"/>
      <c r="JX113" s="940"/>
      <c r="JY113" s="940"/>
      <c r="JZ113" s="940"/>
      <c r="KA113" s="940"/>
      <c r="KB113" s="940"/>
      <c r="KC113" s="940"/>
      <c r="KD113" s="940"/>
      <c r="KE113" s="940"/>
      <c r="KF113" s="940"/>
      <c r="KG113" s="940"/>
      <c r="KH113" s="940"/>
      <c r="KI113" s="940"/>
      <c r="KJ113" s="940"/>
      <c r="KK113" s="940"/>
      <c r="KL113" s="940"/>
      <c r="KM113" s="940"/>
      <c r="KN113" s="940"/>
      <c r="KO113" s="940"/>
      <c r="KP113" s="940"/>
      <c r="KQ113" s="940"/>
      <c r="KR113" s="940"/>
      <c r="KS113" s="940"/>
      <c r="KT113" s="940"/>
      <c r="KU113" s="940"/>
      <c r="KV113" s="940"/>
      <c r="KW113" s="940"/>
      <c r="KX113" s="940"/>
      <c r="KY113" s="940"/>
      <c r="KZ113" s="940"/>
      <c r="LA113" s="940"/>
      <c r="LB113" s="940"/>
      <c r="LC113" s="940"/>
      <c r="LD113" s="940"/>
      <c r="LE113" s="940"/>
      <c r="LF113" s="940"/>
      <c r="LG113" s="940"/>
      <c r="LH113" s="940"/>
      <c r="LI113" s="940"/>
      <c r="LJ113" s="940"/>
      <c r="LK113" s="940"/>
      <c r="LL113" s="940"/>
      <c r="LM113" s="940"/>
      <c r="LN113" s="940"/>
      <c r="LO113" s="940"/>
      <c r="LP113" s="940"/>
      <c r="LQ113" s="940"/>
      <c r="LR113" s="940"/>
      <c r="LS113" s="940"/>
      <c r="LT113" s="940"/>
      <c r="LU113" s="940"/>
      <c r="LV113" s="940"/>
      <c r="LW113" s="940"/>
      <c r="LX113" s="940"/>
      <c r="LY113" s="940"/>
      <c r="LZ113" s="940"/>
      <c r="MA113" s="940"/>
      <c r="MB113" s="940"/>
      <c r="MC113" s="940"/>
      <c r="MD113" s="940"/>
      <c r="ME113" s="940"/>
      <c r="MF113" s="940"/>
      <c r="MG113" s="940"/>
      <c r="MH113" s="940"/>
      <c r="MI113" s="940"/>
      <c r="MJ113" s="940"/>
      <c r="MK113" s="940"/>
      <c r="ML113" s="940"/>
      <c r="MM113" s="940"/>
      <c r="MN113" s="940"/>
      <c r="MO113" s="940"/>
      <c r="MP113" s="940"/>
      <c r="MQ113" s="940"/>
      <c r="MR113" s="940"/>
      <c r="MS113" s="940"/>
      <c r="MT113" s="940"/>
      <c r="MU113" s="940"/>
      <c r="MV113" s="940"/>
      <c r="MW113" s="940"/>
      <c r="MX113" s="940"/>
      <c r="MY113" s="940"/>
      <c r="MZ113" s="940"/>
      <c r="NA113" s="940"/>
      <c r="NB113" s="940"/>
      <c r="NC113" s="940"/>
      <c r="ND113" s="940"/>
      <c r="NE113" s="940"/>
      <c r="NF113" s="940"/>
      <c r="NG113" s="940"/>
      <c r="NH113" s="940"/>
      <c r="NI113" s="940"/>
      <c r="NJ113" s="940"/>
      <c r="NK113" s="940"/>
      <c r="NL113" s="940"/>
      <c r="NM113" s="940"/>
      <c r="NN113" s="940"/>
      <c r="NO113" s="940"/>
      <c r="NP113" s="940"/>
      <c r="NQ113" s="940"/>
      <c r="NR113" s="940"/>
      <c r="NS113" s="940"/>
      <c r="NT113" s="940"/>
      <c r="NU113" s="940"/>
      <c r="NV113" s="940"/>
      <c r="NW113" s="940"/>
      <c r="NX113" s="940"/>
      <c r="NY113" s="940"/>
      <c r="NZ113" s="940"/>
      <c r="OA113" s="940"/>
      <c r="OB113" s="940"/>
      <c r="OC113" s="940"/>
      <c r="OD113" s="940"/>
      <c r="OE113" s="940"/>
      <c r="OF113" s="940"/>
      <c r="OG113" s="940"/>
      <c r="OH113" s="940"/>
      <c r="OI113" s="940"/>
      <c r="OJ113" s="940"/>
      <c r="OK113" s="940"/>
      <c r="OL113" s="940"/>
      <c r="OM113" s="940"/>
      <c r="ON113" s="940"/>
      <c r="OO113" s="940"/>
      <c r="OP113" s="940"/>
      <c r="OQ113" s="940"/>
      <c r="OR113" s="940"/>
      <c r="OS113" s="940"/>
      <c r="OT113" s="940"/>
      <c r="OU113" s="940"/>
      <c r="OV113" s="940"/>
      <c r="OW113" s="940"/>
      <c r="OX113" s="940"/>
      <c r="OY113" s="940"/>
      <c r="OZ113" s="940"/>
      <c r="PA113" s="940"/>
      <c r="PB113" s="940"/>
      <c r="PC113" s="940"/>
      <c r="PD113" s="940"/>
      <c r="PE113" s="940"/>
      <c r="PF113" s="940"/>
      <c r="PG113" s="940"/>
      <c r="PH113" s="940"/>
      <c r="PI113" s="940"/>
      <c r="PJ113" s="940"/>
      <c r="PK113" s="940"/>
      <c r="PL113" s="940"/>
      <c r="PM113" s="940"/>
      <c r="PN113" s="940"/>
      <c r="PO113" s="940"/>
      <c r="PP113" s="940"/>
      <c r="PQ113" s="940"/>
      <c r="PR113" s="940"/>
      <c r="PS113" s="940"/>
      <c r="PT113" s="940"/>
      <c r="PU113" s="940"/>
      <c r="PV113" s="940"/>
      <c r="PW113" s="940"/>
      <c r="PX113" s="940"/>
      <c r="PY113" s="940"/>
      <c r="PZ113" s="940"/>
      <c r="QA113" s="940"/>
      <c r="QB113" s="940"/>
      <c r="QC113" s="940"/>
      <c r="QD113" s="940"/>
      <c r="QE113" s="940"/>
      <c r="QF113" s="940"/>
      <c r="QG113" s="940"/>
      <c r="QH113" s="940"/>
      <c r="QI113" s="940"/>
      <c r="QJ113" s="940"/>
      <c r="QK113" s="940"/>
      <c r="QL113" s="940"/>
      <c r="QM113" s="940"/>
      <c r="QN113" s="940"/>
      <c r="QO113" s="940"/>
      <c r="QP113" s="940"/>
      <c r="QQ113" s="940"/>
      <c r="QR113" s="940"/>
      <c r="QS113" s="940"/>
      <c r="QT113" s="940"/>
      <c r="QU113" s="940"/>
      <c r="QV113" s="940"/>
      <c r="QW113" s="940"/>
      <c r="QX113" s="940"/>
      <c r="QY113" s="940"/>
      <c r="QZ113" s="940"/>
      <c r="RA113" s="940"/>
      <c r="RB113" s="940"/>
      <c r="RC113" s="940"/>
      <c r="RD113" s="940"/>
      <c r="RE113" s="940"/>
      <c r="RF113" s="940"/>
      <c r="RG113" s="940"/>
      <c r="RH113" s="940"/>
      <c r="RI113" s="940"/>
      <c r="RJ113" s="940"/>
      <c r="RK113" s="940"/>
      <c r="RL113" s="940"/>
      <c r="RM113" s="940"/>
      <c r="RN113" s="940"/>
      <c r="RO113" s="940"/>
      <c r="RP113" s="940"/>
      <c r="RQ113" s="940"/>
      <c r="RR113" s="940"/>
      <c r="RS113" s="940"/>
      <c r="RT113" s="940"/>
      <c r="RU113" s="940"/>
      <c r="RV113" s="940"/>
      <c r="RW113" s="940"/>
      <c r="RX113" s="940"/>
      <c r="RY113" s="940"/>
      <c r="RZ113" s="940"/>
      <c r="SA113" s="940"/>
      <c r="SB113" s="940"/>
      <c r="SC113" s="940"/>
      <c r="SD113" s="940"/>
      <c r="SE113" s="940"/>
      <c r="SF113" s="940"/>
      <c r="SG113" s="940"/>
      <c r="SH113" s="940"/>
      <c r="SI113" s="940"/>
      <c r="SJ113" s="940"/>
      <c r="SK113" s="940"/>
      <c r="SL113" s="940"/>
      <c r="SM113" s="940"/>
      <c r="SN113" s="940"/>
      <c r="SO113" s="940"/>
      <c r="SP113" s="940"/>
      <c r="SQ113" s="940"/>
      <c r="SR113" s="940"/>
      <c r="SS113" s="940"/>
      <c r="ST113" s="940"/>
      <c r="SU113" s="940"/>
      <c r="SV113" s="940"/>
      <c r="SW113" s="940"/>
      <c r="SX113" s="940"/>
      <c r="SY113" s="940"/>
      <c r="SZ113" s="940"/>
      <c r="TA113" s="940"/>
      <c r="TB113" s="940"/>
      <c r="TC113" s="940"/>
      <c r="TD113" s="940"/>
      <c r="TE113" s="940"/>
      <c r="TF113" s="940"/>
      <c r="TG113" s="940"/>
      <c r="TH113" s="940"/>
      <c r="TI113" s="940"/>
      <c r="TJ113" s="940"/>
      <c r="TK113" s="940"/>
      <c r="TL113" s="940"/>
      <c r="TM113" s="940"/>
      <c r="TN113" s="940"/>
      <c r="TO113" s="940"/>
      <c r="TP113" s="940"/>
      <c r="TQ113" s="940"/>
      <c r="TR113" s="940"/>
      <c r="TS113" s="940"/>
      <c r="TT113" s="940"/>
      <c r="TU113" s="940"/>
      <c r="TV113" s="940"/>
      <c r="TW113" s="940"/>
      <c r="TX113" s="940"/>
      <c r="TY113" s="940"/>
      <c r="TZ113" s="940"/>
      <c r="UA113" s="940"/>
      <c r="UB113" s="940"/>
      <c r="UC113" s="940"/>
      <c r="UD113" s="940"/>
      <c r="UE113" s="940"/>
      <c r="UF113" s="940"/>
      <c r="UG113" s="940"/>
      <c r="UH113" s="940"/>
      <c r="UI113" s="940"/>
      <c r="UJ113" s="940"/>
      <c r="UK113" s="940"/>
      <c r="UL113" s="940"/>
      <c r="UM113" s="940"/>
      <c r="UN113" s="940"/>
      <c r="UO113" s="940"/>
      <c r="UP113" s="940"/>
      <c r="UQ113" s="940"/>
      <c r="UR113" s="940"/>
      <c r="US113" s="940"/>
      <c r="UT113" s="940"/>
      <c r="UU113" s="940"/>
      <c r="UV113" s="940"/>
      <c r="UW113" s="940"/>
      <c r="UX113" s="940"/>
      <c r="UY113" s="940"/>
      <c r="UZ113" s="940"/>
      <c r="VA113" s="940"/>
      <c r="VB113" s="940"/>
      <c r="VC113" s="940"/>
      <c r="VD113" s="940"/>
      <c r="VE113" s="940"/>
      <c r="VF113" s="940"/>
      <c r="VG113" s="940"/>
      <c r="VH113" s="940"/>
      <c r="VI113" s="940"/>
      <c r="VJ113" s="940"/>
      <c r="VK113" s="940"/>
      <c r="VL113" s="940"/>
      <c r="VM113" s="940"/>
      <c r="VN113" s="940"/>
      <c r="VO113" s="940"/>
      <c r="VP113" s="940"/>
      <c r="VQ113" s="940"/>
      <c r="VR113" s="940"/>
      <c r="VS113" s="940"/>
      <c r="VT113" s="940"/>
      <c r="VU113" s="940"/>
      <c r="VV113" s="940"/>
      <c r="VW113" s="940"/>
      <c r="VX113" s="940"/>
      <c r="VY113" s="940"/>
      <c r="VZ113" s="940"/>
      <c r="WA113" s="940"/>
      <c r="WB113" s="940"/>
      <c r="WC113" s="940"/>
      <c r="WD113" s="940"/>
      <c r="WE113" s="940"/>
      <c r="WF113" s="940"/>
      <c r="WG113" s="940"/>
      <c r="WH113" s="940"/>
      <c r="WI113" s="940"/>
      <c r="WJ113" s="940"/>
      <c r="WK113" s="940"/>
      <c r="WL113" s="940"/>
      <c r="WM113" s="940"/>
      <c r="WN113" s="940"/>
      <c r="WO113" s="940"/>
      <c r="WP113" s="940"/>
      <c r="WQ113" s="940"/>
      <c r="WR113" s="940"/>
      <c r="WS113" s="940"/>
      <c r="WT113" s="940"/>
      <c r="WU113" s="940"/>
      <c r="WV113" s="940"/>
      <c r="WW113" s="940"/>
      <c r="WX113" s="940"/>
      <c r="WY113" s="940"/>
      <c r="WZ113" s="940"/>
      <c r="XA113" s="940"/>
      <c r="XB113" s="940"/>
      <c r="XC113" s="940"/>
      <c r="XD113" s="940"/>
      <c r="XE113" s="940"/>
      <c r="XF113" s="940"/>
      <c r="XG113" s="940"/>
      <c r="XH113" s="940"/>
      <c r="XI113" s="940"/>
      <c r="XJ113" s="940"/>
      <c r="XK113" s="940"/>
      <c r="XL113" s="940"/>
      <c r="XM113" s="940"/>
      <c r="XN113" s="940"/>
      <c r="XO113" s="940"/>
      <c r="XP113" s="940"/>
      <c r="XQ113" s="940"/>
      <c r="XR113" s="940"/>
      <c r="XS113" s="940"/>
      <c r="XT113" s="940"/>
      <c r="XU113" s="940"/>
      <c r="XV113" s="940"/>
      <c r="XW113" s="940"/>
      <c r="XX113" s="940"/>
      <c r="XY113" s="940"/>
      <c r="XZ113" s="940"/>
      <c r="YA113" s="940"/>
      <c r="YB113" s="940"/>
      <c r="YC113" s="940"/>
      <c r="YD113" s="940"/>
      <c r="YE113" s="940"/>
      <c r="YF113" s="940"/>
      <c r="YG113" s="940"/>
      <c r="YH113" s="940"/>
      <c r="YI113" s="940"/>
      <c r="YJ113" s="940"/>
      <c r="YK113" s="940"/>
      <c r="YL113" s="940"/>
      <c r="YM113" s="940"/>
      <c r="YN113" s="940"/>
      <c r="YO113" s="940"/>
      <c r="YP113" s="940"/>
      <c r="YQ113" s="940"/>
      <c r="YR113" s="940"/>
      <c r="YS113" s="940"/>
      <c r="YT113" s="940"/>
      <c r="YU113" s="940"/>
      <c r="YV113" s="940"/>
      <c r="YW113" s="940"/>
      <c r="YX113" s="940"/>
      <c r="YY113" s="940"/>
      <c r="YZ113" s="940"/>
      <c r="ZA113" s="940"/>
      <c r="ZB113" s="940"/>
      <c r="ZC113" s="940"/>
      <c r="ZD113" s="940"/>
      <c r="ZE113" s="940"/>
      <c r="ZF113" s="940"/>
      <c r="ZG113" s="940"/>
      <c r="ZH113" s="940"/>
      <c r="ZI113" s="940"/>
      <c r="ZJ113" s="940"/>
      <c r="ZK113" s="940"/>
      <c r="ZL113" s="940"/>
      <c r="ZM113" s="940"/>
      <c r="ZN113" s="940"/>
      <c r="ZO113" s="940"/>
      <c r="ZP113" s="940"/>
      <c r="ZQ113" s="940"/>
      <c r="ZR113" s="940"/>
      <c r="ZS113" s="940"/>
      <c r="ZT113" s="940"/>
      <c r="ZU113" s="940"/>
      <c r="ZV113" s="940"/>
      <c r="ZW113" s="940"/>
      <c r="ZX113" s="940"/>
      <c r="ZY113" s="940"/>
      <c r="ZZ113" s="940"/>
      <c r="AAA113" s="940"/>
      <c r="AAB113" s="940"/>
      <c r="AAC113" s="940"/>
      <c r="AAD113" s="940"/>
      <c r="AAE113" s="940"/>
      <c r="AAF113" s="940"/>
      <c r="AAG113" s="940"/>
      <c r="AAH113" s="940"/>
      <c r="AAI113" s="940"/>
      <c r="AAJ113" s="940"/>
      <c r="AAK113" s="940"/>
      <c r="AAL113" s="940"/>
      <c r="AAM113" s="940"/>
      <c r="AAN113" s="940"/>
      <c r="AAO113" s="940"/>
      <c r="AAP113" s="940"/>
      <c r="AAQ113" s="940"/>
      <c r="AAR113" s="940"/>
      <c r="AAS113" s="940"/>
      <c r="AAT113" s="940"/>
      <c r="AAU113" s="940"/>
      <c r="AAV113" s="940"/>
      <c r="AAW113" s="940"/>
      <c r="AAX113" s="940"/>
      <c r="AAY113" s="940"/>
      <c r="AAZ113" s="940"/>
      <c r="ABA113" s="940"/>
      <c r="ABB113" s="940"/>
      <c r="ABC113" s="940"/>
      <c r="ABD113" s="940"/>
      <c r="ABE113" s="940"/>
      <c r="ABF113" s="940"/>
      <c r="ABG113" s="940"/>
      <c r="ABH113" s="940"/>
      <c r="ABI113" s="940"/>
      <c r="ABJ113" s="940"/>
      <c r="ABK113" s="940"/>
      <c r="ABL113" s="940"/>
      <c r="ABM113" s="940"/>
      <c r="ABN113" s="940"/>
      <c r="ABO113" s="940"/>
      <c r="ABP113" s="940"/>
      <c r="ABQ113" s="940"/>
      <c r="ABR113" s="940"/>
      <c r="ABS113" s="940"/>
      <c r="ABT113" s="940"/>
      <c r="ABU113" s="940"/>
      <c r="ABV113" s="940"/>
      <c r="ABW113" s="940"/>
      <c r="ABX113" s="940"/>
      <c r="ABY113" s="940"/>
      <c r="ABZ113" s="940"/>
      <c r="ACA113" s="940"/>
      <c r="ACB113" s="940"/>
      <c r="ACC113" s="940"/>
      <c r="ACD113" s="940"/>
      <c r="ACE113" s="940"/>
      <c r="ACF113" s="940"/>
      <c r="ACG113" s="940"/>
      <c r="ACH113" s="940"/>
      <c r="ACI113" s="940"/>
      <c r="ACJ113" s="940"/>
      <c r="ACK113" s="940"/>
      <c r="ACL113" s="940"/>
      <c r="ACM113" s="940"/>
      <c r="ACN113" s="940"/>
      <c r="ACO113" s="940"/>
      <c r="ACP113" s="940"/>
      <c r="ACQ113" s="940"/>
      <c r="ACR113" s="940"/>
      <c r="ACS113" s="940"/>
      <c r="ACT113" s="940"/>
      <c r="ACU113" s="940"/>
      <c r="ACV113" s="940"/>
      <c r="ACW113" s="940"/>
      <c r="ACX113" s="940"/>
      <c r="ACY113" s="940"/>
      <c r="ACZ113" s="940"/>
      <c r="ADA113" s="940"/>
      <c r="ADB113" s="940"/>
      <c r="ADC113" s="940"/>
      <c r="ADD113" s="940"/>
      <c r="ADE113" s="940"/>
      <c r="ADF113" s="940"/>
      <c r="ADG113" s="940"/>
      <c r="ADH113" s="940"/>
      <c r="ADI113" s="940"/>
      <c r="ADJ113" s="940"/>
      <c r="ADK113" s="940"/>
      <c r="ADL113" s="940"/>
      <c r="ADM113" s="940"/>
      <c r="ADN113" s="940"/>
      <c r="ADO113" s="940"/>
      <c r="ADP113" s="940"/>
      <c r="ADQ113" s="940"/>
      <c r="ADR113" s="940"/>
      <c r="ADS113" s="940"/>
      <c r="ADT113" s="940"/>
      <c r="ADU113" s="940"/>
      <c r="ADV113" s="940"/>
      <c r="ADW113" s="940"/>
      <c r="ADX113" s="940"/>
      <c r="ADY113" s="940"/>
      <c r="ADZ113" s="940"/>
      <c r="AEA113" s="940"/>
      <c r="AEB113" s="940"/>
      <c r="AEC113" s="940"/>
      <c r="AED113" s="940"/>
      <c r="AEE113" s="940"/>
      <c r="AEF113" s="940"/>
      <c r="AEG113" s="940"/>
      <c r="AEH113" s="940"/>
      <c r="AEI113" s="940"/>
      <c r="AEJ113" s="940"/>
      <c r="AEK113" s="940"/>
      <c r="AEL113" s="940"/>
      <c r="AEM113" s="940"/>
      <c r="AEN113" s="940"/>
      <c r="AEO113" s="940"/>
      <c r="AEP113" s="940"/>
      <c r="AEQ113" s="940"/>
      <c r="AER113" s="940"/>
      <c r="AES113" s="940"/>
      <c r="AET113" s="940"/>
      <c r="AEU113" s="940"/>
      <c r="AEV113" s="940"/>
      <c r="AEW113" s="940"/>
      <c r="AEX113" s="940"/>
      <c r="AEY113" s="940"/>
      <c r="AEZ113" s="940"/>
      <c r="AFA113" s="940"/>
      <c r="AFB113" s="940"/>
      <c r="AFC113" s="940"/>
      <c r="AFD113" s="940"/>
      <c r="AFE113" s="940"/>
      <c r="AFF113" s="940"/>
      <c r="AFG113" s="940"/>
      <c r="AFH113" s="940"/>
      <c r="AFI113" s="940"/>
      <c r="AFJ113" s="940"/>
      <c r="AFK113" s="940"/>
      <c r="AFL113" s="940"/>
      <c r="AFM113" s="940"/>
      <c r="AFN113" s="940"/>
      <c r="AFO113" s="940"/>
      <c r="AFP113" s="940"/>
      <c r="AFQ113" s="940"/>
      <c r="AFR113" s="940"/>
      <c r="AFS113" s="940"/>
      <c r="AFT113" s="940"/>
      <c r="AFU113" s="940"/>
      <c r="AFV113" s="940"/>
      <c r="AFW113" s="940"/>
      <c r="AFX113" s="940"/>
      <c r="AFY113" s="940"/>
      <c r="AFZ113" s="940"/>
      <c r="AGA113" s="940"/>
      <c r="AGB113" s="940"/>
      <c r="AGC113" s="940"/>
      <c r="AGD113" s="940"/>
      <c r="AGE113" s="940"/>
      <c r="AGF113" s="940"/>
      <c r="AGG113" s="940"/>
      <c r="AGH113" s="940"/>
      <c r="AGI113" s="940"/>
      <c r="AGJ113" s="940"/>
      <c r="AGK113" s="940"/>
      <c r="AGL113" s="940"/>
      <c r="AGM113" s="940"/>
      <c r="AGN113" s="940"/>
      <c r="AGO113" s="940"/>
      <c r="AGP113" s="940"/>
      <c r="AGQ113" s="940"/>
      <c r="AGR113" s="940"/>
      <c r="AGS113" s="940"/>
      <c r="AGT113" s="940"/>
      <c r="AGU113" s="940"/>
      <c r="AGV113" s="940"/>
      <c r="AGW113" s="940"/>
      <c r="AGX113" s="940"/>
      <c r="AGY113" s="940"/>
      <c r="AGZ113" s="940"/>
      <c r="AHA113" s="940"/>
      <c r="AHB113" s="940"/>
      <c r="AHC113" s="940"/>
      <c r="AHD113" s="940"/>
      <c r="AHE113" s="940"/>
      <c r="AHF113" s="940"/>
      <c r="AHG113" s="940"/>
      <c r="AHH113" s="940"/>
      <c r="AHI113" s="940"/>
      <c r="AHJ113" s="940"/>
      <c r="AHK113" s="940"/>
      <c r="AHL113" s="940"/>
      <c r="AHM113" s="940"/>
      <c r="AHN113" s="940"/>
      <c r="AHO113" s="940"/>
      <c r="AHP113" s="940"/>
      <c r="AHQ113" s="940"/>
      <c r="AHR113" s="940"/>
      <c r="AHS113" s="940"/>
      <c r="AHT113" s="940"/>
      <c r="AHU113" s="940"/>
      <c r="AHV113" s="940"/>
      <c r="AHW113" s="940"/>
      <c r="AHX113" s="940"/>
      <c r="AHY113" s="940"/>
      <c r="AHZ113" s="940"/>
      <c r="AIA113" s="940"/>
      <c r="AIB113" s="940"/>
      <c r="AIC113" s="940"/>
      <c r="AID113" s="940"/>
      <c r="AIE113" s="940"/>
      <c r="AIF113" s="940"/>
      <c r="AIG113" s="940"/>
      <c r="AIH113" s="940"/>
      <c r="AII113" s="940"/>
      <c r="AIJ113" s="940"/>
      <c r="AIK113" s="940"/>
      <c r="AIL113" s="940"/>
      <c r="AIM113" s="940"/>
      <c r="AIN113" s="940"/>
      <c r="AIO113" s="940"/>
      <c r="AIP113" s="940"/>
      <c r="AIQ113" s="940"/>
      <c r="AIR113" s="940"/>
      <c r="AIS113" s="940"/>
      <c r="AIT113" s="940"/>
      <c r="AIU113" s="940"/>
      <c r="AIV113" s="940"/>
      <c r="AIW113" s="940"/>
      <c r="AIX113" s="940"/>
      <c r="AIY113" s="940"/>
      <c r="AIZ113" s="940"/>
      <c r="AJA113" s="940"/>
      <c r="AJB113" s="940"/>
      <c r="AJC113" s="940"/>
      <c r="AJD113" s="940"/>
      <c r="AJE113" s="940"/>
      <c r="AJF113" s="940"/>
      <c r="AJG113" s="940"/>
      <c r="AJH113" s="940"/>
      <c r="AJI113" s="940"/>
      <c r="AJJ113" s="940"/>
      <c r="AJK113" s="940"/>
      <c r="AJL113" s="940"/>
      <c r="AJM113" s="940"/>
      <c r="AJN113" s="940"/>
      <c r="AJO113" s="940"/>
      <c r="AJP113" s="940"/>
      <c r="AJQ113" s="940"/>
      <c r="AJR113" s="940"/>
      <c r="AJS113" s="940"/>
      <c r="AJT113" s="940"/>
      <c r="AJU113" s="940"/>
      <c r="AJV113" s="940"/>
      <c r="AJW113" s="940"/>
      <c r="AJX113" s="940"/>
      <c r="AJY113" s="940"/>
      <c r="AJZ113" s="940"/>
      <c r="AKA113" s="940"/>
      <c r="AKB113" s="940"/>
      <c r="AKC113" s="940"/>
      <c r="AKD113" s="940"/>
      <c r="AKE113" s="940"/>
      <c r="AKF113" s="940"/>
      <c r="AKG113" s="940"/>
      <c r="AKH113" s="940"/>
      <c r="AKI113" s="940"/>
      <c r="AKJ113" s="940"/>
      <c r="AKK113" s="940"/>
      <c r="AKL113" s="940"/>
      <c r="AKM113" s="940"/>
      <c r="AKN113" s="940"/>
      <c r="AKO113" s="940"/>
      <c r="AKP113" s="940"/>
      <c r="AKQ113" s="940"/>
      <c r="AKR113" s="940"/>
      <c r="AKS113" s="940"/>
      <c r="AKT113" s="940"/>
      <c r="AKU113" s="940"/>
      <c r="AKV113" s="940"/>
      <c r="AKW113" s="940"/>
      <c r="AKX113" s="940"/>
      <c r="AKY113" s="940"/>
      <c r="AKZ113" s="940"/>
      <c r="ALA113" s="940"/>
      <c r="ALB113" s="940"/>
      <c r="ALC113" s="940"/>
      <c r="ALD113" s="940"/>
      <c r="ALE113" s="940"/>
      <c r="ALF113" s="940"/>
      <c r="ALG113" s="940"/>
      <c r="ALH113" s="940"/>
      <c r="ALI113" s="940"/>
      <c r="ALJ113" s="940"/>
      <c r="ALK113" s="940"/>
      <c r="ALL113" s="940"/>
      <c r="ALM113" s="940"/>
      <c r="ALN113" s="940"/>
      <c r="ALO113" s="940"/>
      <c r="ALP113" s="940"/>
      <c r="ALQ113" s="940"/>
      <c r="ALR113" s="940"/>
      <c r="ALS113" s="940"/>
      <c r="ALT113" s="940"/>
      <c r="ALU113" s="940"/>
      <c r="ALV113" s="940"/>
      <c r="ALW113" s="940"/>
      <c r="ALX113" s="940"/>
      <c r="ALY113" s="940"/>
      <c r="ALZ113" s="940"/>
      <c r="AMA113" s="940"/>
      <c r="AMB113" s="940"/>
      <c r="AMC113" s="940"/>
      <c r="AMD113" s="940"/>
      <c r="AME113" s="940"/>
      <c r="AMF113" s="940"/>
      <c r="AMG113" s="940"/>
      <c r="AMH113" s="940"/>
      <c r="AMI113" s="940"/>
      <c r="AMJ113" s="940"/>
      <c r="AMK113" s="940"/>
      <c r="AML113" s="940"/>
      <c r="AMM113" s="940"/>
      <c r="AMN113" s="940"/>
      <c r="AMO113" s="940"/>
      <c r="AMP113" s="940"/>
      <c r="AMQ113" s="940"/>
      <c r="AMR113" s="940"/>
      <c r="AMS113" s="940"/>
      <c r="AMT113" s="940"/>
      <c r="AMU113" s="940"/>
      <c r="AMV113" s="940"/>
      <c r="AMW113" s="940"/>
      <c r="AMX113" s="940"/>
      <c r="AMY113" s="940"/>
      <c r="AMZ113" s="940"/>
      <c r="ANA113" s="940"/>
      <c r="ANB113" s="940"/>
      <c r="ANC113" s="940"/>
      <c r="AND113" s="940"/>
      <c r="ANE113" s="940"/>
      <c r="ANF113" s="940"/>
      <c r="ANG113" s="940"/>
      <c r="ANH113" s="940"/>
      <c r="ANI113" s="940"/>
      <c r="ANJ113" s="940"/>
      <c r="ANK113" s="940"/>
      <c r="ANL113" s="940"/>
      <c r="ANM113" s="940"/>
      <c r="ANN113" s="940"/>
      <c r="ANO113" s="940"/>
      <c r="ANP113" s="940"/>
      <c r="ANQ113" s="940"/>
      <c r="ANR113" s="940"/>
      <c r="ANS113" s="940"/>
      <c r="ANT113" s="940"/>
      <c r="ANU113" s="940"/>
      <c r="ANV113" s="940"/>
      <c r="ANW113" s="940"/>
      <c r="ANX113" s="940"/>
      <c r="ANY113" s="940"/>
      <c r="ANZ113" s="940"/>
      <c r="AOA113" s="940"/>
      <c r="AOB113" s="940"/>
      <c r="AOC113" s="940"/>
      <c r="AOD113" s="940"/>
      <c r="AOE113" s="940"/>
      <c r="AOF113" s="940"/>
      <c r="AOG113" s="940"/>
      <c r="AOH113" s="940"/>
      <c r="AOI113" s="940"/>
      <c r="AOJ113" s="940"/>
      <c r="AOK113" s="940"/>
      <c r="AOL113" s="940"/>
      <c r="AOM113" s="940"/>
      <c r="AON113" s="940"/>
      <c r="AOO113" s="940"/>
      <c r="AOP113" s="940"/>
      <c r="AOQ113" s="940"/>
      <c r="AOR113" s="940"/>
      <c r="AOS113" s="940"/>
      <c r="AOT113" s="940"/>
      <c r="AOU113" s="940"/>
      <c r="AOV113" s="940"/>
      <c r="AOW113" s="940"/>
      <c r="AOX113" s="940"/>
      <c r="AOY113" s="940"/>
      <c r="AOZ113" s="940"/>
      <c r="APA113" s="940"/>
      <c r="APB113" s="940"/>
      <c r="APC113" s="940"/>
      <c r="APD113" s="940"/>
      <c r="APE113" s="940"/>
      <c r="APF113" s="940"/>
      <c r="APG113" s="940"/>
      <c r="APH113" s="940"/>
      <c r="API113" s="940"/>
      <c r="APJ113" s="940"/>
      <c r="APK113" s="940"/>
      <c r="APL113" s="940"/>
      <c r="APM113" s="940"/>
      <c r="APN113" s="940"/>
      <c r="APO113" s="940"/>
      <c r="APP113" s="940"/>
      <c r="APQ113" s="940"/>
      <c r="APR113" s="940"/>
      <c r="APS113" s="940"/>
      <c r="APT113" s="940"/>
      <c r="APU113" s="940"/>
      <c r="APV113" s="940"/>
      <c r="APW113" s="940"/>
      <c r="APX113" s="940"/>
      <c r="APY113" s="940"/>
      <c r="APZ113" s="940"/>
      <c r="AQA113" s="940"/>
      <c r="AQB113" s="940"/>
      <c r="AQC113" s="940"/>
      <c r="AQD113" s="940"/>
      <c r="AQE113" s="940"/>
      <c r="AQF113" s="940"/>
      <c r="AQG113" s="940"/>
      <c r="AQH113" s="940"/>
      <c r="AQI113" s="940"/>
      <c r="AQJ113" s="940"/>
      <c r="AQK113" s="940"/>
      <c r="AQL113" s="940"/>
      <c r="AQM113" s="940"/>
      <c r="AQN113" s="940"/>
      <c r="AQO113" s="940"/>
      <c r="AQP113" s="940"/>
      <c r="AQQ113" s="940"/>
      <c r="AQR113" s="940"/>
      <c r="AQS113" s="940"/>
      <c r="AQT113" s="940"/>
      <c r="AQU113" s="940"/>
      <c r="AQV113" s="940"/>
      <c r="AQW113" s="940"/>
      <c r="AQX113" s="940"/>
      <c r="AQY113" s="940"/>
      <c r="AQZ113" s="940"/>
      <c r="ARA113" s="940"/>
      <c r="ARB113" s="940"/>
      <c r="ARC113" s="940"/>
      <c r="ARD113" s="940"/>
      <c r="ARE113" s="940"/>
      <c r="ARF113" s="940"/>
      <c r="ARG113" s="940"/>
      <c r="ARH113" s="940"/>
      <c r="ARI113" s="940"/>
      <c r="ARJ113" s="940"/>
      <c r="ARK113" s="940"/>
      <c r="ARL113" s="940"/>
      <c r="ARM113" s="940"/>
      <c r="ARN113" s="940"/>
      <c r="ARO113" s="940"/>
      <c r="ARP113" s="940"/>
      <c r="ARQ113" s="940"/>
      <c r="ARR113" s="940"/>
      <c r="ARS113" s="940"/>
      <c r="ART113" s="940"/>
      <c r="ARU113" s="940"/>
      <c r="ARV113" s="940"/>
      <c r="ARW113" s="940"/>
      <c r="ARX113" s="940"/>
      <c r="ARY113" s="940"/>
      <c r="ARZ113" s="940"/>
      <c r="ASA113" s="940"/>
      <c r="ASB113" s="940"/>
      <c r="ASC113" s="940"/>
      <c r="ASD113" s="940"/>
      <c r="ASE113" s="940"/>
      <c r="ASF113" s="940"/>
      <c r="ASG113" s="940"/>
      <c r="ASH113" s="940"/>
      <c r="ASI113" s="940"/>
      <c r="ASJ113" s="940"/>
      <c r="ASK113" s="940"/>
      <c r="ASL113" s="940"/>
      <c r="ASM113" s="940"/>
      <c r="ASN113" s="940"/>
      <c r="ASO113" s="940"/>
      <c r="ASP113" s="940"/>
      <c r="ASQ113" s="940"/>
      <c r="ASR113" s="940"/>
      <c r="ASS113" s="940"/>
      <c r="AST113" s="940"/>
      <c r="ASU113" s="940"/>
      <c r="ASV113" s="940"/>
      <c r="ASW113" s="940"/>
      <c r="ASX113" s="940"/>
      <c r="ASY113" s="940"/>
      <c r="ASZ113" s="940"/>
      <c r="ATA113" s="940"/>
      <c r="ATB113" s="940"/>
      <c r="ATC113" s="940"/>
      <c r="ATD113" s="940"/>
      <c r="ATE113" s="940"/>
      <c r="ATF113" s="940"/>
      <c r="ATG113" s="940"/>
      <c r="ATH113" s="940"/>
      <c r="ATI113" s="940"/>
      <c r="ATJ113" s="940"/>
      <c r="ATK113" s="940"/>
      <c r="ATL113" s="940"/>
      <c r="ATM113" s="940"/>
      <c r="ATN113" s="940"/>
      <c r="ATO113" s="940"/>
      <c r="ATP113" s="940"/>
      <c r="ATQ113" s="940"/>
      <c r="ATR113" s="940"/>
      <c r="ATS113" s="940"/>
      <c r="ATT113" s="940"/>
      <c r="ATU113" s="940"/>
      <c r="ATV113" s="940"/>
      <c r="ATW113" s="940"/>
      <c r="ATX113" s="940"/>
      <c r="ATY113" s="940"/>
      <c r="ATZ113" s="940"/>
      <c r="AUA113" s="940"/>
      <c r="AUB113" s="940"/>
      <c r="AUC113" s="940"/>
      <c r="AUD113" s="940"/>
      <c r="AUE113" s="940"/>
      <c r="AUF113" s="940"/>
      <c r="AUG113" s="940"/>
      <c r="AUH113" s="940"/>
      <c r="AUI113" s="940"/>
      <c r="AUJ113" s="940"/>
      <c r="AUK113" s="940"/>
      <c r="AUL113" s="940"/>
      <c r="AUM113" s="940"/>
      <c r="AUN113" s="940"/>
      <c r="AUO113" s="940"/>
      <c r="AUP113" s="940"/>
      <c r="AUQ113" s="940"/>
      <c r="AUR113" s="940"/>
      <c r="AUS113" s="940"/>
      <c r="AUT113" s="940"/>
      <c r="AUU113" s="940"/>
      <c r="AUV113" s="940"/>
      <c r="AUW113" s="940"/>
      <c r="AUX113" s="940"/>
      <c r="AUY113" s="940"/>
      <c r="AUZ113" s="940"/>
      <c r="AVA113" s="940"/>
      <c r="AVB113" s="940"/>
      <c r="AVC113" s="940"/>
      <c r="AVD113" s="940"/>
      <c r="AVE113" s="940"/>
      <c r="AVF113" s="940"/>
      <c r="AVG113" s="940"/>
      <c r="AVH113" s="940"/>
      <c r="AVI113" s="940"/>
      <c r="AVJ113" s="940"/>
      <c r="AVK113" s="940"/>
      <c r="AVL113" s="940"/>
      <c r="AVM113" s="940"/>
      <c r="AVN113" s="940"/>
      <c r="AVO113" s="940"/>
      <c r="AVP113" s="940"/>
      <c r="AVQ113" s="940"/>
      <c r="AVR113" s="940"/>
      <c r="AVS113" s="940"/>
      <c r="AVT113" s="940"/>
      <c r="AVU113" s="940"/>
      <c r="AVV113" s="940"/>
      <c r="AVW113" s="940"/>
      <c r="AVX113" s="940"/>
      <c r="AVY113" s="940"/>
      <c r="AVZ113" s="940"/>
      <c r="AWA113" s="940"/>
      <c r="AWB113" s="940"/>
      <c r="AWC113" s="940"/>
      <c r="AWD113" s="940"/>
      <c r="AWE113" s="940"/>
      <c r="AWF113" s="940"/>
      <c r="AWG113" s="940"/>
      <c r="AWH113" s="940"/>
      <c r="AWI113" s="940"/>
      <c r="AWJ113" s="940"/>
      <c r="AWK113" s="940"/>
      <c r="AWL113" s="940"/>
      <c r="AWM113" s="940"/>
      <c r="AWN113" s="940"/>
      <c r="AWO113" s="940"/>
      <c r="AWP113" s="940"/>
      <c r="AWQ113" s="940"/>
      <c r="AWR113" s="940"/>
      <c r="AWS113" s="940"/>
      <c r="AWT113" s="940"/>
      <c r="AWU113" s="940"/>
      <c r="AWV113" s="940"/>
      <c r="AWW113" s="940"/>
      <c r="AWX113" s="940"/>
      <c r="AWY113" s="940"/>
      <c r="AWZ113" s="940"/>
      <c r="AXA113" s="940"/>
      <c r="AXB113" s="940"/>
      <c r="AXC113" s="940"/>
      <c r="AXD113" s="940"/>
      <c r="AXE113" s="940"/>
      <c r="AXF113" s="940"/>
      <c r="AXG113" s="940"/>
      <c r="AXH113" s="940"/>
      <c r="AXI113" s="940"/>
      <c r="AXJ113" s="940"/>
      <c r="AXK113" s="940"/>
      <c r="AXL113" s="940"/>
      <c r="AXM113" s="940"/>
      <c r="AXN113" s="940"/>
      <c r="AXO113" s="940"/>
      <c r="AXP113" s="940"/>
      <c r="AXQ113" s="940"/>
      <c r="AXR113" s="940"/>
      <c r="AXS113" s="940"/>
      <c r="AXT113" s="940"/>
      <c r="AXU113" s="940"/>
      <c r="AXV113" s="940"/>
      <c r="AXW113" s="940"/>
      <c r="AXX113" s="940"/>
      <c r="AXY113" s="940"/>
      <c r="AXZ113" s="940"/>
      <c r="AYA113" s="940"/>
      <c r="AYB113" s="940"/>
      <c r="AYC113" s="940"/>
      <c r="AYD113" s="940"/>
      <c r="AYE113" s="940"/>
      <c r="AYF113" s="940"/>
      <c r="AYG113" s="940"/>
      <c r="AYH113" s="940"/>
      <c r="AYI113" s="940"/>
      <c r="AYJ113" s="940"/>
      <c r="AYK113" s="940"/>
      <c r="AYL113" s="940"/>
      <c r="AYM113" s="940"/>
      <c r="AYN113" s="940"/>
      <c r="AYO113" s="940"/>
      <c r="AYP113" s="940"/>
      <c r="AYQ113" s="940"/>
      <c r="AYR113" s="940"/>
      <c r="AYS113" s="940"/>
      <c r="AYT113" s="940"/>
      <c r="AYU113" s="940"/>
      <c r="AYV113" s="940"/>
      <c r="AYW113" s="940"/>
      <c r="AYX113" s="940"/>
      <c r="AYY113" s="940"/>
      <c r="AYZ113" s="940"/>
      <c r="AZA113" s="940"/>
      <c r="AZB113" s="940"/>
      <c r="AZC113" s="940"/>
      <c r="AZD113" s="940"/>
      <c r="AZE113" s="940"/>
      <c r="AZF113" s="940"/>
      <c r="AZG113" s="940"/>
      <c r="AZH113" s="940"/>
      <c r="AZI113" s="940"/>
      <c r="AZJ113" s="940"/>
      <c r="AZK113" s="940"/>
      <c r="AZL113" s="940"/>
      <c r="AZM113" s="940"/>
      <c r="AZN113" s="940"/>
      <c r="AZO113" s="940"/>
      <c r="AZP113" s="940"/>
      <c r="AZQ113" s="940"/>
      <c r="AZR113" s="940"/>
      <c r="AZS113" s="940"/>
      <c r="AZT113" s="940"/>
      <c r="AZU113" s="940"/>
      <c r="AZV113" s="940"/>
      <c r="AZW113" s="940"/>
      <c r="AZX113" s="940"/>
      <c r="AZY113" s="940"/>
      <c r="AZZ113" s="940"/>
      <c r="BAA113" s="940"/>
      <c r="BAB113" s="940"/>
      <c r="BAC113" s="940"/>
      <c r="BAD113" s="940"/>
      <c r="BAE113" s="940"/>
      <c r="BAF113" s="940"/>
      <c r="BAG113" s="940"/>
      <c r="BAH113" s="940"/>
      <c r="BAI113" s="940"/>
      <c r="BAJ113" s="940"/>
      <c r="BAK113" s="940"/>
      <c r="BAL113" s="940"/>
      <c r="BAM113" s="940"/>
      <c r="BAN113" s="940"/>
      <c r="BAO113" s="940"/>
      <c r="BAP113" s="940"/>
      <c r="BAQ113" s="940"/>
      <c r="BAR113" s="940"/>
      <c r="BAS113" s="940"/>
      <c r="BAT113" s="940"/>
      <c r="BAU113" s="940"/>
      <c r="BAV113" s="940"/>
      <c r="BAW113" s="940"/>
      <c r="BAX113" s="940"/>
      <c r="BAY113" s="940"/>
      <c r="BAZ113" s="940"/>
      <c r="BBA113" s="940"/>
      <c r="BBB113" s="940"/>
      <c r="BBC113" s="940"/>
      <c r="BBD113" s="940"/>
      <c r="BBE113" s="940"/>
      <c r="BBF113" s="940"/>
      <c r="BBG113" s="940"/>
      <c r="BBH113" s="940"/>
      <c r="BBI113" s="940"/>
      <c r="BBJ113" s="940"/>
      <c r="BBK113" s="940"/>
      <c r="BBL113" s="940"/>
      <c r="BBM113" s="940"/>
      <c r="BBN113" s="940"/>
      <c r="BBO113" s="940"/>
      <c r="BBP113" s="940"/>
      <c r="BBQ113" s="940"/>
      <c r="BBR113" s="940"/>
      <c r="BBS113" s="940"/>
      <c r="BBT113" s="940"/>
      <c r="BBU113" s="940"/>
      <c r="BBV113" s="940"/>
      <c r="BBW113" s="940"/>
      <c r="BBX113" s="940"/>
      <c r="BBY113" s="940"/>
      <c r="BBZ113" s="940"/>
      <c r="BCA113" s="940"/>
      <c r="BCB113" s="940"/>
      <c r="BCC113" s="940"/>
      <c r="BCD113" s="940"/>
      <c r="BCE113" s="940"/>
      <c r="BCF113" s="940"/>
      <c r="BCG113" s="940"/>
      <c r="BCH113" s="940"/>
      <c r="BCI113" s="940"/>
      <c r="BCJ113" s="940"/>
      <c r="BCK113" s="940"/>
      <c r="BCL113" s="940"/>
      <c r="BCM113" s="940"/>
      <c r="BCN113" s="940"/>
      <c r="BCO113" s="940"/>
      <c r="BCP113" s="940"/>
      <c r="BCQ113" s="940"/>
      <c r="BCR113" s="940"/>
      <c r="BCS113" s="940"/>
      <c r="BCT113" s="940"/>
      <c r="BCU113" s="940"/>
      <c r="BCV113" s="940"/>
      <c r="BCW113" s="940"/>
      <c r="BCX113" s="940"/>
      <c r="BCY113" s="940"/>
      <c r="BCZ113" s="940"/>
      <c r="BDA113" s="940"/>
      <c r="BDB113" s="940"/>
      <c r="BDC113" s="940"/>
      <c r="BDD113" s="940"/>
      <c r="BDE113" s="940"/>
      <c r="BDF113" s="940"/>
      <c r="BDG113" s="940"/>
      <c r="BDH113" s="940"/>
      <c r="BDI113" s="940"/>
      <c r="BDJ113" s="940"/>
      <c r="BDK113" s="940"/>
      <c r="BDL113" s="940"/>
      <c r="BDM113" s="940"/>
      <c r="BDN113" s="940"/>
      <c r="BDO113" s="940"/>
      <c r="BDP113" s="940"/>
      <c r="BDQ113" s="940"/>
      <c r="BDR113" s="940"/>
      <c r="BDS113" s="940"/>
      <c r="BDT113" s="940"/>
      <c r="BDU113" s="940"/>
      <c r="BDV113" s="940"/>
      <c r="BDW113" s="940"/>
      <c r="BDX113" s="940"/>
      <c r="BDY113" s="940"/>
      <c r="BDZ113" s="940"/>
      <c r="BEA113" s="940"/>
      <c r="BEB113" s="940"/>
      <c r="BEC113" s="940"/>
      <c r="BED113" s="940"/>
      <c r="BEE113" s="940"/>
      <c r="BEF113" s="940"/>
      <c r="BEG113" s="940"/>
      <c r="BEH113" s="940"/>
      <c r="BEI113" s="940"/>
      <c r="BEJ113" s="940"/>
      <c r="BEK113" s="940"/>
      <c r="BEL113" s="940"/>
      <c r="BEM113" s="940"/>
      <c r="BEN113" s="940"/>
      <c r="BEO113" s="940"/>
      <c r="BEP113" s="940"/>
      <c r="BEQ113" s="940"/>
      <c r="BER113" s="940"/>
      <c r="BES113" s="940"/>
      <c r="BET113" s="940"/>
      <c r="BEU113" s="940"/>
      <c r="BEV113" s="940"/>
      <c r="BEW113" s="940"/>
      <c r="BEX113" s="940"/>
      <c r="BEY113" s="940"/>
      <c r="BEZ113" s="940"/>
      <c r="BFA113" s="940"/>
      <c r="BFB113" s="940"/>
      <c r="BFC113" s="940"/>
      <c r="BFD113" s="940"/>
      <c r="BFE113" s="940"/>
      <c r="BFF113" s="940"/>
      <c r="BFG113" s="940"/>
      <c r="BFH113" s="940"/>
      <c r="BFI113" s="940"/>
      <c r="BFJ113" s="940"/>
      <c r="BFK113" s="940"/>
      <c r="BFL113" s="940"/>
      <c r="BFM113" s="940"/>
      <c r="BFN113" s="940"/>
      <c r="BFO113" s="940"/>
      <c r="BFP113" s="940"/>
      <c r="BFQ113" s="940"/>
      <c r="BFR113" s="940"/>
      <c r="BFS113" s="940"/>
      <c r="BFT113" s="940"/>
      <c r="BFU113" s="940"/>
      <c r="BFV113" s="940"/>
      <c r="BFW113" s="940"/>
      <c r="BFX113" s="940"/>
      <c r="BFY113" s="940"/>
      <c r="BFZ113" s="940"/>
      <c r="BGA113" s="940"/>
      <c r="BGB113" s="940"/>
      <c r="BGC113" s="940"/>
      <c r="BGD113" s="940"/>
      <c r="BGE113" s="940"/>
      <c r="BGF113" s="940"/>
      <c r="BGG113" s="940"/>
      <c r="BGH113" s="940"/>
      <c r="BGI113" s="940"/>
      <c r="BGJ113" s="940"/>
      <c r="BGK113" s="940"/>
      <c r="BGL113" s="940"/>
      <c r="BGM113" s="940"/>
      <c r="BGN113" s="940"/>
      <c r="BGO113" s="940"/>
      <c r="BGP113" s="940"/>
      <c r="BGQ113" s="940"/>
      <c r="BGR113" s="940"/>
      <c r="BGS113" s="940"/>
      <c r="BGT113" s="940"/>
      <c r="BGU113" s="940"/>
      <c r="BGV113" s="940"/>
      <c r="BGW113" s="940"/>
      <c r="BGX113" s="940"/>
      <c r="BGY113" s="940"/>
      <c r="BGZ113" s="940"/>
      <c r="BHA113" s="940"/>
      <c r="BHB113" s="940"/>
      <c r="BHC113" s="940"/>
      <c r="BHD113" s="940"/>
      <c r="BHE113" s="940"/>
      <c r="BHF113" s="940"/>
      <c r="BHG113" s="940"/>
      <c r="BHH113" s="940"/>
      <c r="BHI113" s="940"/>
      <c r="BHJ113" s="940"/>
      <c r="BHK113" s="940"/>
      <c r="BHL113" s="940"/>
      <c r="BHM113" s="940"/>
      <c r="BHN113" s="940"/>
      <c r="BHO113" s="940"/>
      <c r="BHP113" s="940"/>
      <c r="BHQ113" s="940"/>
      <c r="BHR113" s="940"/>
      <c r="BHS113" s="940"/>
      <c r="BHT113" s="940"/>
      <c r="BHU113" s="940"/>
      <c r="BHV113" s="940"/>
      <c r="BHW113" s="940"/>
      <c r="BHX113" s="940"/>
      <c r="BHY113" s="940"/>
      <c r="BHZ113" s="940"/>
      <c r="BIA113" s="940"/>
      <c r="BIB113" s="940"/>
      <c r="BIC113" s="940"/>
      <c r="BID113" s="940"/>
      <c r="BIE113" s="940"/>
      <c r="BIF113" s="940"/>
      <c r="BIG113" s="940"/>
      <c r="BIH113" s="940"/>
      <c r="BII113" s="940"/>
      <c r="BIJ113" s="940"/>
      <c r="BIK113" s="940"/>
      <c r="BIL113" s="940"/>
      <c r="BIM113" s="940"/>
      <c r="BIN113" s="940"/>
      <c r="BIO113" s="940"/>
      <c r="BIP113" s="940"/>
      <c r="BIQ113" s="940"/>
      <c r="BIR113" s="940"/>
      <c r="BIS113" s="940"/>
      <c r="BIT113" s="940"/>
      <c r="BIU113" s="940"/>
      <c r="BIV113" s="940"/>
      <c r="BIW113" s="940"/>
      <c r="BIX113" s="940"/>
      <c r="BIY113" s="940"/>
      <c r="BIZ113" s="940"/>
      <c r="BJA113" s="940"/>
      <c r="BJB113" s="940"/>
      <c r="BJC113" s="940"/>
      <c r="BJD113" s="940"/>
      <c r="BJE113" s="940"/>
      <c r="BJF113" s="940"/>
      <c r="BJG113" s="940"/>
      <c r="BJH113" s="940"/>
      <c r="BJI113" s="940"/>
      <c r="BJJ113" s="940"/>
      <c r="BJK113" s="940"/>
      <c r="BJL113" s="940"/>
      <c r="BJM113" s="940"/>
      <c r="BJN113" s="940"/>
      <c r="BJO113" s="940"/>
      <c r="BJP113" s="940"/>
      <c r="BJQ113" s="940"/>
      <c r="BJR113" s="940"/>
      <c r="BJS113" s="940"/>
      <c r="BJT113" s="940"/>
      <c r="BJU113" s="940"/>
      <c r="BJV113" s="940"/>
      <c r="BJW113" s="940"/>
      <c r="BJX113" s="940"/>
      <c r="BJY113" s="940"/>
      <c r="BJZ113" s="940"/>
      <c r="BKA113" s="940"/>
      <c r="BKB113" s="940"/>
      <c r="BKC113" s="940"/>
      <c r="BKD113" s="940"/>
      <c r="BKE113" s="940"/>
      <c r="BKF113" s="940"/>
      <c r="BKG113" s="940"/>
      <c r="BKH113" s="940"/>
      <c r="BKI113" s="940"/>
      <c r="BKJ113" s="940"/>
      <c r="BKK113" s="940"/>
      <c r="BKL113" s="940"/>
      <c r="BKM113" s="940"/>
      <c r="BKN113" s="940"/>
      <c r="BKO113" s="940"/>
      <c r="BKP113" s="940"/>
      <c r="BKQ113" s="940"/>
      <c r="BKR113" s="940"/>
      <c r="BKS113" s="940"/>
      <c r="BKT113" s="940"/>
      <c r="BKU113" s="940"/>
      <c r="BKV113" s="940"/>
      <c r="BKW113" s="940"/>
      <c r="BKX113" s="940"/>
      <c r="BKY113" s="940"/>
      <c r="BKZ113" s="940"/>
      <c r="BLA113" s="940"/>
      <c r="BLB113" s="940"/>
      <c r="BLC113" s="940"/>
      <c r="BLD113" s="940"/>
      <c r="BLE113" s="940"/>
      <c r="BLF113" s="940"/>
      <c r="BLG113" s="940"/>
      <c r="BLH113" s="940"/>
      <c r="BLI113" s="940"/>
      <c r="BLJ113" s="940"/>
      <c r="BLK113" s="940"/>
      <c r="BLL113" s="940"/>
      <c r="BLM113" s="940"/>
      <c r="BLN113" s="940"/>
      <c r="BLO113" s="940"/>
      <c r="BLP113" s="940"/>
      <c r="BLQ113" s="940"/>
      <c r="BLR113" s="940"/>
      <c r="BLS113" s="940"/>
      <c r="BLT113" s="940"/>
      <c r="BLU113" s="940"/>
      <c r="BLV113" s="940"/>
      <c r="BLW113" s="940"/>
      <c r="BLX113" s="940"/>
      <c r="BLY113" s="940"/>
      <c r="BLZ113" s="940"/>
      <c r="BMA113" s="940"/>
      <c r="BMB113" s="940"/>
      <c r="BMC113" s="940"/>
      <c r="BMD113" s="940"/>
      <c r="BME113" s="940"/>
      <c r="BMF113" s="940"/>
      <c r="BMG113" s="940"/>
      <c r="BMH113" s="940"/>
      <c r="BMI113" s="940"/>
      <c r="BMJ113" s="940"/>
      <c r="BMK113" s="940"/>
      <c r="BML113" s="940"/>
      <c r="BMM113" s="940"/>
      <c r="BMN113" s="940"/>
      <c r="BMO113" s="940"/>
      <c r="BMP113" s="940"/>
      <c r="BMQ113" s="940"/>
      <c r="BMR113" s="940"/>
      <c r="BMS113" s="940"/>
      <c r="BMT113" s="940"/>
      <c r="BMU113" s="940"/>
      <c r="BMV113" s="940"/>
      <c r="BMW113" s="940"/>
      <c r="BMX113" s="940"/>
      <c r="BMY113" s="940"/>
      <c r="BMZ113" s="940"/>
      <c r="BNA113" s="940"/>
      <c r="BNB113" s="940"/>
      <c r="BNC113" s="940"/>
      <c r="BND113" s="940"/>
      <c r="BNE113" s="940"/>
      <c r="BNF113" s="940"/>
      <c r="BNG113" s="940"/>
      <c r="BNH113" s="940"/>
      <c r="BNI113" s="940"/>
      <c r="BNJ113" s="940"/>
      <c r="BNK113" s="940"/>
      <c r="BNL113" s="940"/>
      <c r="BNM113" s="940"/>
      <c r="BNN113" s="940"/>
      <c r="BNO113" s="940"/>
      <c r="BNP113" s="940"/>
      <c r="BNQ113" s="940"/>
      <c r="BNR113" s="940"/>
      <c r="BNS113" s="940"/>
      <c r="BNT113" s="940"/>
      <c r="BNU113" s="940"/>
      <c r="BNV113" s="940"/>
      <c r="BNW113" s="940"/>
      <c r="BNX113" s="940"/>
      <c r="BNY113" s="940"/>
      <c r="BNZ113" s="940"/>
      <c r="BOA113" s="940"/>
      <c r="BOB113" s="940"/>
      <c r="BOC113" s="940"/>
      <c r="BOD113" s="940"/>
      <c r="BOE113" s="940"/>
      <c r="BOF113" s="940"/>
      <c r="BOG113" s="940"/>
      <c r="BOH113" s="940"/>
      <c r="BOI113" s="940"/>
      <c r="BOJ113" s="940"/>
      <c r="BOK113" s="940"/>
      <c r="BOL113" s="940"/>
      <c r="BOM113" s="940"/>
      <c r="BON113" s="940"/>
      <c r="BOO113" s="940"/>
      <c r="BOP113" s="940"/>
      <c r="BOQ113" s="940"/>
      <c r="BOR113" s="940"/>
      <c r="BOS113" s="940"/>
      <c r="BOT113" s="940"/>
      <c r="BOU113" s="940"/>
      <c r="BOV113" s="940"/>
      <c r="BOW113" s="940"/>
      <c r="BOX113" s="940"/>
      <c r="BOY113" s="940"/>
      <c r="BOZ113" s="940"/>
      <c r="BPA113" s="940"/>
      <c r="BPB113" s="940"/>
      <c r="BPC113" s="940"/>
      <c r="BPD113" s="940"/>
      <c r="BPE113" s="940"/>
      <c r="BPF113" s="940"/>
      <c r="BPG113" s="940"/>
      <c r="BPH113" s="940"/>
      <c r="BPI113" s="940"/>
      <c r="BPJ113" s="940"/>
      <c r="BPK113" s="940"/>
      <c r="BPL113" s="940"/>
      <c r="BPM113" s="940"/>
      <c r="BPN113" s="940"/>
      <c r="BPO113" s="940"/>
      <c r="BPP113" s="940"/>
      <c r="BPQ113" s="940"/>
      <c r="BPR113" s="940"/>
      <c r="BPS113" s="940"/>
      <c r="BPT113" s="940"/>
      <c r="BPU113" s="940"/>
      <c r="BPV113" s="940"/>
      <c r="BPW113" s="940"/>
      <c r="BPX113" s="940"/>
      <c r="BPY113" s="940"/>
      <c r="BPZ113" s="940"/>
      <c r="BQA113" s="940"/>
      <c r="BQB113" s="940"/>
      <c r="BQC113" s="940"/>
      <c r="BQD113" s="940"/>
      <c r="BQE113" s="940"/>
      <c r="BQF113" s="940"/>
      <c r="BQG113" s="940"/>
      <c r="BQH113" s="940"/>
      <c r="BQI113" s="940"/>
      <c r="BQJ113" s="940"/>
      <c r="BQK113" s="940"/>
      <c r="BQL113" s="940"/>
      <c r="BQM113" s="940"/>
      <c r="BQN113" s="940"/>
      <c r="BQO113" s="940"/>
      <c r="BQP113" s="940"/>
      <c r="BQQ113" s="940"/>
      <c r="BQR113" s="940"/>
      <c r="BQS113" s="940"/>
      <c r="BQT113" s="940"/>
      <c r="BQU113" s="940"/>
      <c r="BQV113" s="940"/>
      <c r="BQW113" s="940"/>
      <c r="BQX113" s="940"/>
      <c r="BQY113" s="940"/>
      <c r="BQZ113" s="940"/>
      <c r="BRA113" s="940"/>
      <c r="BRB113" s="940"/>
      <c r="BRC113" s="940"/>
      <c r="BRD113" s="940"/>
      <c r="BRE113" s="940"/>
      <c r="BRF113" s="940"/>
      <c r="BRG113" s="940"/>
      <c r="BRH113" s="940"/>
      <c r="BRI113" s="940"/>
      <c r="BRJ113" s="940"/>
      <c r="BRK113" s="940"/>
      <c r="BRL113" s="940"/>
      <c r="BRM113" s="940"/>
      <c r="BRN113" s="940"/>
      <c r="BRO113" s="940"/>
      <c r="BRP113" s="940"/>
      <c r="BRQ113" s="940"/>
      <c r="BRR113" s="940"/>
      <c r="BRS113" s="940"/>
      <c r="BRT113" s="940"/>
      <c r="BRU113" s="940"/>
      <c r="BRV113" s="940"/>
      <c r="BRW113" s="940"/>
      <c r="BRX113" s="940"/>
      <c r="BRY113" s="940"/>
      <c r="BRZ113" s="940"/>
      <c r="BSA113" s="940"/>
      <c r="BSB113" s="940"/>
      <c r="BSC113" s="940"/>
      <c r="BSD113" s="940"/>
      <c r="BSE113" s="940"/>
      <c r="BSF113" s="940"/>
      <c r="BSG113" s="940"/>
      <c r="BSH113" s="940"/>
      <c r="BSI113" s="940"/>
      <c r="BSJ113" s="940"/>
      <c r="BSK113" s="940"/>
      <c r="BSL113" s="940"/>
      <c r="BSM113" s="940"/>
      <c r="BSN113" s="940"/>
      <c r="BSO113" s="940"/>
      <c r="BSP113" s="940"/>
      <c r="BSQ113" s="940"/>
      <c r="BSR113" s="940"/>
      <c r="BSS113" s="940"/>
      <c r="BST113" s="940"/>
      <c r="BSU113" s="940"/>
      <c r="BSV113" s="940"/>
      <c r="BSW113" s="940"/>
      <c r="BSX113" s="940"/>
      <c r="BSY113" s="940"/>
      <c r="BSZ113" s="940"/>
      <c r="BTA113" s="940"/>
      <c r="BTB113" s="940"/>
      <c r="BTC113" s="940"/>
      <c r="BTD113" s="940"/>
      <c r="BTE113" s="940"/>
      <c r="BTF113" s="940"/>
      <c r="BTG113" s="940"/>
      <c r="BTH113" s="940"/>
      <c r="BTI113" s="940"/>
      <c r="BTJ113" s="940"/>
      <c r="BTK113" s="940"/>
      <c r="BTL113" s="940"/>
      <c r="BTM113" s="940"/>
      <c r="BTN113" s="940"/>
      <c r="BTO113" s="940"/>
      <c r="BTP113" s="940"/>
      <c r="BTQ113" s="940"/>
      <c r="BTR113" s="940"/>
      <c r="BTS113" s="940"/>
      <c r="BTT113" s="940"/>
      <c r="BTU113" s="940"/>
      <c r="BTV113" s="940"/>
      <c r="BTW113" s="940"/>
      <c r="BTX113" s="940"/>
      <c r="BTY113" s="940"/>
      <c r="BTZ113" s="940"/>
      <c r="BUA113" s="940"/>
      <c r="BUB113" s="940"/>
      <c r="BUC113" s="940"/>
      <c r="BUD113" s="940"/>
      <c r="BUE113" s="940"/>
      <c r="BUF113" s="940"/>
      <c r="BUG113" s="940"/>
      <c r="BUH113" s="940"/>
      <c r="BUI113" s="940"/>
      <c r="BUJ113" s="940"/>
      <c r="BUK113" s="940"/>
      <c r="BUL113" s="940"/>
      <c r="BUM113" s="940"/>
      <c r="BUN113" s="940"/>
      <c r="BUO113" s="940"/>
      <c r="BUP113" s="940"/>
      <c r="BUQ113" s="940"/>
      <c r="BUR113" s="940"/>
      <c r="BUS113" s="940"/>
      <c r="BUT113" s="940"/>
      <c r="BUU113" s="940"/>
      <c r="BUV113" s="940"/>
      <c r="BUW113" s="940"/>
      <c r="BUX113" s="940"/>
      <c r="BUY113" s="940"/>
      <c r="BUZ113" s="940"/>
      <c r="BVA113" s="940"/>
      <c r="BVB113" s="940"/>
      <c r="BVC113" s="940"/>
      <c r="BVD113" s="940"/>
      <c r="BVE113" s="940"/>
      <c r="BVF113" s="940"/>
      <c r="BVG113" s="940"/>
      <c r="BVH113" s="940"/>
      <c r="BVI113" s="940"/>
      <c r="BVJ113" s="940"/>
      <c r="BVK113" s="940"/>
      <c r="BVL113" s="940"/>
      <c r="BVM113" s="940"/>
      <c r="BVN113" s="940"/>
      <c r="BVO113" s="940"/>
      <c r="BVP113" s="940"/>
      <c r="BVQ113" s="940"/>
      <c r="BVR113" s="940"/>
      <c r="BVS113" s="940"/>
      <c r="BVT113" s="940"/>
      <c r="BVU113" s="940"/>
      <c r="BVV113" s="940"/>
      <c r="BVW113" s="940"/>
      <c r="BVX113" s="940"/>
      <c r="BVY113" s="940"/>
      <c r="BVZ113" s="940"/>
      <c r="BWA113" s="940"/>
      <c r="BWB113" s="940"/>
      <c r="BWC113" s="940"/>
      <c r="BWD113" s="940"/>
      <c r="BWE113" s="940"/>
      <c r="BWF113" s="940"/>
      <c r="BWG113" s="940"/>
      <c r="BWH113" s="940"/>
      <c r="BWI113" s="940"/>
      <c r="BWJ113" s="940"/>
      <c r="BWK113" s="940"/>
      <c r="BWL113" s="940"/>
      <c r="BWM113" s="940"/>
      <c r="BWN113" s="940"/>
      <c r="BWO113" s="940"/>
      <c r="BWP113" s="940"/>
      <c r="BWQ113" s="940"/>
      <c r="BWR113" s="940"/>
      <c r="BWS113" s="940"/>
      <c r="BWT113" s="940"/>
      <c r="BWU113" s="940"/>
      <c r="BWV113" s="940"/>
      <c r="BWW113" s="940"/>
      <c r="BWX113" s="940"/>
      <c r="BWY113" s="940"/>
      <c r="BWZ113" s="940"/>
      <c r="BXA113" s="940"/>
      <c r="BXB113" s="940"/>
      <c r="BXC113" s="940"/>
      <c r="BXD113" s="940"/>
      <c r="BXE113" s="940"/>
      <c r="BXF113" s="940"/>
      <c r="BXG113" s="940"/>
      <c r="BXH113" s="940"/>
      <c r="BXI113" s="940"/>
      <c r="BXJ113" s="940"/>
      <c r="BXK113" s="940"/>
      <c r="BXL113" s="940"/>
      <c r="BXM113" s="940"/>
      <c r="BXN113" s="940"/>
      <c r="BXO113" s="940"/>
      <c r="BXP113" s="940"/>
      <c r="BXQ113" s="940"/>
      <c r="BXR113" s="940"/>
      <c r="BXS113" s="940"/>
      <c r="BXT113" s="940"/>
      <c r="BXU113" s="940"/>
      <c r="BXV113" s="940"/>
      <c r="BXW113" s="940"/>
      <c r="BXX113" s="940"/>
      <c r="BXY113" s="940"/>
      <c r="BXZ113" s="940"/>
      <c r="BYA113" s="940"/>
      <c r="BYB113" s="940"/>
      <c r="BYC113" s="940"/>
      <c r="BYD113" s="940"/>
      <c r="BYE113" s="940"/>
      <c r="BYF113" s="940"/>
      <c r="BYG113" s="940"/>
      <c r="BYH113" s="940"/>
      <c r="BYI113" s="940"/>
      <c r="BYJ113" s="940"/>
      <c r="BYK113" s="940"/>
      <c r="BYL113" s="940"/>
      <c r="BYM113" s="940"/>
      <c r="BYN113" s="940"/>
      <c r="BYO113" s="940"/>
      <c r="BYP113" s="940"/>
      <c r="BYQ113" s="940"/>
      <c r="BYR113" s="940"/>
      <c r="BYS113" s="940"/>
      <c r="BYT113" s="940"/>
      <c r="BYU113" s="940"/>
      <c r="BYV113" s="940"/>
      <c r="BYW113" s="940"/>
      <c r="BYX113" s="940"/>
      <c r="BYY113" s="940"/>
      <c r="BYZ113" s="940"/>
      <c r="BZA113" s="940"/>
      <c r="BZB113" s="940"/>
      <c r="BZC113" s="940"/>
      <c r="BZD113" s="940"/>
      <c r="BZE113" s="940"/>
      <c r="BZF113" s="940"/>
      <c r="BZG113" s="940"/>
      <c r="BZH113" s="940"/>
      <c r="BZI113" s="940"/>
      <c r="BZJ113" s="940"/>
      <c r="BZK113" s="940"/>
      <c r="BZL113" s="940"/>
      <c r="BZM113" s="940"/>
      <c r="BZN113" s="940"/>
      <c r="BZO113" s="940"/>
      <c r="BZP113" s="940"/>
      <c r="BZQ113" s="940"/>
      <c r="BZR113" s="940"/>
      <c r="BZS113" s="940"/>
      <c r="BZT113" s="940"/>
      <c r="BZU113" s="940"/>
      <c r="BZV113" s="940"/>
      <c r="BZW113" s="940"/>
      <c r="BZX113" s="940"/>
      <c r="BZY113" s="940"/>
      <c r="BZZ113" s="940"/>
      <c r="CAA113" s="940"/>
      <c r="CAB113" s="940"/>
      <c r="CAC113" s="940"/>
      <c r="CAD113" s="940"/>
      <c r="CAE113" s="940"/>
      <c r="CAF113" s="940"/>
      <c r="CAG113" s="940"/>
      <c r="CAH113" s="940"/>
      <c r="CAI113" s="940"/>
      <c r="CAJ113" s="940"/>
      <c r="CAK113" s="940"/>
      <c r="CAL113" s="940"/>
      <c r="CAM113" s="940"/>
      <c r="CAN113" s="940"/>
      <c r="CAO113" s="940"/>
      <c r="CAP113" s="940"/>
      <c r="CAQ113" s="940"/>
      <c r="CAR113" s="940"/>
      <c r="CAS113" s="940"/>
      <c r="CAT113" s="940"/>
      <c r="CAU113" s="940"/>
      <c r="CAV113" s="940"/>
      <c r="CAW113" s="940"/>
      <c r="CAX113" s="940"/>
      <c r="CAY113" s="940"/>
      <c r="CAZ113" s="940"/>
      <c r="CBA113" s="940"/>
      <c r="CBB113" s="940"/>
      <c r="CBC113" s="940"/>
      <c r="CBD113" s="940"/>
      <c r="CBE113" s="940"/>
      <c r="CBF113" s="940"/>
      <c r="CBG113" s="940"/>
      <c r="CBH113" s="940"/>
      <c r="CBI113" s="940"/>
      <c r="CBJ113" s="940"/>
      <c r="CBK113" s="940"/>
      <c r="CBL113" s="940"/>
      <c r="CBM113" s="940"/>
      <c r="CBN113" s="940"/>
      <c r="CBO113" s="940"/>
      <c r="CBP113" s="940"/>
      <c r="CBQ113" s="940"/>
      <c r="CBR113" s="940"/>
      <c r="CBS113" s="940"/>
      <c r="CBT113" s="940"/>
      <c r="CBU113" s="940"/>
      <c r="CBV113" s="940"/>
      <c r="CBW113" s="940"/>
      <c r="CBX113" s="940"/>
      <c r="CBY113" s="940"/>
      <c r="CBZ113" s="940"/>
      <c r="CCA113" s="940"/>
      <c r="CCB113" s="940"/>
      <c r="CCC113" s="940"/>
      <c r="CCD113" s="940"/>
      <c r="CCE113" s="940"/>
      <c r="CCF113" s="940"/>
      <c r="CCG113" s="940"/>
      <c r="CCH113" s="940"/>
      <c r="CCI113" s="940"/>
      <c r="CCJ113" s="940"/>
      <c r="CCK113" s="940"/>
      <c r="CCL113" s="940"/>
      <c r="CCM113" s="940"/>
      <c r="CCN113" s="940"/>
      <c r="CCO113" s="940"/>
      <c r="CCP113" s="940"/>
      <c r="CCQ113" s="940"/>
      <c r="CCR113" s="940"/>
      <c r="CCS113" s="940"/>
      <c r="CCT113" s="940"/>
      <c r="CCU113" s="940"/>
      <c r="CCV113" s="940"/>
      <c r="CCW113" s="940"/>
      <c r="CCX113" s="940"/>
      <c r="CCY113" s="940"/>
      <c r="CCZ113" s="940"/>
      <c r="CDA113" s="940"/>
      <c r="CDB113" s="940"/>
      <c r="CDC113" s="940"/>
      <c r="CDD113" s="940"/>
      <c r="CDE113" s="940"/>
      <c r="CDF113" s="940"/>
      <c r="CDG113" s="940"/>
      <c r="CDH113" s="940"/>
      <c r="CDI113" s="940"/>
      <c r="CDJ113" s="940"/>
      <c r="CDK113" s="940"/>
      <c r="CDL113" s="940"/>
      <c r="CDM113" s="940"/>
      <c r="CDN113" s="940"/>
      <c r="CDO113" s="940"/>
      <c r="CDP113" s="940"/>
      <c r="CDQ113" s="940"/>
      <c r="CDR113" s="940"/>
      <c r="CDS113" s="940"/>
      <c r="CDT113" s="940"/>
      <c r="CDU113" s="940"/>
      <c r="CDV113" s="940"/>
      <c r="CDW113" s="940"/>
      <c r="CDX113" s="940"/>
      <c r="CDY113" s="940"/>
      <c r="CDZ113" s="940"/>
      <c r="CEA113" s="940"/>
      <c r="CEB113" s="940"/>
      <c r="CEC113" s="940"/>
      <c r="CED113" s="940"/>
      <c r="CEE113" s="940"/>
      <c r="CEF113" s="940"/>
      <c r="CEG113" s="940"/>
      <c r="CEH113" s="940"/>
      <c r="CEI113" s="940"/>
      <c r="CEJ113" s="940"/>
      <c r="CEK113" s="940"/>
      <c r="CEL113" s="940"/>
      <c r="CEM113" s="940"/>
      <c r="CEN113" s="940"/>
      <c r="CEO113" s="940"/>
      <c r="CEP113" s="940"/>
      <c r="CEQ113" s="940"/>
      <c r="CER113" s="940"/>
      <c r="CES113" s="940"/>
      <c r="CET113" s="940"/>
      <c r="CEU113" s="940"/>
      <c r="CEV113" s="940"/>
      <c r="CEW113" s="940"/>
      <c r="CEX113" s="940"/>
      <c r="CEY113" s="940"/>
      <c r="CEZ113" s="940"/>
      <c r="CFA113" s="940"/>
      <c r="CFB113" s="940"/>
      <c r="CFC113" s="940"/>
      <c r="CFD113" s="940"/>
      <c r="CFE113" s="940"/>
      <c r="CFF113" s="940"/>
      <c r="CFG113" s="940"/>
      <c r="CFH113" s="940"/>
      <c r="CFI113" s="940"/>
      <c r="CFJ113" s="940"/>
      <c r="CFK113" s="940"/>
      <c r="CFL113" s="940"/>
      <c r="CFM113" s="940"/>
      <c r="CFN113" s="940"/>
      <c r="CFO113" s="940"/>
      <c r="CFP113" s="940"/>
      <c r="CFQ113" s="940"/>
      <c r="CFR113" s="940"/>
      <c r="CFS113" s="940"/>
      <c r="CFT113" s="940"/>
      <c r="CFU113" s="940"/>
      <c r="CFV113" s="940"/>
      <c r="CFW113" s="940"/>
      <c r="CFX113" s="940"/>
      <c r="CFY113" s="940"/>
      <c r="CFZ113" s="940"/>
      <c r="CGA113" s="940"/>
      <c r="CGB113" s="940"/>
      <c r="CGC113" s="940"/>
      <c r="CGD113" s="940"/>
      <c r="CGE113" s="940"/>
      <c r="CGF113" s="940"/>
      <c r="CGG113" s="940"/>
      <c r="CGH113" s="940"/>
      <c r="CGI113" s="940"/>
      <c r="CGJ113" s="940"/>
      <c r="CGK113" s="940"/>
      <c r="CGL113" s="940"/>
      <c r="CGM113" s="940"/>
      <c r="CGN113" s="940"/>
      <c r="CGO113" s="940"/>
      <c r="CGP113" s="940"/>
      <c r="CGQ113" s="940"/>
      <c r="CGR113" s="940"/>
      <c r="CGS113" s="940"/>
      <c r="CGT113" s="940"/>
      <c r="CGU113" s="940"/>
      <c r="CGV113" s="940"/>
      <c r="CGW113" s="940"/>
      <c r="CGX113" s="940"/>
      <c r="CGY113" s="940"/>
      <c r="CGZ113" s="940"/>
      <c r="CHA113" s="940"/>
      <c r="CHB113" s="940"/>
      <c r="CHC113" s="940"/>
      <c r="CHD113" s="940"/>
      <c r="CHE113" s="940"/>
      <c r="CHF113" s="940"/>
      <c r="CHG113" s="940"/>
      <c r="CHH113" s="940"/>
      <c r="CHI113" s="940"/>
      <c r="CHJ113" s="940"/>
      <c r="CHK113" s="940"/>
      <c r="CHL113" s="940"/>
      <c r="CHM113" s="940"/>
      <c r="CHN113" s="940"/>
      <c r="CHO113" s="940"/>
      <c r="CHP113" s="940"/>
      <c r="CHQ113" s="940"/>
      <c r="CHR113" s="940"/>
      <c r="CHS113" s="940"/>
      <c r="CHT113" s="940"/>
      <c r="CHU113" s="940"/>
      <c r="CHV113" s="940"/>
      <c r="CHW113" s="940"/>
      <c r="CHX113" s="940"/>
      <c r="CHY113" s="940"/>
      <c r="CHZ113" s="940"/>
      <c r="CIA113" s="940"/>
      <c r="CIB113" s="940"/>
      <c r="CIC113" s="940"/>
      <c r="CID113" s="940"/>
      <c r="CIE113" s="940"/>
      <c r="CIF113" s="940"/>
      <c r="CIG113" s="940"/>
      <c r="CIH113" s="940"/>
      <c r="CII113" s="940"/>
      <c r="CIJ113" s="940"/>
      <c r="CIK113" s="940"/>
      <c r="CIL113" s="940"/>
      <c r="CIM113" s="940"/>
      <c r="CIN113" s="940"/>
      <c r="CIO113" s="940"/>
      <c r="CIP113" s="940"/>
      <c r="CIQ113" s="940"/>
      <c r="CIR113" s="940"/>
      <c r="CIS113" s="940"/>
      <c r="CIT113" s="940"/>
      <c r="CIU113" s="940"/>
      <c r="CIV113" s="940"/>
      <c r="CIW113" s="940"/>
      <c r="CIX113" s="940"/>
      <c r="CIY113" s="940"/>
      <c r="CIZ113" s="940"/>
      <c r="CJA113" s="940"/>
      <c r="CJB113" s="940"/>
      <c r="CJC113" s="940"/>
      <c r="CJD113" s="940"/>
      <c r="CJE113" s="940"/>
      <c r="CJF113" s="940"/>
      <c r="CJG113" s="940"/>
      <c r="CJH113" s="940"/>
      <c r="CJI113" s="940"/>
      <c r="CJJ113" s="940"/>
      <c r="CJK113" s="940"/>
      <c r="CJL113" s="940"/>
      <c r="CJM113" s="940"/>
      <c r="CJN113" s="940"/>
      <c r="CJO113" s="940"/>
      <c r="CJP113" s="940"/>
      <c r="CJQ113" s="940"/>
      <c r="CJR113" s="940"/>
      <c r="CJS113" s="940"/>
      <c r="CJT113" s="940"/>
      <c r="CJU113" s="940"/>
      <c r="CJV113" s="940"/>
      <c r="CJW113" s="940"/>
      <c r="CJX113" s="940"/>
      <c r="CJY113" s="940"/>
      <c r="CJZ113" s="940"/>
      <c r="CKA113" s="940"/>
      <c r="CKB113" s="940"/>
      <c r="CKC113" s="940"/>
      <c r="CKD113" s="940"/>
      <c r="CKE113" s="940"/>
      <c r="CKF113" s="940"/>
      <c r="CKG113" s="940"/>
      <c r="CKH113" s="940"/>
      <c r="CKI113" s="940"/>
      <c r="CKJ113" s="940"/>
      <c r="CKK113" s="940"/>
      <c r="CKL113" s="940"/>
      <c r="CKM113" s="940"/>
      <c r="CKN113" s="940"/>
      <c r="CKO113" s="940"/>
      <c r="CKP113" s="940"/>
      <c r="CKQ113" s="940"/>
      <c r="CKR113" s="940"/>
      <c r="CKS113" s="940"/>
      <c r="CKT113" s="940"/>
      <c r="CKU113" s="940"/>
      <c r="CKV113" s="940"/>
      <c r="CKW113" s="940"/>
      <c r="CKX113" s="940"/>
      <c r="CKY113" s="940"/>
      <c r="CKZ113" s="940"/>
      <c r="CLA113" s="940"/>
      <c r="CLB113" s="940"/>
      <c r="CLC113" s="940"/>
      <c r="CLD113" s="940"/>
      <c r="CLE113" s="940"/>
      <c r="CLF113" s="940"/>
      <c r="CLG113" s="940"/>
      <c r="CLH113" s="940"/>
      <c r="CLI113" s="940"/>
      <c r="CLJ113" s="940"/>
      <c r="CLK113" s="940"/>
      <c r="CLL113" s="940"/>
      <c r="CLM113" s="940"/>
      <c r="CLN113" s="940"/>
      <c r="CLO113" s="940"/>
      <c r="CLP113" s="940"/>
      <c r="CLQ113" s="940"/>
      <c r="CLR113" s="940"/>
      <c r="CLS113" s="940"/>
      <c r="CLT113" s="940"/>
      <c r="CLU113" s="940"/>
      <c r="CLV113" s="940"/>
      <c r="CLW113" s="940"/>
      <c r="CLX113" s="940"/>
      <c r="CLY113" s="940"/>
      <c r="CLZ113" s="940"/>
      <c r="CMA113" s="940"/>
      <c r="CMB113" s="940"/>
      <c r="CMC113" s="940"/>
      <c r="CMD113" s="940"/>
      <c r="CME113" s="940"/>
      <c r="CMF113" s="940"/>
      <c r="CMG113" s="940"/>
      <c r="CMH113" s="940"/>
      <c r="CMI113" s="940"/>
      <c r="CMJ113" s="940"/>
      <c r="CMK113" s="940"/>
      <c r="CML113" s="940"/>
      <c r="CMM113" s="940"/>
      <c r="CMN113" s="940"/>
      <c r="CMO113" s="940"/>
      <c r="CMP113" s="940"/>
      <c r="CMQ113" s="940"/>
      <c r="CMR113" s="940"/>
      <c r="CMS113" s="940"/>
      <c r="CMT113" s="940"/>
      <c r="CMU113" s="940"/>
      <c r="CMV113" s="940"/>
      <c r="CMW113" s="940"/>
      <c r="CMX113" s="940"/>
      <c r="CMY113" s="940"/>
      <c r="CMZ113" s="940"/>
      <c r="CNA113" s="940"/>
      <c r="CNB113" s="940"/>
      <c r="CNC113" s="940"/>
      <c r="CND113" s="940"/>
      <c r="CNE113" s="940"/>
      <c r="CNF113" s="940"/>
      <c r="CNG113" s="940"/>
      <c r="CNH113" s="940"/>
      <c r="CNI113" s="940"/>
      <c r="CNJ113" s="940"/>
      <c r="CNK113" s="940"/>
      <c r="CNL113" s="940"/>
      <c r="CNM113" s="940"/>
      <c r="CNN113" s="940"/>
      <c r="CNO113" s="940"/>
      <c r="CNP113" s="940"/>
      <c r="CNQ113" s="940"/>
      <c r="CNR113" s="940"/>
      <c r="CNS113" s="940"/>
      <c r="CNT113" s="940"/>
      <c r="CNU113" s="940"/>
      <c r="CNV113" s="940"/>
      <c r="CNW113" s="940"/>
      <c r="CNX113" s="940"/>
      <c r="CNY113" s="940"/>
      <c r="CNZ113" s="940"/>
      <c r="COA113" s="940"/>
      <c r="COB113" s="940"/>
      <c r="COC113" s="940"/>
      <c r="COD113" s="940"/>
      <c r="COE113" s="940"/>
      <c r="COF113" s="940"/>
      <c r="COG113" s="940"/>
      <c r="COH113" s="940"/>
      <c r="COI113" s="940"/>
      <c r="COJ113" s="940"/>
      <c r="COK113" s="940"/>
      <c r="COL113" s="940"/>
      <c r="COM113" s="940"/>
      <c r="CON113" s="940"/>
      <c r="COO113" s="940"/>
      <c r="COP113" s="940"/>
      <c r="COQ113" s="940"/>
      <c r="COR113" s="940"/>
      <c r="COS113" s="940"/>
      <c r="COT113" s="940"/>
      <c r="COU113" s="940"/>
      <c r="COV113" s="940"/>
      <c r="COW113" s="940"/>
      <c r="COX113" s="940"/>
      <c r="COY113" s="940"/>
      <c r="COZ113" s="940"/>
      <c r="CPA113" s="940"/>
      <c r="CPB113" s="940"/>
      <c r="CPC113" s="940"/>
      <c r="CPD113" s="940"/>
      <c r="CPE113" s="940"/>
      <c r="CPF113" s="940"/>
      <c r="CPG113" s="940"/>
      <c r="CPH113" s="940"/>
      <c r="CPI113" s="940"/>
      <c r="CPJ113" s="940"/>
      <c r="CPK113" s="940"/>
      <c r="CPL113" s="940"/>
      <c r="CPM113" s="940"/>
      <c r="CPN113" s="940"/>
      <c r="CPO113" s="940"/>
      <c r="CPP113" s="940"/>
      <c r="CPQ113" s="940"/>
      <c r="CPR113" s="940"/>
      <c r="CPS113" s="940"/>
      <c r="CPT113" s="940"/>
      <c r="CPU113" s="940"/>
      <c r="CPV113" s="940"/>
      <c r="CPW113" s="940"/>
      <c r="CPX113" s="940"/>
      <c r="CPY113" s="940"/>
      <c r="CPZ113" s="940"/>
      <c r="CQA113" s="940"/>
      <c r="CQB113" s="940"/>
      <c r="CQC113" s="940"/>
      <c r="CQD113" s="940"/>
      <c r="CQE113" s="940"/>
      <c r="CQF113" s="940"/>
      <c r="CQG113" s="940"/>
      <c r="CQH113" s="940"/>
      <c r="CQI113" s="940"/>
      <c r="CQJ113" s="940"/>
      <c r="CQK113" s="940"/>
      <c r="CQL113" s="940"/>
      <c r="CQM113" s="940"/>
      <c r="CQN113" s="940"/>
      <c r="CQO113" s="940"/>
      <c r="CQP113" s="940"/>
      <c r="CQQ113" s="940"/>
      <c r="CQR113" s="940"/>
      <c r="CQS113" s="940"/>
      <c r="CQT113" s="940"/>
      <c r="CQU113" s="940"/>
      <c r="CQV113" s="940"/>
      <c r="CQW113" s="940"/>
      <c r="CQX113" s="940"/>
      <c r="CQY113" s="940"/>
      <c r="CQZ113" s="940"/>
      <c r="CRA113" s="940"/>
      <c r="CRB113" s="940"/>
      <c r="CRC113" s="940"/>
      <c r="CRD113" s="940"/>
      <c r="CRE113" s="940"/>
      <c r="CRF113" s="940"/>
      <c r="CRG113" s="940"/>
      <c r="CRH113" s="940"/>
      <c r="CRI113" s="940"/>
      <c r="CRJ113" s="940"/>
      <c r="CRK113" s="940"/>
      <c r="CRL113" s="940"/>
      <c r="CRM113" s="940"/>
      <c r="CRN113" s="940"/>
      <c r="CRO113" s="940"/>
      <c r="CRP113" s="940"/>
      <c r="CRQ113" s="940"/>
      <c r="CRR113" s="940"/>
      <c r="CRS113" s="940"/>
      <c r="CRT113" s="940"/>
      <c r="CRU113" s="940"/>
      <c r="CRV113" s="940"/>
      <c r="CRW113" s="940"/>
      <c r="CRX113" s="940"/>
      <c r="CRY113" s="940"/>
      <c r="CRZ113" s="940"/>
      <c r="CSA113" s="940"/>
      <c r="CSB113" s="940"/>
      <c r="CSC113" s="940"/>
      <c r="CSD113" s="940"/>
      <c r="CSE113" s="940"/>
      <c r="CSF113" s="940"/>
      <c r="CSG113" s="940"/>
      <c r="CSH113" s="940"/>
      <c r="CSI113" s="940"/>
      <c r="CSJ113" s="940"/>
      <c r="CSK113" s="940"/>
      <c r="CSL113" s="940"/>
      <c r="CSM113" s="940"/>
      <c r="CSN113" s="940"/>
      <c r="CSO113" s="940"/>
      <c r="CSP113" s="940"/>
      <c r="CSQ113" s="940"/>
      <c r="CSR113" s="940"/>
      <c r="CSS113" s="940"/>
      <c r="CST113" s="940"/>
      <c r="CSU113" s="940"/>
      <c r="CSV113" s="940"/>
      <c r="CSW113" s="940"/>
      <c r="CSX113" s="940"/>
      <c r="CSY113" s="940"/>
      <c r="CSZ113" s="940"/>
      <c r="CTA113" s="940"/>
      <c r="CTB113" s="940"/>
      <c r="CTC113" s="940"/>
      <c r="CTD113" s="940"/>
      <c r="CTE113" s="940"/>
      <c r="CTF113" s="940"/>
      <c r="CTG113" s="940"/>
      <c r="CTH113" s="940"/>
      <c r="CTI113" s="940"/>
      <c r="CTJ113" s="940"/>
      <c r="CTK113" s="940"/>
      <c r="CTL113" s="940"/>
      <c r="CTM113" s="940"/>
      <c r="CTN113" s="940"/>
      <c r="CTO113" s="940"/>
      <c r="CTP113" s="940"/>
      <c r="CTQ113" s="940"/>
      <c r="CTR113" s="940"/>
      <c r="CTS113" s="940"/>
      <c r="CTT113" s="940"/>
      <c r="CTU113" s="940"/>
      <c r="CTV113" s="940"/>
      <c r="CTW113" s="940"/>
      <c r="CTX113" s="940"/>
      <c r="CTY113" s="940"/>
      <c r="CTZ113" s="940"/>
      <c r="CUA113" s="940"/>
      <c r="CUB113" s="940"/>
      <c r="CUC113" s="940"/>
      <c r="CUD113" s="940"/>
      <c r="CUE113" s="940"/>
      <c r="CUF113" s="940"/>
      <c r="CUG113" s="940"/>
      <c r="CUH113" s="940"/>
      <c r="CUI113" s="940"/>
      <c r="CUJ113" s="940"/>
      <c r="CUK113" s="940"/>
      <c r="CUL113" s="940"/>
      <c r="CUM113" s="940"/>
      <c r="CUN113" s="940"/>
      <c r="CUO113" s="940"/>
      <c r="CUP113" s="940"/>
      <c r="CUQ113" s="940"/>
      <c r="CUR113" s="940"/>
      <c r="CUS113" s="940"/>
      <c r="CUT113" s="940"/>
      <c r="CUU113" s="940"/>
      <c r="CUV113" s="940"/>
      <c r="CUW113" s="940"/>
      <c r="CUX113" s="940"/>
      <c r="CUY113" s="940"/>
      <c r="CUZ113" s="940"/>
      <c r="CVA113" s="940"/>
      <c r="CVB113" s="940"/>
      <c r="CVC113" s="940"/>
      <c r="CVD113" s="940"/>
      <c r="CVE113" s="940"/>
      <c r="CVF113" s="940"/>
      <c r="CVG113" s="940"/>
      <c r="CVH113" s="940"/>
      <c r="CVI113" s="940"/>
      <c r="CVJ113" s="940"/>
      <c r="CVK113" s="940"/>
      <c r="CVL113" s="940"/>
      <c r="CVM113" s="940"/>
      <c r="CVN113" s="940"/>
      <c r="CVO113" s="940"/>
      <c r="CVP113" s="940"/>
      <c r="CVQ113" s="940"/>
      <c r="CVR113" s="940"/>
      <c r="CVS113" s="940"/>
      <c r="CVT113" s="940"/>
      <c r="CVU113" s="940"/>
      <c r="CVV113" s="940"/>
      <c r="CVW113" s="940"/>
      <c r="CVX113" s="940"/>
      <c r="CVY113" s="940"/>
      <c r="CVZ113" s="940"/>
      <c r="CWA113" s="940"/>
      <c r="CWB113" s="940"/>
      <c r="CWC113" s="940"/>
      <c r="CWD113" s="940"/>
      <c r="CWE113" s="940"/>
      <c r="CWF113" s="940"/>
      <c r="CWG113" s="940"/>
      <c r="CWH113" s="940"/>
      <c r="CWI113" s="940"/>
      <c r="CWJ113" s="940"/>
      <c r="CWK113" s="940"/>
      <c r="CWL113" s="940"/>
      <c r="CWM113" s="940"/>
      <c r="CWN113" s="940"/>
      <c r="CWO113" s="940"/>
      <c r="CWP113" s="940"/>
      <c r="CWQ113" s="940"/>
      <c r="CWR113" s="940"/>
      <c r="CWS113" s="940"/>
      <c r="CWT113" s="940"/>
      <c r="CWU113" s="940"/>
      <c r="CWV113" s="940"/>
      <c r="CWW113" s="940"/>
      <c r="CWX113" s="940"/>
      <c r="CWY113" s="940"/>
      <c r="CWZ113" s="940"/>
      <c r="CXA113" s="940"/>
      <c r="CXB113" s="940"/>
      <c r="CXC113" s="940"/>
      <c r="CXD113" s="940"/>
      <c r="CXE113" s="940"/>
      <c r="CXF113" s="940"/>
      <c r="CXG113" s="940"/>
      <c r="CXH113" s="940"/>
      <c r="CXI113" s="940"/>
      <c r="CXJ113" s="940"/>
      <c r="CXK113" s="940"/>
      <c r="CXL113" s="940"/>
      <c r="CXM113" s="940"/>
      <c r="CXN113" s="940"/>
      <c r="CXO113" s="940"/>
      <c r="CXP113" s="940"/>
      <c r="CXQ113" s="940"/>
      <c r="CXR113" s="940"/>
      <c r="CXS113" s="940"/>
      <c r="CXT113" s="940"/>
      <c r="CXU113" s="940"/>
      <c r="CXV113" s="940"/>
      <c r="CXW113" s="940"/>
      <c r="CXX113" s="940"/>
      <c r="CXY113" s="940"/>
      <c r="CXZ113" s="940"/>
      <c r="CYA113" s="940"/>
      <c r="CYB113" s="940"/>
      <c r="CYC113" s="940"/>
      <c r="CYD113" s="940"/>
      <c r="CYE113" s="940"/>
      <c r="CYF113" s="940"/>
      <c r="CYG113" s="940"/>
      <c r="CYH113" s="940"/>
      <c r="CYI113" s="940"/>
      <c r="CYJ113" s="940"/>
      <c r="CYK113" s="940"/>
      <c r="CYL113" s="940"/>
      <c r="CYM113" s="940"/>
      <c r="CYN113" s="940"/>
      <c r="CYO113" s="940"/>
      <c r="CYP113" s="940"/>
      <c r="CYQ113" s="940"/>
      <c r="CYR113" s="940"/>
      <c r="CYS113" s="940"/>
      <c r="CYT113" s="940"/>
      <c r="CYU113" s="940"/>
      <c r="CYV113" s="940"/>
      <c r="CYW113" s="940"/>
      <c r="CYX113" s="940"/>
      <c r="CYY113" s="940"/>
      <c r="CYZ113" s="940"/>
      <c r="CZA113" s="940"/>
      <c r="CZB113" s="940"/>
      <c r="CZC113" s="940"/>
      <c r="CZD113" s="940"/>
      <c r="CZE113" s="940"/>
      <c r="CZF113" s="940"/>
      <c r="CZG113" s="940"/>
      <c r="CZH113" s="940"/>
      <c r="CZI113" s="940"/>
      <c r="CZJ113" s="940"/>
      <c r="CZK113" s="940"/>
      <c r="CZL113" s="940"/>
      <c r="CZM113" s="940"/>
      <c r="CZN113" s="940"/>
      <c r="CZO113" s="940"/>
      <c r="CZP113" s="940"/>
      <c r="CZQ113" s="940"/>
      <c r="CZR113" s="940"/>
      <c r="CZS113" s="940"/>
      <c r="CZT113" s="940"/>
      <c r="CZU113" s="940"/>
      <c r="CZV113" s="940"/>
      <c r="CZW113" s="940"/>
      <c r="CZX113" s="940"/>
      <c r="CZY113" s="940"/>
      <c r="CZZ113" s="940"/>
      <c r="DAA113" s="940"/>
      <c r="DAB113" s="940"/>
      <c r="DAC113" s="940"/>
      <c r="DAD113" s="940"/>
      <c r="DAE113" s="940"/>
      <c r="DAF113" s="940"/>
      <c r="DAG113" s="940"/>
      <c r="DAH113" s="940"/>
      <c r="DAI113" s="940"/>
      <c r="DAJ113" s="940"/>
      <c r="DAK113" s="940"/>
      <c r="DAL113" s="940"/>
      <c r="DAM113" s="940"/>
      <c r="DAN113" s="940"/>
      <c r="DAO113" s="940"/>
      <c r="DAP113" s="940"/>
      <c r="DAQ113" s="940"/>
      <c r="DAR113" s="940"/>
      <c r="DAS113" s="940"/>
      <c r="DAT113" s="940"/>
      <c r="DAU113" s="940"/>
      <c r="DAV113" s="940"/>
      <c r="DAW113" s="940"/>
      <c r="DAX113" s="940"/>
      <c r="DAY113" s="940"/>
      <c r="DAZ113" s="940"/>
      <c r="DBA113" s="940"/>
      <c r="DBB113" s="940"/>
      <c r="DBC113" s="940"/>
      <c r="DBD113" s="940"/>
      <c r="DBE113" s="940"/>
      <c r="DBF113" s="940"/>
      <c r="DBG113" s="940"/>
      <c r="DBH113" s="940"/>
      <c r="DBI113" s="940"/>
      <c r="DBJ113" s="940"/>
      <c r="DBK113" s="940"/>
      <c r="DBL113" s="940"/>
      <c r="DBM113" s="940"/>
      <c r="DBN113" s="940"/>
      <c r="DBO113" s="940"/>
      <c r="DBP113" s="940"/>
      <c r="DBQ113" s="940"/>
      <c r="DBR113" s="940"/>
      <c r="DBS113" s="940"/>
      <c r="DBT113" s="940"/>
      <c r="DBU113" s="940"/>
      <c r="DBV113" s="940"/>
      <c r="DBW113" s="940"/>
      <c r="DBX113" s="940"/>
      <c r="DBY113" s="940"/>
      <c r="DBZ113" s="940"/>
      <c r="DCA113" s="940"/>
      <c r="DCB113" s="940"/>
      <c r="DCC113" s="940"/>
      <c r="DCD113" s="940"/>
      <c r="DCE113" s="940"/>
      <c r="DCF113" s="940"/>
      <c r="DCG113" s="940"/>
      <c r="DCH113" s="940"/>
      <c r="DCI113" s="940"/>
      <c r="DCJ113" s="940"/>
      <c r="DCK113" s="940"/>
      <c r="DCL113" s="940"/>
      <c r="DCM113" s="940"/>
      <c r="DCN113" s="940"/>
      <c r="DCO113" s="940"/>
      <c r="DCP113" s="940"/>
      <c r="DCQ113" s="940"/>
      <c r="DCR113" s="940"/>
      <c r="DCS113" s="940"/>
      <c r="DCT113" s="940"/>
      <c r="DCU113" s="940"/>
      <c r="DCV113" s="940"/>
      <c r="DCW113" s="940"/>
      <c r="DCX113" s="940"/>
      <c r="DCY113" s="940"/>
      <c r="DCZ113" s="940"/>
      <c r="DDA113" s="940"/>
      <c r="DDB113" s="940"/>
      <c r="DDC113" s="940"/>
      <c r="DDD113" s="940"/>
      <c r="DDE113" s="940"/>
      <c r="DDF113" s="940"/>
      <c r="DDG113" s="940"/>
      <c r="DDH113" s="940"/>
      <c r="DDI113" s="940"/>
      <c r="DDJ113" s="940"/>
      <c r="DDK113" s="940"/>
      <c r="DDL113" s="940"/>
      <c r="DDM113" s="940"/>
      <c r="DDN113" s="940"/>
      <c r="DDO113" s="940"/>
      <c r="DDP113" s="940"/>
      <c r="DDQ113" s="940"/>
      <c r="DDR113" s="940"/>
      <c r="DDS113" s="940"/>
      <c r="DDT113" s="940"/>
      <c r="DDU113" s="940"/>
      <c r="DDV113" s="940"/>
      <c r="DDW113" s="940"/>
      <c r="DDX113" s="940"/>
      <c r="DDY113" s="940"/>
      <c r="DDZ113" s="940"/>
      <c r="DEA113" s="940"/>
      <c r="DEB113" s="940"/>
      <c r="DEC113" s="940"/>
      <c r="DED113" s="940"/>
      <c r="DEE113" s="940"/>
      <c r="DEF113" s="940"/>
      <c r="DEG113" s="940"/>
      <c r="DEH113" s="940"/>
      <c r="DEI113" s="940"/>
      <c r="DEJ113" s="940"/>
      <c r="DEK113" s="940"/>
      <c r="DEL113" s="940"/>
      <c r="DEM113" s="940"/>
      <c r="DEN113" s="940"/>
      <c r="DEO113" s="940"/>
      <c r="DEP113" s="940"/>
      <c r="DEQ113" s="940"/>
      <c r="DER113" s="940"/>
      <c r="DES113" s="940"/>
      <c r="DET113" s="940"/>
      <c r="DEU113" s="940"/>
      <c r="DEV113" s="940"/>
      <c r="DEW113" s="940"/>
      <c r="DEX113" s="940"/>
      <c r="DEY113" s="940"/>
      <c r="DEZ113" s="940"/>
      <c r="DFA113" s="940"/>
      <c r="DFB113" s="940"/>
      <c r="DFC113" s="940"/>
      <c r="DFD113" s="940"/>
      <c r="DFE113" s="940"/>
      <c r="DFF113" s="940"/>
      <c r="DFG113" s="940"/>
      <c r="DFH113" s="940"/>
      <c r="DFI113" s="940"/>
      <c r="DFJ113" s="940"/>
      <c r="DFK113" s="940"/>
      <c r="DFL113" s="940"/>
      <c r="DFM113" s="940"/>
      <c r="DFN113" s="940"/>
      <c r="DFO113" s="940"/>
      <c r="DFP113" s="940"/>
      <c r="DFQ113" s="940"/>
      <c r="DFR113" s="940"/>
      <c r="DFS113" s="940"/>
      <c r="DFT113" s="940"/>
      <c r="DFU113" s="940"/>
      <c r="DFV113" s="940"/>
      <c r="DFW113" s="940"/>
      <c r="DFX113" s="940"/>
      <c r="DFY113" s="940"/>
      <c r="DFZ113" s="940"/>
      <c r="DGA113" s="940"/>
      <c r="DGB113" s="940"/>
      <c r="DGC113" s="940"/>
      <c r="DGD113" s="940"/>
      <c r="DGE113" s="940"/>
      <c r="DGF113" s="940"/>
      <c r="DGG113" s="940"/>
      <c r="DGH113" s="940"/>
      <c r="DGI113" s="940"/>
      <c r="DGJ113" s="940"/>
      <c r="DGK113" s="940"/>
      <c r="DGL113" s="940"/>
      <c r="DGM113" s="940"/>
      <c r="DGN113" s="940"/>
      <c r="DGO113" s="940"/>
      <c r="DGP113" s="940"/>
      <c r="DGQ113" s="940"/>
      <c r="DGR113" s="940"/>
      <c r="DGS113" s="940"/>
      <c r="DGT113" s="940"/>
      <c r="DGU113" s="940"/>
      <c r="DGV113" s="940"/>
      <c r="DGW113" s="940"/>
      <c r="DGX113" s="940"/>
      <c r="DGY113" s="940"/>
      <c r="DGZ113" s="940"/>
      <c r="DHA113" s="940"/>
      <c r="DHB113" s="940"/>
      <c r="DHC113" s="940"/>
      <c r="DHD113" s="940"/>
      <c r="DHE113" s="940"/>
      <c r="DHF113" s="940"/>
      <c r="DHG113" s="940"/>
      <c r="DHH113" s="940"/>
      <c r="DHI113" s="940"/>
      <c r="DHJ113" s="940"/>
      <c r="DHK113" s="940"/>
      <c r="DHL113" s="940"/>
      <c r="DHM113" s="940"/>
      <c r="DHN113" s="940"/>
      <c r="DHO113" s="940"/>
      <c r="DHP113" s="940"/>
      <c r="DHQ113" s="940"/>
      <c r="DHR113" s="940"/>
      <c r="DHS113" s="940"/>
      <c r="DHT113" s="940"/>
      <c r="DHU113" s="940"/>
      <c r="DHV113" s="940"/>
      <c r="DHW113" s="940"/>
      <c r="DHX113" s="940"/>
      <c r="DHY113" s="940"/>
      <c r="DHZ113" s="940"/>
      <c r="DIA113" s="940"/>
      <c r="DIB113" s="940"/>
      <c r="DIC113" s="940"/>
      <c r="DID113" s="940"/>
      <c r="DIE113" s="940"/>
      <c r="DIF113" s="940"/>
      <c r="DIG113" s="940"/>
      <c r="DIH113" s="940"/>
      <c r="DII113" s="940"/>
      <c r="DIJ113" s="940"/>
      <c r="DIK113" s="940"/>
      <c r="DIL113" s="940"/>
      <c r="DIM113" s="940"/>
      <c r="DIN113" s="940"/>
      <c r="DIO113" s="940"/>
      <c r="DIP113" s="940"/>
      <c r="DIQ113" s="940"/>
      <c r="DIR113" s="940"/>
      <c r="DIS113" s="940"/>
      <c r="DIT113" s="940"/>
      <c r="DIU113" s="940"/>
      <c r="DIV113" s="940"/>
      <c r="DIW113" s="940"/>
      <c r="DIX113" s="940"/>
      <c r="DIY113" s="940"/>
      <c r="DIZ113" s="940"/>
      <c r="DJA113" s="940"/>
      <c r="DJB113" s="940"/>
      <c r="DJC113" s="940"/>
      <c r="DJD113" s="940"/>
      <c r="DJE113" s="940"/>
      <c r="DJF113" s="940"/>
      <c r="DJG113" s="940"/>
      <c r="DJH113" s="940"/>
      <c r="DJI113" s="940"/>
      <c r="DJJ113" s="940"/>
      <c r="DJK113" s="940"/>
      <c r="DJL113" s="940"/>
      <c r="DJM113" s="940"/>
      <c r="DJN113" s="940"/>
      <c r="DJO113" s="940"/>
      <c r="DJP113" s="940"/>
      <c r="DJQ113" s="940"/>
      <c r="DJR113" s="940"/>
      <c r="DJS113" s="940"/>
      <c r="DJT113" s="940"/>
      <c r="DJU113" s="940"/>
      <c r="DJV113" s="940"/>
      <c r="DJW113" s="940"/>
      <c r="DJX113" s="940"/>
      <c r="DJY113" s="940"/>
      <c r="DJZ113" s="940"/>
      <c r="DKA113" s="940"/>
      <c r="DKB113" s="940"/>
      <c r="DKC113" s="940"/>
      <c r="DKD113" s="940"/>
      <c r="DKE113" s="940"/>
      <c r="DKF113" s="940"/>
      <c r="DKG113" s="940"/>
      <c r="DKH113" s="940"/>
      <c r="DKI113" s="940"/>
      <c r="DKJ113" s="940"/>
      <c r="DKK113" s="940"/>
      <c r="DKL113" s="940"/>
      <c r="DKM113" s="940"/>
      <c r="DKN113" s="940"/>
      <c r="DKO113" s="940"/>
      <c r="DKP113" s="940"/>
      <c r="DKQ113" s="940"/>
      <c r="DKR113" s="940"/>
      <c r="DKS113" s="940"/>
      <c r="DKT113" s="940"/>
      <c r="DKU113" s="940"/>
      <c r="DKV113" s="940"/>
      <c r="DKW113" s="940"/>
      <c r="DKX113" s="940"/>
      <c r="DKY113" s="940"/>
      <c r="DKZ113" s="940"/>
      <c r="DLA113" s="940"/>
      <c r="DLB113" s="940"/>
      <c r="DLC113" s="940"/>
      <c r="DLD113" s="940"/>
      <c r="DLE113" s="940"/>
      <c r="DLF113" s="940"/>
      <c r="DLG113" s="940"/>
      <c r="DLH113" s="940"/>
      <c r="DLI113" s="940"/>
      <c r="DLJ113" s="940"/>
      <c r="DLK113" s="940"/>
      <c r="DLL113" s="940"/>
      <c r="DLM113" s="940"/>
      <c r="DLN113" s="940"/>
      <c r="DLO113" s="940"/>
      <c r="DLP113" s="940"/>
      <c r="DLQ113" s="940"/>
      <c r="DLR113" s="940"/>
      <c r="DLS113" s="940"/>
      <c r="DLT113" s="940"/>
      <c r="DLU113" s="940"/>
      <c r="DLV113" s="940"/>
      <c r="DLW113" s="940"/>
      <c r="DLX113" s="940"/>
      <c r="DLY113" s="940"/>
      <c r="DLZ113" s="940"/>
      <c r="DMA113" s="940"/>
      <c r="DMB113" s="940"/>
      <c r="DMC113" s="940"/>
      <c r="DMD113" s="940"/>
      <c r="DME113" s="940"/>
      <c r="DMF113" s="940"/>
      <c r="DMG113" s="940"/>
      <c r="DMH113" s="940"/>
      <c r="DMI113" s="940"/>
      <c r="DMJ113" s="940"/>
      <c r="DMK113" s="940"/>
      <c r="DML113" s="940"/>
      <c r="DMM113" s="940"/>
      <c r="DMN113" s="940"/>
      <c r="DMO113" s="940"/>
      <c r="DMP113" s="940"/>
      <c r="DMQ113" s="940"/>
      <c r="DMR113" s="940"/>
      <c r="DMS113" s="940"/>
      <c r="DMT113" s="940"/>
      <c r="DMU113" s="940"/>
      <c r="DMV113" s="940"/>
      <c r="DMW113" s="940"/>
      <c r="DMX113" s="940"/>
      <c r="DMY113" s="940"/>
      <c r="DMZ113" s="940"/>
      <c r="DNA113" s="940"/>
      <c r="DNB113" s="940"/>
      <c r="DNC113" s="940"/>
      <c r="DND113" s="940"/>
      <c r="DNE113" s="940"/>
      <c r="DNF113" s="940"/>
      <c r="DNG113" s="940"/>
      <c r="DNH113" s="940"/>
      <c r="DNI113" s="940"/>
      <c r="DNJ113" s="940"/>
      <c r="DNK113" s="940"/>
      <c r="DNL113" s="940"/>
      <c r="DNM113" s="940"/>
      <c r="DNN113" s="940"/>
      <c r="DNO113" s="940"/>
      <c r="DNP113" s="940"/>
      <c r="DNQ113" s="940"/>
      <c r="DNR113" s="940"/>
      <c r="DNS113" s="940"/>
      <c r="DNT113" s="940"/>
      <c r="DNU113" s="940"/>
      <c r="DNV113" s="940"/>
      <c r="DNW113" s="940"/>
      <c r="DNX113" s="940"/>
      <c r="DNY113" s="940"/>
      <c r="DNZ113" s="940"/>
      <c r="DOA113" s="940"/>
      <c r="DOB113" s="940"/>
      <c r="DOC113" s="940"/>
      <c r="DOD113" s="940"/>
      <c r="DOE113" s="940"/>
      <c r="DOF113" s="940"/>
      <c r="DOG113" s="940"/>
      <c r="DOH113" s="940"/>
      <c r="DOI113" s="940"/>
      <c r="DOJ113" s="940"/>
      <c r="DOK113" s="940"/>
      <c r="DOL113" s="940"/>
      <c r="DOM113" s="940"/>
      <c r="DON113" s="940"/>
      <c r="DOO113" s="940"/>
      <c r="DOP113" s="940"/>
      <c r="DOQ113" s="940"/>
      <c r="DOR113" s="940"/>
      <c r="DOS113" s="940"/>
      <c r="DOT113" s="940"/>
      <c r="DOU113" s="940"/>
      <c r="DOV113" s="940"/>
      <c r="DOW113" s="940"/>
      <c r="DOX113" s="940"/>
      <c r="DOY113" s="940"/>
      <c r="DOZ113" s="940"/>
      <c r="DPA113" s="940"/>
      <c r="DPB113" s="940"/>
      <c r="DPC113" s="940"/>
      <c r="DPD113" s="940"/>
      <c r="DPE113" s="940"/>
      <c r="DPF113" s="940"/>
      <c r="DPG113" s="940"/>
      <c r="DPH113" s="940"/>
      <c r="DPI113" s="940"/>
      <c r="DPJ113" s="940"/>
      <c r="DPK113" s="940"/>
      <c r="DPL113" s="940"/>
      <c r="DPM113" s="940"/>
      <c r="DPN113" s="940"/>
      <c r="DPO113" s="940"/>
      <c r="DPP113" s="940"/>
      <c r="DPQ113" s="940"/>
      <c r="DPR113" s="940"/>
      <c r="DPS113" s="940"/>
      <c r="DPT113" s="940"/>
      <c r="DPU113" s="940"/>
      <c r="DPV113" s="940"/>
      <c r="DPW113" s="940"/>
      <c r="DPX113" s="940"/>
      <c r="DPY113" s="940"/>
      <c r="DPZ113" s="940"/>
      <c r="DQA113" s="940"/>
      <c r="DQB113" s="940"/>
      <c r="DQC113" s="940"/>
      <c r="DQD113" s="940"/>
      <c r="DQE113" s="940"/>
      <c r="DQF113" s="940"/>
      <c r="DQG113" s="940"/>
      <c r="DQH113" s="940"/>
      <c r="DQI113" s="940"/>
      <c r="DQJ113" s="940"/>
      <c r="DQK113" s="940"/>
      <c r="DQL113" s="940"/>
      <c r="DQM113" s="940"/>
      <c r="DQN113" s="940"/>
      <c r="DQO113" s="940"/>
      <c r="DQP113" s="940"/>
      <c r="DQQ113" s="940"/>
      <c r="DQR113" s="940"/>
      <c r="DQS113" s="940"/>
      <c r="DQT113" s="940"/>
      <c r="DQU113" s="940"/>
      <c r="DQV113" s="940"/>
      <c r="DQW113" s="940"/>
      <c r="DQX113" s="940"/>
      <c r="DQY113" s="940"/>
      <c r="DQZ113" s="940"/>
      <c r="DRA113" s="940"/>
      <c r="DRB113" s="940"/>
      <c r="DRC113" s="940"/>
      <c r="DRD113" s="940"/>
      <c r="DRE113" s="940"/>
      <c r="DRF113" s="940"/>
      <c r="DRG113" s="940"/>
      <c r="DRH113" s="940"/>
      <c r="DRI113" s="940"/>
      <c r="DRJ113" s="940"/>
      <c r="DRK113" s="940"/>
      <c r="DRL113" s="940"/>
      <c r="DRM113" s="940"/>
      <c r="DRN113" s="940"/>
      <c r="DRO113" s="940"/>
      <c r="DRP113" s="940"/>
      <c r="DRQ113" s="940"/>
      <c r="DRR113" s="940"/>
      <c r="DRS113" s="940"/>
      <c r="DRT113" s="940"/>
      <c r="DRU113" s="940"/>
      <c r="DRV113" s="940"/>
      <c r="DRW113" s="940"/>
      <c r="DRX113" s="940"/>
      <c r="DRY113" s="940"/>
      <c r="DRZ113" s="940"/>
      <c r="DSA113" s="940"/>
      <c r="DSB113" s="940"/>
      <c r="DSC113" s="940"/>
      <c r="DSD113" s="940"/>
      <c r="DSE113" s="940"/>
      <c r="DSF113" s="940"/>
      <c r="DSG113" s="940"/>
      <c r="DSH113" s="940"/>
      <c r="DSI113" s="940"/>
      <c r="DSJ113" s="940"/>
      <c r="DSK113" s="940"/>
      <c r="DSL113" s="940"/>
      <c r="DSM113" s="940"/>
      <c r="DSN113" s="940"/>
      <c r="DSO113" s="940"/>
      <c r="DSP113" s="940"/>
      <c r="DSQ113" s="940"/>
      <c r="DSR113" s="940"/>
      <c r="DSS113" s="940"/>
      <c r="DST113" s="940"/>
      <c r="DSU113" s="940"/>
      <c r="DSV113" s="940"/>
      <c r="DSW113" s="940"/>
      <c r="DSX113" s="940"/>
      <c r="DSY113" s="940"/>
      <c r="DSZ113" s="940"/>
      <c r="DTA113" s="940"/>
      <c r="DTB113" s="940"/>
      <c r="DTC113" s="940"/>
      <c r="DTD113" s="940"/>
      <c r="DTE113" s="940"/>
      <c r="DTF113" s="940"/>
      <c r="DTG113" s="940"/>
      <c r="DTH113" s="940"/>
      <c r="DTI113" s="940"/>
      <c r="DTJ113" s="940"/>
      <c r="DTK113" s="940"/>
      <c r="DTL113" s="940"/>
      <c r="DTM113" s="940"/>
      <c r="DTN113" s="940"/>
      <c r="DTO113" s="940"/>
      <c r="DTP113" s="940"/>
      <c r="DTQ113" s="940"/>
      <c r="DTR113" s="940"/>
      <c r="DTS113" s="940"/>
      <c r="DTT113" s="940"/>
      <c r="DTU113" s="940"/>
      <c r="DTV113" s="940"/>
      <c r="DTW113" s="940"/>
      <c r="DTX113" s="940"/>
      <c r="DTY113" s="940"/>
      <c r="DTZ113" s="940"/>
      <c r="DUA113" s="940"/>
      <c r="DUB113" s="940"/>
      <c r="DUC113" s="940"/>
      <c r="DUD113" s="940"/>
      <c r="DUE113" s="940"/>
      <c r="DUF113" s="940"/>
      <c r="DUG113" s="940"/>
      <c r="DUH113" s="940"/>
      <c r="DUI113" s="940"/>
      <c r="DUJ113" s="940"/>
      <c r="DUK113" s="940"/>
      <c r="DUL113" s="940"/>
      <c r="DUM113" s="940"/>
      <c r="DUN113" s="940"/>
      <c r="DUO113" s="940"/>
      <c r="DUP113" s="940"/>
      <c r="DUQ113" s="940"/>
      <c r="DUR113" s="940"/>
      <c r="DUS113" s="940"/>
      <c r="DUT113" s="940"/>
      <c r="DUU113" s="940"/>
      <c r="DUV113" s="940"/>
      <c r="DUW113" s="940"/>
      <c r="DUX113" s="940"/>
      <c r="DUY113" s="940"/>
      <c r="DUZ113" s="940"/>
      <c r="DVA113" s="940"/>
      <c r="DVB113" s="940"/>
      <c r="DVC113" s="940"/>
      <c r="DVD113" s="940"/>
      <c r="DVE113" s="940"/>
      <c r="DVF113" s="940"/>
      <c r="DVG113" s="940"/>
      <c r="DVH113" s="940"/>
      <c r="DVI113" s="940"/>
      <c r="DVJ113" s="940"/>
      <c r="DVK113" s="940"/>
      <c r="DVL113" s="940"/>
      <c r="DVM113" s="940"/>
      <c r="DVN113" s="940"/>
      <c r="DVO113" s="940"/>
      <c r="DVP113" s="940"/>
      <c r="DVQ113" s="940"/>
      <c r="DVR113" s="940"/>
      <c r="DVS113" s="940"/>
      <c r="DVT113" s="940"/>
      <c r="DVU113" s="940"/>
      <c r="DVV113" s="940"/>
      <c r="DVW113" s="940"/>
      <c r="DVX113" s="940"/>
      <c r="DVY113" s="940"/>
      <c r="DVZ113" s="940"/>
      <c r="DWA113" s="940"/>
      <c r="DWB113" s="940"/>
      <c r="DWC113" s="940"/>
      <c r="DWD113" s="940"/>
      <c r="DWE113" s="940"/>
      <c r="DWF113" s="940"/>
      <c r="DWG113" s="940"/>
      <c r="DWH113" s="940"/>
      <c r="DWI113" s="940"/>
      <c r="DWJ113" s="940"/>
      <c r="DWK113" s="940"/>
      <c r="DWL113" s="940"/>
      <c r="DWM113" s="940"/>
      <c r="DWN113" s="940"/>
      <c r="DWO113" s="940"/>
      <c r="DWP113" s="940"/>
      <c r="DWQ113" s="940"/>
      <c r="DWR113" s="940"/>
      <c r="DWS113" s="940"/>
      <c r="DWT113" s="940"/>
      <c r="DWU113" s="940"/>
      <c r="DWV113" s="940"/>
      <c r="DWW113" s="940"/>
      <c r="DWX113" s="940"/>
      <c r="DWY113" s="940"/>
      <c r="DWZ113" s="940"/>
      <c r="DXA113" s="940"/>
      <c r="DXB113" s="940"/>
      <c r="DXC113" s="940"/>
      <c r="DXD113" s="940"/>
      <c r="DXE113" s="940"/>
      <c r="DXF113" s="940"/>
      <c r="DXG113" s="940"/>
      <c r="DXH113" s="940"/>
      <c r="DXI113" s="940"/>
      <c r="DXJ113" s="940"/>
      <c r="DXK113" s="940"/>
      <c r="DXL113" s="940"/>
      <c r="DXM113" s="940"/>
      <c r="DXN113" s="940"/>
      <c r="DXO113" s="940"/>
      <c r="DXP113" s="940"/>
      <c r="DXQ113" s="940"/>
      <c r="DXR113" s="940"/>
      <c r="DXS113" s="940"/>
      <c r="DXT113" s="940"/>
      <c r="DXU113" s="940"/>
      <c r="DXV113" s="940"/>
      <c r="DXW113" s="940"/>
      <c r="DXX113" s="940"/>
      <c r="DXY113" s="940"/>
      <c r="DXZ113" s="940"/>
      <c r="DYA113" s="940"/>
      <c r="DYB113" s="940"/>
      <c r="DYC113" s="940"/>
      <c r="DYD113" s="940"/>
      <c r="DYE113" s="940"/>
      <c r="DYF113" s="940"/>
      <c r="DYG113" s="940"/>
      <c r="DYH113" s="940"/>
      <c r="DYI113" s="940"/>
      <c r="DYJ113" s="940"/>
      <c r="DYK113" s="940"/>
      <c r="DYL113" s="940"/>
      <c r="DYM113" s="940"/>
      <c r="DYN113" s="940"/>
      <c r="DYO113" s="940"/>
      <c r="DYP113" s="940"/>
      <c r="DYQ113" s="940"/>
      <c r="DYR113" s="940"/>
      <c r="DYS113" s="940"/>
      <c r="DYT113" s="940"/>
      <c r="DYU113" s="940"/>
      <c r="DYV113" s="940"/>
      <c r="DYW113" s="940"/>
      <c r="DYX113" s="940"/>
      <c r="DYY113" s="940"/>
      <c r="DYZ113" s="940"/>
      <c r="DZA113" s="940"/>
      <c r="DZB113" s="940"/>
      <c r="DZC113" s="940"/>
      <c r="DZD113" s="940"/>
      <c r="DZE113" s="940"/>
      <c r="DZF113" s="940"/>
      <c r="DZG113" s="940"/>
      <c r="DZH113" s="940"/>
      <c r="DZI113" s="940"/>
      <c r="DZJ113" s="940"/>
      <c r="DZK113" s="940"/>
      <c r="DZL113" s="940"/>
      <c r="DZM113" s="940"/>
      <c r="DZN113" s="940"/>
      <c r="DZO113" s="940"/>
      <c r="DZP113" s="940"/>
      <c r="DZQ113" s="940"/>
      <c r="DZR113" s="940"/>
      <c r="DZS113" s="940"/>
      <c r="DZT113" s="940"/>
      <c r="DZU113" s="940"/>
      <c r="DZV113" s="940"/>
      <c r="DZW113" s="940"/>
      <c r="DZX113" s="940"/>
      <c r="DZY113" s="940"/>
      <c r="DZZ113" s="940"/>
      <c r="EAA113" s="940"/>
      <c r="EAB113" s="940"/>
      <c r="EAC113" s="940"/>
      <c r="EAD113" s="940"/>
      <c r="EAE113" s="940"/>
      <c r="EAF113" s="940"/>
      <c r="EAG113" s="940"/>
      <c r="EAH113" s="940"/>
      <c r="EAI113" s="940"/>
      <c r="EAJ113" s="940"/>
      <c r="EAK113" s="940"/>
      <c r="EAL113" s="940"/>
      <c r="EAM113" s="940"/>
      <c r="EAN113" s="940"/>
      <c r="EAO113" s="940"/>
      <c r="EAP113" s="940"/>
      <c r="EAQ113" s="940"/>
      <c r="EAR113" s="940"/>
      <c r="EAS113" s="940"/>
      <c r="EAT113" s="940"/>
      <c r="EAU113" s="940"/>
      <c r="EAV113" s="940"/>
      <c r="EAW113" s="940"/>
      <c r="EAX113" s="940"/>
      <c r="EAY113" s="940"/>
      <c r="EAZ113" s="940"/>
      <c r="EBA113" s="940"/>
      <c r="EBB113" s="940"/>
      <c r="EBC113" s="940"/>
      <c r="EBD113" s="940"/>
      <c r="EBE113" s="940"/>
      <c r="EBF113" s="940"/>
      <c r="EBG113" s="940"/>
      <c r="EBH113" s="940"/>
      <c r="EBI113" s="940"/>
      <c r="EBJ113" s="940"/>
      <c r="EBK113" s="940"/>
      <c r="EBL113" s="940"/>
      <c r="EBM113" s="940"/>
      <c r="EBN113" s="940"/>
      <c r="EBO113" s="940"/>
      <c r="EBP113" s="940"/>
      <c r="EBQ113" s="940"/>
      <c r="EBR113" s="940"/>
      <c r="EBS113" s="940"/>
      <c r="EBT113" s="940"/>
      <c r="EBU113" s="940"/>
      <c r="EBV113" s="940"/>
      <c r="EBW113" s="940"/>
      <c r="EBX113" s="940"/>
      <c r="EBY113" s="940"/>
      <c r="EBZ113" s="940"/>
      <c r="ECA113" s="940"/>
      <c r="ECB113" s="940"/>
      <c r="ECC113" s="940"/>
      <c r="ECD113" s="940"/>
      <c r="ECE113" s="940"/>
      <c r="ECF113" s="940"/>
      <c r="ECG113" s="940"/>
      <c r="ECH113" s="940"/>
      <c r="ECI113" s="940"/>
      <c r="ECJ113" s="940"/>
      <c r="ECK113" s="940"/>
      <c r="ECL113" s="940"/>
      <c r="ECM113" s="940"/>
      <c r="ECN113" s="940"/>
      <c r="ECO113" s="940"/>
      <c r="ECP113" s="940"/>
      <c r="ECQ113" s="940"/>
      <c r="ECR113" s="940"/>
      <c r="ECS113" s="940"/>
      <c r="ECT113" s="940"/>
      <c r="ECU113" s="940"/>
      <c r="ECV113" s="940"/>
      <c r="ECW113" s="940"/>
      <c r="ECX113" s="940"/>
      <c r="ECY113" s="940"/>
      <c r="ECZ113" s="940"/>
      <c r="EDA113" s="940"/>
      <c r="EDB113" s="940"/>
      <c r="EDC113" s="940"/>
      <c r="EDD113" s="940"/>
      <c r="EDE113" s="940"/>
      <c r="EDF113" s="940"/>
      <c r="EDG113" s="940"/>
      <c r="EDH113" s="940"/>
      <c r="EDI113" s="940"/>
      <c r="EDJ113" s="940"/>
      <c r="EDK113" s="940"/>
      <c r="EDL113" s="940"/>
      <c r="EDM113" s="940"/>
      <c r="EDN113" s="940"/>
      <c r="EDO113" s="940"/>
      <c r="EDP113" s="940"/>
      <c r="EDQ113" s="940"/>
      <c r="EDR113" s="940"/>
      <c r="EDS113" s="940"/>
      <c r="EDT113" s="940"/>
      <c r="EDU113" s="940"/>
      <c r="EDV113" s="940"/>
      <c r="EDW113" s="940"/>
      <c r="EDX113" s="940"/>
      <c r="EDY113" s="940"/>
      <c r="EDZ113" s="940"/>
      <c r="EEA113" s="940"/>
      <c r="EEB113" s="940"/>
      <c r="EEC113" s="940"/>
      <c r="EED113" s="940"/>
      <c r="EEE113" s="940"/>
      <c r="EEF113" s="940"/>
      <c r="EEG113" s="940"/>
      <c r="EEH113" s="940"/>
      <c r="EEI113" s="940"/>
      <c r="EEJ113" s="940"/>
      <c r="EEK113" s="940"/>
      <c r="EEL113" s="940"/>
      <c r="EEM113" s="940"/>
      <c r="EEN113" s="940"/>
      <c r="EEO113" s="940"/>
      <c r="EEP113" s="940"/>
      <c r="EEQ113" s="940"/>
      <c r="EER113" s="940"/>
      <c r="EES113" s="940"/>
      <c r="EET113" s="940"/>
      <c r="EEU113" s="940"/>
      <c r="EEV113" s="940"/>
      <c r="EEW113" s="940"/>
      <c r="EEX113" s="940"/>
      <c r="EEY113" s="940"/>
      <c r="EEZ113" s="940"/>
      <c r="EFA113" s="940"/>
      <c r="EFB113" s="940"/>
      <c r="EFC113" s="940"/>
      <c r="EFD113" s="940"/>
      <c r="EFE113" s="940"/>
      <c r="EFF113" s="940"/>
      <c r="EFG113" s="940"/>
      <c r="EFH113" s="940"/>
      <c r="EFI113" s="940"/>
      <c r="EFJ113" s="940"/>
      <c r="EFK113" s="940"/>
      <c r="EFL113" s="940"/>
      <c r="EFM113" s="940"/>
      <c r="EFN113" s="940"/>
      <c r="EFO113" s="940"/>
      <c r="EFP113" s="940"/>
      <c r="EFQ113" s="940"/>
      <c r="EFR113" s="940"/>
      <c r="EFS113" s="940"/>
      <c r="EFT113" s="940"/>
      <c r="EFU113" s="940"/>
      <c r="EFV113" s="940"/>
      <c r="EFW113" s="940"/>
      <c r="EFX113" s="940"/>
      <c r="EFY113" s="940"/>
      <c r="EFZ113" s="940"/>
      <c r="EGA113" s="940"/>
      <c r="EGB113" s="940"/>
      <c r="EGC113" s="940"/>
      <c r="EGD113" s="940"/>
      <c r="EGE113" s="940"/>
      <c r="EGF113" s="940"/>
      <c r="EGG113" s="940"/>
      <c r="EGH113" s="940"/>
      <c r="EGI113" s="940"/>
      <c r="EGJ113" s="940"/>
      <c r="EGK113" s="940"/>
      <c r="EGL113" s="940"/>
      <c r="EGM113" s="940"/>
      <c r="EGN113" s="940"/>
      <c r="EGO113" s="940"/>
      <c r="EGP113" s="940"/>
      <c r="EGQ113" s="940"/>
      <c r="EGR113" s="940"/>
      <c r="EGS113" s="940"/>
      <c r="EGT113" s="940"/>
      <c r="EGU113" s="940"/>
      <c r="EGV113" s="940"/>
      <c r="EGW113" s="940"/>
      <c r="EGX113" s="940"/>
      <c r="EGY113" s="940"/>
      <c r="EGZ113" s="940"/>
      <c r="EHA113" s="940"/>
      <c r="EHB113" s="940"/>
      <c r="EHC113" s="940"/>
      <c r="EHD113" s="940"/>
      <c r="EHE113" s="940"/>
      <c r="EHF113" s="940"/>
      <c r="EHG113" s="940"/>
      <c r="EHH113" s="940"/>
      <c r="EHI113" s="940"/>
      <c r="EHJ113" s="940"/>
      <c r="EHK113" s="940"/>
      <c r="EHL113" s="940"/>
      <c r="EHM113" s="940"/>
      <c r="EHN113" s="940"/>
      <c r="EHO113" s="940"/>
      <c r="EHP113" s="940"/>
      <c r="EHQ113" s="940"/>
      <c r="EHR113" s="940"/>
      <c r="EHS113" s="940"/>
      <c r="EHT113" s="940"/>
      <c r="EHU113" s="940"/>
      <c r="EHV113" s="940"/>
      <c r="EHW113" s="940"/>
      <c r="EHX113" s="940"/>
      <c r="EHY113" s="940"/>
      <c r="EHZ113" s="940"/>
      <c r="EIA113" s="940"/>
      <c r="EIB113" s="940"/>
      <c r="EIC113" s="940"/>
      <c r="EID113" s="940"/>
      <c r="EIE113" s="940"/>
      <c r="EIF113" s="940"/>
      <c r="EIG113" s="940"/>
      <c r="EIH113" s="940"/>
      <c r="EII113" s="940"/>
      <c r="EIJ113" s="940"/>
      <c r="EIK113" s="940"/>
      <c r="EIL113" s="940"/>
      <c r="EIM113" s="940"/>
      <c r="EIN113" s="940"/>
      <c r="EIO113" s="940"/>
      <c r="EIP113" s="940"/>
      <c r="EIQ113" s="940"/>
      <c r="EIR113" s="940"/>
      <c r="EIS113" s="940"/>
      <c r="EIT113" s="940"/>
      <c r="EIU113" s="940"/>
      <c r="EIV113" s="940"/>
      <c r="EIW113" s="940"/>
      <c r="EIX113" s="940"/>
      <c r="EIY113" s="940"/>
      <c r="EIZ113" s="940"/>
      <c r="EJA113" s="940"/>
      <c r="EJB113" s="940"/>
      <c r="EJC113" s="940"/>
      <c r="EJD113" s="940"/>
      <c r="EJE113" s="940"/>
      <c r="EJF113" s="940"/>
      <c r="EJG113" s="940"/>
      <c r="EJH113" s="940"/>
      <c r="EJI113" s="940"/>
      <c r="EJJ113" s="940"/>
      <c r="EJK113" s="940"/>
      <c r="EJL113" s="940"/>
      <c r="EJM113" s="940"/>
      <c r="EJN113" s="940"/>
      <c r="EJO113" s="940"/>
      <c r="EJP113" s="940"/>
      <c r="EJQ113" s="940"/>
      <c r="EJR113" s="940"/>
      <c r="EJS113" s="940"/>
      <c r="EJT113" s="940"/>
      <c r="EJU113" s="940"/>
      <c r="EJV113" s="940"/>
      <c r="EJW113" s="940"/>
      <c r="EJX113" s="940"/>
      <c r="EJY113" s="940"/>
      <c r="EJZ113" s="940"/>
      <c r="EKA113" s="940"/>
      <c r="EKB113" s="940"/>
      <c r="EKC113" s="940"/>
      <c r="EKD113" s="940"/>
      <c r="EKE113" s="940"/>
      <c r="EKF113" s="940"/>
      <c r="EKG113" s="940"/>
      <c r="EKH113" s="940"/>
      <c r="EKI113" s="940"/>
      <c r="EKJ113" s="940"/>
      <c r="EKK113" s="940"/>
      <c r="EKL113" s="940"/>
      <c r="EKM113" s="940"/>
      <c r="EKN113" s="940"/>
      <c r="EKO113" s="940"/>
      <c r="EKP113" s="940"/>
      <c r="EKQ113" s="940"/>
      <c r="EKR113" s="940"/>
      <c r="EKS113" s="940"/>
      <c r="EKT113" s="940"/>
      <c r="EKU113" s="940"/>
      <c r="EKV113" s="940"/>
      <c r="EKW113" s="940"/>
      <c r="EKX113" s="940"/>
      <c r="EKY113" s="940"/>
      <c r="EKZ113" s="940"/>
      <c r="ELA113" s="940"/>
      <c r="ELB113" s="940"/>
      <c r="ELC113" s="940"/>
      <c r="ELD113" s="940"/>
      <c r="ELE113" s="940"/>
      <c r="ELF113" s="940"/>
      <c r="ELG113" s="940"/>
      <c r="ELH113" s="940"/>
      <c r="ELI113" s="940"/>
      <c r="ELJ113" s="940"/>
      <c r="ELK113" s="940"/>
      <c r="ELL113" s="940"/>
      <c r="ELM113" s="940"/>
      <c r="ELN113" s="940"/>
      <c r="ELO113" s="940"/>
      <c r="ELP113" s="940"/>
      <c r="ELQ113" s="940"/>
      <c r="ELR113" s="940"/>
      <c r="ELS113" s="940"/>
      <c r="ELT113" s="940"/>
      <c r="ELU113" s="940"/>
      <c r="ELV113" s="940"/>
      <c r="ELW113" s="940"/>
      <c r="ELX113" s="940"/>
      <c r="ELY113" s="940"/>
      <c r="ELZ113" s="940"/>
      <c r="EMA113" s="940"/>
      <c r="EMB113" s="940"/>
      <c r="EMC113" s="940"/>
      <c r="EMD113" s="940"/>
      <c r="EME113" s="940"/>
      <c r="EMF113" s="940"/>
      <c r="EMG113" s="940"/>
      <c r="EMH113" s="940"/>
      <c r="EMI113" s="940"/>
      <c r="EMJ113" s="940"/>
      <c r="EMK113" s="940"/>
      <c r="EML113" s="940"/>
      <c r="EMM113" s="940"/>
      <c r="EMN113" s="940"/>
      <c r="EMO113" s="940"/>
      <c r="EMP113" s="940"/>
      <c r="EMQ113" s="940"/>
      <c r="EMR113" s="940"/>
      <c r="EMS113" s="940"/>
      <c r="EMT113" s="940"/>
      <c r="EMU113" s="940"/>
      <c r="EMV113" s="940"/>
      <c r="EMW113" s="940"/>
      <c r="EMX113" s="940"/>
      <c r="EMY113" s="940"/>
      <c r="EMZ113" s="940"/>
      <c r="ENA113" s="940"/>
      <c r="ENB113" s="940"/>
      <c r="ENC113" s="940"/>
      <c r="END113" s="940"/>
      <c r="ENE113" s="940"/>
      <c r="ENF113" s="940"/>
      <c r="ENG113" s="940"/>
      <c r="ENH113" s="940"/>
      <c r="ENI113" s="940"/>
      <c r="ENJ113" s="940"/>
      <c r="ENK113" s="940"/>
      <c r="ENL113" s="940"/>
      <c r="ENM113" s="940"/>
      <c r="ENN113" s="940"/>
      <c r="ENO113" s="940"/>
      <c r="ENP113" s="940"/>
      <c r="ENQ113" s="940"/>
      <c r="ENR113" s="940"/>
      <c r="ENS113" s="940"/>
      <c r="ENT113" s="940"/>
      <c r="ENU113" s="940"/>
      <c r="ENV113" s="940"/>
      <c r="ENW113" s="940"/>
      <c r="ENX113" s="940"/>
      <c r="ENY113" s="940"/>
      <c r="ENZ113" s="940"/>
      <c r="EOA113" s="940"/>
      <c r="EOB113" s="940"/>
      <c r="EOC113" s="940"/>
      <c r="EOD113" s="940"/>
      <c r="EOE113" s="940"/>
      <c r="EOF113" s="940"/>
      <c r="EOG113" s="940"/>
      <c r="EOH113" s="940"/>
      <c r="EOI113" s="940"/>
      <c r="EOJ113" s="940"/>
      <c r="EOK113" s="940"/>
      <c r="EOL113" s="940"/>
      <c r="EOM113" s="940"/>
      <c r="EON113" s="940"/>
      <c r="EOO113" s="940"/>
      <c r="EOP113" s="940"/>
      <c r="EOQ113" s="940"/>
      <c r="EOR113" s="940"/>
      <c r="EOS113" s="940"/>
      <c r="EOT113" s="940"/>
      <c r="EOU113" s="940"/>
      <c r="EOV113" s="940"/>
      <c r="EOW113" s="940"/>
      <c r="EOX113" s="940"/>
      <c r="EOY113" s="940"/>
      <c r="EOZ113" s="940"/>
      <c r="EPA113" s="940"/>
      <c r="EPB113" s="940"/>
      <c r="EPC113" s="940"/>
      <c r="EPD113" s="940"/>
      <c r="EPE113" s="940"/>
      <c r="EPF113" s="940"/>
      <c r="EPG113" s="940"/>
      <c r="EPH113" s="940"/>
      <c r="EPI113" s="940"/>
      <c r="EPJ113" s="940"/>
      <c r="EPK113" s="940"/>
      <c r="EPL113" s="940"/>
      <c r="EPM113" s="940"/>
      <c r="EPN113" s="940"/>
      <c r="EPO113" s="940"/>
      <c r="EPP113" s="940"/>
      <c r="EPQ113" s="940"/>
      <c r="EPR113" s="940"/>
      <c r="EPS113" s="940"/>
      <c r="EPT113" s="940"/>
      <c r="EPU113" s="940"/>
      <c r="EPV113" s="940"/>
      <c r="EPW113" s="940"/>
      <c r="EPX113" s="940"/>
      <c r="EPY113" s="940"/>
      <c r="EPZ113" s="940"/>
      <c r="EQA113" s="940"/>
      <c r="EQB113" s="940"/>
      <c r="EQC113" s="940"/>
      <c r="EQD113" s="940"/>
      <c r="EQE113" s="940"/>
      <c r="EQF113" s="940"/>
      <c r="EQG113" s="940"/>
      <c r="EQH113" s="940"/>
      <c r="EQI113" s="940"/>
      <c r="EQJ113" s="940"/>
      <c r="EQK113" s="940"/>
      <c r="EQL113" s="940"/>
      <c r="EQM113" s="940"/>
      <c r="EQN113" s="940"/>
      <c r="EQO113" s="940"/>
      <c r="EQP113" s="940"/>
      <c r="EQQ113" s="940"/>
      <c r="EQR113" s="940"/>
      <c r="EQS113" s="940"/>
      <c r="EQT113" s="940"/>
      <c r="EQU113" s="940"/>
      <c r="EQV113" s="940"/>
      <c r="EQW113" s="940"/>
      <c r="EQX113" s="940"/>
      <c r="EQY113" s="940"/>
      <c r="EQZ113" s="940"/>
      <c r="ERA113" s="940"/>
      <c r="ERB113" s="940"/>
      <c r="ERC113" s="940"/>
      <c r="ERD113" s="940"/>
      <c r="ERE113" s="940"/>
      <c r="ERF113" s="940"/>
      <c r="ERG113" s="940"/>
      <c r="ERH113" s="940"/>
      <c r="ERI113" s="940"/>
      <c r="ERJ113" s="940"/>
      <c r="ERK113" s="940"/>
      <c r="ERL113" s="940"/>
      <c r="ERM113" s="940"/>
      <c r="ERN113" s="940"/>
      <c r="ERO113" s="940"/>
      <c r="ERP113" s="940"/>
      <c r="ERQ113" s="940"/>
      <c r="ERR113" s="940"/>
      <c r="ERS113" s="940"/>
      <c r="ERT113" s="940"/>
      <c r="ERU113" s="940"/>
      <c r="ERV113" s="940"/>
      <c r="ERW113" s="940"/>
      <c r="ERX113" s="940"/>
      <c r="ERY113" s="940"/>
      <c r="ERZ113" s="940"/>
      <c r="ESA113" s="940"/>
      <c r="ESB113" s="940"/>
      <c r="ESC113" s="940"/>
      <c r="ESD113" s="940"/>
      <c r="ESE113" s="940"/>
      <c r="ESF113" s="940"/>
      <c r="ESG113" s="940"/>
      <c r="ESH113" s="940"/>
      <c r="ESI113" s="940"/>
      <c r="ESJ113" s="940"/>
      <c r="ESK113" s="940"/>
      <c r="ESL113" s="940"/>
      <c r="ESM113" s="940"/>
      <c r="ESN113" s="940"/>
      <c r="ESO113" s="940"/>
      <c r="ESP113" s="940"/>
      <c r="ESQ113" s="940"/>
      <c r="ESR113" s="940"/>
      <c r="ESS113" s="940"/>
      <c r="EST113" s="940"/>
      <c r="ESU113" s="940"/>
      <c r="ESV113" s="940"/>
      <c r="ESW113" s="940"/>
      <c r="ESX113" s="940"/>
      <c r="ESY113" s="940"/>
      <c r="ESZ113" s="940"/>
      <c r="ETA113" s="940"/>
      <c r="ETB113" s="940"/>
      <c r="ETC113" s="940"/>
      <c r="ETD113" s="940"/>
      <c r="ETE113" s="940"/>
      <c r="ETF113" s="940"/>
      <c r="ETG113" s="940"/>
      <c r="ETH113" s="940"/>
      <c r="ETI113" s="940"/>
      <c r="ETJ113" s="940"/>
      <c r="ETK113" s="940"/>
      <c r="ETL113" s="940"/>
      <c r="ETM113" s="940"/>
      <c r="ETN113" s="940"/>
      <c r="ETO113" s="940"/>
      <c r="ETP113" s="940"/>
      <c r="ETQ113" s="940"/>
      <c r="ETR113" s="940"/>
      <c r="ETS113" s="940"/>
      <c r="ETT113" s="940"/>
      <c r="ETU113" s="940"/>
      <c r="ETV113" s="940"/>
      <c r="ETW113" s="940"/>
      <c r="ETX113" s="940"/>
      <c r="ETY113" s="940"/>
      <c r="ETZ113" s="940"/>
      <c r="EUA113" s="940"/>
      <c r="EUB113" s="940"/>
      <c r="EUC113" s="940"/>
      <c r="EUD113" s="940"/>
      <c r="EUE113" s="940"/>
      <c r="EUF113" s="940"/>
      <c r="EUG113" s="940"/>
      <c r="EUH113" s="940"/>
      <c r="EUI113" s="940"/>
      <c r="EUJ113" s="940"/>
      <c r="EUK113" s="940"/>
      <c r="EUL113" s="940"/>
      <c r="EUM113" s="940"/>
      <c r="EUN113" s="940"/>
      <c r="EUO113" s="940"/>
      <c r="EUP113" s="940"/>
      <c r="EUQ113" s="940"/>
      <c r="EUR113" s="940"/>
      <c r="EUS113" s="940"/>
      <c r="EUT113" s="940"/>
      <c r="EUU113" s="940"/>
      <c r="EUV113" s="940"/>
      <c r="EUW113" s="940"/>
      <c r="EUX113" s="940"/>
      <c r="EUY113" s="940"/>
      <c r="EUZ113" s="940"/>
      <c r="EVA113" s="940"/>
      <c r="EVB113" s="940"/>
      <c r="EVC113" s="940"/>
      <c r="EVD113" s="940"/>
      <c r="EVE113" s="940"/>
      <c r="EVF113" s="940"/>
      <c r="EVG113" s="940"/>
      <c r="EVH113" s="940"/>
      <c r="EVI113" s="940"/>
      <c r="EVJ113" s="940"/>
      <c r="EVK113" s="940"/>
      <c r="EVL113" s="940"/>
      <c r="EVM113" s="940"/>
      <c r="EVN113" s="940"/>
      <c r="EVO113" s="940"/>
      <c r="EVP113" s="940"/>
      <c r="EVQ113" s="940"/>
      <c r="EVR113" s="940"/>
      <c r="EVS113" s="940"/>
      <c r="EVT113" s="940"/>
      <c r="EVU113" s="940"/>
      <c r="EVV113" s="940"/>
      <c r="EVW113" s="940"/>
      <c r="EVX113" s="940"/>
      <c r="EVY113" s="940"/>
      <c r="EVZ113" s="940"/>
      <c r="EWA113" s="940"/>
      <c r="EWB113" s="940"/>
      <c r="EWC113" s="940"/>
      <c r="EWD113" s="940"/>
      <c r="EWE113" s="940"/>
      <c r="EWF113" s="940"/>
      <c r="EWG113" s="940"/>
      <c r="EWH113" s="940"/>
      <c r="EWI113" s="940"/>
      <c r="EWJ113" s="940"/>
      <c r="EWK113" s="940"/>
      <c r="EWL113" s="940"/>
      <c r="EWM113" s="940"/>
      <c r="EWN113" s="940"/>
      <c r="EWO113" s="940"/>
      <c r="EWP113" s="940"/>
      <c r="EWQ113" s="940"/>
      <c r="EWR113" s="940"/>
      <c r="EWS113" s="940"/>
      <c r="EWT113" s="940"/>
      <c r="EWU113" s="940"/>
      <c r="EWV113" s="940"/>
      <c r="EWW113" s="940"/>
      <c r="EWX113" s="940"/>
      <c r="EWY113" s="940"/>
      <c r="EWZ113" s="940"/>
      <c r="EXA113" s="940"/>
      <c r="EXB113" s="940"/>
      <c r="EXC113" s="940"/>
      <c r="EXD113" s="940"/>
      <c r="EXE113" s="940"/>
      <c r="EXF113" s="940"/>
      <c r="EXG113" s="940"/>
      <c r="EXH113" s="940"/>
      <c r="EXI113" s="940"/>
      <c r="EXJ113" s="940"/>
      <c r="EXK113" s="940"/>
      <c r="EXL113" s="940"/>
      <c r="EXM113" s="940"/>
      <c r="EXN113" s="940"/>
      <c r="EXO113" s="940"/>
      <c r="EXP113" s="940"/>
      <c r="EXQ113" s="940"/>
      <c r="EXR113" s="940"/>
      <c r="EXS113" s="940"/>
      <c r="EXT113" s="940"/>
      <c r="EXU113" s="940"/>
      <c r="EXV113" s="940"/>
      <c r="EXW113" s="940"/>
      <c r="EXX113" s="940"/>
      <c r="EXY113" s="940"/>
      <c r="EXZ113" s="940"/>
      <c r="EYA113" s="940"/>
      <c r="EYB113" s="940"/>
      <c r="EYC113" s="940"/>
      <c r="EYD113" s="940"/>
      <c r="EYE113" s="940"/>
      <c r="EYF113" s="940"/>
      <c r="EYG113" s="940"/>
      <c r="EYH113" s="940"/>
      <c r="EYI113" s="940"/>
      <c r="EYJ113" s="940"/>
      <c r="EYK113" s="940"/>
      <c r="EYL113" s="940"/>
      <c r="EYM113" s="940"/>
      <c r="EYN113" s="940"/>
      <c r="EYO113" s="940"/>
      <c r="EYP113" s="940"/>
      <c r="EYQ113" s="940"/>
      <c r="EYR113" s="940"/>
      <c r="EYS113" s="940"/>
      <c r="EYT113" s="940"/>
      <c r="EYU113" s="940"/>
      <c r="EYV113" s="940"/>
      <c r="EYW113" s="940"/>
      <c r="EYX113" s="940"/>
      <c r="EYY113" s="940"/>
      <c r="EYZ113" s="940"/>
      <c r="EZA113" s="940"/>
      <c r="EZB113" s="940"/>
      <c r="EZC113" s="940"/>
      <c r="EZD113" s="940"/>
      <c r="EZE113" s="940"/>
      <c r="EZF113" s="940"/>
      <c r="EZG113" s="940"/>
      <c r="EZH113" s="940"/>
      <c r="EZI113" s="940"/>
      <c r="EZJ113" s="940"/>
      <c r="EZK113" s="940"/>
      <c r="EZL113" s="940"/>
      <c r="EZM113" s="940"/>
      <c r="EZN113" s="940"/>
      <c r="EZO113" s="940"/>
      <c r="EZP113" s="940"/>
      <c r="EZQ113" s="940"/>
      <c r="EZR113" s="940"/>
      <c r="EZS113" s="940"/>
      <c r="EZT113" s="940"/>
      <c r="EZU113" s="940"/>
      <c r="EZV113" s="940"/>
      <c r="EZW113" s="940"/>
      <c r="EZX113" s="940"/>
      <c r="EZY113" s="940"/>
      <c r="EZZ113" s="940"/>
      <c r="FAA113" s="940"/>
      <c r="FAB113" s="940"/>
      <c r="FAC113" s="940"/>
      <c r="FAD113" s="940"/>
      <c r="FAE113" s="940"/>
      <c r="FAF113" s="940"/>
      <c r="FAG113" s="940"/>
      <c r="FAH113" s="940"/>
      <c r="FAI113" s="940"/>
      <c r="FAJ113" s="940"/>
      <c r="FAK113" s="940"/>
      <c r="FAL113" s="940"/>
      <c r="FAM113" s="940"/>
      <c r="FAN113" s="940"/>
      <c r="FAO113" s="940"/>
      <c r="FAP113" s="940"/>
      <c r="FAQ113" s="940"/>
      <c r="FAR113" s="940"/>
      <c r="FAS113" s="940"/>
      <c r="FAT113" s="940"/>
      <c r="FAU113" s="940"/>
      <c r="FAV113" s="940"/>
      <c r="FAW113" s="940"/>
      <c r="FAX113" s="940"/>
      <c r="FAY113" s="940"/>
      <c r="FAZ113" s="940"/>
      <c r="FBA113" s="940"/>
      <c r="FBB113" s="940"/>
      <c r="FBC113" s="940"/>
      <c r="FBD113" s="940"/>
      <c r="FBE113" s="940"/>
      <c r="FBF113" s="940"/>
      <c r="FBG113" s="940"/>
      <c r="FBH113" s="940"/>
      <c r="FBI113" s="940"/>
      <c r="FBJ113" s="940"/>
      <c r="FBK113" s="940"/>
      <c r="FBL113" s="940"/>
      <c r="FBM113" s="940"/>
      <c r="FBN113" s="940"/>
      <c r="FBO113" s="940"/>
      <c r="FBP113" s="940"/>
      <c r="FBQ113" s="940"/>
      <c r="FBR113" s="940"/>
      <c r="FBS113" s="940"/>
      <c r="FBT113" s="940"/>
      <c r="FBU113" s="940"/>
      <c r="FBV113" s="940"/>
      <c r="FBW113" s="940"/>
      <c r="FBX113" s="940"/>
      <c r="FBY113" s="940"/>
      <c r="FBZ113" s="940"/>
      <c r="FCA113" s="940"/>
      <c r="FCB113" s="940"/>
      <c r="FCC113" s="940"/>
      <c r="FCD113" s="940"/>
      <c r="FCE113" s="940"/>
      <c r="FCF113" s="940"/>
      <c r="FCG113" s="940"/>
      <c r="FCH113" s="940"/>
      <c r="FCI113" s="940"/>
      <c r="FCJ113" s="940"/>
      <c r="FCK113" s="940"/>
      <c r="FCL113" s="940"/>
      <c r="FCM113" s="940"/>
      <c r="FCN113" s="940"/>
      <c r="FCO113" s="940"/>
      <c r="FCP113" s="940"/>
      <c r="FCQ113" s="940"/>
      <c r="FCR113" s="940"/>
      <c r="FCS113" s="940"/>
      <c r="FCT113" s="940"/>
      <c r="FCU113" s="940"/>
      <c r="FCV113" s="940"/>
      <c r="FCW113" s="940"/>
      <c r="FCX113" s="940"/>
      <c r="FCY113" s="940"/>
      <c r="FCZ113" s="940"/>
      <c r="FDA113" s="940"/>
      <c r="FDB113" s="940"/>
      <c r="FDC113" s="940"/>
      <c r="FDD113" s="940"/>
      <c r="FDE113" s="940"/>
      <c r="FDF113" s="940"/>
      <c r="FDG113" s="940"/>
      <c r="FDH113" s="940"/>
      <c r="FDI113" s="940"/>
      <c r="FDJ113" s="940"/>
      <c r="FDK113" s="940"/>
      <c r="FDL113" s="940"/>
      <c r="FDM113" s="940"/>
      <c r="FDN113" s="940"/>
      <c r="FDO113" s="940"/>
      <c r="FDP113" s="940"/>
      <c r="FDQ113" s="940"/>
      <c r="FDR113" s="940"/>
      <c r="FDS113" s="940"/>
      <c r="FDT113" s="940"/>
      <c r="FDU113" s="940"/>
      <c r="FDV113" s="940"/>
      <c r="FDW113" s="940"/>
      <c r="FDX113" s="940"/>
      <c r="FDY113" s="940"/>
      <c r="FDZ113" s="940"/>
      <c r="FEA113" s="940"/>
      <c r="FEB113" s="940"/>
      <c r="FEC113" s="940"/>
      <c r="FED113" s="940"/>
      <c r="FEE113" s="940"/>
      <c r="FEF113" s="940"/>
      <c r="FEG113" s="940"/>
      <c r="FEH113" s="940"/>
      <c r="FEI113" s="940"/>
      <c r="FEJ113" s="940"/>
      <c r="FEK113" s="940"/>
      <c r="FEL113" s="940"/>
      <c r="FEM113" s="940"/>
      <c r="FEN113" s="940"/>
      <c r="FEO113" s="940"/>
      <c r="FEP113" s="940"/>
      <c r="FEQ113" s="940"/>
      <c r="FER113" s="940"/>
      <c r="FES113" s="940"/>
      <c r="FET113" s="940"/>
      <c r="FEU113" s="940"/>
      <c r="FEV113" s="940"/>
      <c r="FEW113" s="940"/>
      <c r="FEX113" s="940"/>
      <c r="FEY113" s="940"/>
      <c r="FEZ113" s="940"/>
      <c r="FFA113" s="940"/>
      <c r="FFB113" s="940"/>
      <c r="FFC113" s="940"/>
      <c r="FFD113" s="940"/>
      <c r="FFE113" s="940"/>
      <c r="FFF113" s="940"/>
      <c r="FFG113" s="940"/>
      <c r="FFH113" s="940"/>
      <c r="FFI113" s="940"/>
      <c r="FFJ113" s="940"/>
      <c r="FFK113" s="940"/>
      <c r="FFL113" s="940"/>
      <c r="FFM113" s="940"/>
      <c r="FFN113" s="940"/>
      <c r="FFO113" s="940"/>
      <c r="FFP113" s="940"/>
      <c r="FFQ113" s="940"/>
      <c r="FFR113" s="940"/>
      <c r="FFS113" s="940"/>
      <c r="FFT113" s="940"/>
      <c r="FFU113" s="940"/>
      <c r="FFV113" s="940"/>
      <c r="FFW113" s="940"/>
      <c r="FFX113" s="940"/>
      <c r="FFY113" s="940"/>
      <c r="FFZ113" s="940"/>
      <c r="FGA113" s="940"/>
      <c r="FGB113" s="940"/>
      <c r="FGC113" s="940"/>
      <c r="FGD113" s="940"/>
      <c r="FGE113" s="940"/>
      <c r="FGF113" s="940"/>
      <c r="FGG113" s="940"/>
      <c r="FGH113" s="940"/>
      <c r="FGI113" s="940"/>
      <c r="FGJ113" s="940"/>
      <c r="FGK113" s="940"/>
      <c r="FGL113" s="940"/>
      <c r="FGM113" s="940"/>
      <c r="FGN113" s="940"/>
      <c r="FGO113" s="940"/>
      <c r="FGP113" s="940"/>
      <c r="FGQ113" s="940"/>
      <c r="FGR113" s="940"/>
      <c r="FGS113" s="940"/>
      <c r="FGT113" s="940"/>
      <c r="FGU113" s="940"/>
      <c r="FGV113" s="940"/>
      <c r="FGW113" s="940"/>
      <c r="FGX113" s="940"/>
      <c r="FGY113" s="940"/>
      <c r="FGZ113" s="940"/>
      <c r="FHA113" s="940"/>
      <c r="FHB113" s="940"/>
      <c r="FHC113" s="940"/>
      <c r="FHD113" s="940"/>
      <c r="FHE113" s="940"/>
      <c r="FHF113" s="940"/>
      <c r="FHG113" s="940"/>
      <c r="FHH113" s="940"/>
      <c r="FHI113" s="940"/>
      <c r="FHJ113" s="940"/>
      <c r="FHK113" s="940"/>
      <c r="FHL113" s="940"/>
      <c r="FHM113" s="940"/>
      <c r="FHN113" s="940"/>
      <c r="FHO113" s="940"/>
      <c r="FHP113" s="940"/>
      <c r="FHQ113" s="940"/>
      <c r="FHR113" s="940"/>
      <c r="FHS113" s="940"/>
      <c r="FHT113" s="940"/>
      <c r="FHU113" s="940"/>
      <c r="FHV113" s="940"/>
      <c r="FHW113" s="940"/>
      <c r="FHX113" s="940"/>
      <c r="FHY113" s="940"/>
      <c r="FHZ113" s="940"/>
      <c r="FIA113" s="940"/>
      <c r="FIB113" s="940"/>
      <c r="FIC113" s="940"/>
      <c r="FID113" s="940"/>
      <c r="FIE113" s="940"/>
      <c r="FIF113" s="940"/>
      <c r="FIG113" s="940"/>
      <c r="FIH113" s="940"/>
      <c r="FII113" s="940"/>
      <c r="FIJ113" s="940"/>
      <c r="FIK113" s="940"/>
      <c r="FIL113" s="940"/>
      <c r="FIM113" s="940"/>
      <c r="FIN113" s="940"/>
      <c r="FIO113" s="940"/>
      <c r="FIP113" s="940"/>
      <c r="FIQ113" s="940"/>
      <c r="FIR113" s="940"/>
      <c r="FIS113" s="940"/>
      <c r="FIT113" s="940"/>
      <c r="FIU113" s="940"/>
      <c r="FIV113" s="940"/>
      <c r="FIW113" s="940"/>
      <c r="FIX113" s="940"/>
      <c r="FIY113" s="940"/>
      <c r="FIZ113" s="940"/>
      <c r="FJA113" s="940"/>
      <c r="FJB113" s="940"/>
      <c r="FJC113" s="940"/>
      <c r="FJD113" s="940"/>
      <c r="FJE113" s="940"/>
      <c r="FJF113" s="940"/>
      <c r="FJG113" s="940"/>
      <c r="FJH113" s="940"/>
      <c r="FJI113" s="940"/>
      <c r="FJJ113" s="940"/>
      <c r="FJK113" s="940"/>
      <c r="FJL113" s="940"/>
      <c r="FJM113" s="940"/>
      <c r="FJN113" s="940"/>
      <c r="FJO113" s="940"/>
      <c r="FJP113" s="940"/>
      <c r="FJQ113" s="940"/>
      <c r="FJR113" s="940"/>
      <c r="FJS113" s="940"/>
      <c r="FJT113" s="940"/>
      <c r="FJU113" s="940"/>
      <c r="FJV113" s="940"/>
      <c r="FJW113" s="940"/>
      <c r="FJX113" s="940"/>
      <c r="FJY113" s="940"/>
      <c r="FJZ113" s="940"/>
      <c r="FKA113" s="940"/>
      <c r="FKB113" s="940"/>
      <c r="FKC113" s="940"/>
      <c r="FKD113" s="940"/>
      <c r="FKE113" s="940"/>
      <c r="FKF113" s="940"/>
      <c r="FKG113" s="940"/>
      <c r="FKH113" s="940"/>
      <c r="FKI113" s="940"/>
      <c r="FKJ113" s="940"/>
      <c r="FKK113" s="940"/>
      <c r="FKL113" s="940"/>
      <c r="FKM113" s="940"/>
      <c r="FKN113" s="940"/>
      <c r="FKO113" s="940"/>
      <c r="FKP113" s="940"/>
      <c r="FKQ113" s="940"/>
      <c r="FKR113" s="940"/>
      <c r="FKS113" s="940"/>
      <c r="FKT113" s="940"/>
      <c r="FKU113" s="940"/>
      <c r="FKV113" s="940"/>
      <c r="FKW113" s="940"/>
      <c r="FKX113" s="940"/>
      <c r="FKY113" s="940"/>
      <c r="FKZ113" s="940"/>
      <c r="FLA113" s="940"/>
      <c r="FLB113" s="940"/>
      <c r="FLC113" s="940"/>
      <c r="FLD113" s="940"/>
      <c r="FLE113" s="940"/>
      <c r="FLF113" s="940"/>
      <c r="FLG113" s="940"/>
      <c r="FLH113" s="940"/>
      <c r="FLI113" s="940"/>
      <c r="FLJ113" s="940"/>
      <c r="FLK113" s="940"/>
      <c r="FLL113" s="940"/>
      <c r="FLM113" s="940"/>
      <c r="FLN113" s="940"/>
      <c r="FLO113" s="940"/>
      <c r="FLP113" s="940"/>
      <c r="FLQ113" s="940"/>
      <c r="FLR113" s="940"/>
      <c r="FLS113" s="940"/>
      <c r="FLT113" s="940"/>
      <c r="FLU113" s="940"/>
      <c r="FLV113" s="940"/>
      <c r="FLW113" s="940"/>
      <c r="FLX113" s="940"/>
      <c r="FLY113" s="940"/>
      <c r="FLZ113" s="940"/>
      <c r="FMA113" s="940"/>
      <c r="FMB113" s="940"/>
      <c r="FMC113" s="940"/>
      <c r="FMD113" s="940"/>
      <c r="FME113" s="940"/>
      <c r="FMF113" s="940"/>
      <c r="FMG113" s="940"/>
      <c r="FMH113" s="940"/>
      <c r="FMI113" s="940"/>
      <c r="FMJ113" s="940"/>
      <c r="FMK113" s="940"/>
      <c r="FML113" s="940"/>
      <c r="FMM113" s="940"/>
      <c r="FMN113" s="940"/>
      <c r="FMO113" s="940"/>
      <c r="FMP113" s="940"/>
      <c r="FMQ113" s="940"/>
      <c r="FMR113" s="940"/>
      <c r="FMS113" s="940"/>
      <c r="FMT113" s="940"/>
      <c r="FMU113" s="940"/>
      <c r="FMV113" s="940"/>
      <c r="FMW113" s="940"/>
      <c r="FMX113" s="940"/>
      <c r="FMY113" s="940"/>
      <c r="FMZ113" s="940"/>
      <c r="FNA113" s="940"/>
      <c r="FNB113" s="940"/>
      <c r="FNC113" s="940"/>
      <c r="FND113" s="940"/>
      <c r="FNE113" s="940"/>
      <c r="FNF113" s="940"/>
      <c r="FNG113" s="940"/>
      <c r="FNH113" s="940"/>
      <c r="FNI113" s="940"/>
      <c r="FNJ113" s="940"/>
      <c r="FNK113" s="940"/>
      <c r="FNL113" s="940"/>
      <c r="FNM113" s="940"/>
      <c r="FNN113" s="940"/>
      <c r="FNO113" s="940"/>
      <c r="FNP113" s="940"/>
      <c r="FNQ113" s="940"/>
      <c r="FNR113" s="940"/>
      <c r="FNS113" s="940"/>
      <c r="FNT113" s="940"/>
      <c r="FNU113" s="940"/>
      <c r="FNV113" s="940"/>
      <c r="FNW113" s="940"/>
      <c r="FNX113" s="940"/>
      <c r="FNY113" s="940"/>
      <c r="FNZ113" s="940"/>
      <c r="FOA113" s="940"/>
      <c r="FOB113" s="940"/>
      <c r="FOC113" s="940"/>
      <c r="FOD113" s="940"/>
      <c r="FOE113" s="940"/>
      <c r="FOF113" s="940"/>
      <c r="FOG113" s="940"/>
      <c r="FOH113" s="940"/>
      <c r="FOI113" s="940"/>
      <c r="FOJ113" s="940"/>
      <c r="FOK113" s="940"/>
      <c r="FOL113" s="940"/>
      <c r="FOM113" s="940"/>
      <c r="FON113" s="940"/>
      <c r="FOO113" s="940"/>
      <c r="FOP113" s="940"/>
      <c r="FOQ113" s="940"/>
      <c r="FOR113" s="940"/>
      <c r="FOS113" s="940"/>
      <c r="FOT113" s="940"/>
      <c r="FOU113" s="940"/>
      <c r="FOV113" s="940"/>
      <c r="FOW113" s="940"/>
      <c r="FOX113" s="940"/>
      <c r="FOY113" s="940"/>
      <c r="FOZ113" s="940"/>
      <c r="FPA113" s="940"/>
      <c r="FPB113" s="940"/>
      <c r="FPC113" s="940"/>
      <c r="FPD113" s="940"/>
      <c r="FPE113" s="940"/>
      <c r="FPF113" s="940"/>
      <c r="FPG113" s="940"/>
      <c r="FPH113" s="940"/>
      <c r="FPI113" s="940"/>
      <c r="FPJ113" s="940"/>
      <c r="FPK113" s="940"/>
      <c r="FPL113" s="940"/>
      <c r="FPM113" s="940"/>
      <c r="FPN113" s="940"/>
      <c r="FPO113" s="940"/>
      <c r="FPP113" s="940"/>
      <c r="FPQ113" s="940"/>
      <c r="FPR113" s="940"/>
      <c r="FPS113" s="940"/>
      <c r="FPT113" s="940"/>
      <c r="FPU113" s="940"/>
      <c r="FPV113" s="940"/>
      <c r="FPW113" s="940"/>
      <c r="FPX113" s="940"/>
      <c r="FPY113" s="940"/>
      <c r="FPZ113" s="940"/>
      <c r="FQA113" s="940"/>
      <c r="FQB113" s="940"/>
      <c r="FQC113" s="940"/>
      <c r="FQD113" s="940"/>
      <c r="FQE113" s="940"/>
      <c r="FQF113" s="940"/>
      <c r="FQG113" s="940"/>
      <c r="FQH113" s="940"/>
      <c r="FQI113" s="940"/>
      <c r="FQJ113" s="940"/>
      <c r="FQK113" s="940"/>
      <c r="FQL113" s="940"/>
      <c r="FQM113" s="940"/>
      <c r="FQN113" s="940"/>
      <c r="FQO113" s="940"/>
      <c r="FQP113" s="940"/>
      <c r="FQQ113" s="940"/>
      <c r="FQR113" s="940"/>
      <c r="FQS113" s="940"/>
      <c r="FQT113" s="940"/>
      <c r="FQU113" s="940"/>
      <c r="FQV113" s="940"/>
      <c r="FQW113" s="940"/>
      <c r="FQX113" s="940"/>
      <c r="FQY113" s="940"/>
      <c r="FQZ113" s="940"/>
      <c r="FRA113" s="940"/>
      <c r="FRB113" s="940"/>
      <c r="FRC113" s="940"/>
      <c r="FRD113" s="940"/>
      <c r="FRE113" s="940"/>
      <c r="FRF113" s="940"/>
      <c r="FRG113" s="940"/>
      <c r="FRH113" s="940"/>
      <c r="FRI113" s="940"/>
      <c r="FRJ113" s="940"/>
      <c r="FRK113" s="940"/>
      <c r="FRL113" s="940"/>
      <c r="FRM113" s="940"/>
      <c r="FRN113" s="940"/>
      <c r="FRO113" s="940"/>
      <c r="FRP113" s="940"/>
      <c r="FRQ113" s="940"/>
      <c r="FRR113" s="940"/>
      <c r="FRS113" s="940"/>
      <c r="FRT113" s="940"/>
      <c r="FRU113" s="940"/>
      <c r="FRV113" s="940"/>
      <c r="FRW113" s="940"/>
      <c r="FRX113" s="940"/>
      <c r="FRY113" s="940"/>
      <c r="FRZ113" s="940"/>
      <c r="FSA113" s="940"/>
      <c r="FSB113" s="940"/>
      <c r="FSC113" s="940"/>
      <c r="FSD113" s="940"/>
      <c r="FSE113" s="940"/>
      <c r="FSF113" s="940"/>
      <c r="FSG113" s="940"/>
      <c r="FSH113" s="940"/>
      <c r="FSI113" s="940"/>
      <c r="FSJ113" s="940"/>
      <c r="FSK113" s="940"/>
      <c r="FSL113" s="940"/>
      <c r="FSM113" s="940"/>
      <c r="FSN113" s="940"/>
      <c r="FSO113" s="940"/>
      <c r="FSP113" s="940"/>
      <c r="FSQ113" s="940"/>
      <c r="FSR113" s="940"/>
      <c r="FSS113" s="940"/>
      <c r="FST113" s="940"/>
      <c r="FSU113" s="940"/>
      <c r="FSV113" s="940"/>
      <c r="FSW113" s="940"/>
      <c r="FSX113" s="940"/>
      <c r="FSY113" s="940"/>
      <c r="FSZ113" s="940"/>
      <c r="FTA113" s="940"/>
      <c r="FTB113" s="940"/>
      <c r="FTC113" s="940"/>
      <c r="FTD113" s="940"/>
      <c r="FTE113" s="940"/>
      <c r="FTF113" s="940"/>
      <c r="FTG113" s="940"/>
      <c r="FTH113" s="940"/>
      <c r="FTI113" s="940"/>
      <c r="FTJ113" s="940"/>
      <c r="FTK113" s="940"/>
      <c r="FTL113" s="940"/>
      <c r="FTM113" s="940"/>
      <c r="FTN113" s="940"/>
      <c r="FTO113" s="940"/>
      <c r="FTP113" s="940"/>
      <c r="FTQ113" s="940"/>
      <c r="FTR113" s="940"/>
      <c r="FTS113" s="940"/>
      <c r="FTT113" s="940"/>
      <c r="FTU113" s="940"/>
      <c r="FTV113" s="940"/>
      <c r="FTW113" s="940"/>
      <c r="FTX113" s="940"/>
      <c r="FTY113" s="940"/>
      <c r="FTZ113" s="940"/>
      <c r="FUA113" s="940"/>
      <c r="FUB113" s="940"/>
      <c r="FUC113" s="940"/>
      <c r="FUD113" s="940"/>
      <c r="FUE113" s="940"/>
      <c r="FUF113" s="940"/>
      <c r="FUG113" s="940"/>
      <c r="FUH113" s="940"/>
      <c r="FUI113" s="940"/>
      <c r="FUJ113" s="940"/>
      <c r="FUK113" s="940"/>
      <c r="FUL113" s="940"/>
      <c r="FUM113" s="940"/>
      <c r="FUN113" s="940"/>
      <c r="FUO113" s="940"/>
      <c r="FUP113" s="940"/>
      <c r="FUQ113" s="940"/>
      <c r="FUR113" s="940"/>
      <c r="FUS113" s="940"/>
      <c r="FUT113" s="940"/>
      <c r="FUU113" s="940"/>
      <c r="FUV113" s="940"/>
      <c r="FUW113" s="940"/>
      <c r="FUX113" s="940"/>
      <c r="FUY113" s="940"/>
      <c r="FUZ113" s="940"/>
      <c r="FVA113" s="940"/>
      <c r="FVB113" s="940"/>
      <c r="FVC113" s="940"/>
      <c r="FVD113" s="940"/>
      <c r="FVE113" s="940"/>
      <c r="FVF113" s="940"/>
      <c r="FVG113" s="940"/>
      <c r="FVH113" s="940"/>
      <c r="FVI113" s="940"/>
      <c r="FVJ113" s="940"/>
      <c r="FVK113" s="940"/>
      <c r="FVL113" s="940"/>
      <c r="FVM113" s="940"/>
      <c r="FVN113" s="940"/>
      <c r="FVO113" s="940"/>
      <c r="FVP113" s="940"/>
      <c r="FVQ113" s="940"/>
      <c r="FVR113" s="940"/>
      <c r="FVS113" s="940"/>
      <c r="FVT113" s="940"/>
      <c r="FVU113" s="940"/>
      <c r="FVV113" s="940"/>
      <c r="FVW113" s="940"/>
      <c r="FVX113" s="940"/>
      <c r="FVY113" s="940"/>
      <c r="FVZ113" s="940"/>
      <c r="FWA113" s="940"/>
      <c r="FWB113" s="940"/>
      <c r="FWC113" s="940"/>
      <c r="FWD113" s="940"/>
      <c r="FWE113" s="940"/>
      <c r="FWF113" s="940"/>
      <c r="FWG113" s="940"/>
      <c r="FWH113" s="940"/>
      <c r="FWI113" s="940"/>
      <c r="FWJ113" s="940"/>
      <c r="FWK113" s="940"/>
      <c r="FWL113" s="940"/>
      <c r="FWM113" s="940"/>
      <c r="FWN113" s="940"/>
      <c r="FWO113" s="940"/>
      <c r="FWP113" s="940"/>
      <c r="FWQ113" s="940"/>
      <c r="FWR113" s="940"/>
      <c r="FWS113" s="940"/>
      <c r="FWT113" s="940"/>
      <c r="FWU113" s="940"/>
      <c r="FWV113" s="940"/>
      <c r="FWW113" s="940"/>
      <c r="FWX113" s="940"/>
      <c r="FWY113" s="940"/>
      <c r="FWZ113" s="940"/>
      <c r="FXA113" s="940"/>
      <c r="FXB113" s="940"/>
      <c r="FXC113" s="940"/>
      <c r="FXD113" s="940"/>
      <c r="FXE113" s="940"/>
      <c r="FXF113" s="940"/>
      <c r="FXG113" s="940"/>
      <c r="FXH113" s="940"/>
      <c r="FXI113" s="940"/>
      <c r="FXJ113" s="940"/>
      <c r="FXK113" s="940"/>
      <c r="FXL113" s="940"/>
      <c r="FXM113" s="940"/>
      <c r="FXN113" s="940"/>
      <c r="FXO113" s="940"/>
      <c r="FXP113" s="940"/>
      <c r="FXQ113" s="940"/>
      <c r="FXR113" s="940"/>
      <c r="FXS113" s="940"/>
      <c r="FXT113" s="940"/>
      <c r="FXU113" s="940"/>
      <c r="FXV113" s="940"/>
      <c r="FXW113" s="940"/>
      <c r="FXX113" s="940"/>
      <c r="FXY113" s="940"/>
      <c r="FXZ113" s="940"/>
      <c r="FYA113" s="940"/>
      <c r="FYB113" s="940"/>
      <c r="FYC113" s="940"/>
      <c r="FYD113" s="940"/>
      <c r="FYE113" s="940"/>
      <c r="FYF113" s="940"/>
      <c r="FYG113" s="940"/>
      <c r="FYH113" s="940"/>
      <c r="FYI113" s="940"/>
      <c r="FYJ113" s="940"/>
      <c r="FYK113" s="940"/>
      <c r="FYL113" s="940"/>
      <c r="FYM113" s="940"/>
      <c r="FYN113" s="940"/>
      <c r="FYO113" s="940"/>
      <c r="FYP113" s="940"/>
      <c r="FYQ113" s="940"/>
      <c r="FYR113" s="940"/>
      <c r="FYS113" s="940"/>
      <c r="FYT113" s="940"/>
      <c r="FYU113" s="940"/>
      <c r="FYV113" s="940"/>
      <c r="FYW113" s="940"/>
      <c r="FYX113" s="940"/>
      <c r="FYY113" s="940"/>
      <c r="FYZ113" s="940"/>
      <c r="FZA113" s="940"/>
      <c r="FZB113" s="940"/>
      <c r="FZC113" s="940"/>
      <c r="FZD113" s="940"/>
      <c r="FZE113" s="940"/>
      <c r="FZF113" s="940"/>
      <c r="FZG113" s="940"/>
      <c r="FZH113" s="940"/>
      <c r="FZI113" s="940"/>
      <c r="FZJ113" s="940"/>
      <c r="FZK113" s="940"/>
      <c r="FZL113" s="940"/>
      <c r="FZM113" s="940"/>
      <c r="FZN113" s="940"/>
      <c r="FZO113" s="940"/>
      <c r="FZP113" s="940"/>
      <c r="FZQ113" s="940"/>
      <c r="FZR113" s="940"/>
      <c r="FZS113" s="940"/>
      <c r="FZT113" s="940"/>
      <c r="FZU113" s="940"/>
      <c r="FZV113" s="940"/>
      <c r="FZW113" s="940"/>
      <c r="FZX113" s="940"/>
      <c r="FZY113" s="940"/>
      <c r="FZZ113" s="940"/>
      <c r="GAA113" s="940"/>
      <c r="GAB113" s="940"/>
      <c r="GAC113" s="940"/>
      <c r="GAD113" s="940"/>
      <c r="GAE113" s="940"/>
      <c r="GAF113" s="940"/>
      <c r="GAG113" s="940"/>
      <c r="GAH113" s="940"/>
      <c r="GAI113" s="940"/>
      <c r="GAJ113" s="940"/>
      <c r="GAK113" s="940"/>
      <c r="GAL113" s="940"/>
      <c r="GAM113" s="940"/>
      <c r="GAN113" s="940"/>
      <c r="GAO113" s="940"/>
      <c r="GAP113" s="940"/>
      <c r="GAQ113" s="940"/>
      <c r="GAR113" s="940"/>
      <c r="GAS113" s="940"/>
      <c r="GAT113" s="940"/>
      <c r="GAU113" s="940"/>
      <c r="GAV113" s="940"/>
      <c r="GAW113" s="940"/>
      <c r="GAX113" s="940"/>
      <c r="GAY113" s="940"/>
      <c r="GAZ113" s="940"/>
      <c r="GBA113" s="940"/>
      <c r="GBB113" s="940"/>
      <c r="GBC113" s="940"/>
      <c r="GBD113" s="940"/>
      <c r="GBE113" s="940"/>
      <c r="GBF113" s="940"/>
      <c r="GBG113" s="940"/>
      <c r="GBH113" s="940"/>
      <c r="GBI113" s="940"/>
      <c r="GBJ113" s="940"/>
      <c r="GBK113" s="940"/>
      <c r="GBL113" s="940"/>
      <c r="GBM113" s="940"/>
      <c r="GBN113" s="940"/>
      <c r="GBO113" s="940"/>
      <c r="GBP113" s="940"/>
      <c r="GBQ113" s="940"/>
      <c r="GBR113" s="940"/>
      <c r="GBS113" s="940"/>
      <c r="GBT113" s="940"/>
      <c r="GBU113" s="940"/>
      <c r="GBV113" s="940"/>
      <c r="GBW113" s="940"/>
      <c r="GBX113" s="940"/>
      <c r="GBY113" s="940"/>
      <c r="GBZ113" s="940"/>
      <c r="GCA113" s="940"/>
      <c r="GCB113" s="940"/>
      <c r="GCC113" s="940"/>
      <c r="GCD113" s="940"/>
      <c r="GCE113" s="940"/>
      <c r="GCF113" s="940"/>
      <c r="GCG113" s="940"/>
      <c r="GCH113" s="940"/>
      <c r="GCI113" s="940"/>
      <c r="GCJ113" s="940"/>
      <c r="GCK113" s="940"/>
      <c r="GCL113" s="940"/>
      <c r="GCM113" s="940"/>
      <c r="GCN113" s="940"/>
      <c r="GCO113" s="940"/>
      <c r="GCP113" s="940"/>
      <c r="GCQ113" s="940"/>
      <c r="GCR113" s="940"/>
      <c r="GCS113" s="940"/>
      <c r="GCT113" s="940"/>
      <c r="GCU113" s="940"/>
      <c r="GCV113" s="940"/>
      <c r="GCW113" s="940"/>
      <c r="GCX113" s="940"/>
      <c r="GCY113" s="940"/>
      <c r="GCZ113" s="940"/>
      <c r="GDA113" s="940"/>
      <c r="GDB113" s="940"/>
      <c r="GDC113" s="940"/>
      <c r="GDD113" s="940"/>
      <c r="GDE113" s="940"/>
      <c r="GDF113" s="940"/>
      <c r="GDG113" s="940"/>
      <c r="GDH113" s="940"/>
      <c r="GDI113" s="940"/>
      <c r="GDJ113" s="940"/>
      <c r="GDK113" s="940"/>
      <c r="GDL113" s="940"/>
      <c r="GDM113" s="940"/>
      <c r="GDN113" s="940"/>
      <c r="GDO113" s="940"/>
      <c r="GDP113" s="940"/>
      <c r="GDQ113" s="940"/>
      <c r="GDR113" s="940"/>
      <c r="GDS113" s="940"/>
      <c r="GDT113" s="940"/>
      <c r="GDU113" s="940"/>
      <c r="GDV113" s="940"/>
      <c r="GDW113" s="940"/>
      <c r="GDX113" s="940"/>
      <c r="GDY113" s="940"/>
      <c r="GDZ113" s="940"/>
      <c r="GEA113" s="940"/>
      <c r="GEB113" s="940"/>
      <c r="GEC113" s="940"/>
      <c r="GED113" s="940"/>
      <c r="GEE113" s="940"/>
      <c r="GEF113" s="940"/>
      <c r="GEG113" s="940"/>
      <c r="GEH113" s="940"/>
      <c r="GEI113" s="940"/>
      <c r="GEJ113" s="940"/>
      <c r="GEK113" s="940"/>
      <c r="GEL113" s="940"/>
      <c r="GEM113" s="940"/>
      <c r="GEN113" s="940"/>
      <c r="GEO113" s="940"/>
      <c r="GEP113" s="940"/>
      <c r="GEQ113" s="940"/>
      <c r="GER113" s="940"/>
      <c r="GES113" s="940"/>
      <c r="GET113" s="940"/>
      <c r="GEU113" s="940"/>
      <c r="GEV113" s="940"/>
      <c r="GEW113" s="940"/>
      <c r="GEX113" s="940"/>
      <c r="GEY113" s="940"/>
      <c r="GEZ113" s="940"/>
      <c r="GFA113" s="940"/>
      <c r="GFB113" s="940"/>
      <c r="GFC113" s="940"/>
      <c r="GFD113" s="940"/>
      <c r="GFE113" s="940"/>
      <c r="GFF113" s="940"/>
      <c r="GFG113" s="940"/>
      <c r="GFH113" s="940"/>
      <c r="GFI113" s="940"/>
      <c r="GFJ113" s="940"/>
      <c r="GFK113" s="940"/>
      <c r="GFL113" s="940"/>
      <c r="GFM113" s="940"/>
      <c r="GFN113" s="940"/>
      <c r="GFO113" s="940"/>
      <c r="GFP113" s="940"/>
      <c r="GFQ113" s="940"/>
      <c r="GFR113" s="940"/>
      <c r="GFS113" s="940"/>
      <c r="GFT113" s="940"/>
      <c r="GFU113" s="940"/>
      <c r="GFV113" s="940"/>
      <c r="GFW113" s="940"/>
      <c r="GFX113" s="940"/>
      <c r="GFY113" s="940"/>
      <c r="GFZ113" s="940"/>
      <c r="GGA113" s="940"/>
      <c r="GGB113" s="940"/>
      <c r="GGC113" s="940"/>
      <c r="GGD113" s="940"/>
      <c r="GGE113" s="940"/>
      <c r="GGF113" s="940"/>
      <c r="GGG113" s="940"/>
      <c r="GGH113" s="940"/>
      <c r="GGI113" s="940"/>
      <c r="GGJ113" s="940"/>
      <c r="GGK113" s="940"/>
      <c r="GGL113" s="940"/>
      <c r="GGM113" s="940"/>
      <c r="GGN113" s="940"/>
      <c r="GGO113" s="940"/>
      <c r="GGP113" s="940"/>
      <c r="GGQ113" s="940"/>
      <c r="GGR113" s="940"/>
      <c r="GGS113" s="940"/>
      <c r="GGT113" s="940"/>
      <c r="GGU113" s="940"/>
      <c r="GGV113" s="940"/>
      <c r="GGW113" s="940"/>
      <c r="GGX113" s="940"/>
      <c r="GGY113" s="940"/>
      <c r="GGZ113" s="940"/>
      <c r="GHA113" s="940"/>
      <c r="GHB113" s="940"/>
      <c r="GHC113" s="940"/>
      <c r="GHD113" s="940"/>
      <c r="GHE113" s="940"/>
      <c r="GHF113" s="940"/>
      <c r="GHG113" s="940"/>
      <c r="GHH113" s="940"/>
      <c r="GHI113" s="940"/>
      <c r="GHJ113" s="940"/>
      <c r="GHK113" s="940"/>
      <c r="GHL113" s="940"/>
      <c r="GHM113" s="940"/>
      <c r="GHN113" s="940"/>
      <c r="GHO113" s="940"/>
      <c r="GHP113" s="940"/>
      <c r="GHQ113" s="940"/>
      <c r="GHR113" s="940"/>
      <c r="GHS113" s="940"/>
      <c r="GHT113" s="940"/>
      <c r="GHU113" s="940"/>
      <c r="GHV113" s="940"/>
      <c r="GHW113" s="940"/>
      <c r="GHX113" s="940"/>
      <c r="GHY113" s="940"/>
      <c r="GHZ113" s="940"/>
      <c r="GIA113" s="940"/>
      <c r="GIB113" s="940"/>
      <c r="GIC113" s="940"/>
      <c r="GID113" s="940"/>
      <c r="GIE113" s="940"/>
      <c r="GIF113" s="940"/>
      <c r="GIG113" s="940"/>
      <c r="GIH113" s="940"/>
      <c r="GII113" s="940"/>
      <c r="GIJ113" s="940"/>
      <c r="GIK113" s="940"/>
      <c r="GIL113" s="940"/>
      <c r="GIM113" s="940"/>
      <c r="GIN113" s="940"/>
      <c r="GIO113" s="940"/>
      <c r="GIP113" s="940"/>
      <c r="GIQ113" s="940"/>
      <c r="GIR113" s="940"/>
      <c r="GIS113" s="940"/>
      <c r="GIT113" s="940"/>
      <c r="GIU113" s="940"/>
      <c r="GIV113" s="940"/>
      <c r="GIW113" s="940"/>
      <c r="GIX113" s="940"/>
      <c r="GIY113" s="940"/>
      <c r="GIZ113" s="940"/>
      <c r="GJA113" s="940"/>
      <c r="GJB113" s="940"/>
      <c r="GJC113" s="940"/>
      <c r="GJD113" s="940"/>
      <c r="GJE113" s="940"/>
      <c r="GJF113" s="940"/>
      <c r="GJG113" s="940"/>
      <c r="GJH113" s="940"/>
      <c r="GJI113" s="940"/>
      <c r="GJJ113" s="940"/>
      <c r="GJK113" s="940"/>
      <c r="GJL113" s="940"/>
      <c r="GJM113" s="940"/>
      <c r="GJN113" s="940"/>
      <c r="GJO113" s="940"/>
      <c r="GJP113" s="940"/>
      <c r="GJQ113" s="940"/>
      <c r="GJR113" s="940"/>
      <c r="GJS113" s="940"/>
      <c r="GJT113" s="940"/>
      <c r="GJU113" s="940"/>
      <c r="GJV113" s="940"/>
      <c r="GJW113" s="940"/>
      <c r="GJX113" s="940"/>
      <c r="GJY113" s="940"/>
      <c r="GJZ113" s="940"/>
      <c r="GKA113" s="940"/>
      <c r="GKB113" s="940"/>
      <c r="GKC113" s="940"/>
      <c r="GKD113" s="940"/>
      <c r="GKE113" s="940"/>
      <c r="GKF113" s="940"/>
      <c r="GKG113" s="940"/>
      <c r="GKH113" s="940"/>
      <c r="GKI113" s="940"/>
      <c r="GKJ113" s="940"/>
      <c r="GKK113" s="940"/>
      <c r="GKL113" s="940"/>
      <c r="GKM113" s="940"/>
      <c r="GKN113" s="940"/>
      <c r="GKO113" s="940"/>
      <c r="GKP113" s="940"/>
      <c r="GKQ113" s="940"/>
      <c r="GKR113" s="940"/>
      <c r="GKS113" s="940"/>
      <c r="GKT113" s="940"/>
      <c r="GKU113" s="940"/>
      <c r="GKV113" s="940"/>
      <c r="GKW113" s="940"/>
      <c r="GKX113" s="940"/>
      <c r="GKY113" s="940"/>
      <c r="GKZ113" s="940"/>
      <c r="GLA113" s="940"/>
      <c r="GLB113" s="940"/>
      <c r="GLC113" s="940"/>
      <c r="GLD113" s="940"/>
      <c r="GLE113" s="940"/>
      <c r="GLF113" s="940"/>
      <c r="GLG113" s="940"/>
      <c r="GLH113" s="940"/>
      <c r="GLI113" s="940"/>
      <c r="GLJ113" s="940"/>
      <c r="GLK113" s="940"/>
      <c r="GLL113" s="940"/>
      <c r="GLM113" s="940"/>
      <c r="GLN113" s="940"/>
      <c r="GLO113" s="940"/>
      <c r="GLP113" s="940"/>
      <c r="GLQ113" s="940"/>
      <c r="GLR113" s="940"/>
      <c r="GLS113" s="940"/>
      <c r="GLT113" s="940"/>
      <c r="GLU113" s="940"/>
      <c r="GLV113" s="940"/>
      <c r="GLW113" s="940"/>
      <c r="GLX113" s="940"/>
      <c r="GLY113" s="940"/>
      <c r="GLZ113" s="940"/>
      <c r="GMA113" s="940"/>
      <c r="GMB113" s="940"/>
      <c r="GMC113" s="940"/>
      <c r="GMD113" s="940"/>
      <c r="GME113" s="940"/>
      <c r="GMF113" s="940"/>
      <c r="GMG113" s="940"/>
      <c r="GMH113" s="940"/>
      <c r="GMI113" s="940"/>
      <c r="GMJ113" s="940"/>
      <c r="GMK113" s="940"/>
      <c r="GML113" s="940"/>
      <c r="GMM113" s="940"/>
      <c r="GMN113" s="940"/>
      <c r="GMO113" s="940"/>
      <c r="GMP113" s="940"/>
      <c r="GMQ113" s="940"/>
      <c r="GMR113" s="940"/>
      <c r="GMS113" s="940"/>
      <c r="GMT113" s="940"/>
      <c r="GMU113" s="940"/>
      <c r="GMV113" s="940"/>
      <c r="GMW113" s="940"/>
      <c r="GMX113" s="940"/>
      <c r="GMY113" s="940"/>
      <c r="GMZ113" s="940"/>
      <c r="GNA113" s="940"/>
      <c r="GNB113" s="940"/>
      <c r="GNC113" s="940"/>
      <c r="GND113" s="940"/>
      <c r="GNE113" s="940"/>
      <c r="GNF113" s="940"/>
      <c r="GNG113" s="940"/>
      <c r="GNH113" s="940"/>
      <c r="GNI113" s="940"/>
      <c r="GNJ113" s="940"/>
      <c r="GNK113" s="940"/>
      <c r="GNL113" s="940"/>
      <c r="GNM113" s="940"/>
      <c r="GNN113" s="940"/>
      <c r="GNO113" s="940"/>
      <c r="GNP113" s="940"/>
      <c r="GNQ113" s="940"/>
      <c r="GNR113" s="940"/>
      <c r="GNS113" s="940"/>
      <c r="GNT113" s="940"/>
      <c r="GNU113" s="940"/>
      <c r="GNV113" s="940"/>
      <c r="GNW113" s="940"/>
      <c r="GNX113" s="940"/>
      <c r="GNY113" s="940"/>
      <c r="GNZ113" s="940"/>
      <c r="GOA113" s="940"/>
      <c r="GOB113" s="940"/>
      <c r="GOC113" s="940"/>
      <c r="GOD113" s="940"/>
      <c r="GOE113" s="940"/>
      <c r="GOF113" s="940"/>
      <c r="GOG113" s="940"/>
      <c r="GOH113" s="940"/>
      <c r="GOI113" s="940"/>
      <c r="GOJ113" s="940"/>
      <c r="GOK113" s="940"/>
      <c r="GOL113" s="940"/>
      <c r="GOM113" s="940"/>
      <c r="GON113" s="940"/>
      <c r="GOO113" s="940"/>
      <c r="GOP113" s="940"/>
      <c r="GOQ113" s="940"/>
      <c r="GOR113" s="940"/>
      <c r="GOS113" s="940"/>
      <c r="GOT113" s="940"/>
      <c r="GOU113" s="940"/>
      <c r="GOV113" s="940"/>
      <c r="GOW113" s="940"/>
      <c r="GOX113" s="940"/>
      <c r="GOY113" s="940"/>
      <c r="GOZ113" s="940"/>
      <c r="GPA113" s="940"/>
      <c r="GPB113" s="940"/>
      <c r="GPC113" s="940"/>
      <c r="GPD113" s="940"/>
      <c r="GPE113" s="940"/>
      <c r="GPF113" s="940"/>
      <c r="GPG113" s="940"/>
      <c r="GPH113" s="940"/>
      <c r="GPI113" s="940"/>
      <c r="GPJ113" s="940"/>
      <c r="GPK113" s="940"/>
      <c r="GPL113" s="940"/>
      <c r="GPM113" s="940"/>
      <c r="GPN113" s="940"/>
      <c r="GPO113" s="940"/>
      <c r="GPP113" s="940"/>
      <c r="GPQ113" s="940"/>
      <c r="GPR113" s="940"/>
      <c r="GPS113" s="940"/>
      <c r="GPT113" s="940"/>
      <c r="GPU113" s="940"/>
      <c r="GPV113" s="940"/>
      <c r="GPW113" s="940"/>
      <c r="GPX113" s="940"/>
      <c r="GPY113" s="940"/>
      <c r="GPZ113" s="940"/>
      <c r="GQA113" s="940"/>
      <c r="GQB113" s="940"/>
      <c r="GQC113" s="940"/>
      <c r="GQD113" s="940"/>
      <c r="GQE113" s="940"/>
      <c r="GQF113" s="940"/>
      <c r="GQG113" s="940"/>
      <c r="GQH113" s="940"/>
      <c r="GQI113" s="940"/>
      <c r="GQJ113" s="940"/>
      <c r="GQK113" s="940"/>
      <c r="GQL113" s="940"/>
      <c r="GQM113" s="940"/>
      <c r="GQN113" s="940"/>
      <c r="GQO113" s="940"/>
      <c r="GQP113" s="940"/>
      <c r="GQQ113" s="940"/>
      <c r="GQR113" s="940"/>
      <c r="GQS113" s="940"/>
      <c r="GQT113" s="940"/>
      <c r="GQU113" s="940"/>
      <c r="GQV113" s="940"/>
      <c r="GQW113" s="940"/>
      <c r="GQX113" s="940"/>
      <c r="GQY113" s="940"/>
      <c r="GQZ113" s="940"/>
      <c r="GRA113" s="940"/>
      <c r="GRB113" s="940"/>
      <c r="GRC113" s="940"/>
      <c r="GRD113" s="940"/>
      <c r="GRE113" s="940"/>
      <c r="GRF113" s="940"/>
      <c r="GRG113" s="940"/>
      <c r="GRH113" s="940"/>
      <c r="GRI113" s="940"/>
      <c r="GRJ113" s="940"/>
      <c r="GRK113" s="940"/>
      <c r="GRL113" s="940"/>
      <c r="GRM113" s="940"/>
      <c r="GRN113" s="940"/>
      <c r="GRO113" s="940"/>
      <c r="GRP113" s="940"/>
      <c r="GRQ113" s="940"/>
      <c r="GRR113" s="940"/>
      <c r="GRS113" s="940"/>
      <c r="GRT113" s="940"/>
      <c r="GRU113" s="940"/>
      <c r="GRV113" s="940"/>
      <c r="GRW113" s="940"/>
      <c r="GRX113" s="940"/>
      <c r="GRY113" s="940"/>
      <c r="GRZ113" s="940"/>
      <c r="GSA113" s="940"/>
      <c r="GSB113" s="940"/>
      <c r="GSC113" s="940"/>
      <c r="GSD113" s="940"/>
      <c r="GSE113" s="940"/>
      <c r="GSF113" s="940"/>
      <c r="GSG113" s="940"/>
      <c r="GSH113" s="940"/>
      <c r="GSI113" s="940"/>
      <c r="GSJ113" s="940"/>
      <c r="GSK113" s="940"/>
      <c r="GSL113" s="940"/>
      <c r="GSM113" s="940"/>
      <c r="GSN113" s="940"/>
      <c r="GSO113" s="940"/>
      <c r="GSP113" s="940"/>
      <c r="GSQ113" s="940"/>
      <c r="GSR113" s="940"/>
      <c r="GSS113" s="940"/>
      <c r="GST113" s="940"/>
      <c r="GSU113" s="940"/>
      <c r="GSV113" s="940"/>
      <c r="GSW113" s="940"/>
      <c r="GSX113" s="940"/>
      <c r="GSY113" s="940"/>
      <c r="GSZ113" s="940"/>
      <c r="GTA113" s="940"/>
      <c r="GTB113" s="940"/>
      <c r="GTC113" s="940"/>
      <c r="GTD113" s="940"/>
      <c r="GTE113" s="940"/>
      <c r="GTF113" s="940"/>
      <c r="GTG113" s="940"/>
      <c r="GTH113" s="940"/>
      <c r="GTI113" s="940"/>
      <c r="GTJ113" s="940"/>
      <c r="GTK113" s="940"/>
      <c r="GTL113" s="940"/>
      <c r="GTM113" s="940"/>
      <c r="GTN113" s="940"/>
      <c r="GTO113" s="940"/>
      <c r="GTP113" s="940"/>
      <c r="GTQ113" s="940"/>
      <c r="GTR113" s="940"/>
      <c r="GTS113" s="940"/>
      <c r="GTT113" s="940"/>
      <c r="GTU113" s="940"/>
      <c r="GTV113" s="940"/>
      <c r="GTW113" s="940"/>
      <c r="GTX113" s="940"/>
      <c r="GTY113" s="940"/>
      <c r="GTZ113" s="940"/>
      <c r="GUA113" s="940"/>
      <c r="GUB113" s="940"/>
      <c r="GUC113" s="940"/>
      <c r="GUD113" s="940"/>
      <c r="GUE113" s="940"/>
      <c r="GUF113" s="940"/>
      <c r="GUG113" s="940"/>
      <c r="GUH113" s="940"/>
      <c r="GUI113" s="940"/>
      <c r="GUJ113" s="940"/>
      <c r="GUK113" s="940"/>
      <c r="GUL113" s="940"/>
      <c r="GUM113" s="940"/>
      <c r="GUN113" s="940"/>
      <c r="GUO113" s="940"/>
      <c r="GUP113" s="940"/>
      <c r="GUQ113" s="940"/>
      <c r="GUR113" s="940"/>
      <c r="GUS113" s="940"/>
      <c r="GUT113" s="940"/>
      <c r="GUU113" s="940"/>
      <c r="GUV113" s="940"/>
      <c r="GUW113" s="940"/>
      <c r="GUX113" s="940"/>
      <c r="GUY113" s="940"/>
      <c r="GUZ113" s="940"/>
      <c r="GVA113" s="940"/>
      <c r="GVB113" s="940"/>
      <c r="GVC113" s="940"/>
      <c r="GVD113" s="940"/>
      <c r="GVE113" s="940"/>
      <c r="GVF113" s="940"/>
      <c r="GVG113" s="940"/>
      <c r="GVH113" s="940"/>
      <c r="GVI113" s="940"/>
      <c r="GVJ113" s="940"/>
      <c r="GVK113" s="940"/>
      <c r="GVL113" s="940"/>
      <c r="GVM113" s="940"/>
      <c r="GVN113" s="940"/>
      <c r="GVO113" s="940"/>
      <c r="GVP113" s="940"/>
      <c r="GVQ113" s="940"/>
      <c r="GVR113" s="940"/>
      <c r="GVS113" s="940"/>
      <c r="GVT113" s="940"/>
      <c r="GVU113" s="940"/>
      <c r="GVV113" s="940"/>
      <c r="GVW113" s="940"/>
      <c r="GVX113" s="940"/>
      <c r="GVY113" s="940"/>
      <c r="GVZ113" s="940"/>
      <c r="GWA113" s="940"/>
      <c r="GWB113" s="940"/>
      <c r="GWC113" s="940"/>
      <c r="GWD113" s="940"/>
      <c r="GWE113" s="940"/>
      <c r="GWF113" s="940"/>
      <c r="GWG113" s="940"/>
      <c r="GWH113" s="940"/>
      <c r="GWI113" s="940"/>
      <c r="GWJ113" s="940"/>
      <c r="GWK113" s="940"/>
      <c r="GWL113" s="940"/>
      <c r="GWM113" s="940"/>
      <c r="GWN113" s="940"/>
      <c r="GWO113" s="940"/>
      <c r="GWP113" s="940"/>
      <c r="GWQ113" s="940"/>
      <c r="GWR113" s="940"/>
      <c r="GWS113" s="940"/>
      <c r="GWT113" s="940"/>
      <c r="GWU113" s="940"/>
      <c r="GWV113" s="940"/>
      <c r="GWW113" s="940"/>
      <c r="GWX113" s="940"/>
      <c r="GWY113" s="940"/>
      <c r="GWZ113" s="940"/>
      <c r="GXA113" s="940"/>
      <c r="GXB113" s="940"/>
      <c r="GXC113" s="940"/>
      <c r="GXD113" s="940"/>
      <c r="GXE113" s="940"/>
      <c r="GXF113" s="940"/>
      <c r="GXG113" s="940"/>
      <c r="GXH113" s="940"/>
      <c r="GXI113" s="940"/>
      <c r="GXJ113" s="940"/>
      <c r="GXK113" s="940"/>
      <c r="GXL113" s="940"/>
      <c r="GXM113" s="940"/>
      <c r="GXN113" s="940"/>
      <c r="GXO113" s="940"/>
      <c r="GXP113" s="940"/>
      <c r="GXQ113" s="940"/>
      <c r="GXR113" s="940"/>
      <c r="GXS113" s="940"/>
      <c r="GXT113" s="940"/>
      <c r="GXU113" s="940"/>
      <c r="GXV113" s="940"/>
      <c r="GXW113" s="940"/>
      <c r="GXX113" s="940"/>
      <c r="GXY113" s="940"/>
      <c r="GXZ113" s="940"/>
      <c r="GYA113" s="940"/>
      <c r="GYB113" s="940"/>
      <c r="GYC113" s="940"/>
      <c r="GYD113" s="940"/>
      <c r="GYE113" s="940"/>
      <c r="GYF113" s="940"/>
      <c r="GYG113" s="940"/>
      <c r="GYH113" s="940"/>
      <c r="GYI113" s="940"/>
      <c r="GYJ113" s="940"/>
      <c r="GYK113" s="940"/>
      <c r="GYL113" s="940"/>
      <c r="GYM113" s="940"/>
      <c r="GYN113" s="940"/>
      <c r="GYO113" s="940"/>
      <c r="GYP113" s="940"/>
      <c r="GYQ113" s="940"/>
      <c r="GYR113" s="940"/>
      <c r="GYS113" s="940"/>
      <c r="GYT113" s="940"/>
      <c r="GYU113" s="940"/>
      <c r="GYV113" s="940"/>
      <c r="GYW113" s="940"/>
      <c r="GYX113" s="940"/>
      <c r="GYY113" s="940"/>
      <c r="GYZ113" s="940"/>
      <c r="GZA113" s="940"/>
      <c r="GZB113" s="940"/>
      <c r="GZC113" s="940"/>
      <c r="GZD113" s="940"/>
      <c r="GZE113" s="940"/>
      <c r="GZF113" s="940"/>
      <c r="GZG113" s="940"/>
      <c r="GZH113" s="940"/>
      <c r="GZI113" s="940"/>
      <c r="GZJ113" s="940"/>
      <c r="GZK113" s="940"/>
      <c r="GZL113" s="940"/>
      <c r="GZM113" s="940"/>
      <c r="GZN113" s="940"/>
      <c r="GZO113" s="940"/>
      <c r="GZP113" s="940"/>
      <c r="GZQ113" s="940"/>
      <c r="GZR113" s="940"/>
      <c r="GZS113" s="940"/>
      <c r="GZT113" s="940"/>
      <c r="GZU113" s="940"/>
      <c r="GZV113" s="940"/>
      <c r="GZW113" s="940"/>
      <c r="GZX113" s="940"/>
      <c r="GZY113" s="940"/>
      <c r="GZZ113" s="940"/>
      <c r="HAA113" s="940"/>
      <c r="HAB113" s="940"/>
      <c r="HAC113" s="940"/>
      <c r="HAD113" s="940"/>
      <c r="HAE113" s="940"/>
      <c r="HAF113" s="940"/>
      <c r="HAG113" s="940"/>
      <c r="HAH113" s="940"/>
      <c r="HAI113" s="940"/>
      <c r="HAJ113" s="940"/>
      <c r="HAK113" s="940"/>
      <c r="HAL113" s="940"/>
      <c r="HAM113" s="940"/>
      <c r="HAN113" s="940"/>
      <c r="HAO113" s="940"/>
      <c r="HAP113" s="940"/>
      <c r="HAQ113" s="940"/>
      <c r="HAR113" s="940"/>
      <c r="HAS113" s="940"/>
      <c r="HAT113" s="940"/>
      <c r="HAU113" s="940"/>
      <c r="HAV113" s="940"/>
      <c r="HAW113" s="940"/>
      <c r="HAX113" s="940"/>
      <c r="HAY113" s="940"/>
      <c r="HAZ113" s="940"/>
      <c r="HBA113" s="940"/>
      <c r="HBB113" s="940"/>
      <c r="HBC113" s="940"/>
      <c r="HBD113" s="940"/>
      <c r="HBE113" s="940"/>
      <c r="HBF113" s="940"/>
      <c r="HBG113" s="940"/>
      <c r="HBH113" s="940"/>
      <c r="HBI113" s="940"/>
      <c r="HBJ113" s="940"/>
      <c r="HBK113" s="940"/>
      <c r="HBL113" s="940"/>
      <c r="HBM113" s="940"/>
      <c r="HBN113" s="940"/>
      <c r="HBO113" s="940"/>
      <c r="HBP113" s="940"/>
      <c r="HBQ113" s="940"/>
      <c r="HBR113" s="940"/>
      <c r="HBS113" s="940"/>
      <c r="HBT113" s="940"/>
      <c r="HBU113" s="940"/>
      <c r="HBV113" s="940"/>
      <c r="HBW113" s="940"/>
      <c r="HBX113" s="940"/>
      <c r="HBY113" s="940"/>
      <c r="HBZ113" s="940"/>
      <c r="HCA113" s="940"/>
      <c r="HCB113" s="940"/>
      <c r="HCC113" s="940"/>
      <c r="HCD113" s="940"/>
      <c r="HCE113" s="940"/>
      <c r="HCF113" s="940"/>
      <c r="HCG113" s="940"/>
      <c r="HCH113" s="940"/>
      <c r="HCI113" s="940"/>
      <c r="HCJ113" s="940"/>
      <c r="HCK113" s="940"/>
      <c r="HCL113" s="940"/>
      <c r="HCM113" s="940"/>
      <c r="HCN113" s="940"/>
      <c r="HCO113" s="940"/>
      <c r="HCP113" s="940"/>
      <c r="HCQ113" s="940"/>
      <c r="HCR113" s="940"/>
      <c r="HCS113" s="940"/>
      <c r="HCT113" s="940"/>
      <c r="HCU113" s="940"/>
      <c r="HCV113" s="940"/>
      <c r="HCW113" s="940"/>
      <c r="HCX113" s="940"/>
      <c r="HCY113" s="940"/>
      <c r="HCZ113" s="940"/>
      <c r="HDA113" s="940"/>
      <c r="HDB113" s="940"/>
      <c r="HDC113" s="940"/>
      <c r="HDD113" s="940"/>
      <c r="HDE113" s="940"/>
      <c r="HDF113" s="940"/>
      <c r="HDG113" s="940"/>
      <c r="HDH113" s="940"/>
      <c r="HDI113" s="940"/>
      <c r="HDJ113" s="940"/>
      <c r="HDK113" s="940"/>
      <c r="HDL113" s="940"/>
      <c r="HDM113" s="940"/>
      <c r="HDN113" s="940"/>
      <c r="HDO113" s="940"/>
      <c r="HDP113" s="940"/>
      <c r="HDQ113" s="940"/>
      <c r="HDR113" s="940"/>
      <c r="HDS113" s="940"/>
      <c r="HDT113" s="940"/>
      <c r="HDU113" s="940"/>
      <c r="HDV113" s="940"/>
      <c r="HDW113" s="940"/>
      <c r="HDX113" s="940"/>
      <c r="HDY113" s="940"/>
      <c r="HDZ113" s="940"/>
      <c r="HEA113" s="940"/>
      <c r="HEB113" s="940"/>
      <c r="HEC113" s="940"/>
      <c r="HED113" s="940"/>
      <c r="HEE113" s="940"/>
      <c r="HEF113" s="940"/>
      <c r="HEG113" s="940"/>
      <c r="HEH113" s="940"/>
      <c r="HEI113" s="940"/>
      <c r="HEJ113" s="940"/>
      <c r="HEK113" s="940"/>
      <c r="HEL113" s="940"/>
      <c r="HEM113" s="940"/>
      <c r="HEN113" s="940"/>
      <c r="HEO113" s="940"/>
      <c r="HEP113" s="940"/>
      <c r="HEQ113" s="940"/>
      <c r="HER113" s="940"/>
      <c r="HES113" s="940"/>
      <c r="HET113" s="940"/>
      <c r="HEU113" s="940"/>
      <c r="HEV113" s="940"/>
      <c r="HEW113" s="940"/>
      <c r="HEX113" s="940"/>
      <c r="HEY113" s="940"/>
      <c r="HEZ113" s="940"/>
      <c r="HFA113" s="940"/>
      <c r="HFB113" s="940"/>
      <c r="HFC113" s="940"/>
      <c r="HFD113" s="940"/>
      <c r="HFE113" s="940"/>
      <c r="HFF113" s="940"/>
      <c r="HFG113" s="940"/>
      <c r="HFH113" s="940"/>
      <c r="HFI113" s="940"/>
      <c r="HFJ113" s="940"/>
      <c r="HFK113" s="940"/>
      <c r="HFL113" s="940"/>
      <c r="HFM113" s="940"/>
      <c r="HFN113" s="940"/>
      <c r="HFO113" s="940"/>
      <c r="HFP113" s="940"/>
      <c r="HFQ113" s="940"/>
      <c r="HFR113" s="940"/>
      <c r="HFS113" s="940"/>
      <c r="HFT113" s="940"/>
      <c r="HFU113" s="940"/>
      <c r="HFV113" s="940"/>
      <c r="HFW113" s="940"/>
      <c r="HFX113" s="940"/>
      <c r="HFY113" s="940"/>
      <c r="HFZ113" s="940"/>
      <c r="HGA113" s="940"/>
      <c r="HGB113" s="940"/>
      <c r="HGC113" s="940"/>
      <c r="HGD113" s="940"/>
      <c r="HGE113" s="940"/>
      <c r="HGF113" s="940"/>
      <c r="HGG113" s="940"/>
      <c r="HGH113" s="940"/>
      <c r="HGI113" s="940"/>
      <c r="HGJ113" s="940"/>
      <c r="HGK113" s="940"/>
      <c r="HGL113" s="940"/>
      <c r="HGM113" s="940"/>
      <c r="HGN113" s="940"/>
      <c r="HGO113" s="940"/>
      <c r="HGP113" s="940"/>
      <c r="HGQ113" s="940"/>
      <c r="HGR113" s="940"/>
      <c r="HGS113" s="940"/>
      <c r="HGT113" s="940"/>
      <c r="HGU113" s="940"/>
      <c r="HGV113" s="940"/>
      <c r="HGW113" s="940"/>
      <c r="HGX113" s="940"/>
      <c r="HGY113" s="940"/>
      <c r="HGZ113" s="940"/>
      <c r="HHA113" s="940"/>
      <c r="HHB113" s="940"/>
      <c r="HHC113" s="940"/>
      <c r="HHD113" s="940"/>
      <c r="HHE113" s="940"/>
      <c r="HHF113" s="940"/>
      <c r="HHG113" s="940"/>
      <c r="HHH113" s="940"/>
      <c r="HHI113" s="940"/>
      <c r="HHJ113" s="940"/>
      <c r="HHK113" s="940"/>
      <c r="HHL113" s="940"/>
      <c r="HHM113" s="940"/>
      <c r="HHN113" s="940"/>
      <c r="HHO113" s="940"/>
      <c r="HHP113" s="940"/>
      <c r="HHQ113" s="940"/>
      <c r="HHR113" s="940"/>
      <c r="HHS113" s="940"/>
      <c r="HHT113" s="940"/>
      <c r="HHU113" s="940"/>
      <c r="HHV113" s="940"/>
      <c r="HHW113" s="940"/>
      <c r="HHX113" s="940"/>
      <c r="HHY113" s="940"/>
      <c r="HHZ113" s="940"/>
      <c r="HIA113" s="940"/>
      <c r="HIB113" s="940"/>
      <c r="HIC113" s="940"/>
      <c r="HID113" s="940"/>
      <c r="HIE113" s="940"/>
      <c r="HIF113" s="940"/>
      <c r="HIG113" s="940"/>
      <c r="HIH113" s="940"/>
      <c r="HII113" s="940"/>
      <c r="HIJ113" s="940"/>
      <c r="HIK113" s="940"/>
      <c r="HIL113" s="940"/>
      <c r="HIM113" s="940"/>
      <c r="HIN113" s="940"/>
      <c r="HIO113" s="940"/>
      <c r="HIP113" s="940"/>
      <c r="HIQ113" s="940"/>
      <c r="HIR113" s="940"/>
      <c r="HIS113" s="940"/>
      <c r="HIT113" s="940"/>
      <c r="HIU113" s="940"/>
      <c r="HIV113" s="940"/>
      <c r="HIW113" s="940"/>
      <c r="HIX113" s="940"/>
      <c r="HIY113" s="940"/>
      <c r="HIZ113" s="940"/>
      <c r="HJA113" s="940"/>
      <c r="HJB113" s="940"/>
      <c r="HJC113" s="940"/>
      <c r="HJD113" s="940"/>
      <c r="HJE113" s="940"/>
      <c r="HJF113" s="940"/>
      <c r="HJG113" s="940"/>
      <c r="HJH113" s="940"/>
      <c r="HJI113" s="940"/>
      <c r="HJJ113" s="940"/>
      <c r="HJK113" s="940"/>
      <c r="HJL113" s="940"/>
      <c r="HJM113" s="940"/>
      <c r="HJN113" s="940"/>
      <c r="HJO113" s="940"/>
      <c r="HJP113" s="940"/>
      <c r="HJQ113" s="940"/>
      <c r="HJR113" s="940"/>
      <c r="HJS113" s="940"/>
      <c r="HJT113" s="940"/>
      <c r="HJU113" s="940"/>
      <c r="HJV113" s="940"/>
      <c r="HJW113" s="940"/>
      <c r="HJX113" s="940"/>
      <c r="HJY113" s="940"/>
      <c r="HJZ113" s="940"/>
      <c r="HKA113" s="940"/>
      <c r="HKB113" s="940"/>
      <c r="HKC113" s="940"/>
      <c r="HKD113" s="940"/>
      <c r="HKE113" s="940"/>
      <c r="HKF113" s="940"/>
      <c r="HKG113" s="940"/>
      <c r="HKH113" s="940"/>
      <c r="HKI113" s="940"/>
      <c r="HKJ113" s="940"/>
      <c r="HKK113" s="940"/>
      <c r="HKL113" s="940"/>
      <c r="HKM113" s="940"/>
      <c r="HKN113" s="940"/>
      <c r="HKO113" s="940"/>
      <c r="HKP113" s="940"/>
      <c r="HKQ113" s="940"/>
      <c r="HKR113" s="940"/>
      <c r="HKS113" s="940"/>
      <c r="HKT113" s="940"/>
      <c r="HKU113" s="940"/>
      <c r="HKV113" s="940"/>
      <c r="HKW113" s="940"/>
      <c r="HKX113" s="940"/>
      <c r="HKY113" s="940"/>
      <c r="HKZ113" s="940"/>
      <c r="HLA113" s="940"/>
      <c r="HLB113" s="940"/>
      <c r="HLC113" s="940"/>
      <c r="HLD113" s="940"/>
      <c r="HLE113" s="940"/>
      <c r="HLF113" s="940"/>
      <c r="HLG113" s="940"/>
      <c r="HLH113" s="940"/>
      <c r="HLI113" s="940"/>
      <c r="HLJ113" s="940"/>
      <c r="HLK113" s="940"/>
      <c r="HLL113" s="940"/>
      <c r="HLM113" s="940"/>
      <c r="HLN113" s="940"/>
      <c r="HLO113" s="940"/>
      <c r="HLP113" s="940"/>
      <c r="HLQ113" s="940"/>
      <c r="HLR113" s="940"/>
      <c r="HLS113" s="940"/>
      <c r="HLT113" s="940"/>
      <c r="HLU113" s="940"/>
      <c r="HLV113" s="940"/>
      <c r="HLW113" s="940"/>
      <c r="HLX113" s="940"/>
      <c r="HLY113" s="940"/>
      <c r="HLZ113" s="940"/>
      <c r="HMA113" s="940"/>
      <c r="HMB113" s="940"/>
      <c r="HMC113" s="940"/>
      <c r="HMD113" s="940"/>
      <c r="HME113" s="940"/>
      <c r="HMF113" s="940"/>
      <c r="HMG113" s="940"/>
      <c r="HMH113" s="940"/>
      <c r="HMI113" s="940"/>
      <c r="HMJ113" s="940"/>
      <c r="HMK113" s="940"/>
      <c r="HML113" s="940"/>
      <c r="HMM113" s="940"/>
      <c r="HMN113" s="940"/>
      <c r="HMO113" s="940"/>
      <c r="HMP113" s="940"/>
      <c r="HMQ113" s="940"/>
      <c r="HMR113" s="940"/>
      <c r="HMS113" s="940"/>
      <c r="HMT113" s="940"/>
      <c r="HMU113" s="940"/>
      <c r="HMV113" s="940"/>
      <c r="HMW113" s="940"/>
      <c r="HMX113" s="940"/>
      <c r="HMY113" s="940"/>
      <c r="HMZ113" s="940"/>
      <c r="HNA113" s="940"/>
      <c r="HNB113" s="940"/>
      <c r="HNC113" s="940"/>
      <c r="HND113" s="940"/>
      <c r="HNE113" s="940"/>
      <c r="HNF113" s="940"/>
      <c r="HNG113" s="940"/>
      <c r="HNH113" s="940"/>
      <c r="HNI113" s="940"/>
      <c r="HNJ113" s="940"/>
      <c r="HNK113" s="940"/>
      <c r="HNL113" s="940"/>
      <c r="HNM113" s="940"/>
      <c r="HNN113" s="940"/>
      <c r="HNO113" s="940"/>
      <c r="HNP113" s="940"/>
      <c r="HNQ113" s="940"/>
      <c r="HNR113" s="940"/>
      <c r="HNS113" s="940"/>
      <c r="HNT113" s="940"/>
      <c r="HNU113" s="940"/>
      <c r="HNV113" s="940"/>
      <c r="HNW113" s="940"/>
      <c r="HNX113" s="940"/>
      <c r="HNY113" s="940"/>
      <c r="HNZ113" s="940"/>
      <c r="HOA113" s="940"/>
      <c r="HOB113" s="940"/>
      <c r="HOC113" s="940"/>
      <c r="HOD113" s="940"/>
      <c r="HOE113" s="940"/>
      <c r="HOF113" s="940"/>
      <c r="HOG113" s="940"/>
      <c r="HOH113" s="940"/>
      <c r="HOI113" s="940"/>
      <c r="HOJ113" s="940"/>
      <c r="HOK113" s="940"/>
      <c r="HOL113" s="940"/>
      <c r="HOM113" s="940"/>
      <c r="HON113" s="940"/>
      <c r="HOO113" s="940"/>
      <c r="HOP113" s="940"/>
      <c r="HOQ113" s="940"/>
      <c r="HOR113" s="940"/>
      <c r="HOS113" s="940"/>
      <c r="HOT113" s="940"/>
      <c r="HOU113" s="940"/>
      <c r="HOV113" s="940"/>
      <c r="HOW113" s="940"/>
      <c r="HOX113" s="940"/>
      <c r="HOY113" s="940"/>
      <c r="HOZ113" s="940"/>
      <c r="HPA113" s="940"/>
      <c r="HPB113" s="940"/>
      <c r="HPC113" s="940"/>
      <c r="HPD113" s="940"/>
      <c r="HPE113" s="940"/>
      <c r="HPF113" s="940"/>
      <c r="HPG113" s="940"/>
      <c r="HPH113" s="940"/>
      <c r="HPI113" s="940"/>
      <c r="HPJ113" s="940"/>
      <c r="HPK113" s="940"/>
      <c r="HPL113" s="940"/>
      <c r="HPM113" s="940"/>
      <c r="HPN113" s="940"/>
      <c r="HPO113" s="940"/>
      <c r="HPP113" s="940"/>
      <c r="HPQ113" s="940"/>
      <c r="HPR113" s="940"/>
      <c r="HPS113" s="940"/>
      <c r="HPT113" s="940"/>
      <c r="HPU113" s="940"/>
      <c r="HPV113" s="940"/>
      <c r="HPW113" s="940"/>
      <c r="HPX113" s="940"/>
      <c r="HPY113" s="940"/>
      <c r="HPZ113" s="940"/>
      <c r="HQA113" s="940"/>
      <c r="HQB113" s="940"/>
      <c r="HQC113" s="940"/>
      <c r="HQD113" s="940"/>
      <c r="HQE113" s="940"/>
      <c r="HQF113" s="940"/>
      <c r="HQG113" s="940"/>
      <c r="HQH113" s="940"/>
      <c r="HQI113" s="940"/>
      <c r="HQJ113" s="940"/>
      <c r="HQK113" s="940"/>
      <c r="HQL113" s="940"/>
      <c r="HQM113" s="940"/>
      <c r="HQN113" s="940"/>
      <c r="HQO113" s="940"/>
      <c r="HQP113" s="940"/>
      <c r="HQQ113" s="940"/>
      <c r="HQR113" s="940"/>
      <c r="HQS113" s="940"/>
      <c r="HQT113" s="940"/>
      <c r="HQU113" s="940"/>
      <c r="HQV113" s="940"/>
      <c r="HQW113" s="940"/>
      <c r="HQX113" s="940"/>
      <c r="HQY113" s="940"/>
      <c r="HQZ113" s="940"/>
      <c r="HRA113" s="940"/>
      <c r="HRB113" s="940"/>
      <c r="HRC113" s="940"/>
      <c r="HRD113" s="940"/>
      <c r="HRE113" s="940"/>
      <c r="HRF113" s="940"/>
      <c r="HRG113" s="940"/>
      <c r="HRH113" s="940"/>
      <c r="HRI113" s="940"/>
      <c r="HRJ113" s="940"/>
      <c r="HRK113" s="940"/>
      <c r="HRL113" s="940"/>
      <c r="HRM113" s="940"/>
      <c r="HRN113" s="940"/>
      <c r="HRO113" s="940"/>
      <c r="HRP113" s="940"/>
      <c r="HRQ113" s="940"/>
      <c r="HRR113" s="940"/>
      <c r="HRS113" s="940"/>
      <c r="HRT113" s="940"/>
      <c r="HRU113" s="940"/>
      <c r="HRV113" s="940"/>
      <c r="HRW113" s="940"/>
      <c r="HRX113" s="940"/>
      <c r="HRY113" s="940"/>
      <c r="HRZ113" s="940"/>
      <c r="HSA113" s="940"/>
      <c r="HSB113" s="940"/>
      <c r="HSC113" s="940"/>
      <c r="HSD113" s="940"/>
      <c r="HSE113" s="940"/>
      <c r="HSF113" s="940"/>
      <c r="HSG113" s="940"/>
      <c r="HSH113" s="940"/>
      <c r="HSI113" s="940"/>
      <c r="HSJ113" s="940"/>
      <c r="HSK113" s="940"/>
      <c r="HSL113" s="940"/>
      <c r="HSM113" s="940"/>
      <c r="HSN113" s="940"/>
      <c r="HSO113" s="940"/>
      <c r="HSP113" s="940"/>
      <c r="HSQ113" s="940"/>
      <c r="HSR113" s="940"/>
      <c r="HSS113" s="940"/>
      <c r="HST113" s="940"/>
      <c r="HSU113" s="940"/>
      <c r="HSV113" s="940"/>
      <c r="HSW113" s="940"/>
      <c r="HSX113" s="940"/>
      <c r="HSY113" s="940"/>
      <c r="HSZ113" s="940"/>
      <c r="HTA113" s="940"/>
      <c r="HTB113" s="940"/>
      <c r="HTC113" s="940"/>
      <c r="HTD113" s="940"/>
      <c r="HTE113" s="940"/>
      <c r="HTF113" s="940"/>
      <c r="HTG113" s="940"/>
      <c r="HTH113" s="940"/>
      <c r="HTI113" s="940"/>
      <c r="HTJ113" s="940"/>
      <c r="HTK113" s="940"/>
      <c r="HTL113" s="940"/>
      <c r="HTM113" s="940"/>
      <c r="HTN113" s="940"/>
      <c r="HTO113" s="940"/>
      <c r="HTP113" s="940"/>
      <c r="HTQ113" s="940"/>
      <c r="HTR113" s="940"/>
      <c r="HTS113" s="940"/>
      <c r="HTT113" s="940"/>
      <c r="HTU113" s="940"/>
      <c r="HTV113" s="940"/>
      <c r="HTW113" s="940"/>
      <c r="HTX113" s="940"/>
      <c r="HTY113" s="940"/>
      <c r="HTZ113" s="940"/>
      <c r="HUA113" s="940"/>
      <c r="HUB113" s="940"/>
      <c r="HUC113" s="940"/>
      <c r="HUD113" s="940"/>
      <c r="HUE113" s="940"/>
      <c r="HUF113" s="940"/>
      <c r="HUG113" s="940"/>
      <c r="HUH113" s="940"/>
      <c r="HUI113" s="940"/>
      <c r="HUJ113" s="940"/>
      <c r="HUK113" s="940"/>
      <c r="HUL113" s="940"/>
      <c r="HUM113" s="940"/>
      <c r="HUN113" s="940"/>
      <c r="HUO113" s="940"/>
      <c r="HUP113" s="940"/>
      <c r="HUQ113" s="940"/>
      <c r="HUR113" s="940"/>
      <c r="HUS113" s="940"/>
      <c r="HUT113" s="940"/>
      <c r="HUU113" s="940"/>
      <c r="HUV113" s="940"/>
      <c r="HUW113" s="940"/>
      <c r="HUX113" s="940"/>
      <c r="HUY113" s="940"/>
      <c r="HUZ113" s="940"/>
      <c r="HVA113" s="940"/>
      <c r="HVB113" s="940"/>
      <c r="HVC113" s="940"/>
      <c r="HVD113" s="940"/>
      <c r="HVE113" s="940"/>
      <c r="HVF113" s="940"/>
      <c r="HVG113" s="940"/>
      <c r="HVH113" s="940"/>
      <c r="HVI113" s="940"/>
      <c r="HVJ113" s="940"/>
      <c r="HVK113" s="940"/>
      <c r="HVL113" s="940"/>
      <c r="HVM113" s="940"/>
      <c r="HVN113" s="940"/>
      <c r="HVO113" s="940"/>
      <c r="HVP113" s="940"/>
      <c r="HVQ113" s="940"/>
      <c r="HVR113" s="940"/>
      <c r="HVS113" s="940"/>
      <c r="HVT113" s="940"/>
      <c r="HVU113" s="940"/>
      <c r="HVV113" s="940"/>
      <c r="HVW113" s="940"/>
      <c r="HVX113" s="940"/>
      <c r="HVY113" s="940"/>
      <c r="HVZ113" s="940"/>
      <c r="HWA113" s="940"/>
      <c r="HWB113" s="940"/>
      <c r="HWC113" s="940"/>
      <c r="HWD113" s="940"/>
      <c r="HWE113" s="940"/>
      <c r="HWF113" s="940"/>
      <c r="HWG113" s="940"/>
      <c r="HWH113" s="940"/>
      <c r="HWI113" s="940"/>
      <c r="HWJ113" s="940"/>
      <c r="HWK113" s="940"/>
      <c r="HWL113" s="940"/>
      <c r="HWM113" s="940"/>
      <c r="HWN113" s="940"/>
      <c r="HWO113" s="940"/>
      <c r="HWP113" s="940"/>
      <c r="HWQ113" s="940"/>
      <c r="HWR113" s="940"/>
      <c r="HWS113" s="940"/>
      <c r="HWT113" s="940"/>
      <c r="HWU113" s="940"/>
      <c r="HWV113" s="940"/>
      <c r="HWW113" s="940"/>
      <c r="HWX113" s="940"/>
      <c r="HWY113" s="940"/>
      <c r="HWZ113" s="940"/>
      <c r="HXA113" s="940"/>
      <c r="HXB113" s="940"/>
      <c r="HXC113" s="940"/>
      <c r="HXD113" s="940"/>
      <c r="HXE113" s="940"/>
      <c r="HXF113" s="940"/>
      <c r="HXG113" s="940"/>
      <c r="HXH113" s="940"/>
      <c r="HXI113" s="940"/>
      <c r="HXJ113" s="940"/>
      <c r="HXK113" s="940"/>
      <c r="HXL113" s="940"/>
      <c r="HXM113" s="940"/>
      <c r="HXN113" s="940"/>
      <c r="HXO113" s="940"/>
      <c r="HXP113" s="940"/>
      <c r="HXQ113" s="940"/>
      <c r="HXR113" s="940"/>
      <c r="HXS113" s="940"/>
      <c r="HXT113" s="940"/>
      <c r="HXU113" s="940"/>
      <c r="HXV113" s="940"/>
      <c r="HXW113" s="940"/>
      <c r="HXX113" s="940"/>
      <c r="HXY113" s="940"/>
      <c r="HXZ113" s="940"/>
      <c r="HYA113" s="940"/>
      <c r="HYB113" s="940"/>
      <c r="HYC113" s="940"/>
      <c r="HYD113" s="940"/>
      <c r="HYE113" s="940"/>
      <c r="HYF113" s="940"/>
      <c r="HYG113" s="940"/>
      <c r="HYH113" s="940"/>
      <c r="HYI113" s="940"/>
      <c r="HYJ113" s="940"/>
      <c r="HYK113" s="940"/>
      <c r="HYL113" s="940"/>
      <c r="HYM113" s="940"/>
      <c r="HYN113" s="940"/>
      <c r="HYO113" s="940"/>
      <c r="HYP113" s="940"/>
      <c r="HYQ113" s="940"/>
      <c r="HYR113" s="940"/>
      <c r="HYS113" s="940"/>
      <c r="HYT113" s="940"/>
      <c r="HYU113" s="940"/>
      <c r="HYV113" s="940"/>
      <c r="HYW113" s="940"/>
      <c r="HYX113" s="940"/>
      <c r="HYY113" s="940"/>
      <c r="HYZ113" s="940"/>
      <c r="HZA113" s="940"/>
      <c r="HZB113" s="940"/>
      <c r="HZC113" s="940"/>
      <c r="HZD113" s="940"/>
      <c r="HZE113" s="940"/>
      <c r="HZF113" s="940"/>
      <c r="HZG113" s="940"/>
      <c r="HZH113" s="940"/>
      <c r="HZI113" s="940"/>
      <c r="HZJ113" s="940"/>
      <c r="HZK113" s="940"/>
      <c r="HZL113" s="940"/>
      <c r="HZM113" s="940"/>
      <c r="HZN113" s="940"/>
      <c r="HZO113" s="940"/>
      <c r="HZP113" s="940"/>
      <c r="HZQ113" s="940"/>
      <c r="HZR113" s="940"/>
      <c r="HZS113" s="940"/>
      <c r="HZT113" s="940"/>
      <c r="HZU113" s="940"/>
      <c r="HZV113" s="940"/>
      <c r="HZW113" s="940"/>
      <c r="HZX113" s="940"/>
      <c r="HZY113" s="940"/>
      <c r="HZZ113" s="940"/>
      <c r="IAA113" s="940"/>
      <c r="IAB113" s="940"/>
      <c r="IAC113" s="940"/>
      <c r="IAD113" s="940"/>
      <c r="IAE113" s="940"/>
      <c r="IAF113" s="940"/>
      <c r="IAG113" s="940"/>
      <c r="IAH113" s="940"/>
      <c r="IAI113" s="940"/>
      <c r="IAJ113" s="940"/>
      <c r="IAK113" s="940"/>
      <c r="IAL113" s="940"/>
      <c r="IAM113" s="940"/>
      <c r="IAN113" s="940"/>
      <c r="IAO113" s="940"/>
      <c r="IAP113" s="940"/>
      <c r="IAQ113" s="940"/>
      <c r="IAR113" s="940"/>
      <c r="IAS113" s="940"/>
      <c r="IAT113" s="940"/>
      <c r="IAU113" s="940"/>
      <c r="IAV113" s="940"/>
      <c r="IAW113" s="940"/>
      <c r="IAX113" s="940"/>
      <c r="IAY113" s="940"/>
      <c r="IAZ113" s="940"/>
      <c r="IBA113" s="940"/>
      <c r="IBB113" s="940"/>
      <c r="IBC113" s="940"/>
      <c r="IBD113" s="940"/>
      <c r="IBE113" s="940"/>
      <c r="IBF113" s="940"/>
      <c r="IBG113" s="940"/>
      <c r="IBH113" s="940"/>
      <c r="IBI113" s="940"/>
      <c r="IBJ113" s="940"/>
      <c r="IBK113" s="940"/>
      <c r="IBL113" s="940"/>
      <c r="IBM113" s="940"/>
      <c r="IBN113" s="940"/>
      <c r="IBO113" s="940"/>
      <c r="IBP113" s="940"/>
      <c r="IBQ113" s="940"/>
      <c r="IBR113" s="940"/>
      <c r="IBS113" s="940"/>
      <c r="IBT113" s="940"/>
      <c r="IBU113" s="940"/>
      <c r="IBV113" s="940"/>
      <c r="IBW113" s="940"/>
      <c r="IBX113" s="940"/>
      <c r="IBY113" s="940"/>
      <c r="IBZ113" s="940"/>
      <c r="ICA113" s="940"/>
      <c r="ICB113" s="940"/>
      <c r="ICC113" s="940"/>
      <c r="ICD113" s="940"/>
      <c r="ICE113" s="940"/>
      <c r="ICF113" s="940"/>
      <c r="ICG113" s="940"/>
      <c r="ICH113" s="940"/>
      <c r="ICI113" s="940"/>
      <c r="ICJ113" s="940"/>
      <c r="ICK113" s="940"/>
      <c r="ICL113" s="940"/>
      <c r="ICM113" s="940"/>
      <c r="ICN113" s="940"/>
      <c r="ICO113" s="940"/>
      <c r="ICP113" s="940"/>
      <c r="ICQ113" s="940"/>
      <c r="ICR113" s="940"/>
      <c r="ICS113" s="940"/>
      <c r="ICT113" s="940"/>
      <c r="ICU113" s="940"/>
      <c r="ICV113" s="940"/>
      <c r="ICW113" s="940"/>
      <c r="ICX113" s="940"/>
      <c r="ICY113" s="940"/>
      <c r="ICZ113" s="940"/>
      <c r="IDA113" s="940"/>
      <c r="IDB113" s="940"/>
      <c r="IDC113" s="940"/>
      <c r="IDD113" s="940"/>
      <c r="IDE113" s="940"/>
      <c r="IDF113" s="940"/>
      <c r="IDG113" s="940"/>
      <c r="IDH113" s="940"/>
      <c r="IDI113" s="940"/>
      <c r="IDJ113" s="940"/>
      <c r="IDK113" s="940"/>
      <c r="IDL113" s="940"/>
      <c r="IDM113" s="940"/>
      <c r="IDN113" s="940"/>
      <c r="IDO113" s="940"/>
      <c r="IDP113" s="940"/>
      <c r="IDQ113" s="940"/>
      <c r="IDR113" s="940"/>
      <c r="IDS113" s="940"/>
      <c r="IDT113" s="940"/>
      <c r="IDU113" s="940"/>
      <c r="IDV113" s="940"/>
      <c r="IDW113" s="940"/>
      <c r="IDX113" s="940"/>
      <c r="IDY113" s="940"/>
      <c r="IDZ113" s="940"/>
      <c r="IEA113" s="940"/>
      <c r="IEB113" s="940"/>
      <c r="IEC113" s="940"/>
      <c r="IED113" s="940"/>
      <c r="IEE113" s="940"/>
      <c r="IEF113" s="940"/>
      <c r="IEG113" s="940"/>
      <c r="IEH113" s="940"/>
      <c r="IEI113" s="940"/>
      <c r="IEJ113" s="940"/>
      <c r="IEK113" s="940"/>
      <c r="IEL113" s="940"/>
      <c r="IEM113" s="940"/>
      <c r="IEN113" s="940"/>
      <c r="IEO113" s="940"/>
      <c r="IEP113" s="940"/>
      <c r="IEQ113" s="940"/>
      <c r="IER113" s="940"/>
      <c r="IES113" s="940"/>
      <c r="IET113" s="940"/>
      <c r="IEU113" s="940"/>
      <c r="IEV113" s="940"/>
      <c r="IEW113" s="940"/>
      <c r="IEX113" s="940"/>
      <c r="IEY113" s="940"/>
      <c r="IEZ113" s="940"/>
      <c r="IFA113" s="940"/>
      <c r="IFB113" s="940"/>
      <c r="IFC113" s="940"/>
      <c r="IFD113" s="940"/>
      <c r="IFE113" s="940"/>
      <c r="IFF113" s="940"/>
      <c r="IFG113" s="940"/>
      <c r="IFH113" s="940"/>
      <c r="IFI113" s="940"/>
      <c r="IFJ113" s="940"/>
      <c r="IFK113" s="940"/>
      <c r="IFL113" s="940"/>
      <c r="IFM113" s="940"/>
      <c r="IFN113" s="940"/>
      <c r="IFO113" s="940"/>
      <c r="IFP113" s="940"/>
      <c r="IFQ113" s="940"/>
      <c r="IFR113" s="940"/>
      <c r="IFS113" s="940"/>
      <c r="IFT113" s="940"/>
      <c r="IFU113" s="940"/>
      <c r="IFV113" s="940"/>
      <c r="IFW113" s="940"/>
      <c r="IFX113" s="940"/>
      <c r="IFY113" s="940"/>
      <c r="IFZ113" s="940"/>
      <c r="IGA113" s="940"/>
      <c r="IGB113" s="940"/>
      <c r="IGC113" s="940"/>
      <c r="IGD113" s="940"/>
      <c r="IGE113" s="940"/>
      <c r="IGF113" s="940"/>
      <c r="IGG113" s="940"/>
      <c r="IGH113" s="940"/>
      <c r="IGI113" s="940"/>
      <c r="IGJ113" s="940"/>
      <c r="IGK113" s="940"/>
      <c r="IGL113" s="940"/>
      <c r="IGM113" s="940"/>
      <c r="IGN113" s="940"/>
      <c r="IGO113" s="940"/>
      <c r="IGP113" s="940"/>
      <c r="IGQ113" s="940"/>
      <c r="IGR113" s="940"/>
      <c r="IGS113" s="940"/>
      <c r="IGT113" s="940"/>
      <c r="IGU113" s="940"/>
      <c r="IGV113" s="940"/>
      <c r="IGW113" s="940"/>
      <c r="IGX113" s="940"/>
      <c r="IGY113" s="940"/>
      <c r="IGZ113" s="940"/>
      <c r="IHA113" s="940"/>
      <c r="IHB113" s="940"/>
      <c r="IHC113" s="940"/>
      <c r="IHD113" s="940"/>
      <c r="IHE113" s="940"/>
      <c r="IHF113" s="940"/>
      <c r="IHG113" s="940"/>
      <c r="IHH113" s="940"/>
      <c r="IHI113" s="940"/>
      <c r="IHJ113" s="940"/>
      <c r="IHK113" s="940"/>
      <c r="IHL113" s="940"/>
      <c r="IHM113" s="940"/>
      <c r="IHN113" s="940"/>
      <c r="IHO113" s="940"/>
      <c r="IHP113" s="940"/>
      <c r="IHQ113" s="940"/>
      <c r="IHR113" s="940"/>
      <c r="IHS113" s="940"/>
      <c r="IHT113" s="940"/>
      <c r="IHU113" s="940"/>
      <c r="IHV113" s="940"/>
      <c r="IHW113" s="940"/>
      <c r="IHX113" s="940"/>
      <c r="IHY113" s="940"/>
      <c r="IHZ113" s="940"/>
      <c r="IIA113" s="940"/>
      <c r="IIB113" s="940"/>
      <c r="IIC113" s="940"/>
      <c r="IID113" s="940"/>
      <c r="IIE113" s="940"/>
      <c r="IIF113" s="940"/>
      <c r="IIG113" s="940"/>
      <c r="IIH113" s="940"/>
      <c r="III113" s="940"/>
      <c r="IIJ113" s="940"/>
      <c r="IIK113" s="940"/>
      <c r="IIL113" s="940"/>
      <c r="IIM113" s="940"/>
      <c r="IIN113" s="940"/>
      <c r="IIO113" s="940"/>
      <c r="IIP113" s="940"/>
      <c r="IIQ113" s="940"/>
      <c r="IIR113" s="940"/>
      <c r="IIS113" s="940"/>
      <c r="IIT113" s="940"/>
      <c r="IIU113" s="940"/>
      <c r="IIV113" s="940"/>
      <c r="IIW113" s="940"/>
      <c r="IIX113" s="940"/>
      <c r="IIY113" s="940"/>
      <c r="IIZ113" s="940"/>
      <c r="IJA113" s="940"/>
      <c r="IJB113" s="940"/>
      <c r="IJC113" s="940"/>
      <c r="IJD113" s="940"/>
      <c r="IJE113" s="940"/>
      <c r="IJF113" s="940"/>
      <c r="IJG113" s="940"/>
      <c r="IJH113" s="940"/>
      <c r="IJI113" s="940"/>
      <c r="IJJ113" s="940"/>
      <c r="IJK113" s="940"/>
      <c r="IJL113" s="940"/>
      <c r="IJM113" s="940"/>
      <c r="IJN113" s="940"/>
      <c r="IJO113" s="940"/>
      <c r="IJP113" s="940"/>
      <c r="IJQ113" s="940"/>
      <c r="IJR113" s="940"/>
      <c r="IJS113" s="940"/>
      <c r="IJT113" s="940"/>
      <c r="IJU113" s="940"/>
      <c r="IJV113" s="940"/>
      <c r="IJW113" s="940"/>
      <c r="IJX113" s="940"/>
      <c r="IJY113" s="940"/>
      <c r="IJZ113" s="940"/>
      <c r="IKA113" s="940"/>
      <c r="IKB113" s="940"/>
      <c r="IKC113" s="940"/>
      <c r="IKD113" s="940"/>
      <c r="IKE113" s="940"/>
      <c r="IKF113" s="940"/>
      <c r="IKG113" s="940"/>
      <c r="IKH113" s="940"/>
      <c r="IKI113" s="940"/>
      <c r="IKJ113" s="940"/>
      <c r="IKK113" s="940"/>
      <c r="IKL113" s="940"/>
      <c r="IKM113" s="940"/>
      <c r="IKN113" s="940"/>
      <c r="IKO113" s="940"/>
      <c r="IKP113" s="940"/>
      <c r="IKQ113" s="940"/>
      <c r="IKR113" s="940"/>
      <c r="IKS113" s="940"/>
      <c r="IKT113" s="940"/>
      <c r="IKU113" s="940"/>
      <c r="IKV113" s="940"/>
      <c r="IKW113" s="940"/>
      <c r="IKX113" s="940"/>
      <c r="IKY113" s="940"/>
      <c r="IKZ113" s="940"/>
      <c r="ILA113" s="940"/>
      <c r="ILB113" s="940"/>
      <c r="ILC113" s="940"/>
      <c r="ILD113" s="940"/>
      <c r="ILE113" s="940"/>
      <c r="ILF113" s="940"/>
      <c r="ILG113" s="940"/>
      <c r="ILH113" s="940"/>
      <c r="ILI113" s="940"/>
      <c r="ILJ113" s="940"/>
      <c r="ILK113" s="940"/>
      <c r="ILL113" s="940"/>
      <c r="ILM113" s="940"/>
      <c r="ILN113" s="940"/>
      <c r="ILO113" s="940"/>
      <c r="ILP113" s="940"/>
      <c r="ILQ113" s="940"/>
      <c r="ILR113" s="940"/>
      <c r="ILS113" s="940"/>
      <c r="ILT113" s="940"/>
      <c r="ILU113" s="940"/>
      <c r="ILV113" s="940"/>
      <c r="ILW113" s="940"/>
      <c r="ILX113" s="940"/>
      <c r="ILY113" s="940"/>
      <c r="ILZ113" s="940"/>
      <c r="IMA113" s="940"/>
      <c r="IMB113" s="940"/>
      <c r="IMC113" s="940"/>
      <c r="IMD113" s="940"/>
      <c r="IME113" s="940"/>
      <c r="IMF113" s="940"/>
      <c r="IMG113" s="940"/>
      <c r="IMH113" s="940"/>
      <c r="IMI113" s="940"/>
      <c r="IMJ113" s="940"/>
      <c r="IMK113" s="940"/>
      <c r="IML113" s="940"/>
      <c r="IMM113" s="940"/>
      <c r="IMN113" s="940"/>
      <c r="IMO113" s="940"/>
      <c r="IMP113" s="940"/>
      <c r="IMQ113" s="940"/>
      <c r="IMR113" s="940"/>
      <c r="IMS113" s="940"/>
      <c r="IMT113" s="940"/>
      <c r="IMU113" s="940"/>
      <c r="IMV113" s="940"/>
      <c r="IMW113" s="940"/>
      <c r="IMX113" s="940"/>
      <c r="IMY113" s="940"/>
      <c r="IMZ113" s="940"/>
      <c r="INA113" s="940"/>
      <c r="INB113" s="940"/>
      <c r="INC113" s="940"/>
      <c r="IND113" s="940"/>
      <c r="INE113" s="940"/>
      <c r="INF113" s="940"/>
      <c r="ING113" s="940"/>
      <c r="INH113" s="940"/>
      <c r="INI113" s="940"/>
      <c r="INJ113" s="940"/>
      <c r="INK113" s="940"/>
      <c r="INL113" s="940"/>
      <c r="INM113" s="940"/>
      <c r="INN113" s="940"/>
      <c r="INO113" s="940"/>
      <c r="INP113" s="940"/>
      <c r="INQ113" s="940"/>
      <c r="INR113" s="940"/>
      <c r="INS113" s="940"/>
      <c r="INT113" s="940"/>
      <c r="INU113" s="940"/>
      <c r="INV113" s="940"/>
      <c r="INW113" s="940"/>
      <c r="INX113" s="940"/>
      <c r="INY113" s="940"/>
      <c r="INZ113" s="940"/>
      <c r="IOA113" s="940"/>
      <c r="IOB113" s="940"/>
      <c r="IOC113" s="940"/>
      <c r="IOD113" s="940"/>
      <c r="IOE113" s="940"/>
      <c r="IOF113" s="940"/>
      <c r="IOG113" s="940"/>
      <c r="IOH113" s="940"/>
      <c r="IOI113" s="940"/>
      <c r="IOJ113" s="940"/>
      <c r="IOK113" s="940"/>
      <c r="IOL113" s="940"/>
      <c r="IOM113" s="940"/>
      <c r="ION113" s="940"/>
      <c r="IOO113" s="940"/>
      <c r="IOP113" s="940"/>
      <c r="IOQ113" s="940"/>
      <c r="IOR113" s="940"/>
      <c r="IOS113" s="940"/>
      <c r="IOT113" s="940"/>
      <c r="IOU113" s="940"/>
      <c r="IOV113" s="940"/>
      <c r="IOW113" s="940"/>
      <c r="IOX113" s="940"/>
      <c r="IOY113" s="940"/>
      <c r="IOZ113" s="940"/>
      <c r="IPA113" s="940"/>
      <c r="IPB113" s="940"/>
      <c r="IPC113" s="940"/>
      <c r="IPD113" s="940"/>
      <c r="IPE113" s="940"/>
      <c r="IPF113" s="940"/>
      <c r="IPG113" s="940"/>
      <c r="IPH113" s="940"/>
      <c r="IPI113" s="940"/>
      <c r="IPJ113" s="940"/>
      <c r="IPK113" s="940"/>
      <c r="IPL113" s="940"/>
      <c r="IPM113" s="940"/>
      <c r="IPN113" s="940"/>
      <c r="IPO113" s="940"/>
      <c r="IPP113" s="940"/>
      <c r="IPQ113" s="940"/>
      <c r="IPR113" s="940"/>
      <c r="IPS113" s="940"/>
      <c r="IPT113" s="940"/>
      <c r="IPU113" s="940"/>
      <c r="IPV113" s="940"/>
      <c r="IPW113" s="940"/>
      <c r="IPX113" s="940"/>
      <c r="IPY113" s="940"/>
      <c r="IPZ113" s="940"/>
      <c r="IQA113" s="940"/>
      <c r="IQB113" s="940"/>
      <c r="IQC113" s="940"/>
      <c r="IQD113" s="940"/>
      <c r="IQE113" s="940"/>
      <c r="IQF113" s="940"/>
      <c r="IQG113" s="940"/>
      <c r="IQH113" s="940"/>
      <c r="IQI113" s="940"/>
      <c r="IQJ113" s="940"/>
      <c r="IQK113" s="940"/>
      <c r="IQL113" s="940"/>
      <c r="IQM113" s="940"/>
      <c r="IQN113" s="940"/>
      <c r="IQO113" s="940"/>
      <c r="IQP113" s="940"/>
      <c r="IQQ113" s="940"/>
      <c r="IQR113" s="940"/>
      <c r="IQS113" s="940"/>
      <c r="IQT113" s="940"/>
      <c r="IQU113" s="940"/>
      <c r="IQV113" s="940"/>
      <c r="IQW113" s="940"/>
      <c r="IQX113" s="940"/>
      <c r="IQY113" s="940"/>
      <c r="IQZ113" s="940"/>
      <c r="IRA113" s="940"/>
      <c r="IRB113" s="940"/>
      <c r="IRC113" s="940"/>
      <c r="IRD113" s="940"/>
      <c r="IRE113" s="940"/>
      <c r="IRF113" s="940"/>
      <c r="IRG113" s="940"/>
      <c r="IRH113" s="940"/>
      <c r="IRI113" s="940"/>
      <c r="IRJ113" s="940"/>
      <c r="IRK113" s="940"/>
      <c r="IRL113" s="940"/>
      <c r="IRM113" s="940"/>
      <c r="IRN113" s="940"/>
      <c r="IRO113" s="940"/>
      <c r="IRP113" s="940"/>
      <c r="IRQ113" s="940"/>
      <c r="IRR113" s="940"/>
      <c r="IRS113" s="940"/>
      <c r="IRT113" s="940"/>
      <c r="IRU113" s="940"/>
      <c r="IRV113" s="940"/>
      <c r="IRW113" s="940"/>
      <c r="IRX113" s="940"/>
      <c r="IRY113" s="940"/>
      <c r="IRZ113" s="940"/>
      <c r="ISA113" s="940"/>
      <c r="ISB113" s="940"/>
      <c r="ISC113" s="940"/>
      <c r="ISD113" s="940"/>
      <c r="ISE113" s="940"/>
      <c r="ISF113" s="940"/>
      <c r="ISG113" s="940"/>
      <c r="ISH113" s="940"/>
      <c r="ISI113" s="940"/>
      <c r="ISJ113" s="940"/>
      <c r="ISK113" s="940"/>
      <c r="ISL113" s="940"/>
      <c r="ISM113" s="940"/>
      <c r="ISN113" s="940"/>
      <c r="ISO113" s="940"/>
      <c r="ISP113" s="940"/>
      <c r="ISQ113" s="940"/>
      <c r="ISR113" s="940"/>
      <c r="ISS113" s="940"/>
      <c r="IST113" s="940"/>
      <c r="ISU113" s="940"/>
      <c r="ISV113" s="940"/>
      <c r="ISW113" s="940"/>
      <c r="ISX113" s="940"/>
      <c r="ISY113" s="940"/>
      <c r="ISZ113" s="940"/>
      <c r="ITA113" s="940"/>
      <c r="ITB113" s="940"/>
      <c r="ITC113" s="940"/>
      <c r="ITD113" s="940"/>
      <c r="ITE113" s="940"/>
      <c r="ITF113" s="940"/>
      <c r="ITG113" s="940"/>
      <c r="ITH113" s="940"/>
      <c r="ITI113" s="940"/>
      <c r="ITJ113" s="940"/>
      <c r="ITK113" s="940"/>
      <c r="ITL113" s="940"/>
      <c r="ITM113" s="940"/>
      <c r="ITN113" s="940"/>
      <c r="ITO113" s="940"/>
      <c r="ITP113" s="940"/>
      <c r="ITQ113" s="940"/>
      <c r="ITR113" s="940"/>
      <c r="ITS113" s="940"/>
      <c r="ITT113" s="940"/>
      <c r="ITU113" s="940"/>
      <c r="ITV113" s="940"/>
      <c r="ITW113" s="940"/>
      <c r="ITX113" s="940"/>
      <c r="ITY113" s="940"/>
      <c r="ITZ113" s="940"/>
      <c r="IUA113" s="940"/>
      <c r="IUB113" s="940"/>
      <c r="IUC113" s="940"/>
      <c r="IUD113" s="940"/>
      <c r="IUE113" s="940"/>
      <c r="IUF113" s="940"/>
      <c r="IUG113" s="940"/>
      <c r="IUH113" s="940"/>
      <c r="IUI113" s="940"/>
      <c r="IUJ113" s="940"/>
      <c r="IUK113" s="940"/>
      <c r="IUL113" s="940"/>
      <c r="IUM113" s="940"/>
      <c r="IUN113" s="940"/>
      <c r="IUO113" s="940"/>
      <c r="IUP113" s="940"/>
      <c r="IUQ113" s="940"/>
      <c r="IUR113" s="940"/>
      <c r="IUS113" s="940"/>
      <c r="IUT113" s="940"/>
      <c r="IUU113" s="940"/>
      <c r="IUV113" s="940"/>
      <c r="IUW113" s="940"/>
      <c r="IUX113" s="940"/>
      <c r="IUY113" s="940"/>
      <c r="IUZ113" s="940"/>
      <c r="IVA113" s="940"/>
      <c r="IVB113" s="940"/>
      <c r="IVC113" s="940"/>
      <c r="IVD113" s="940"/>
      <c r="IVE113" s="940"/>
      <c r="IVF113" s="940"/>
      <c r="IVG113" s="940"/>
      <c r="IVH113" s="940"/>
      <c r="IVI113" s="940"/>
      <c r="IVJ113" s="940"/>
      <c r="IVK113" s="940"/>
      <c r="IVL113" s="940"/>
      <c r="IVM113" s="940"/>
      <c r="IVN113" s="940"/>
      <c r="IVO113" s="940"/>
      <c r="IVP113" s="940"/>
      <c r="IVQ113" s="940"/>
      <c r="IVR113" s="940"/>
      <c r="IVS113" s="940"/>
      <c r="IVT113" s="940"/>
      <c r="IVU113" s="940"/>
      <c r="IVV113" s="940"/>
      <c r="IVW113" s="940"/>
      <c r="IVX113" s="940"/>
      <c r="IVY113" s="940"/>
      <c r="IVZ113" s="940"/>
      <c r="IWA113" s="940"/>
      <c r="IWB113" s="940"/>
      <c r="IWC113" s="940"/>
      <c r="IWD113" s="940"/>
      <c r="IWE113" s="940"/>
      <c r="IWF113" s="940"/>
      <c r="IWG113" s="940"/>
      <c r="IWH113" s="940"/>
      <c r="IWI113" s="940"/>
      <c r="IWJ113" s="940"/>
      <c r="IWK113" s="940"/>
      <c r="IWL113" s="940"/>
      <c r="IWM113" s="940"/>
      <c r="IWN113" s="940"/>
      <c r="IWO113" s="940"/>
      <c r="IWP113" s="940"/>
      <c r="IWQ113" s="940"/>
      <c r="IWR113" s="940"/>
      <c r="IWS113" s="940"/>
      <c r="IWT113" s="940"/>
      <c r="IWU113" s="940"/>
      <c r="IWV113" s="940"/>
      <c r="IWW113" s="940"/>
      <c r="IWX113" s="940"/>
      <c r="IWY113" s="940"/>
      <c r="IWZ113" s="940"/>
      <c r="IXA113" s="940"/>
      <c r="IXB113" s="940"/>
      <c r="IXC113" s="940"/>
      <c r="IXD113" s="940"/>
      <c r="IXE113" s="940"/>
      <c r="IXF113" s="940"/>
      <c r="IXG113" s="940"/>
      <c r="IXH113" s="940"/>
      <c r="IXI113" s="940"/>
      <c r="IXJ113" s="940"/>
      <c r="IXK113" s="940"/>
      <c r="IXL113" s="940"/>
      <c r="IXM113" s="940"/>
      <c r="IXN113" s="940"/>
      <c r="IXO113" s="940"/>
      <c r="IXP113" s="940"/>
      <c r="IXQ113" s="940"/>
      <c r="IXR113" s="940"/>
      <c r="IXS113" s="940"/>
      <c r="IXT113" s="940"/>
      <c r="IXU113" s="940"/>
      <c r="IXV113" s="940"/>
      <c r="IXW113" s="940"/>
      <c r="IXX113" s="940"/>
      <c r="IXY113" s="940"/>
      <c r="IXZ113" s="940"/>
      <c r="IYA113" s="940"/>
      <c r="IYB113" s="940"/>
      <c r="IYC113" s="940"/>
      <c r="IYD113" s="940"/>
      <c r="IYE113" s="940"/>
      <c r="IYF113" s="940"/>
      <c r="IYG113" s="940"/>
      <c r="IYH113" s="940"/>
      <c r="IYI113" s="940"/>
      <c r="IYJ113" s="940"/>
      <c r="IYK113" s="940"/>
      <c r="IYL113" s="940"/>
      <c r="IYM113" s="940"/>
      <c r="IYN113" s="940"/>
      <c r="IYO113" s="940"/>
      <c r="IYP113" s="940"/>
      <c r="IYQ113" s="940"/>
      <c r="IYR113" s="940"/>
      <c r="IYS113" s="940"/>
      <c r="IYT113" s="940"/>
      <c r="IYU113" s="940"/>
      <c r="IYV113" s="940"/>
      <c r="IYW113" s="940"/>
      <c r="IYX113" s="940"/>
      <c r="IYY113" s="940"/>
      <c r="IYZ113" s="940"/>
      <c r="IZA113" s="940"/>
      <c r="IZB113" s="940"/>
      <c r="IZC113" s="940"/>
      <c r="IZD113" s="940"/>
      <c r="IZE113" s="940"/>
      <c r="IZF113" s="940"/>
      <c r="IZG113" s="940"/>
      <c r="IZH113" s="940"/>
      <c r="IZI113" s="940"/>
      <c r="IZJ113" s="940"/>
      <c r="IZK113" s="940"/>
      <c r="IZL113" s="940"/>
      <c r="IZM113" s="940"/>
      <c r="IZN113" s="940"/>
      <c r="IZO113" s="940"/>
      <c r="IZP113" s="940"/>
      <c r="IZQ113" s="940"/>
      <c r="IZR113" s="940"/>
      <c r="IZS113" s="940"/>
      <c r="IZT113" s="940"/>
      <c r="IZU113" s="940"/>
      <c r="IZV113" s="940"/>
      <c r="IZW113" s="940"/>
      <c r="IZX113" s="940"/>
      <c r="IZY113" s="940"/>
      <c r="IZZ113" s="940"/>
      <c r="JAA113" s="940"/>
      <c r="JAB113" s="940"/>
      <c r="JAC113" s="940"/>
      <c r="JAD113" s="940"/>
      <c r="JAE113" s="940"/>
      <c r="JAF113" s="940"/>
      <c r="JAG113" s="940"/>
      <c r="JAH113" s="940"/>
      <c r="JAI113" s="940"/>
      <c r="JAJ113" s="940"/>
      <c r="JAK113" s="940"/>
      <c r="JAL113" s="940"/>
      <c r="JAM113" s="940"/>
      <c r="JAN113" s="940"/>
      <c r="JAO113" s="940"/>
      <c r="JAP113" s="940"/>
      <c r="JAQ113" s="940"/>
      <c r="JAR113" s="940"/>
      <c r="JAS113" s="940"/>
      <c r="JAT113" s="940"/>
      <c r="JAU113" s="940"/>
      <c r="JAV113" s="940"/>
      <c r="JAW113" s="940"/>
      <c r="JAX113" s="940"/>
      <c r="JAY113" s="940"/>
      <c r="JAZ113" s="940"/>
      <c r="JBA113" s="940"/>
      <c r="JBB113" s="940"/>
      <c r="JBC113" s="940"/>
      <c r="JBD113" s="940"/>
      <c r="JBE113" s="940"/>
      <c r="JBF113" s="940"/>
      <c r="JBG113" s="940"/>
      <c r="JBH113" s="940"/>
      <c r="JBI113" s="940"/>
      <c r="JBJ113" s="940"/>
      <c r="JBK113" s="940"/>
      <c r="JBL113" s="940"/>
      <c r="JBM113" s="940"/>
      <c r="JBN113" s="940"/>
      <c r="JBO113" s="940"/>
      <c r="JBP113" s="940"/>
      <c r="JBQ113" s="940"/>
      <c r="JBR113" s="940"/>
      <c r="JBS113" s="940"/>
      <c r="JBT113" s="940"/>
      <c r="JBU113" s="940"/>
      <c r="JBV113" s="940"/>
      <c r="JBW113" s="940"/>
      <c r="JBX113" s="940"/>
      <c r="JBY113" s="940"/>
      <c r="JBZ113" s="940"/>
      <c r="JCA113" s="940"/>
      <c r="JCB113" s="940"/>
      <c r="JCC113" s="940"/>
      <c r="JCD113" s="940"/>
      <c r="JCE113" s="940"/>
      <c r="JCF113" s="940"/>
      <c r="JCG113" s="940"/>
      <c r="JCH113" s="940"/>
      <c r="JCI113" s="940"/>
      <c r="JCJ113" s="940"/>
      <c r="JCK113" s="940"/>
      <c r="JCL113" s="940"/>
      <c r="JCM113" s="940"/>
      <c r="JCN113" s="940"/>
      <c r="JCO113" s="940"/>
      <c r="JCP113" s="940"/>
      <c r="JCQ113" s="940"/>
      <c r="JCR113" s="940"/>
      <c r="JCS113" s="940"/>
      <c r="JCT113" s="940"/>
      <c r="JCU113" s="940"/>
      <c r="JCV113" s="940"/>
      <c r="JCW113" s="940"/>
      <c r="JCX113" s="940"/>
      <c r="JCY113" s="940"/>
      <c r="JCZ113" s="940"/>
      <c r="JDA113" s="940"/>
      <c r="JDB113" s="940"/>
      <c r="JDC113" s="940"/>
      <c r="JDD113" s="940"/>
      <c r="JDE113" s="940"/>
      <c r="JDF113" s="940"/>
      <c r="JDG113" s="940"/>
      <c r="JDH113" s="940"/>
      <c r="JDI113" s="940"/>
      <c r="JDJ113" s="940"/>
      <c r="JDK113" s="940"/>
      <c r="JDL113" s="940"/>
      <c r="JDM113" s="940"/>
      <c r="JDN113" s="940"/>
      <c r="JDO113" s="940"/>
      <c r="JDP113" s="940"/>
      <c r="JDQ113" s="940"/>
      <c r="JDR113" s="940"/>
      <c r="JDS113" s="940"/>
      <c r="JDT113" s="940"/>
      <c r="JDU113" s="940"/>
      <c r="JDV113" s="940"/>
      <c r="JDW113" s="940"/>
      <c r="JDX113" s="940"/>
      <c r="JDY113" s="940"/>
      <c r="JDZ113" s="940"/>
      <c r="JEA113" s="940"/>
      <c r="JEB113" s="940"/>
      <c r="JEC113" s="940"/>
      <c r="JED113" s="940"/>
      <c r="JEE113" s="940"/>
      <c r="JEF113" s="940"/>
      <c r="JEG113" s="940"/>
      <c r="JEH113" s="940"/>
      <c r="JEI113" s="940"/>
      <c r="JEJ113" s="940"/>
      <c r="JEK113" s="940"/>
      <c r="JEL113" s="940"/>
      <c r="JEM113" s="940"/>
      <c r="JEN113" s="940"/>
      <c r="JEO113" s="940"/>
      <c r="JEP113" s="940"/>
      <c r="JEQ113" s="940"/>
      <c r="JER113" s="940"/>
      <c r="JES113" s="940"/>
      <c r="JET113" s="940"/>
      <c r="JEU113" s="940"/>
      <c r="JEV113" s="940"/>
      <c r="JEW113" s="940"/>
      <c r="JEX113" s="940"/>
      <c r="JEY113" s="940"/>
      <c r="JEZ113" s="940"/>
      <c r="JFA113" s="940"/>
      <c r="JFB113" s="940"/>
      <c r="JFC113" s="940"/>
      <c r="JFD113" s="940"/>
      <c r="JFE113" s="940"/>
      <c r="JFF113" s="940"/>
      <c r="JFG113" s="940"/>
      <c r="JFH113" s="940"/>
      <c r="JFI113" s="940"/>
      <c r="JFJ113" s="940"/>
      <c r="JFK113" s="940"/>
      <c r="JFL113" s="940"/>
      <c r="JFM113" s="940"/>
      <c r="JFN113" s="940"/>
      <c r="JFO113" s="940"/>
      <c r="JFP113" s="940"/>
      <c r="JFQ113" s="940"/>
      <c r="JFR113" s="940"/>
      <c r="JFS113" s="940"/>
      <c r="JFT113" s="940"/>
      <c r="JFU113" s="940"/>
      <c r="JFV113" s="940"/>
      <c r="JFW113" s="940"/>
      <c r="JFX113" s="940"/>
      <c r="JFY113" s="940"/>
      <c r="JFZ113" s="940"/>
      <c r="JGA113" s="940"/>
      <c r="JGB113" s="940"/>
      <c r="JGC113" s="940"/>
      <c r="JGD113" s="940"/>
      <c r="JGE113" s="940"/>
      <c r="JGF113" s="940"/>
      <c r="JGG113" s="940"/>
      <c r="JGH113" s="940"/>
      <c r="JGI113" s="940"/>
      <c r="JGJ113" s="940"/>
      <c r="JGK113" s="940"/>
      <c r="JGL113" s="940"/>
      <c r="JGM113" s="940"/>
      <c r="JGN113" s="940"/>
      <c r="JGO113" s="940"/>
      <c r="JGP113" s="940"/>
      <c r="JGQ113" s="940"/>
      <c r="JGR113" s="940"/>
      <c r="JGS113" s="940"/>
      <c r="JGT113" s="940"/>
      <c r="JGU113" s="940"/>
      <c r="JGV113" s="940"/>
      <c r="JGW113" s="940"/>
      <c r="JGX113" s="940"/>
      <c r="JGY113" s="940"/>
      <c r="JGZ113" s="940"/>
      <c r="JHA113" s="940"/>
      <c r="JHB113" s="940"/>
      <c r="JHC113" s="940"/>
      <c r="JHD113" s="940"/>
      <c r="JHE113" s="940"/>
      <c r="JHF113" s="940"/>
      <c r="JHG113" s="940"/>
      <c r="JHH113" s="940"/>
      <c r="JHI113" s="940"/>
      <c r="JHJ113" s="940"/>
      <c r="JHK113" s="940"/>
      <c r="JHL113" s="940"/>
      <c r="JHM113" s="940"/>
      <c r="JHN113" s="940"/>
      <c r="JHO113" s="940"/>
      <c r="JHP113" s="940"/>
      <c r="JHQ113" s="940"/>
      <c r="JHR113" s="940"/>
      <c r="JHS113" s="940"/>
      <c r="JHT113" s="940"/>
      <c r="JHU113" s="940"/>
      <c r="JHV113" s="940"/>
      <c r="JHW113" s="940"/>
      <c r="JHX113" s="940"/>
      <c r="JHY113" s="940"/>
      <c r="JHZ113" s="940"/>
      <c r="JIA113" s="940"/>
      <c r="JIB113" s="940"/>
      <c r="JIC113" s="940"/>
      <c r="JID113" s="940"/>
      <c r="JIE113" s="940"/>
      <c r="JIF113" s="940"/>
      <c r="JIG113" s="940"/>
      <c r="JIH113" s="940"/>
      <c r="JII113" s="940"/>
      <c r="JIJ113" s="940"/>
      <c r="JIK113" s="940"/>
      <c r="JIL113" s="940"/>
      <c r="JIM113" s="940"/>
      <c r="JIN113" s="940"/>
      <c r="JIO113" s="940"/>
      <c r="JIP113" s="940"/>
      <c r="JIQ113" s="940"/>
      <c r="JIR113" s="940"/>
      <c r="JIS113" s="940"/>
      <c r="JIT113" s="940"/>
      <c r="JIU113" s="940"/>
      <c r="JIV113" s="940"/>
      <c r="JIW113" s="940"/>
      <c r="JIX113" s="940"/>
      <c r="JIY113" s="940"/>
      <c r="JIZ113" s="940"/>
      <c r="JJA113" s="940"/>
      <c r="JJB113" s="940"/>
      <c r="JJC113" s="940"/>
      <c r="JJD113" s="940"/>
      <c r="JJE113" s="940"/>
      <c r="JJF113" s="940"/>
      <c r="JJG113" s="940"/>
      <c r="JJH113" s="940"/>
      <c r="JJI113" s="940"/>
      <c r="JJJ113" s="940"/>
      <c r="JJK113" s="940"/>
      <c r="JJL113" s="940"/>
      <c r="JJM113" s="940"/>
      <c r="JJN113" s="940"/>
      <c r="JJO113" s="940"/>
      <c r="JJP113" s="940"/>
      <c r="JJQ113" s="940"/>
      <c r="JJR113" s="940"/>
      <c r="JJS113" s="940"/>
      <c r="JJT113" s="940"/>
      <c r="JJU113" s="940"/>
      <c r="JJV113" s="940"/>
      <c r="JJW113" s="940"/>
      <c r="JJX113" s="940"/>
      <c r="JJY113" s="940"/>
      <c r="JJZ113" s="940"/>
      <c r="JKA113" s="940"/>
      <c r="JKB113" s="940"/>
      <c r="JKC113" s="940"/>
      <c r="JKD113" s="940"/>
      <c r="JKE113" s="940"/>
      <c r="JKF113" s="940"/>
      <c r="JKG113" s="940"/>
      <c r="JKH113" s="940"/>
      <c r="JKI113" s="940"/>
      <c r="JKJ113" s="940"/>
      <c r="JKK113" s="940"/>
      <c r="JKL113" s="940"/>
      <c r="JKM113" s="940"/>
      <c r="JKN113" s="940"/>
      <c r="JKO113" s="940"/>
      <c r="JKP113" s="940"/>
      <c r="JKQ113" s="940"/>
      <c r="JKR113" s="940"/>
      <c r="JKS113" s="940"/>
      <c r="JKT113" s="940"/>
      <c r="JKU113" s="940"/>
      <c r="JKV113" s="940"/>
      <c r="JKW113" s="940"/>
      <c r="JKX113" s="940"/>
      <c r="JKY113" s="940"/>
      <c r="JKZ113" s="940"/>
      <c r="JLA113" s="940"/>
      <c r="JLB113" s="940"/>
      <c r="JLC113" s="940"/>
      <c r="JLD113" s="940"/>
      <c r="JLE113" s="940"/>
      <c r="JLF113" s="940"/>
      <c r="JLG113" s="940"/>
      <c r="JLH113" s="940"/>
      <c r="JLI113" s="940"/>
      <c r="JLJ113" s="940"/>
      <c r="JLK113" s="940"/>
      <c r="JLL113" s="940"/>
      <c r="JLM113" s="940"/>
      <c r="JLN113" s="940"/>
      <c r="JLO113" s="940"/>
      <c r="JLP113" s="940"/>
      <c r="JLQ113" s="940"/>
      <c r="JLR113" s="940"/>
      <c r="JLS113" s="940"/>
      <c r="JLT113" s="940"/>
      <c r="JLU113" s="940"/>
      <c r="JLV113" s="940"/>
      <c r="JLW113" s="940"/>
      <c r="JLX113" s="940"/>
      <c r="JLY113" s="940"/>
      <c r="JLZ113" s="940"/>
      <c r="JMA113" s="940"/>
      <c r="JMB113" s="940"/>
      <c r="JMC113" s="940"/>
      <c r="JMD113" s="940"/>
      <c r="JME113" s="940"/>
      <c r="JMF113" s="940"/>
      <c r="JMG113" s="940"/>
      <c r="JMH113" s="940"/>
      <c r="JMI113" s="940"/>
      <c r="JMJ113" s="940"/>
      <c r="JMK113" s="940"/>
      <c r="JML113" s="940"/>
      <c r="JMM113" s="940"/>
      <c r="JMN113" s="940"/>
      <c r="JMO113" s="940"/>
      <c r="JMP113" s="940"/>
      <c r="JMQ113" s="940"/>
      <c r="JMR113" s="940"/>
      <c r="JMS113" s="940"/>
      <c r="JMT113" s="940"/>
      <c r="JMU113" s="940"/>
      <c r="JMV113" s="940"/>
      <c r="JMW113" s="940"/>
      <c r="JMX113" s="940"/>
      <c r="JMY113" s="940"/>
      <c r="JMZ113" s="940"/>
      <c r="JNA113" s="940"/>
      <c r="JNB113" s="940"/>
      <c r="JNC113" s="940"/>
      <c r="JND113" s="940"/>
      <c r="JNE113" s="940"/>
      <c r="JNF113" s="940"/>
      <c r="JNG113" s="940"/>
      <c r="JNH113" s="940"/>
      <c r="JNI113" s="940"/>
      <c r="JNJ113" s="940"/>
      <c r="JNK113" s="940"/>
      <c r="JNL113" s="940"/>
      <c r="JNM113" s="940"/>
      <c r="JNN113" s="940"/>
      <c r="JNO113" s="940"/>
      <c r="JNP113" s="940"/>
      <c r="JNQ113" s="940"/>
      <c r="JNR113" s="940"/>
      <c r="JNS113" s="940"/>
      <c r="JNT113" s="940"/>
      <c r="JNU113" s="940"/>
      <c r="JNV113" s="940"/>
      <c r="JNW113" s="940"/>
      <c r="JNX113" s="940"/>
      <c r="JNY113" s="940"/>
      <c r="JNZ113" s="940"/>
      <c r="JOA113" s="940"/>
      <c r="JOB113" s="940"/>
      <c r="JOC113" s="940"/>
      <c r="JOD113" s="940"/>
      <c r="JOE113" s="940"/>
      <c r="JOF113" s="940"/>
      <c r="JOG113" s="940"/>
      <c r="JOH113" s="940"/>
      <c r="JOI113" s="940"/>
      <c r="JOJ113" s="940"/>
      <c r="JOK113" s="940"/>
      <c r="JOL113" s="940"/>
      <c r="JOM113" s="940"/>
      <c r="JON113" s="940"/>
      <c r="JOO113" s="940"/>
      <c r="JOP113" s="940"/>
      <c r="JOQ113" s="940"/>
      <c r="JOR113" s="940"/>
      <c r="JOS113" s="940"/>
      <c r="JOT113" s="940"/>
      <c r="JOU113" s="940"/>
      <c r="JOV113" s="940"/>
      <c r="JOW113" s="940"/>
      <c r="JOX113" s="940"/>
      <c r="JOY113" s="940"/>
      <c r="JOZ113" s="940"/>
      <c r="JPA113" s="940"/>
      <c r="JPB113" s="940"/>
      <c r="JPC113" s="940"/>
      <c r="JPD113" s="940"/>
      <c r="JPE113" s="940"/>
      <c r="JPF113" s="940"/>
      <c r="JPG113" s="940"/>
      <c r="JPH113" s="940"/>
      <c r="JPI113" s="940"/>
      <c r="JPJ113" s="940"/>
      <c r="JPK113" s="940"/>
      <c r="JPL113" s="940"/>
      <c r="JPM113" s="940"/>
      <c r="JPN113" s="940"/>
      <c r="JPO113" s="940"/>
      <c r="JPP113" s="940"/>
      <c r="JPQ113" s="940"/>
      <c r="JPR113" s="940"/>
      <c r="JPS113" s="940"/>
      <c r="JPT113" s="940"/>
      <c r="JPU113" s="940"/>
      <c r="JPV113" s="940"/>
      <c r="JPW113" s="940"/>
      <c r="JPX113" s="940"/>
      <c r="JPY113" s="940"/>
      <c r="JPZ113" s="940"/>
      <c r="JQA113" s="940"/>
      <c r="JQB113" s="940"/>
      <c r="JQC113" s="940"/>
      <c r="JQD113" s="940"/>
      <c r="JQE113" s="940"/>
      <c r="JQF113" s="940"/>
      <c r="JQG113" s="940"/>
      <c r="JQH113" s="940"/>
      <c r="JQI113" s="940"/>
      <c r="JQJ113" s="940"/>
      <c r="JQK113" s="940"/>
      <c r="JQL113" s="940"/>
      <c r="JQM113" s="940"/>
      <c r="JQN113" s="940"/>
      <c r="JQO113" s="940"/>
      <c r="JQP113" s="940"/>
      <c r="JQQ113" s="940"/>
      <c r="JQR113" s="940"/>
      <c r="JQS113" s="940"/>
      <c r="JQT113" s="940"/>
      <c r="JQU113" s="940"/>
      <c r="JQV113" s="940"/>
      <c r="JQW113" s="940"/>
      <c r="JQX113" s="940"/>
      <c r="JQY113" s="940"/>
      <c r="JQZ113" s="940"/>
      <c r="JRA113" s="940"/>
      <c r="JRB113" s="940"/>
      <c r="JRC113" s="940"/>
      <c r="JRD113" s="940"/>
      <c r="JRE113" s="940"/>
      <c r="JRF113" s="940"/>
      <c r="JRG113" s="940"/>
      <c r="JRH113" s="940"/>
      <c r="JRI113" s="940"/>
      <c r="JRJ113" s="940"/>
      <c r="JRK113" s="940"/>
      <c r="JRL113" s="940"/>
      <c r="JRM113" s="940"/>
      <c r="JRN113" s="940"/>
      <c r="JRO113" s="940"/>
      <c r="JRP113" s="940"/>
      <c r="JRQ113" s="940"/>
      <c r="JRR113" s="940"/>
      <c r="JRS113" s="940"/>
      <c r="JRT113" s="940"/>
      <c r="JRU113" s="940"/>
      <c r="JRV113" s="940"/>
      <c r="JRW113" s="940"/>
      <c r="JRX113" s="940"/>
      <c r="JRY113" s="940"/>
      <c r="JRZ113" s="940"/>
      <c r="JSA113" s="940"/>
      <c r="JSB113" s="940"/>
      <c r="JSC113" s="940"/>
      <c r="JSD113" s="940"/>
      <c r="JSE113" s="940"/>
      <c r="JSF113" s="940"/>
      <c r="JSG113" s="940"/>
      <c r="JSH113" s="940"/>
      <c r="JSI113" s="940"/>
      <c r="JSJ113" s="940"/>
      <c r="JSK113" s="940"/>
      <c r="JSL113" s="940"/>
      <c r="JSM113" s="940"/>
      <c r="JSN113" s="940"/>
      <c r="JSO113" s="940"/>
      <c r="JSP113" s="940"/>
      <c r="JSQ113" s="940"/>
      <c r="JSR113" s="940"/>
      <c r="JSS113" s="940"/>
      <c r="JST113" s="940"/>
      <c r="JSU113" s="940"/>
      <c r="JSV113" s="940"/>
      <c r="JSW113" s="940"/>
      <c r="JSX113" s="940"/>
      <c r="JSY113" s="940"/>
      <c r="JSZ113" s="940"/>
      <c r="JTA113" s="940"/>
      <c r="JTB113" s="940"/>
      <c r="JTC113" s="940"/>
      <c r="JTD113" s="940"/>
      <c r="JTE113" s="940"/>
      <c r="JTF113" s="940"/>
      <c r="JTG113" s="940"/>
      <c r="JTH113" s="940"/>
      <c r="JTI113" s="940"/>
      <c r="JTJ113" s="940"/>
      <c r="JTK113" s="940"/>
      <c r="JTL113" s="940"/>
      <c r="JTM113" s="940"/>
      <c r="JTN113" s="940"/>
      <c r="JTO113" s="940"/>
      <c r="JTP113" s="940"/>
      <c r="JTQ113" s="940"/>
      <c r="JTR113" s="940"/>
      <c r="JTS113" s="940"/>
      <c r="JTT113" s="940"/>
      <c r="JTU113" s="940"/>
      <c r="JTV113" s="940"/>
      <c r="JTW113" s="940"/>
      <c r="JTX113" s="940"/>
      <c r="JTY113" s="940"/>
      <c r="JTZ113" s="940"/>
      <c r="JUA113" s="940"/>
      <c r="JUB113" s="940"/>
      <c r="JUC113" s="940"/>
      <c r="JUD113" s="940"/>
      <c r="JUE113" s="940"/>
      <c r="JUF113" s="940"/>
      <c r="JUG113" s="940"/>
      <c r="JUH113" s="940"/>
      <c r="JUI113" s="940"/>
      <c r="JUJ113" s="940"/>
      <c r="JUK113" s="940"/>
      <c r="JUL113" s="940"/>
      <c r="JUM113" s="940"/>
      <c r="JUN113" s="940"/>
      <c r="JUO113" s="940"/>
      <c r="JUP113" s="940"/>
      <c r="JUQ113" s="940"/>
      <c r="JUR113" s="940"/>
      <c r="JUS113" s="940"/>
      <c r="JUT113" s="940"/>
      <c r="JUU113" s="940"/>
      <c r="JUV113" s="940"/>
      <c r="JUW113" s="940"/>
      <c r="JUX113" s="940"/>
      <c r="JUY113" s="940"/>
      <c r="JUZ113" s="940"/>
      <c r="JVA113" s="940"/>
      <c r="JVB113" s="940"/>
      <c r="JVC113" s="940"/>
      <c r="JVD113" s="940"/>
      <c r="JVE113" s="940"/>
      <c r="JVF113" s="940"/>
      <c r="JVG113" s="940"/>
      <c r="JVH113" s="940"/>
      <c r="JVI113" s="940"/>
      <c r="JVJ113" s="940"/>
      <c r="JVK113" s="940"/>
      <c r="JVL113" s="940"/>
      <c r="JVM113" s="940"/>
      <c r="JVN113" s="940"/>
      <c r="JVO113" s="940"/>
      <c r="JVP113" s="940"/>
      <c r="JVQ113" s="940"/>
      <c r="JVR113" s="940"/>
      <c r="JVS113" s="940"/>
      <c r="JVT113" s="940"/>
      <c r="JVU113" s="940"/>
      <c r="JVV113" s="940"/>
      <c r="JVW113" s="940"/>
      <c r="JVX113" s="940"/>
      <c r="JVY113" s="940"/>
      <c r="JVZ113" s="940"/>
      <c r="JWA113" s="940"/>
      <c r="JWB113" s="940"/>
      <c r="JWC113" s="940"/>
      <c r="JWD113" s="940"/>
      <c r="JWE113" s="940"/>
      <c r="JWF113" s="940"/>
      <c r="JWG113" s="940"/>
      <c r="JWH113" s="940"/>
      <c r="JWI113" s="940"/>
      <c r="JWJ113" s="940"/>
      <c r="JWK113" s="940"/>
      <c r="JWL113" s="940"/>
      <c r="JWM113" s="940"/>
      <c r="JWN113" s="940"/>
      <c r="JWO113" s="940"/>
      <c r="JWP113" s="940"/>
      <c r="JWQ113" s="940"/>
      <c r="JWR113" s="940"/>
      <c r="JWS113" s="940"/>
      <c r="JWT113" s="940"/>
      <c r="JWU113" s="940"/>
      <c r="JWV113" s="940"/>
      <c r="JWW113" s="940"/>
      <c r="JWX113" s="940"/>
      <c r="JWY113" s="940"/>
      <c r="JWZ113" s="940"/>
      <c r="JXA113" s="940"/>
      <c r="JXB113" s="940"/>
      <c r="JXC113" s="940"/>
      <c r="JXD113" s="940"/>
      <c r="JXE113" s="940"/>
      <c r="JXF113" s="940"/>
      <c r="JXG113" s="940"/>
      <c r="JXH113" s="940"/>
      <c r="JXI113" s="940"/>
      <c r="JXJ113" s="940"/>
      <c r="JXK113" s="940"/>
      <c r="JXL113" s="940"/>
      <c r="JXM113" s="940"/>
      <c r="JXN113" s="940"/>
      <c r="JXO113" s="940"/>
      <c r="JXP113" s="940"/>
      <c r="JXQ113" s="940"/>
      <c r="JXR113" s="940"/>
      <c r="JXS113" s="940"/>
      <c r="JXT113" s="940"/>
      <c r="JXU113" s="940"/>
      <c r="JXV113" s="940"/>
      <c r="JXW113" s="940"/>
      <c r="JXX113" s="940"/>
      <c r="JXY113" s="940"/>
      <c r="JXZ113" s="940"/>
      <c r="JYA113" s="940"/>
      <c r="JYB113" s="940"/>
      <c r="JYC113" s="940"/>
      <c r="JYD113" s="940"/>
      <c r="JYE113" s="940"/>
      <c r="JYF113" s="940"/>
      <c r="JYG113" s="940"/>
      <c r="JYH113" s="940"/>
      <c r="JYI113" s="940"/>
      <c r="JYJ113" s="940"/>
      <c r="JYK113" s="940"/>
      <c r="JYL113" s="940"/>
      <c r="JYM113" s="940"/>
      <c r="JYN113" s="940"/>
      <c r="JYO113" s="940"/>
      <c r="JYP113" s="940"/>
      <c r="JYQ113" s="940"/>
      <c r="JYR113" s="940"/>
      <c r="JYS113" s="940"/>
      <c r="JYT113" s="940"/>
      <c r="JYU113" s="940"/>
      <c r="JYV113" s="940"/>
      <c r="JYW113" s="940"/>
      <c r="JYX113" s="940"/>
      <c r="JYY113" s="940"/>
      <c r="JYZ113" s="940"/>
      <c r="JZA113" s="940"/>
      <c r="JZB113" s="940"/>
      <c r="JZC113" s="940"/>
      <c r="JZD113" s="940"/>
      <c r="JZE113" s="940"/>
      <c r="JZF113" s="940"/>
      <c r="JZG113" s="940"/>
      <c r="JZH113" s="940"/>
      <c r="JZI113" s="940"/>
      <c r="JZJ113" s="940"/>
      <c r="JZK113" s="940"/>
      <c r="JZL113" s="940"/>
      <c r="JZM113" s="940"/>
      <c r="JZN113" s="940"/>
      <c r="JZO113" s="940"/>
      <c r="JZP113" s="940"/>
      <c r="JZQ113" s="940"/>
      <c r="JZR113" s="940"/>
      <c r="JZS113" s="940"/>
      <c r="JZT113" s="940"/>
      <c r="JZU113" s="940"/>
      <c r="JZV113" s="940"/>
      <c r="JZW113" s="940"/>
      <c r="JZX113" s="940"/>
      <c r="JZY113" s="940"/>
      <c r="JZZ113" s="940"/>
      <c r="KAA113" s="940"/>
      <c r="KAB113" s="940"/>
      <c r="KAC113" s="940"/>
      <c r="KAD113" s="940"/>
      <c r="KAE113" s="940"/>
      <c r="KAF113" s="940"/>
      <c r="KAG113" s="940"/>
      <c r="KAH113" s="940"/>
      <c r="KAI113" s="940"/>
      <c r="KAJ113" s="940"/>
      <c r="KAK113" s="940"/>
      <c r="KAL113" s="940"/>
      <c r="KAM113" s="940"/>
      <c r="KAN113" s="940"/>
      <c r="KAO113" s="940"/>
      <c r="KAP113" s="940"/>
      <c r="KAQ113" s="940"/>
      <c r="KAR113" s="940"/>
      <c r="KAS113" s="940"/>
      <c r="KAT113" s="940"/>
      <c r="KAU113" s="940"/>
      <c r="KAV113" s="940"/>
      <c r="KAW113" s="940"/>
      <c r="KAX113" s="940"/>
      <c r="KAY113" s="940"/>
      <c r="KAZ113" s="940"/>
      <c r="KBA113" s="940"/>
      <c r="KBB113" s="940"/>
      <c r="KBC113" s="940"/>
      <c r="KBD113" s="940"/>
      <c r="KBE113" s="940"/>
      <c r="KBF113" s="940"/>
      <c r="KBG113" s="940"/>
      <c r="KBH113" s="940"/>
      <c r="KBI113" s="940"/>
      <c r="KBJ113" s="940"/>
      <c r="KBK113" s="940"/>
      <c r="KBL113" s="940"/>
      <c r="KBM113" s="940"/>
      <c r="KBN113" s="940"/>
      <c r="KBO113" s="940"/>
      <c r="KBP113" s="940"/>
      <c r="KBQ113" s="940"/>
      <c r="KBR113" s="940"/>
      <c r="KBS113" s="940"/>
      <c r="KBT113" s="940"/>
      <c r="KBU113" s="940"/>
      <c r="KBV113" s="940"/>
      <c r="KBW113" s="940"/>
      <c r="KBX113" s="940"/>
      <c r="KBY113" s="940"/>
      <c r="KBZ113" s="940"/>
      <c r="KCA113" s="940"/>
      <c r="KCB113" s="940"/>
      <c r="KCC113" s="940"/>
      <c r="KCD113" s="940"/>
      <c r="KCE113" s="940"/>
      <c r="KCF113" s="940"/>
      <c r="KCG113" s="940"/>
      <c r="KCH113" s="940"/>
      <c r="KCI113" s="940"/>
      <c r="KCJ113" s="940"/>
      <c r="KCK113" s="940"/>
      <c r="KCL113" s="940"/>
      <c r="KCM113" s="940"/>
      <c r="KCN113" s="940"/>
      <c r="KCO113" s="940"/>
      <c r="KCP113" s="940"/>
      <c r="KCQ113" s="940"/>
      <c r="KCR113" s="940"/>
      <c r="KCS113" s="940"/>
      <c r="KCT113" s="940"/>
      <c r="KCU113" s="940"/>
      <c r="KCV113" s="940"/>
      <c r="KCW113" s="940"/>
      <c r="KCX113" s="940"/>
      <c r="KCY113" s="940"/>
      <c r="KCZ113" s="940"/>
      <c r="KDA113" s="940"/>
      <c r="KDB113" s="940"/>
      <c r="KDC113" s="940"/>
      <c r="KDD113" s="940"/>
      <c r="KDE113" s="940"/>
      <c r="KDF113" s="940"/>
      <c r="KDG113" s="940"/>
      <c r="KDH113" s="940"/>
      <c r="KDI113" s="940"/>
      <c r="KDJ113" s="940"/>
      <c r="KDK113" s="940"/>
      <c r="KDL113" s="940"/>
      <c r="KDM113" s="940"/>
      <c r="KDN113" s="940"/>
      <c r="KDO113" s="940"/>
      <c r="KDP113" s="940"/>
      <c r="KDQ113" s="940"/>
      <c r="KDR113" s="940"/>
      <c r="KDS113" s="940"/>
      <c r="KDT113" s="940"/>
      <c r="KDU113" s="940"/>
      <c r="KDV113" s="940"/>
      <c r="KDW113" s="940"/>
      <c r="KDX113" s="940"/>
      <c r="KDY113" s="940"/>
      <c r="KDZ113" s="940"/>
      <c r="KEA113" s="940"/>
      <c r="KEB113" s="940"/>
      <c r="KEC113" s="940"/>
      <c r="KED113" s="940"/>
      <c r="KEE113" s="940"/>
      <c r="KEF113" s="940"/>
      <c r="KEG113" s="940"/>
      <c r="KEH113" s="940"/>
      <c r="KEI113" s="940"/>
      <c r="KEJ113" s="940"/>
      <c r="KEK113" s="940"/>
      <c r="KEL113" s="940"/>
      <c r="KEM113" s="940"/>
      <c r="KEN113" s="940"/>
      <c r="KEO113" s="940"/>
      <c r="KEP113" s="940"/>
      <c r="KEQ113" s="940"/>
      <c r="KER113" s="940"/>
      <c r="KES113" s="940"/>
      <c r="KET113" s="940"/>
      <c r="KEU113" s="940"/>
      <c r="KEV113" s="940"/>
      <c r="KEW113" s="940"/>
      <c r="KEX113" s="940"/>
      <c r="KEY113" s="940"/>
      <c r="KEZ113" s="940"/>
      <c r="KFA113" s="940"/>
      <c r="KFB113" s="940"/>
      <c r="KFC113" s="940"/>
      <c r="KFD113" s="940"/>
      <c r="KFE113" s="940"/>
      <c r="KFF113" s="940"/>
      <c r="KFG113" s="940"/>
      <c r="KFH113" s="940"/>
      <c r="KFI113" s="940"/>
      <c r="KFJ113" s="940"/>
      <c r="KFK113" s="940"/>
      <c r="KFL113" s="940"/>
      <c r="KFM113" s="940"/>
      <c r="KFN113" s="940"/>
      <c r="KFO113" s="940"/>
      <c r="KFP113" s="940"/>
      <c r="KFQ113" s="940"/>
      <c r="KFR113" s="940"/>
      <c r="KFS113" s="940"/>
      <c r="KFT113" s="940"/>
      <c r="KFU113" s="940"/>
      <c r="KFV113" s="940"/>
      <c r="KFW113" s="940"/>
      <c r="KFX113" s="940"/>
      <c r="KFY113" s="940"/>
      <c r="KFZ113" s="940"/>
      <c r="KGA113" s="940"/>
      <c r="KGB113" s="940"/>
      <c r="KGC113" s="940"/>
      <c r="KGD113" s="940"/>
      <c r="KGE113" s="940"/>
      <c r="KGF113" s="940"/>
      <c r="KGG113" s="940"/>
      <c r="KGH113" s="940"/>
      <c r="KGI113" s="940"/>
      <c r="KGJ113" s="940"/>
      <c r="KGK113" s="940"/>
      <c r="KGL113" s="940"/>
      <c r="KGM113" s="940"/>
      <c r="KGN113" s="940"/>
      <c r="KGO113" s="940"/>
      <c r="KGP113" s="940"/>
      <c r="KGQ113" s="940"/>
      <c r="KGR113" s="940"/>
      <c r="KGS113" s="940"/>
      <c r="KGT113" s="940"/>
      <c r="KGU113" s="940"/>
      <c r="KGV113" s="940"/>
      <c r="KGW113" s="940"/>
      <c r="KGX113" s="940"/>
      <c r="KGY113" s="940"/>
      <c r="KGZ113" s="940"/>
      <c r="KHA113" s="940"/>
      <c r="KHB113" s="940"/>
      <c r="KHC113" s="940"/>
      <c r="KHD113" s="940"/>
      <c r="KHE113" s="940"/>
      <c r="KHF113" s="940"/>
      <c r="KHG113" s="940"/>
      <c r="KHH113" s="940"/>
      <c r="KHI113" s="940"/>
      <c r="KHJ113" s="940"/>
      <c r="KHK113" s="940"/>
      <c r="KHL113" s="940"/>
      <c r="KHM113" s="940"/>
      <c r="KHN113" s="940"/>
      <c r="KHO113" s="940"/>
      <c r="KHP113" s="940"/>
      <c r="KHQ113" s="940"/>
      <c r="KHR113" s="940"/>
      <c r="KHS113" s="940"/>
      <c r="KHT113" s="940"/>
      <c r="KHU113" s="940"/>
      <c r="KHV113" s="940"/>
      <c r="KHW113" s="940"/>
      <c r="KHX113" s="940"/>
      <c r="KHY113" s="940"/>
      <c r="KHZ113" s="940"/>
      <c r="KIA113" s="940"/>
      <c r="KIB113" s="940"/>
      <c r="KIC113" s="940"/>
      <c r="KID113" s="940"/>
      <c r="KIE113" s="940"/>
      <c r="KIF113" s="940"/>
      <c r="KIG113" s="940"/>
      <c r="KIH113" s="940"/>
      <c r="KII113" s="940"/>
      <c r="KIJ113" s="940"/>
      <c r="KIK113" s="940"/>
      <c r="KIL113" s="940"/>
      <c r="KIM113" s="940"/>
      <c r="KIN113" s="940"/>
      <c r="KIO113" s="940"/>
      <c r="KIP113" s="940"/>
      <c r="KIQ113" s="940"/>
      <c r="KIR113" s="940"/>
      <c r="KIS113" s="940"/>
      <c r="KIT113" s="940"/>
      <c r="KIU113" s="940"/>
      <c r="KIV113" s="940"/>
      <c r="KIW113" s="940"/>
      <c r="KIX113" s="940"/>
      <c r="KIY113" s="940"/>
      <c r="KIZ113" s="940"/>
      <c r="KJA113" s="940"/>
      <c r="KJB113" s="940"/>
      <c r="KJC113" s="940"/>
      <c r="KJD113" s="940"/>
      <c r="KJE113" s="940"/>
      <c r="KJF113" s="940"/>
      <c r="KJG113" s="940"/>
      <c r="KJH113" s="940"/>
      <c r="KJI113" s="940"/>
      <c r="KJJ113" s="940"/>
      <c r="KJK113" s="940"/>
      <c r="KJL113" s="940"/>
      <c r="KJM113" s="940"/>
      <c r="KJN113" s="940"/>
      <c r="KJO113" s="940"/>
      <c r="KJP113" s="940"/>
      <c r="KJQ113" s="940"/>
      <c r="KJR113" s="940"/>
      <c r="KJS113" s="940"/>
      <c r="KJT113" s="940"/>
      <c r="KJU113" s="940"/>
      <c r="KJV113" s="940"/>
      <c r="KJW113" s="940"/>
      <c r="KJX113" s="940"/>
      <c r="KJY113" s="940"/>
      <c r="KJZ113" s="940"/>
      <c r="KKA113" s="940"/>
      <c r="KKB113" s="940"/>
      <c r="KKC113" s="940"/>
      <c r="KKD113" s="940"/>
      <c r="KKE113" s="940"/>
      <c r="KKF113" s="940"/>
      <c r="KKG113" s="940"/>
      <c r="KKH113" s="940"/>
      <c r="KKI113" s="940"/>
      <c r="KKJ113" s="940"/>
      <c r="KKK113" s="940"/>
      <c r="KKL113" s="940"/>
      <c r="KKM113" s="940"/>
      <c r="KKN113" s="940"/>
      <c r="KKO113" s="940"/>
      <c r="KKP113" s="940"/>
      <c r="KKQ113" s="940"/>
      <c r="KKR113" s="940"/>
      <c r="KKS113" s="940"/>
      <c r="KKT113" s="940"/>
      <c r="KKU113" s="940"/>
      <c r="KKV113" s="940"/>
      <c r="KKW113" s="940"/>
      <c r="KKX113" s="940"/>
      <c r="KKY113" s="940"/>
      <c r="KKZ113" s="940"/>
      <c r="KLA113" s="940"/>
      <c r="KLB113" s="940"/>
      <c r="KLC113" s="940"/>
      <c r="KLD113" s="940"/>
      <c r="KLE113" s="940"/>
      <c r="KLF113" s="940"/>
      <c r="KLG113" s="940"/>
      <c r="KLH113" s="940"/>
      <c r="KLI113" s="940"/>
      <c r="KLJ113" s="940"/>
      <c r="KLK113" s="940"/>
      <c r="KLL113" s="940"/>
      <c r="KLM113" s="940"/>
      <c r="KLN113" s="940"/>
      <c r="KLO113" s="940"/>
      <c r="KLP113" s="940"/>
      <c r="KLQ113" s="940"/>
      <c r="KLR113" s="940"/>
      <c r="KLS113" s="940"/>
      <c r="KLT113" s="940"/>
      <c r="KLU113" s="940"/>
      <c r="KLV113" s="940"/>
      <c r="KLW113" s="940"/>
      <c r="KLX113" s="940"/>
      <c r="KLY113" s="940"/>
      <c r="KLZ113" s="940"/>
      <c r="KMA113" s="940"/>
      <c r="KMB113" s="940"/>
      <c r="KMC113" s="940"/>
      <c r="KMD113" s="940"/>
      <c r="KME113" s="940"/>
      <c r="KMF113" s="940"/>
      <c r="KMG113" s="940"/>
      <c r="KMH113" s="940"/>
      <c r="KMI113" s="940"/>
      <c r="KMJ113" s="940"/>
      <c r="KMK113" s="940"/>
      <c r="KML113" s="940"/>
      <c r="KMM113" s="940"/>
      <c r="KMN113" s="940"/>
      <c r="KMO113" s="940"/>
      <c r="KMP113" s="940"/>
      <c r="KMQ113" s="940"/>
      <c r="KMR113" s="940"/>
      <c r="KMS113" s="940"/>
      <c r="KMT113" s="940"/>
      <c r="KMU113" s="940"/>
      <c r="KMV113" s="940"/>
      <c r="KMW113" s="940"/>
      <c r="KMX113" s="940"/>
      <c r="KMY113" s="940"/>
      <c r="KMZ113" s="940"/>
      <c r="KNA113" s="940"/>
      <c r="KNB113" s="940"/>
      <c r="KNC113" s="940"/>
      <c r="KND113" s="940"/>
      <c r="KNE113" s="940"/>
      <c r="KNF113" s="940"/>
      <c r="KNG113" s="940"/>
      <c r="KNH113" s="940"/>
      <c r="KNI113" s="940"/>
      <c r="KNJ113" s="940"/>
      <c r="KNK113" s="940"/>
      <c r="KNL113" s="940"/>
      <c r="KNM113" s="940"/>
      <c r="KNN113" s="940"/>
      <c r="KNO113" s="940"/>
      <c r="KNP113" s="940"/>
      <c r="KNQ113" s="940"/>
      <c r="KNR113" s="940"/>
      <c r="KNS113" s="940"/>
      <c r="KNT113" s="940"/>
      <c r="KNU113" s="940"/>
      <c r="KNV113" s="940"/>
      <c r="KNW113" s="940"/>
      <c r="KNX113" s="940"/>
      <c r="KNY113" s="940"/>
      <c r="KNZ113" s="940"/>
      <c r="KOA113" s="940"/>
      <c r="KOB113" s="940"/>
      <c r="KOC113" s="940"/>
      <c r="KOD113" s="940"/>
      <c r="KOE113" s="940"/>
      <c r="KOF113" s="940"/>
      <c r="KOG113" s="940"/>
      <c r="KOH113" s="940"/>
      <c r="KOI113" s="940"/>
      <c r="KOJ113" s="940"/>
      <c r="KOK113" s="940"/>
      <c r="KOL113" s="940"/>
      <c r="KOM113" s="940"/>
      <c r="KON113" s="940"/>
      <c r="KOO113" s="940"/>
      <c r="KOP113" s="940"/>
      <c r="KOQ113" s="940"/>
      <c r="KOR113" s="940"/>
      <c r="KOS113" s="940"/>
      <c r="KOT113" s="940"/>
      <c r="KOU113" s="940"/>
      <c r="KOV113" s="940"/>
      <c r="KOW113" s="940"/>
      <c r="KOX113" s="940"/>
      <c r="KOY113" s="940"/>
      <c r="KOZ113" s="940"/>
      <c r="KPA113" s="940"/>
      <c r="KPB113" s="940"/>
      <c r="KPC113" s="940"/>
      <c r="KPD113" s="940"/>
      <c r="KPE113" s="940"/>
      <c r="KPF113" s="940"/>
      <c r="KPG113" s="940"/>
      <c r="KPH113" s="940"/>
      <c r="KPI113" s="940"/>
      <c r="KPJ113" s="940"/>
      <c r="KPK113" s="940"/>
      <c r="KPL113" s="940"/>
      <c r="KPM113" s="940"/>
      <c r="KPN113" s="940"/>
      <c r="KPO113" s="940"/>
      <c r="KPP113" s="940"/>
      <c r="KPQ113" s="940"/>
      <c r="KPR113" s="940"/>
      <c r="KPS113" s="940"/>
      <c r="KPT113" s="940"/>
      <c r="KPU113" s="940"/>
      <c r="KPV113" s="940"/>
      <c r="KPW113" s="940"/>
      <c r="KPX113" s="940"/>
      <c r="KPY113" s="940"/>
      <c r="KPZ113" s="940"/>
      <c r="KQA113" s="940"/>
      <c r="KQB113" s="940"/>
      <c r="KQC113" s="940"/>
      <c r="KQD113" s="940"/>
      <c r="KQE113" s="940"/>
      <c r="KQF113" s="940"/>
      <c r="KQG113" s="940"/>
      <c r="KQH113" s="940"/>
      <c r="KQI113" s="940"/>
      <c r="KQJ113" s="940"/>
      <c r="KQK113" s="940"/>
      <c r="KQL113" s="940"/>
      <c r="KQM113" s="940"/>
      <c r="KQN113" s="940"/>
      <c r="KQO113" s="940"/>
      <c r="KQP113" s="940"/>
      <c r="KQQ113" s="940"/>
      <c r="KQR113" s="940"/>
      <c r="KQS113" s="940"/>
      <c r="KQT113" s="940"/>
      <c r="KQU113" s="940"/>
      <c r="KQV113" s="940"/>
      <c r="KQW113" s="940"/>
      <c r="KQX113" s="940"/>
      <c r="KQY113" s="940"/>
      <c r="KQZ113" s="940"/>
      <c r="KRA113" s="940"/>
      <c r="KRB113" s="940"/>
      <c r="KRC113" s="940"/>
      <c r="KRD113" s="940"/>
      <c r="KRE113" s="940"/>
      <c r="KRF113" s="940"/>
      <c r="KRG113" s="940"/>
      <c r="KRH113" s="940"/>
      <c r="KRI113" s="940"/>
      <c r="KRJ113" s="940"/>
      <c r="KRK113" s="940"/>
      <c r="KRL113" s="940"/>
      <c r="KRM113" s="940"/>
      <c r="KRN113" s="940"/>
      <c r="KRO113" s="940"/>
      <c r="KRP113" s="940"/>
      <c r="KRQ113" s="940"/>
      <c r="KRR113" s="940"/>
      <c r="KRS113" s="940"/>
      <c r="KRT113" s="940"/>
      <c r="KRU113" s="940"/>
      <c r="KRV113" s="940"/>
      <c r="KRW113" s="940"/>
      <c r="KRX113" s="940"/>
      <c r="KRY113" s="940"/>
      <c r="KRZ113" s="940"/>
      <c r="KSA113" s="940"/>
      <c r="KSB113" s="940"/>
      <c r="KSC113" s="940"/>
      <c r="KSD113" s="940"/>
      <c r="KSE113" s="940"/>
      <c r="KSF113" s="940"/>
      <c r="KSG113" s="940"/>
      <c r="KSH113" s="940"/>
      <c r="KSI113" s="940"/>
      <c r="KSJ113" s="940"/>
      <c r="KSK113" s="940"/>
      <c r="KSL113" s="940"/>
      <c r="KSM113" s="940"/>
      <c r="KSN113" s="940"/>
      <c r="KSO113" s="940"/>
      <c r="KSP113" s="940"/>
      <c r="KSQ113" s="940"/>
      <c r="KSR113" s="940"/>
      <c r="KSS113" s="940"/>
      <c r="KST113" s="940"/>
      <c r="KSU113" s="940"/>
      <c r="KSV113" s="940"/>
      <c r="KSW113" s="940"/>
      <c r="KSX113" s="940"/>
      <c r="KSY113" s="940"/>
      <c r="KSZ113" s="940"/>
      <c r="KTA113" s="940"/>
      <c r="KTB113" s="940"/>
      <c r="KTC113" s="940"/>
      <c r="KTD113" s="940"/>
      <c r="KTE113" s="940"/>
      <c r="KTF113" s="940"/>
      <c r="KTG113" s="940"/>
      <c r="KTH113" s="940"/>
      <c r="KTI113" s="940"/>
      <c r="KTJ113" s="940"/>
      <c r="KTK113" s="940"/>
      <c r="KTL113" s="940"/>
      <c r="KTM113" s="940"/>
      <c r="KTN113" s="940"/>
      <c r="KTO113" s="940"/>
      <c r="KTP113" s="940"/>
      <c r="KTQ113" s="940"/>
      <c r="KTR113" s="940"/>
      <c r="KTS113" s="940"/>
      <c r="KTT113" s="940"/>
      <c r="KTU113" s="940"/>
      <c r="KTV113" s="940"/>
      <c r="KTW113" s="940"/>
      <c r="KTX113" s="940"/>
      <c r="KTY113" s="940"/>
      <c r="KTZ113" s="940"/>
      <c r="KUA113" s="940"/>
      <c r="KUB113" s="940"/>
      <c r="KUC113" s="940"/>
      <c r="KUD113" s="940"/>
      <c r="KUE113" s="940"/>
      <c r="KUF113" s="940"/>
      <c r="KUG113" s="940"/>
      <c r="KUH113" s="940"/>
      <c r="KUI113" s="940"/>
      <c r="KUJ113" s="940"/>
      <c r="KUK113" s="940"/>
      <c r="KUL113" s="940"/>
      <c r="KUM113" s="940"/>
      <c r="KUN113" s="940"/>
      <c r="KUO113" s="940"/>
      <c r="KUP113" s="940"/>
      <c r="KUQ113" s="940"/>
      <c r="KUR113" s="940"/>
      <c r="KUS113" s="940"/>
      <c r="KUT113" s="940"/>
      <c r="KUU113" s="940"/>
      <c r="KUV113" s="940"/>
      <c r="KUW113" s="940"/>
      <c r="KUX113" s="940"/>
      <c r="KUY113" s="940"/>
      <c r="KUZ113" s="940"/>
      <c r="KVA113" s="940"/>
      <c r="KVB113" s="940"/>
      <c r="KVC113" s="940"/>
      <c r="KVD113" s="940"/>
      <c r="KVE113" s="940"/>
      <c r="KVF113" s="940"/>
      <c r="KVG113" s="940"/>
      <c r="KVH113" s="940"/>
      <c r="KVI113" s="940"/>
      <c r="KVJ113" s="940"/>
      <c r="KVK113" s="940"/>
      <c r="KVL113" s="940"/>
      <c r="KVM113" s="940"/>
      <c r="KVN113" s="940"/>
      <c r="KVO113" s="940"/>
      <c r="KVP113" s="940"/>
      <c r="KVQ113" s="940"/>
      <c r="KVR113" s="940"/>
      <c r="KVS113" s="940"/>
      <c r="KVT113" s="940"/>
      <c r="KVU113" s="940"/>
      <c r="KVV113" s="940"/>
      <c r="KVW113" s="940"/>
      <c r="KVX113" s="940"/>
      <c r="KVY113" s="940"/>
      <c r="KVZ113" s="940"/>
      <c r="KWA113" s="940"/>
      <c r="KWB113" s="940"/>
      <c r="KWC113" s="940"/>
      <c r="KWD113" s="940"/>
      <c r="KWE113" s="940"/>
      <c r="KWF113" s="940"/>
      <c r="KWG113" s="940"/>
      <c r="KWH113" s="940"/>
      <c r="KWI113" s="940"/>
      <c r="KWJ113" s="940"/>
      <c r="KWK113" s="940"/>
      <c r="KWL113" s="940"/>
      <c r="KWM113" s="940"/>
      <c r="KWN113" s="940"/>
      <c r="KWO113" s="940"/>
      <c r="KWP113" s="940"/>
      <c r="KWQ113" s="940"/>
      <c r="KWR113" s="940"/>
      <c r="KWS113" s="940"/>
      <c r="KWT113" s="940"/>
      <c r="KWU113" s="940"/>
      <c r="KWV113" s="940"/>
      <c r="KWW113" s="940"/>
      <c r="KWX113" s="940"/>
      <c r="KWY113" s="940"/>
      <c r="KWZ113" s="940"/>
      <c r="KXA113" s="940"/>
      <c r="KXB113" s="940"/>
      <c r="KXC113" s="940"/>
      <c r="KXD113" s="940"/>
      <c r="KXE113" s="940"/>
      <c r="KXF113" s="940"/>
      <c r="KXG113" s="940"/>
      <c r="KXH113" s="940"/>
      <c r="KXI113" s="940"/>
      <c r="KXJ113" s="940"/>
      <c r="KXK113" s="940"/>
      <c r="KXL113" s="940"/>
      <c r="KXM113" s="940"/>
      <c r="KXN113" s="940"/>
      <c r="KXO113" s="940"/>
      <c r="KXP113" s="940"/>
      <c r="KXQ113" s="940"/>
      <c r="KXR113" s="940"/>
      <c r="KXS113" s="940"/>
      <c r="KXT113" s="940"/>
      <c r="KXU113" s="940"/>
      <c r="KXV113" s="940"/>
      <c r="KXW113" s="940"/>
      <c r="KXX113" s="940"/>
      <c r="KXY113" s="940"/>
      <c r="KXZ113" s="940"/>
      <c r="KYA113" s="940"/>
      <c r="KYB113" s="940"/>
      <c r="KYC113" s="940"/>
      <c r="KYD113" s="940"/>
      <c r="KYE113" s="940"/>
      <c r="KYF113" s="940"/>
      <c r="KYG113" s="940"/>
      <c r="KYH113" s="940"/>
      <c r="KYI113" s="940"/>
      <c r="KYJ113" s="940"/>
      <c r="KYK113" s="940"/>
      <c r="KYL113" s="940"/>
      <c r="KYM113" s="940"/>
      <c r="KYN113" s="940"/>
      <c r="KYO113" s="940"/>
      <c r="KYP113" s="940"/>
      <c r="KYQ113" s="940"/>
      <c r="KYR113" s="940"/>
      <c r="KYS113" s="940"/>
      <c r="KYT113" s="940"/>
      <c r="KYU113" s="940"/>
      <c r="KYV113" s="940"/>
      <c r="KYW113" s="940"/>
      <c r="KYX113" s="940"/>
      <c r="KYY113" s="940"/>
      <c r="KYZ113" s="940"/>
      <c r="KZA113" s="940"/>
      <c r="KZB113" s="940"/>
      <c r="KZC113" s="940"/>
      <c r="KZD113" s="940"/>
      <c r="KZE113" s="940"/>
      <c r="KZF113" s="940"/>
      <c r="KZG113" s="940"/>
      <c r="KZH113" s="940"/>
      <c r="KZI113" s="940"/>
      <c r="KZJ113" s="940"/>
      <c r="KZK113" s="940"/>
      <c r="KZL113" s="940"/>
      <c r="KZM113" s="940"/>
      <c r="KZN113" s="940"/>
      <c r="KZO113" s="940"/>
      <c r="KZP113" s="940"/>
      <c r="KZQ113" s="940"/>
      <c r="KZR113" s="940"/>
      <c r="KZS113" s="940"/>
      <c r="KZT113" s="940"/>
      <c r="KZU113" s="940"/>
      <c r="KZV113" s="940"/>
      <c r="KZW113" s="940"/>
      <c r="KZX113" s="940"/>
      <c r="KZY113" s="940"/>
      <c r="KZZ113" s="940"/>
      <c r="LAA113" s="940"/>
      <c r="LAB113" s="940"/>
      <c r="LAC113" s="940"/>
      <c r="LAD113" s="940"/>
      <c r="LAE113" s="940"/>
      <c r="LAF113" s="940"/>
      <c r="LAG113" s="940"/>
      <c r="LAH113" s="940"/>
      <c r="LAI113" s="940"/>
      <c r="LAJ113" s="940"/>
      <c r="LAK113" s="940"/>
      <c r="LAL113" s="940"/>
      <c r="LAM113" s="940"/>
      <c r="LAN113" s="940"/>
      <c r="LAO113" s="940"/>
      <c r="LAP113" s="940"/>
      <c r="LAQ113" s="940"/>
      <c r="LAR113" s="940"/>
      <c r="LAS113" s="940"/>
      <c r="LAT113" s="940"/>
      <c r="LAU113" s="940"/>
      <c r="LAV113" s="940"/>
      <c r="LAW113" s="940"/>
      <c r="LAX113" s="940"/>
      <c r="LAY113" s="940"/>
      <c r="LAZ113" s="940"/>
      <c r="LBA113" s="940"/>
      <c r="LBB113" s="940"/>
      <c r="LBC113" s="940"/>
      <c r="LBD113" s="940"/>
      <c r="LBE113" s="940"/>
      <c r="LBF113" s="940"/>
      <c r="LBG113" s="940"/>
      <c r="LBH113" s="940"/>
      <c r="LBI113" s="940"/>
      <c r="LBJ113" s="940"/>
      <c r="LBK113" s="940"/>
      <c r="LBL113" s="940"/>
      <c r="LBM113" s="940"/>
      <c r="LBN113" s="940"/>
      <c r="LBO113" s="940"/>
      <c r="LBP113" s="940"/>
      <c r="LBQ113" s="940"/>
      <c r="LBR113" s="940"/>
      <c r="LBS113" s="940"/>
      <c r="LBT113" s="940"/>
      <c r="LBU113" s="940"/>
      <c r="LBV113" s="940"/>
      <c r="LBW113" s="940"/>
      <c r="LBX113" s="940"/>
      <c r="LBY113" s="940"/>
      <c r="LBZ113" s="940"/>
      <c r="LCA113" s="940"/>
      <c r="LCB113" s="940"/>
      <c r="LCC113" s="940"/>
      <c r="LCD113" s="940"/>
      <c r="LCE113" s="940"/>
      <c r="LCF113" s="940"/>
      <c r="LCG113" s="940"/>
      <c r="LCH113" s="940"/>
      <c r="LCI113" s="940"/>
      <c r="LCJ113" s="940"/>
      <c r="LCK113" s="940"/>
      <c r="LCL113" s="940"/>
      <c r="LCM113" s="940"/>
      <c r="LCN113" s="940"/>
      <c r="LCO113" s="940"/>
      <c r="LCP113" s="940"/>
      <c r="LCQ113" s="940"/>
      <c r="LCR113" s="940"/>
      <c r="LCS113" s="940"/>
      <c r="LCT113" s="940"/>
      <c r="LCU113" s="940"/>
      <c r="LCV113" s="940"/>
      <c r="LCW113" s="940"/>
      <c r="LCX113" s="940"/>
      <c r="LCY113" s="940"/>
      <c r="LCZ113" s="940"/>
      <c r="LDA113" s="940"/>
      <c r="LDB113" s="940"/>
      <c r="LDC113" s="940"/>
      <c r="LDD113" s="940"/>
      <c r="LDE113" s="940"/>
      <c r="LDF113" s="940"/>
      <c r="LDG113" s="940"/>
      <c r="LDH113" s="940"/>
      <c r="LDI113" s="940"/>
      <c r="LDJ113" s="940"/>
      <c r="LDK113" s="940"/>
      <c r="LDL113" s="940"/>
      <c r="LDM113" s="940"/>
      <c r="LDN113" s="940"/>
      <c r="LDO113" s="940"/>
      <c r="LDP113" s="940"/>
      <c r="LDQ113" s="940"/>
      <c r="LDR113" s="940"/>
      <c r="LDS113" s="940"/>
      <c r="LDT113" s="940"/>
      <c r="LDU113" s="940"/>
      <c r="LDV113" s="940"/>
      <c r="LDW113" s="940"/>
      <c r="LDX113" s="940"/>
      <c r="LDY113" s="940"/>
      <c r="LDZ113" s="940"/>
      <c r="LEA113" s="940"/>
      <c r="LEB113" s="940"/>
      <c r="LEC113" s="940"/>
      <c r="LED113" s="940"/>
      <c r="LEE113" s="940"/>
      <c r="LEF113" s="940"/>
      <c r="LEG113" s="940"/>
      <c r="LEH113" s="940"/>
      <c r="LEI113" s="940"/>
      <c r="LEJ113" s="940"/>
      <c r="LEK113" s="940"/>
      <c r="LEL113" s="940"/>
      <c r="LEM113" s="940"/>
      <c r="LEN113" s="940"/>
      <c r="LEO113" s="940"/>
      <c r="LEP113" s="940"/>
      <c r="LEQ113" s="940"/>
      <c r="LER113" s="940"/>
      <c r="LES113" s="940"/>
      <c r="LET113" s="940"/>
      <c r="LEU113" s="940"/>
      <c r="LEV113" s="940"/>
      <c r="LEW113" s="940"/>
      <c r="LEX113" s="940"/>
      <c r="LEY113" s="940"/>
      <c r="LEZ113" s="940"/>
      <c r="LFA113" s="940"/>
      <c r="LFB113" s="940"/>
      <c r="LFC113" s="940"/>
      <c r="LFD113" s="940"/>
      <c r="LFE113" s="940"/>
      <c r="LFF113" s="940"/>
      <c r="LFG113" s="940"/>
      <c r="LFH113" s="940"/>
      <c r="LFI113" s="940"/>
      <c r="LFJ113" s="940"/>
      <c r="LFK113" s="940"/>
      <c r="LFL113" s="940"/>
      <c r="LFM113" s="940"/>
      <c r="LFN113" s="940"/>
      <c r="LFO113" s="940"/>
      <c r="LFP113" s="940"/>
      <c r="LFQ113" s="940"/>
      <c r="LFR113" s="940"/>
      <c r="LFS113" s="940"/>
      <c r="LFT113" s="940"/>
      <c r="LFU113" s="940"/>
      <c r="LFV113" s="940"/>
      <c r="LFW113" s="940"/>
      <c r="LFX113" s="940"/>
      <c r="LFY113" s="940"/>
      <c r="LFZ113" s="940"/>
      <c r="LGA113" s="940"/>
      <c r="LGB113" s="940"/>
      <c r="LGC113" s="940"/>
      <c r="LGD113" s="940"/>
      <c r="LGE113" s="940"/>
      <c r="LGF113" s="940"/>
      <c r="LGG113" s="940"/>
      <c r="LGH113" s="940"/>
      <c r="LGI113" s="940"/>
      <c r="LGJ113" s="940"/>
      <c r="LGK113" s="940"/>
      <c r="LGL113" s="940"/>
      <c r="LGM113" s="940"/>
      <c r="LGN113" s="940"/>
      <c r="LGO113" s="940"/>
      <c r="LGP113" s="940"/>
      <c r="LGQ113" s="940"/>
      <c r="LGR113" s="940"/>
      <c r="LGS113" s="940"/>
      <c r="LGT113" s="940"/>
      <c r="LGU113" s="940"/>
      <c r="LGV113" s="940"/>
      <c r="LGW113" s="940"/>
      <c r="LGX113" s="940"/>
      <c r="LGY113" s="940"/>
      <c r="LGZ113" s="940"/>
      <c r="LHA113" s="940"/>
      <c r="LHB113" s="940"/>
      <c r="LHC113" s="940"/>
      <c r="LHD113" s="940"/>
      <c r="LHE113" s="940"/>
      <c r="LHF113" s="940"/>
      <c r="LHG113" s="940"/>
      <c r="LHH113" s="940"/>
      <c r="LHI113" s="940"/>
      <c r="LHJ113" s="940"/>
      <c r="LHK113" s="940"/>
      <c r="LHL113" s="940"/>
      <c r="LHM113" s="940"/>
      <c r="LHN113" s="940"/>
      <c r="LHO113" s="940"/>
      <c r="LHP113" s="940"/>
      <c r="LHQ113" s="940"/>
      <c r="LHR113" s="940"/>
      <c r="LHS113" s="940"/>
      <c r="LHT113" s="940"/>
      <c r="LHU113" s="940"/>
      <c r="LHV113" s="940"/>
      <c r="LHW113" s="940"/>
      <c r="LHX113" s="940"/>
      <c r="LHY113" s="940"/>
      <c r="LHZ113" s="940"/>
      <c r="LIA113" s="940"/>
      <c r="LIB113" s="940"/>
      <c r="LIC113" s="940"/>
      <c r="LID113" s="940"/>
      <c r="LIE113" s="940"/>
      <c r="LIF113" s="940"/>
      <c r="LIG113" s="940"/>
      <c r="LIH113" s="940"/>
      <c r="LII113" s="940"/>
      <c r="LIJ113" s="940"/>
      <c r="LIK113" s="940"/>
      <c r="LIL113" s="940"/>
      <c r="LIM113" s="940"/>
      <c r="LIN113" s="940"/>
      <c r="LIO113" s="940"/>
      <c r="LIP113" s="940"/>
      <c r="LIQ113" s="940"/>
      <c r="LIR113" s="940"/>
      <c r="LIS113" s="940"/>
      <c r="LIT113" s="940"/>
      <c r="LIU113" s="940"/>
      <c r="LIV113" s="940"/>
      <c r="LIW113" s="940"/>
      <c r="LIX113" s="940"/>
      <c r="LIY113" s="940"/>
      <c r="LIZ113" s="940"/>
      <c r="LJA113" s="940"/>
      <c r="LJB113" s="940"/>
      <c r="LJC113" s="940"/>
      <c r="LJD113" s="940"/>
      <c r="LJE113" s="940"/>
      <c r="LJF113" s="940"/>
      <c r="LJG113" s="940"/>
      <c r="LJH113" s="940"/>
      <c r="LJI113" s="940"/>
      <c r="LJJ113" s="940"/>
      <c r="LJK113" s="940"/>
      <c r="LJL113" s="940"/>
      <c r="LJM113" s="940"/>
      <c r="LJN113" s="940"/>
      <c r="LJO113" s="940"/>
      <c r="LJP113" s="940"/>
      <c r="LJQ113" s="940"/>
      <c r="LJR113" s="940"/>
      <c r="LJS113" s="940"/>
      <c r="LJT113" s="940"/>
      <c r="LJU113" s="940"/>
      <c r="LJV113" s="940"/>
      <c r="LJW113" s="940"/>
      <c r="LJX113" s="940"/>
      <c r="LJY113" s="940"/>
      <c r="LJZ113" s="940"/>
      <c r="LKA113" s="940"/>
      <c r="LKB113" s="940"/>
      <c r="LKC113" s="940"/>
      <c r="LKD113" s="940"/>
      <c r="LKE113" s="940"/>
      <c r="LKF113" s="940"/>
      <c r="LKG113" s="940"/>
      <c r="LKH113" s="940"/>
      <c r="LKI113" s="940"/>
      <c r="LKJ113" s="940"/>
      <c r="LKK113" s="940"/>
      <c r="LKL113" s="940"/>
      <c r="LKM113" s="940"/>
      <c r="LKN113" s="940"/>
      <c r="LKO113" s="940"/>
      <c r="LKP113" s="940"/>
      <c r="LKQ113" s="940"/>
      <c r="LKR113" s="940"/>
      <c r="LKS113" s="940"/>
      <c r="LKT113" s="940"/>
      <c r="LKU113" s="940"/>
      <c r="LKV113" s="940"/>
      <c r="LKW113" s="940"/>
      <c r="LKX113" s="940"/>
      <c r="LKY113" s="940"/>
      <c r="LKZ113" s="940"/>
      <c r="LLA113" s="940"/>
      <c r="LLB113" s="940"/>
      <c r="LLC113" s="940"/>
      <c r="LLD113" s="940"/>
      <c r="LLE113" s="940"/>
      <c r="LLF113" s="940"/>
      <c r="LLG113" s="940"/>
      <c r="LLH113" s="940"/>
      <c r="LLI113" s="940"/>
      <c r="LLJ113" s="940"/>
      <c r="LLK113" s="940"/>
      <c r="LLL113" s="940"/>
      <c r="LLM113" s="940"/>
      <c r="LLN113" s="940"/>
      <c r="LLO113" s="940"/>
      <c r="LLP113" s="940"/>
      <c r="LLQ113" s="940"/>
      <c r="LLR113" s="940"/>
      <c r="LLS113" s="940"/>
      <c r="LLT113" s="940"/>
      <c r="LLU113" s="940"/>
      <c r="LLV113" s="940"/>
      <c r="LLW113" s="940"/>
      <c r="LLX113" s="940"/>
      <c r="LLY113" s="940"/>
      <c r="LLZ113" s="940"/>
      <c r="LMA113" s="940"/>
      <c r="LMB113" s="940"/>
      <c r="LMC113" s="940"/>
      <c r="LMD113" s="940"/>
      <c r="LME113" s="940"/>
      <c r="LMF113" s="940"/>
      <c r="LMG113" s="940"/>
      <c r="LMH113" s="940"/>
      <c r="LMI113" s="940"/>
      <c r="LMJ113" s="940"/>
      <c r="LMK113" s="940"/>
      <c r="LML113" s="940"/>
      <c r="LMM113" s="940"/>
      <c r="LMN113" s="940"/>
      <c r="LMO113" s="940"/>
      <c r="LMP113" s="940"/>
      <c r="LMQ113" s="940"/>
      <c r="LMR113" s="940"/>
      <c r="LMS113" s="940"/>
      <c r="LMT113" s="940"/>
      <c r="LMU113" s="940"/>
      <c r="LMV113" s="940"/>
      <c r="LMW113" s="940"/>
      <c r="LMX113" s="940"/>
      <c r="LMY113" s="940"/>
      <c r="LMZ113" s="940"/>
      <c r="LNA113" s="940"/>
      <c r="LNB113" s="940"/>
      <c r="LNC113" s="940"/>
      <c r="LND113" s="940"/>
      <c r="LNE113" s="940"/>
      <c r="LNF113" s="940"/>
      <c r="LNG113" s="940"/>
      <c r="LNH113" s="940"/>
      <c r="LNI113" s="940"/>
      <c r="LNJ113" s="940"/>
      <c r="LNK113" s="940"/>
      <c r="LNL113" s="940"/>
      <c r="LNM113" s="940"/>
      <c r="LNN113" s="940"/>
      <c r="LNO113" s="940"/>
      <c r="LNP113" s="940"/>
      <c r="LNQ113" s="940"/>
      <c r="LNR113" s="940"/>
      <c r="LNS113" s="940"/>
      <c r="LNT113" s="940"/>
      <c r="LNU113" s="940"/>
      <c r="LNV113" s="940"/>
      <c r="LNW113" s="940"/>
      <c r="LNX113" s="940"/>
      <c r="LNY113" s="940"/>
      <c r="LNZ113" s="940"/>
      <c r="LOA113" s="940"/>
      <c r="LOB113" s="940"/>
      <c r="LOC113" s="940"/>
      <c r="LOD113" s="940"/>
      <c r="LOE113" s="940"/>
      <c r="LOF113" s="940"/>
      <c r="LOG113" s="940"/>
      <c r="LOH113" s="940"/>
      <c r="LOI113" s="940"/>
      <c r="LOJ113" s="940"/>
      <c r="LOK113" s="940"/>
      <c r="LOL113" s="940"/>
      <c r="LOM113" s="940"/>
      <c r="LON113" s="940"/>
      <c r="LOO113" s="940"/>
      <c r="LOP113" s="940"/>
      <c r="LOQ113" s="940"/>
      <c r="LOR113" s="940"/>
      <c r="LOS113" s="940"/>
      <c r="LOT113" s="940"/>
      <c r="LOU113" s="940"/>
      <c r="LOV113" s="940"/>
      <c r="LOW113" s="940"/>
      <c r="LOX113" s="940"/>
      <c r="LOY113" s="940"/>
      <c r="LOZ113" s="940"/>
      <c r="LPA113" s="940"/>
      <c r="LPB113" s="940"/>
      <c r="LPC113" s="940"/>
      <c r="LPD113" s="940"/>
      <c r="LPE113" s="940"/>
      <c r="LPF113" s="940"/>
      <c r="LPG113" s="940"/>
      <c r="LPH113" s="940"/>
      <c r="LPI113" s="940"/>
      <c r="LPJ113" s="940"/>
      <c r="LPK113" s="940"/>
      <c r="LPL113" s="940"/>
      <c r="LPM113" s="940"/>
      <c r="LPN113" s="940"/>
      <c r="LPO113" s="940"/>
      <c r="LPP113" s="940"/>
      <c r="LPQ113" s="940"/>
      <c r="LPR113" s="940"/>
      <c r="LPS113" s="940"/>
      <c r="LPT113" s="940"/>
      <c r="LPU113" s="940"/>
      <c r="LPV113" s="940"/>
      <c r="LPW113" s="940"/>
      <c r="LPX113" s="940"/>
      <c r="LPY113" s="940"/>
      <c r="LPZ113" s="940"/>
      <c r="LQA113" s="940"/>
      <c r="LQB113" s="940"/>
      <c r="LQC113" s="940"/>
      <c r="LQD113" s="940"/>
      <c r="LQE113" s="940"/>
      <c r="LQF113" s="940"/>
      <c r="LQG113" s="940"/>
      <c r="LQH113" s="940"/>
      <c r="LQI113" s="940"/>
      <c r="LQJ113" s="940"/>
      <c r="LQK113" s="940"/>
      <c r="LQL113" s="940"/>
      <c r="LQM113" s="940"/>
      <c r="LQN113" s="940"/>
      <c r="LQO113" s="940"/>
      <c r="LQP113" s="940"/>
      <c r="LQQ113" s="940"/>
      <c r="LQR113" s="940"/>
      <c r="LQS113" s="940"/>
      <c r="LQT113" s="940"/>
      <c r="LQU113" s="940"/>
      <c r="LQV113" s="940"/>
      <c r="LQW113" s="940"/>
      <c r="LQX113" s="940"/>
      <c r="LQY113" s="940"/>
      <c r="LQZ113" s="940"/>
      <c r="LRA113" s="940"/>
      <c r="LRB113" s="940"/>
      <c r="LRC113" s="940"/>
      <c r="LRD113" s="940"/>
      <c r="LRE113" s="940"/>
      <c r="LRF113" s="940"/>
      <c r="LRG113" s="940"/>
      <c r="LRH113" s="940"/>
      <c r="LRI113" s="940"/>
      <c r="LRJ113" s="940"/>
      <c r="LRK113" s="940"/>
      <c r="LRL113" s="940"/>
      <c r="LRM113" s="940"/>
      <c r="LRN113" s="940"/>
      <c r="LRO113" s="940"/>
      <c r="LRP113" s="940"/>
      <c r="LRQ113" s="940"/>
      <c r="LRR113" s="940"/>
      <c r="LRS113" s="940"/>
      <c r="LRT113" s="940"/>
      <c r="LRU113" s="940"/>
      <c r="LRV113" s="940"/>
      <c r="LRW113" s="940"/>
      <c r="LRX113" s="940"/>
      <c r="LRY113" s="940"/>
      <c r="LRZ113" s="940"/>
      <c r="LSA113" s="940"/>
      <c r="LSB113" s="940"/>
      <c r="LSC113" s="940"/>
      <c r="LSD113" s="940"/>
      <c r="LSE113" s="940"/>
      <c r="LSF113" s="940"/>
      <c r="LSG113" s="940"/>
      <c r="LSH113" s="940"/>
      <c r="LSI113" s="940"/>
      <c r="LSJ113" s="940"/>
      <c r="LSK113" s="940"/>
      <c r="LSL113" s="940"/>
      <c r="LSM113" s="940"/>
      <c r="LSN113" s="940"/>
      <c r="LSO113" s="940"/>
      <c r="LSP113" s="940"/>
      <c r="LSQ113" s="940"/>
      <c r="LSR113" s="940"/>
      <c r="LSS113" s="940"/>
      <c r="LST113" s="940"/>
      <c r="LSU113" s="940"/>
      <c r="LSV113" s="940"/>
      <c r="LSW113" s="940"/>
      <c r="LSX113" s="940"/>
      <c r="LSY113" s="940"/>
      <c r="LSZ113" s="940"/>
      <c r="LTA113" s="940"/>
      <c r="LTB113" s="940"/>
      <c r="LTC113" s="940"/>
      <c r="LTD113" s="940"/>
      <c r="LTE113" s="940"/>
      <c r="LTF113" s="940"/>
      <c r="LTG113" s="940"/>
      <c r="LTH113" s="940"/>
      <c r="LTI113" s="940"/>
      <c r="LTJ113" s="940"/>
      <c r="LTK113" s="940"/>
      <c r="LTL113" s="940"/>
      <c r="LTM113" s="940"/>
      <c r="LTN113" s="940"/>
      <c r="LTO113" s="940"/>
      <c r="LTP113" s="940"/>
      <c r="LTQ113" s="940"/>
      <c r="LTR113" s="940"/>
      <c r="LTS113" s="940"/>
      <c r="LTT113" s="940"/>
      <c r="LTU113" s="940"/>
      <c r="LTV113" s="940"/>
      <c r="LTW113" s="940"/>
      <c r="LTX113" s="940"/>
      <c r="LTY113" s="940"/>
      <c r="LTZ113" s="940"/>
      <c r="LUA113" s="940"/>
      <c r="LUB113" s="940"/>
      <c r="LUC113" s="940"/>
      <c r="LUD113" s="940"/>
      <c r="LUE113" s="940"/>
      <c r="LUF113" s="940"/>
      <c r="LUG113" s="940"/>
      <c r="LUH113" s="940"/>
      <c r="LUI113" s="940"/>
      <c r="LUJ113" s="940"/>
      <c r="LUK113" s="940"/>
      <c r="LUL113" s="940"/>
      <c r="LUM113" s="940"/>
      <c r="LUN113" s="940"/>
      <c r="LUO113" s="940"/>
      <c r="LUP113" s="940"/>
      <c r="LUQ113" s="940"/>
      <c r="LUR113" s="940"/>
      <c r="LUS113" s="940"/>
      <c r="LUT113" s="940"/>
      <c r="LUU113" s="940"/>
      <c r="LUV113" s="940"/>
      <c r="LUW113" s="940"/>
      <c r="LUX113" s="940"/>
      <c r="LUY113" s="940"/>
      <c r="LUZ113" s="940"/>
      <c r="LVA113" s="940"/>
      <c r="LVB113" s="940"/>
      <c r="LVC113" s="940"/>
      <c r="LVD113" s="940"/>
      <c r="LVE113" s="940"/>
      <c r="LVF113" s="940"/>
      <c r="LVG113" s="940"/>
      <c r="LVH113" s="940"/>
      <c r="LVI113" s="940"/>
      <c r="LVJ113" s="940"/>
      <c r="LVK113" s="940"/>
      <c r="LVL113" s="940"/>
      <c r="LVM113" s="940"/>
      <c r="LVN113" s="940"/>
      <c r="LVO113" s="940"/>
      <c r="LVP113" s="940"/>
      <c r="LVQ113" s="940"/>
      <c r="LVR113" s="940"/>
      <c r="LVS113" s="940"/>
      <c r="LVT113" s="940"/>
      <c r="LVU113" s="940"/>
      <c r="LVV113" s="940"/>
      <c r="LVW113" s="940"/>
      <c r="LVX113" s="940"/>
      <c r="LVY113" s="940"/>
      <c r="LVZ113" s="940"/>
      <c r="LWA113" s="940"/>
      <c r="LWB113" s="940"/>
      <c r="LWC113" s="940"/>
      <c r="LWD113" s="940"/>
      <c r="LWE113" s="940"/>
      <c r="LWF113" s="940"/>
      <c r="LWG113" s="940"/>
      <c r="LWH113" s="940"/>
      <c r="LWI113" s="940"/>
      <c r="LWJ113" s="940"/>
      <c r="LWK113" s="940"/>
      <c r="LWL113" s="940"/>
      <c r="LWM113" s="940"/>
      <c r="LWN113" s="940"/>
      <c r="LWO113" s="940"/>
      <c r="LWP113" s="940"/>
      <c r="LWQ113" s="940"/>
      <c r="LWR113" s="940"/>
      <c r="LWS113" s="940"/>
      <c r="LWT113" s="940"/>
      <c r="LWU113" s="940"/>
      <c r="LWV113" s="940"/>
      <c r="LWW113" s="940"/>
      <c r="LWX113" s="940"/>
      <c r="LWY113" s="940"/>
      <c r="LWZ113" s="940"/>
      <c r="LXA113" s="940"/>
      <c r="LXB113" s="940"/>
      <c r="LXC113" s="940"/>
      <c r="LXD113" s="940"/>
      <c r="LXE113" s="940"/>
      <c r="LXF113" s="940"/>
      <c r="LXG113" s="940"/>
      <c r="LXH113" s="940"/>
      <c r="LXI113" s="940"/>
      <c r="LXJ113" s="940"/>
      <c r="LXK113" s="940"/>
      <c r="LXL113" s="940"/>
      <c r="LXM113" s="940"/>
      <c r="LXN113" s="940"/>
      <c r="LXO113" s="940"/>
      <c r="LXP113" s="940"/>
      <c r="LXQ113" s="940"/>
      <c r="LXR113" s="940"/>
      <c r="LXS113" s="940"/>
      <c r="LXT113" s="940"/>
      <c r="LXU113" s="940"/>
      <c r="LXV113" s="940"/>
      <c r="LXW113" s="940"/>
      <c r="LXX113" s="940"/>
      <c r="LXY113" s="940"/>
      <c r="LXZ113" s="940"/>
      <c r="LYA113" s="940"/>
      <c r="LYB113" s="940"/>
      <c r="LYC113" s="940"/>
      <c r="LYD113" s="940"/>
      <c r="LYE113" s="940"/>
      <c r="LYF113" s="940"/>
      <c r="LYG113" s="940"/>
      <c r="LYH113" s="940"/>
      <c r="LYI113" s="940"/>
      <c r="LYJ113" s="940"/>
      <c r="LYK113" s="940"/>
      <c r="LYL113" s="940"/>
      <c r="LYM113" s="940"/>
      <c r="LYN113" s="940"/>
      <c r="LYO113" s="940"/>
      <c r="LYP113" s="940"/>
      <c r="LYQ113" s="940"/>
      <c r="LYR113" s="940"/>
      <c r="LYS113" s="940"/>
      <c r="LYT113" s="940"/>
      <c r="LYU113" s="940"/>
      <c r="LYV113" s="940"/>
      <c r="LYW113" s="940"/>
      <c r="LYX113" s="940"/>
      <c r="LYY113" s="940"/>
      <c r="LYZ113" s="940"/>
      <c r="LZA113" s="940"/>
      <c r="LZB113" s="940"/>
      <c r="LZC113" s="940"/>
      <c r="LZD113" s="940"/>
      <c r="LZE113" s="940"/>
      <c r="LZF113" s="940"/>
      <c r="LZG113" s="940"/>
      <c r="LZH113" s="940"/>
      <c r="LZI113" s="940"/>
      <c r="LZJ113" s="940"/>
      <c r="LZK113" s="940"/>
      <c r="LZL113" s="940"/>
      <c r="LZM113" s="940"/>
      <c r="LZN113" s="940"/>
      <c r="LZO113" s="940"/>
      <c r="LZP113" s="940"/>
      <c r="LZQ113" s="940"/>
      <c r="LZR113" s="940"/>
      <c r="LZS113" s="940"/>
      <c r="LZT113" s="940"/>
      <c r="LZU113" s="940"/>
      <c r="LZV113" s="940"/>
      <c r="LZW113" s="940"/>
      <c r="LZX113" s="940"/>
      <c r="LZY113" s="940"/>
      <c r="LZZ113" s="940"/>
      <c r="MAA113" s="940"/>
      <c r="MAB113" s="940"/>
      <c r="MAC113" s="940"/>
      <c r="MAD113" s="940"/>
      <c r="MAE113" s="940"/>
      <c r="MAF113" s="940"/>
      <c r="MAG113" s="940"/>
      <c r="MAH113" s="940"/>
      <c r="MAI113" s="940"/>
      <c r="MAJ113" s="940"/>
      <c r="MAK113" s="940"/>
      <c r="MAL113" s="940"/>
      <c r="MAM113" s="940"/>
      <c r="MAN113" s="940"/>
      <c r="MAO113" s="940"/>
      <c r="MAP113" s="940"/>
      <c r="MAQ113" s="940"/>
      <c r="MAR113" s="940"/>
      <c r="MAS113" s="940"/>
      <c r="MAT113" s="940"/>
      <c r="MAU113" s="940"/>
      <c r="MAV113" s="940"/>
      <c r="MAW113" s="940"/>
      <c r="MAX113" s="940"/>
      <c r="MAY113" s="940"/>
      <c r="MAZ113" s="940"/>
      <c r="MBA113" s="940"/>
      <c r="MBB113" s="940"/>
      <c r="MBC113" s="940"/>
      <c r="MBD113" s="940"/>
      <c r="MBE113" s="940"/>
      <c r="MBF113" s="940"/>
      <c r="MBG113" s="940"/>
      <c r="MBH113" s="940"/>
      <c r="MBI113" s="940"/>
      <c r="MBJ113" s="940"/>
      <c r="MBK113" s="940"/>
      <c r="MBL113" s="940"/>
      <c r="MBM113" s="940"/>
      <c r="MBN113" s="940"/>
      <c r="MBO113" s="940"/>
      <c r="MBP113" s="940"/>
      <c r="MBQ113" s="940"/>
      <c r="MBR113" s="940"/>
      <c r="MBS113" s="940"/>
      <c r="MBT113" s="940"/>
      <c r="MBU113" s="940"/>
      <c r="MBV113" s="940"/>
      <c r="MBW113" s="940"/>
      <c r="MBX113" s="940"/>
      <c r="MBY113" s="940"/>
      <c r="MBZ113" s="940"/>
      <c r="MCA113" s="940"/>
      <c r="MCB113" s="940"/>
      <c r="MCC113" s="940"/>
      <c r="MCD113" s="940"/>
      <c r="MCE113" s="940"/>
      <c r="MCF113" s="940"/>
      <c r="MCG113" s="940"/>
      <c r="MCH113" s="940"/>
      <c r="MCI113" s="940"/>
      <c r="MCJ113" s="940"/>
      <c r="MCK113" s="940"/>
      <c r="MCL113" s="940"/>
      <c r="MCM113" s="940"/>
      <c r="MCN113" s="940"/>
      <c r="MCO113" s="940"/>
      <c r="MCP113" s="940"/>
      <c r="MCQ113" s="940"/>
      <c r="MCR113" s="940"/>
      <c r="MCS113" s="940"/>
      <c r="MCT113" s="940"/>
      <c r="MCU113" s="940"/>
      <c r="MCV113" s="940"/>
      <c r="MCW113" s="940"/>
      <c r="MCX113" s="940"/>
      <c r="MCY113" s="940"/>
      <c r="MCZ113" s="940"/>
      <c r="MDA113" s="940"/>
      <c r="MDB113" s="940"/>
      <c r="MDC113" s="940"/>
      <c r="MDD113" s="940"/>
      <c r="MDE113" s="940"/>
      <c r="MDF113" s="940"/>
      <c r="MDG113" s="940"/>
      <c r="MDH113" s="940"/>
      <c r="MDI113" s="940"/>
      <c r="MDJ113" s="940"/>
      <c r="MDK113" s="940"/>
      <c r="MDL113" s="940"/>
      <c r="MDM113" s="940"/>
      <c r="MDN113" s="940"/>
      <c r="MDO113" s="940"/>
      <c r="MDP113" s="940"/>
      <c r="MDQ113" s="940"/>
      <c r="MDR113" s="940"/>
      <c r="MDS113" s="940"/>
      <c r="MDT113" s="940"/>
      <c r="MDU113" s="940"/>
      <c r="MDV113" s="940"/>
      <c r="MDW113" s="940"/>
      <c r="MDX113" s="940"/>
      <c r="MDY113" s="940"/>
      <c r="MDZ113" s="940"/>
      <c r="MEA113" s="940"/>
      <c r="MEB113" s="940"/>
      <c r="MEC113" s="940"/>
      <c r="MED113" s="940"/>
      <c r="MEE113" s="940"/>
      <c r="MEF113" s="940"/>
      <c r="MEG113" s="940"/>
      <c r="MEH113" s="940"/>
      <c r="MEI113" s="940"/>
      <c r="MEJ113" s="940"/>
      <c r="MEK113" s="940"/>
      <c r="MEL113" s="940"/>
      <c r="MEM113" s="940"/>
      <c r="MEN113" s="940"/>
      <c r="MEO113" s="940"/>
      <c r="MEP113" s="940"/>
      <c r="MEQ113" s="940"/>
      <c r="MER113" s="940"/>
      <c r="MES113" s="940"/>
      <c r="MET113" s="940"/>
      <c r="MEU113" s="940"/>
      <c r="MEV113" s="940"/>
      <c r="MEW113" s="940"/>
      <c r="MEX113" s="940"/>
      <c r="MEY113" s="940"/>
      <c r="MEZ113" s="940"/>
      <c r="MFA113" s="940"/>
      <c r="MFB113" s="940"/>
      <c r="MFC113" s="940"/>
      <c r="MFD113" s="940"/>
      <c r="MFE113" s="940"/>
      <c r="MFF113" s="940"/>
      <c r="MFG113" s="940"/>
      <c r="MFH113" s="940"/>
      <c r="MFI113" s="940"/>
      <c r="MFJ113" s="940"/>
      <c r="MFK113" s="940"/>
      <c r="MFL113" s="940"/>
      <c r="MFM113" s="940"/>
      <c r="MFN113" s="940"/>
      <c r="MFO113" s="940"/>
      <c r="MFP113" s="940"/>
      <c r="MFQ113" s="940"/>
      <c r="MFR113" s="940"/>
      <c r="MFS113" s="940"/>
      <c r="MFT113" s="940"/>
      <c r="MFU113" s="940"/>
      <c r="MFV113" s="940"/>
      <c r="MFW113" s="940"/>
      <c r="MFX113" s="940"/>
      <c r="MFY113" s="940"/>
      <c r="MFZ113" s="940"/>
      <c r="MGA113" s="940"/>
      <c r="MGB113" s="940"/>
      <c r="MGC113" s="940"/>
      <c r="MGD113" s="940"/>
      <c r="MGE113" s="940"/>
      <c r="MGF113" s="940"/>
      <c r="MGG113" s="940"/>
      <c r="MGH113" s="940"/>
      <c r="MGI113" s="940"/>
      <c r="MGJ113" s="940"/>
      <c r="MGK113" s="940"/>
      <c r="MGL113" s="940"/>
      <c r="MGM113" s="940"/>
      <c r="MGN113" s="940"/>
      <c r="MGO113" s="940"/>
      <c r="MGP113" s="940"/>
      <c r="MGQ113" s="940"/>
      <c r="MGR113" s="940"/>
      <c r="MGS113" s="940"/>
      <c r="MGT113" s="940"/>
      <c r="MGU113" s="940"/>
      <c r="MGV113" s="940"/>
      <c r="MGW113" s="940"/>
      <c r="MGX113" s="940"/>
      <c r="MGY113" s="940"/>
      <c r="MGZ113" s="940"/>
      <c r="MHA113" s="940"/>
      <c r="MHB113" s="940"/>
      <c r="MHC113" s="940"/>
      <c r="MHD113" s="940"/>
      <c r="MHE113" s="940"/>
      <c r="MHF113" s="940"/>
      <c r="MHG113" s="940"/>
      <c r="MHH113" s="940"/>
      <c r="MHI113" s="940"/>
      <c r="MHJ113" s="940"/>
      <c r="MHK113" s="940"/>
      <c r="MHL113" s="940"/>
      <c r="MHM113" s="940"/>
      <c r="MHN113" s="940"/>
      <c r="MHO113" s="940"/>
      <c r="MHP113" s="940"/>
      <c r="MHQ113" s="940"/>
      <c r="MHR113" s="940"/>
      <c r="MHS113" s="940"/>
      <c r="MHT113" s="940"/>
      <c r="MHU113" s="940"/>
      <c r="MHV113" s="940"/>
      <c r="MHW113" s="940"/>
      <c r="MHX113" s="940"/>
      <c r="MHY113" s="940"/>
      <c r="MHZ113" s="940"/>
      <c r="MIA113" s="940"/>
      <c r="MIB113" s="940"/>
      <c r="MIC113" s="940"/>
      <c r="MID113" s="940"/>
      <c r="MIE113" s="940"/>
      <c r="MIF113" s="940"/>
      <c r="MIG113" s="940"/>
      <c r="MIH113" s="940"/>
      <c r="MII113" s="940"/>
      <c r="MIJ113" s="940"/>
      <c r="MIK113" s="940"/>
      <c r="MIL113" s="940"/>
      <c r="MIM113" s="940"/>
      <c r="MIN113" s="940"/>
      <c r="MIO113" s="940"/>
      <c r="MIP113" s="940"/>
      <c r="MIQ113" s="940"/>
      <c r="MIR113" s="940"/>
      <c r="MIS113" s="940"/>
      <c r="MIT113" s="940"/>
      <c r="MIU113" s="940"/>
      <c r="MIV113" s="940"/>
      <c r="MIW113" s="940"/>
      <c r="MIX113" s="940"/>
      <c r="MIY113" s="940"/>
      <c r="MIZ113" s="940"/>
      <c r="MJA113" s="940"/>
      <c r="MJB113" s="940"/>
      <c r="MJC113" s="940"/>
      <c r="MJD113" s="940"/>
      <c r="MJE113" s="940"/>
      <c r="MJF113" s="940"/>
      <c r="MJG113" s="940"/>
      <c r="MJH113" s="940"/>
      <c r="MJI113" s="940"/>
      <c r="MJJ113" s="940"/>
      <c r="MJK113" s="940"/>
      <c r="MJL113" s="940"/>
      <c r="MJM113" s="940"/>
      <c r="MJN113" s="940"/>
      <c r="MJO113" s="940"/>
      <c r="MJP113" s="940"/>
      <c r="MJQ113" s="940"/>
      <c r="MJR113" s="940"/>
      <c r="MJS113" s="940"/>
      <c r="MJT113" s="940"/>
      <c r="MJU113" s="940"/>
      <c r="MJV113" s="940"/>
      <c r="MJW113" s="940"/>
      <c r="MJX113" s="940"/>
      <c r="MJY113" s="940"/>
      <c r="MJZ113" s="940"/>
      <c r="MKA113" s="940"/>
      <c r="MKB113" s="940"/>
      <c r="MKC113" s="940"/>
      <c r="MKD113" s="940"/>
      <c r="MKE113" s="940"/>
      <c r="MKF113" s="940"/>
      <c r="MKG113" s="940"/>
      <c r="MKH113" s="940"/>
      <c r="MKI113" s="940"/>
      <c r="MKJ113" s="940"/>
      <c r="MKK113" s="940"/>
      <c r="MKL113" s="940"/>
      <c r="MKM113" s="940"/>
      <c r="MKN113" s="940"/>
      <c r="MKO113" s="940"/>
      <c r="MKP113" s="940"/>
      <c r="MKQ113" s="940"/>
      <c r="MKR113" s="940"/>
      <c r="MKS113" s="940"/>
      <c r="MKT113" s="940"/>
      <c r="MKU113" s="940"/>
      <c r="MKV113" s="940"/>
      <c r="MKW113" s="940"/>
      <c r="MKX113" s="940"/>
      <c r="MKY113" s="940"/>
      <c r="MKZ113" s="940"/>
      <c r="MLA113" s="940"/>
      <c r="MLB113" s="940"/>
      <c r="MLC113" s="940"/>
      <c r="MLD113" s="940"/>
      <c r="MLE113" s="940"/>
      <c r="MLF113" s="940"/>
      <c r="MLG113" s="940"/>
      <c r="MLH113" s="940"/>
      <c r="MLI113" s="940"/>
      <c r="MLJ113" s="940"/>
      <c r="MLK113" s="940"/>
      <c r="MLL113" s="940"/>
      <c r="MLM113" s="940"/>
      <c r="MLN113" s="940"/>
      <c r="MLO113" s="940"/>
      <c r="MLP113" s="940"/>
      <c r="MLQ113" s="940"/>
      <c r="MLR113" s="940"/>
      <c r="MLS113" s="940"/>
      <c r="MLT113" s="940"/>
      <c r="MLU113" s="940"/>
      <c r="MLV113" s="940"/>
      <c r="MLW113" s="940"/>
      <c r="MLX113" s="940"/>
      <c r="MLY113" s="940"/>
      <c r="MLZ113" s="940"/>
      <c r="MMA113" s="940"/>
      <c r="MMB113" s="940"/>
      <c r="MMC113" s="940"/>
      <c r="MMD113" s="940"/>
      <c r="MME113" s="940"/>
      <c r="MMF113" s="940"/>
      <c r="MMG113" s="940"/>
      <c r="MMH113" s="940"/>
      <c r="MMI113" s="940"/>
      <c r="MMJ113" s="940"/>
      <c r="MMK113" s="940"/>
      <c r="MML113" s="940"/>
      <c r="MMM113" s="940"/>
      <c r="MMN113" s="940"/>
      <c r="MMO113" s="940"/>
      <c r="MMP113" s="940"/>
      <c r="MMQ113" s="940"/>
      <c r="MMR113" s="940"/>
      <c r="MMS113" s="940"/>
      <c r="MMT113" s="940"/>
      <c r="MMU113" s="940"/>
      <c r="MMV113" s="940"/>
      <c r="MMW113" s="940"/>
      <c r="MMX113" s="940"/>
      <c r="MMY113" s="940"/>
      <c r="MMZ113" s="940"/>
      <c r="MNA113" s="940"/>
      <c r="MNB113" s="940"/>
      <c r="MNC113" s="940"/>
      <c r="MND113" s="940"/>
      <c r="MNE113" s="940"/>
      <c r="MNF113" s="940"/>
      <c r="MNG113" s="940"/>
      <c r="MNH113" s="940"/>
      <c r="MNI113" s="940"/>
      <c r="MNJ113" s="940"/>
      <c r="MNK113" s="940"/>
      <c r="MNL113" s="940"/>
      <c r="MNM113" s="940"/>
      <c r="MNN113" s="940"/>
      <c r="MNO113" s="940"/>
      <c r="MNP113" s="940"/>
      <c r="MNQ113" s="940"/>
      <c r="MNR113" s="940"/>
      <c r="MNS113" s="940"/>
      <c r="MNT113" s="940"/>
      <c r="MNU113" s="940"/>
      <c r="MNV113" s="940"/>
      <c r="MNW113" s="940"/>
      <c r="MNX113" s="940"/>
      <c r="MNY113" s="940"/>
      <c r="MNZ113" s="940"/>
      <c r="MOA113" s="940"/>
      <c r="MOB113" s="940"/>
      <c r="MOC113" s="940"/>
      <c r="MOD113" s="940"/>
      <c r="MOE113" s="940"/>
      <c r="MOF113" s="940"/>
      <c r="MOG113" s="940"/>
      <c r="MOH113" s="940"/>
      <c r="MOI113" s="940"/>
      <c r="MOJ113" s="940"/>
      <c r="MOK113" s="940"/>
      <c r="MOL113" s="940"/>
      <c r="MOM113" s="940"/>
      <c r="MON113" s="940"/>
      <c r="MOO113" s="940"/>
      <c r="MOP113" s="940"/>
      <c r="MOQ113" s="940"/>
      <c r="MOR113" s="940"/>
      <c r="MOS113" s="940"/>
      <c r="MOT113" s="940"/>
      <c r="MOU113" s="940"/>
      <c r="MOV113" s="940"/>
      <c r="MOW113" s="940"/>
      <c r="MOX113" s="940"/>
      <c r="MOY113" s="940"/>
      <c r="MOZ113" s="940"/>
      <c r="MPA113" s="940"/>
      <c r="MPB113" s="940"/>
      <c r="MPC113" s="940"/>
      <c r="MPD113" s="940"/>
      <c r="MPE113" s="940"/>
      <c r="MPF113" s="940"/>
      <c r="MPG113" s="940"/>
      <c r="MPH113" s="940"/>
      <c r="MPI113" s="940"/>
      <c r="MPJ113" s="940"/>
      <c r="MPK113" s="940"/>
      <c r="MPL113" s="940"/>
      <c r="MPM113" s="940"/>
      <c r="MPN113" s="940"/>
      <c r="MPO113" s="940"/>
      <c r="MPP113" s="940"/>
      <c r="MPQ113" s="940"/>
      <c r="MPR113" s="940"/>
      <c r="MPS113" s="940"/>
      <c r="MPT113" s="940"/>
      <c r="MPU113" s="940"/>
      <c r="MPV113" s="940"/>
      <c r="MPW113" s="940"/>
      <c r="MPX113" s="940"/>
      <c r="MPY113" s="940"/>
      <c r="MPZ113" s="940"/>
      <c r="MQA113" s="940"/>
      <c r="MQB113" s="940"/>
      <c r="MQC113" s="940"/>
      <c r="MQD113" s="940"/>
      <c r="MQE113" s="940"/>
      <c r="MQF113" s="940"/>
      <c r="MQG113" s="940"/>
      <c r="MQH113" s="940"/>
      <c r="MQI113" s="940"/>
      <c r="MQJ113" s="940"/>
      <c r="MQK113" s="940"/>
      <c r="MQL113" s="940"/>
      <c r="MQM113" s="940"/>
      <c r="MQN113" s="940"/>
      <c r="MQO113" s="940"/>
      <c r="MQP113" s="940"/>
      <c r="MQQ113" s="940"/>
      <c r="MQR113" s="940"/>
      <c r="MQS113" s="940"/>
      <c r="MQT113" s="940"/>
      <c r="MQU113" s="940"/>
      <c r="MQV113" s="940"/>
      <c r="MQW113" s="940"/>
      <c r="MQX113" s="940"/>
      <c r="MQY113" s="940"/>
      <c r="MQZ113" s="940"/>
      <c r="MRA113" s="940"/>
      <c r="MRB113" s="940"/>
      <c r="MRC113" s="940"/>
      <c r="MRD113" s="940"/>
      <c r="MRE113" s="940"/>
      <c r="MRF113" s="940"/>
      <c r="MRG113" s="940"/>
      <c r="MRH113" s="940"/>
      <c r="MRI113" s="940"/>
      <c r="MRJ113" s="940"/>
      <c r="MRK113" s="940"/>
      <c r="MRL113" s="940"/>
      <c r="MRM113" s="940"/>
      <c r="MRN113" s="940"/>
      <c r="MRO113" s="940"/>
      <c r="MRP113" s="940"/>
      <c r="MRQ113" s="940"/>
      <c r="MRR113" s="940"/>
      <c r="MRS113" s="940"/>
      <c r="MRT113" s="940"/>
      <c r="MRU113" s="940"/>
      <c r="MRV113" s="940"/>
      <c r="MRW113" s="940"/>
      <c r="MRX113" s="940"/>
      <c r="MRY113" s="940"/>
      <c r="MRZ113" s="940"/>
      <c r="MSA113" s="940"/>
      <c r="MSB113" s="940"/>
      <c r="MSC113" s="940"/>
      <c r="MSD113" s="940"/>
      <c r="MSE113" s="940"/>
      <c r="MSF113" s="940"/>
      <c r="MSG113" s="940"/>
      <c r="MSH113" s="940"/>
      <c r="MSI113" s="940"/>
      <c r="MSJ113" s="940"/>
      <c r="MSK113" s="940"/>
      <c r="MSL113" s="940"/>
      <c r="MSM113" s="940"/>
      <c r="MSN113" s="940"/>
      <c r="MSO113" s="940"/>
      <c r="MSP113" s="940"/>
      <c r="MSQ113" s="940"/>
      <c r="MSR113" s="940"/>
      <c r="MSS113" s="940"/>
      <c r="MST113" s="940"/>
      <c r="MSU113" s="940"/>
      <c r="MSV113" s="940"/>
      <c r="MSW113" s="940"/>
      <c r="MSX113" s="940"/>
      <c r="MSY113" s="940"/>
      <c r="MSZ113" s="940"/>
      <c r="MTA113" s="940"/>
      <c r="MTB113" s="940"/>
      <c r="MTC113" s="940"/>
      <c r="MTD113" s="940"/>
      <c r="MTE113" s="940"/>
      <c r="MTF113" s="940"/>
      <c r="MTG113" s="940"/>
      <c r="MTH113" s="940"/>
      <c r="MTI113" s="940"/>
      <c r="MTJ113" s="940"/>
      <c r="MTK113" s="940"/>
      <c r="MTL113" s="940"/>
      <c r="MTM113" s="940"/>
      <c r="MTN113" s="940"/>
      <c r="MTO113" s="940"/>
      <c r="MTP113" s="940"/>
      <c r="MTQ113" s="940"/>
      <c r="MTR113" s="940"/>
      <c r="MTS113" s="940"/>
      <c r="MTT113" s="940"/>
      <c r="MTU113" s="940"/>
      <c r="MTV113" s="940"/>
      <c r="MTW113" s="940"/>
      <c r="MTX113" s="940"/>
      <c r="MTY113" s="940"/>
      <c r="MTZ113" s="940"/>
      <c r="MUA113" s="940"/>
      <c r="MUB113" s="940"/>
      <c r="MUC113" s="940"/>
      <c r="MUD113" s="940"/>
      <c r="MUE113" s="940"/>
      <c r="MUF113" s="940"/>
      <c r="MUG113" s="940"/>
      <c r="MUH113" s="940"/>
      <c r="MUI113" s="940"/>
      <c r="MUJ113" s="940"/>
      <c r="MUK113" s="940"/>
      <c r="MUL113" s="940"/>
      <c r="MUM113" s="940"/>
      <c r="MUN113" s="940"/>
      <c r="MUO113" s="940"/>
      <c r="MUP113" s="940"/>
      <c r="MUQ113" s="940"/>
      <c r="MUR113" s="940"/>
      <c r="MUS113" s="940"/>
      <c r="MUT113" s="940"/>
      <c r="MUU113" s="940"/>
      <c r="MUV113" s="940"/>
      <c r="MUW113" s="940"/>
      <c r="MUX113" s="940"/>
      <c r="MUY113" s="940"/>
      <c r="MUZ113" s="940"/>
      <c r="MVA113" s="940"/>
      <c r="MVB113" s="940"/>
      <c r="MVC113" s="940"/>
      <c r="MVD113" s="940"/>
      <c r="MVE113" s="940"/>
      <c r="MVF113" s="940"/>
      <c r="MVG113" s="940"/>
      <c r="MVH113" s="940"/>
      <c r="MVI113" s="940"/>
      <c r="MVJ113" s="940"/>
      <c r="MVK113" s="940"/>
      <c r="MVL113" s="940"/>
      <c r="MVM113" s="940"/>
      <c r="MVN113" s="940"/>
      <c r="MVO113" s="940"/>
      <c r="MVP113" s="940"/>
      <c r="MVQ113" s="940"/>
      <c r="MVR113" s="940"/>
      <c r="MVS113" s="940"/>
      <c r="MVT113" s="940"/>
      <c r="MVU113" s="940"/>
      <c r="MVV113" s="940"/>
      <c r="MVW113" s="940"/>
      <c r="MVX113" s="940"/>
      <c r="MVY113" s="940"/>
      <c r="MVZ113" s="940"/>
      <c r="MWA113" s="940"/>
      <c r="MWB113" s="940"/>
      <c r="MWC113" s="940"/>
      <c r="MWD113" s="940"/>
      <c r="MWE113" s="940"/>
      <c r="MWF113" s="940"/>
      <c r="MWG113" s="940"/>
      <c r="MWH113" s="940"/>
      <c r="MWI113" s="940"/>
      <c r="MWJ113" s="940"/>
      <c r="MWK113" s="940"/>
      <c r="MWL113" s="940"/>
      <c r="MWM113" s="940"/>
      <c r="MWN113" s="940"/>
      <c r="MWO113" s="940"/>
      <c r="MWP113" s="940"/>
      <c r="MWQ113" s="940"/>
      <c r="MWR113" s="940"/>
      <c r="MWS113" s="940"/>
      <c r="MWT113" s="940"/>
      <c r="MWU113" s="940"/>
      <c r="MWV113" s="940"/>
      <c r="MWW113" s="940"/>
      <c r="MWX113" s="940"/>
      <c r="MWY113" s="940"/>
      <c r="MWZ113" s="940"/>
      <c r="MXA113" s="940"/>
      <c r="MXB113" s="940"/>
      <c r="MXC113" s="940"/>
      <c r="MXD113" s="940"/>
      <c r="MXE113" s="940"/>
      <c r="MXF113" s="940"/>
      <c r="MXG113" s="940"/>
      <c r="MXH113" s="940"/>
      <c r="MXI113" s="940"/>
      <c r="MXJ113" s="940"/>
      <c r="MXK113" s="940"/>
      <c r="MXL113" s="940"/>
      <c r="MXM113" s="940"/>
      <c r="MXN113" s="940"/>
      <c r="MXO113" s="940"/>
      <c r="MXP113" s="940"/>
      <c r="MXQ113" s="940"/>
      <c r="MXR113" s="940"/>
      <c r="MXS113" s="940"/>
      <c r="MXT113" s="940"/>
      <c r="MXU113" s="940"/>
      <c r="MXV113" s="940"/>
      <c r="MXW113" s="940"/>
      <c r="MXX113" s="940"/>
      <c r="MXY113" s="940"/>
      <c r="MXZ113" s="940"/>
      <c r="MYA113" s="940"/>
      <c r="MYB113" s="940"/>
      <c r="MYC113" s="940"/>
      <c r="MYD113" s="940"/>
      <c r="MYE113" s="940"/>
      <c r="MYF113" s="940"/>
      <c r="MYG113" s="940"/>
      <c r="MYH113" s="940"/>
      <c r="MYI113" s="940"/>
      <c r="MYJ113" s="940"/>
      <c r="MYK113" s="940"/>
      <c r="MYL113" s="940"/>
      <c r="MYM113" s="940"/>
      <c r="MYN113" s="940"/>
      <c r="MYO113" s="940"/>
      <c r="MYP113" s="940"/>
      <c r="MYQ113" s="940"/>
      <c r="MYR113" s="940"/>
      <c r="MYS113" s="940"/>
      <c r="MYT113" s="940"/>
      <c r="MYU113" s="940"/>
      <c r="MYV113" s="940"/>
      <c r="MYW113" s="940"/>
      <c r="MYX113" s="940"/>
      <c r="MYY113" s="940"/>
      <c r="MYZ113" s="940"/>
      <c r="MZA113" s="940"/>
      <c r="MZB113" s="940"/>
      <c r="MZC113" s="940"/>
      <c r="MZD113" s="940"/>
      <c r="MZE113" s="940"/>
      <c r="MZF113" s="940"/>
      <c r="MZG113" s="940"/>
      <c r="MZH113" s="940"/>
      <c r="MZI113" s="940"/>
      <c r="MZJ113" s="940"/>
      <c r="MZK113" s="940"/>
      <c r="MZL113" s="940"/>
      <c r="MZM113" s="940"/>
      <c r="MZN113" s="940"/>
      <c r="MZO113" s="940"/>
      <c r="MZP113" s="940"/>
      <c r="MZQ113" s="940"/>
      <c r="MZR113" s="940"/>
      <c r="MZS113" s="940"/>
      <c r="MZT113" s="940"/>
      <c r="MZU113" s="940"/>
      <c r="MZV113" s="940"/>
      <c r="MZW113" s="940"/>
      <c r="MZX113" s="940"/>
      <c r="MZY113" s="940"/>
      <c r="MZZ113" s="940"/>
      <c r="NAA113" s="940"/>
      <c r="NAB113" s="940"/>
      <c r="NAC113" s="940"/>
      <c r="NAD113" s="940"/>
      <c r="NAE113" s="940"/>
      <c r="NAF113" s="940"/>
      <c r="NAG113" s="940"/>
      <c r="NAH113" s="940"/>
      <c r="NAI113" s="940"/>
      <c r="NAJ113" s="940"/>
      <c r="NAK113" s="940"/>
      <c r="NAL113" s="940"/>
      <c r="NAM113" s="940"/>
      <c r="NAN113" s="940"/>
      <c r="NAO113" s="940"/>
      <c r="NAP113" s="940"/>
      <c r="NAQ113" s="940"/>
      <c r="NAR113" s="940"/>
      <c r="NAS113" s="940"/>
      <c r="NAT113" s="940"/>
      <c r="NAU113" s="940"/>
      <c r="NAV113" s="940"/>
      <c r="NAW113" s="940"/>
      <c r="NAX113" s="940"/>
      <c r="NAY113" s="940"/>
      <c r="NAZ113" s="940"/>
      <c r="NBA113" s="940"/>
      <c r="NBB113" s="940"/>
      <c r="NBC113" s="940"/>
      <c r="NBD113" s="940"/>
      <c r="NBE113" s="940"/>
      <c r="NBF113" s="940"/>
      <c r="NBG113" s="940"/>
      <c r="NBH113" s="940"/>
      <c r="NBI113" s="940"/>
      <c r="NBJ113" s="940"/>
      <c r="NBK113" s="940"/>
      <c r="NBL113" s="940"/>
      <c r="NBM113" s="940"/>
      <c r="NBN113" s="940"/>
      <c r="NBO113" s="940"/>
      <c r="NBP113" s="940"/>
      <c r="NBQ113" s="940"/>
      <c r="NBR113" s="940"/>
      <c r="NBS113" s="940"/>
      <c r="NBT113" s="940"/>
      <c r="NBU113" s="940"/>
      <c r="NBV113" s="940"/>
      <c r="NBW113" s="940"/>
      <c r="NBX113" s="940"/>
      <c r="NBY113" s="940"/>
      <c r="NBZ113" s="940"/>
      <c r="NCA113" s="940"/>
      <c r="NCB113" s="940"/>
      <c r="NCC113" s="940"/>
      <c r="NCD113" s="940"/>
      <c r="NCE113" s="940"/>
      <c r="NCF113" s="940"/>
      <c r="NCG113" s="940"/>
      <c r="NCH113" s="940"/>
      <c r="NCI113" s="940"/>
      <c r="NCJ113" s="940"/>
      <c r="NCK113" s="940"/>
      <c r="NCL113" s="940"/>
      <c r="NCM113" s="940"/>
      <c r="NCN113" s="940"/>
      <c r="NCO113" s="940"/>
      <c r="NCP113" s="940"/>
      <c r="NCQ113" s="940"/>
      <c r="NCR113" s="940"/>
      <c r="NCS113" s="940"/>
      <c r="NCT113" s="940"/>
      <c r="NCU113" s="940"/>
      <c r="NCV113" s="940"/>
      <c r="NCW113" s="940"/>
      <c r="NCX113" s="940"/>
      <c r="NCY113" s="940"/>
      <c r="NCZ113" s="940"/>
      <c r="NDA113" s="940"/>
      <c r="NDB113" s="940"/>
      <c r="NDC113" s="940"/>
      <c r="NDD113" s="940"/>
      <c r="NDE113" s="940"/>
      <c r="NDF113" s="940"/>
      <c r="NDG113" s="940"/>
      <c r="NDH113" s="940"/>
      <c r="NDI113" s="940"/>
      <c r="NDJ113" s="940"/>
      <c r="NDK113" s="940"/>
      <c r="NDL113" s="940"/>
      <c r="NDM113" s="940"/>
      <c r="NDN113" s="940"/>
      <c r="NDO113" s="940"/>
      <c r="NDP113" s="940"/>
      <c r="NDQ113" s="940"/>
      <c r="NDR113" s="940"/>
      <c r="NDS113" s="940"/>
      <c r="NDT113" s="940"/>
      <c r="NDU113" s="940"/>
      <c r="NDV113" s="940"/>
      <c r="NDW113" s="940"/>
      <c r="NDX113" s="940"/>
      <c r="NDY113" s="940"/>
      <c r="NDZ113" s="940"/>
      <c r="NEA113" s="940"/>
      <c r="NEB113" s="940"/>
      <c r="NEC113" s="940"/>
      <c r="NED113" s="940"/>
      <c r="NEE113" s="940"/>
      <c r="NEF113" s="940"/>
      <c r="NEG113" s="940"/>
      <c r="NEH113" s="940"/>
      <c r="NEI113" s="940"/>
      <c r="NEJ113" s="940"/>
      <c r="NEK113" s="940"/>
      <c r="NEL113" s="940"/>
      <c r="NEM113" s="940"/>
      <c r="NEN113" s="940"/>
      <c r="NEO113" s="940"/>
      <c r="NEP113" s="940"/>
      <c r="NEQ113" s="940"/>
      <c r="NER113" s="940"/>
      <c r="NES113" s="940"/>
      <c r="NET113" s="940"/>
      <c r="NEU113" s="940"/>
      <c r="NEV113" s="940"/>
      <c r="NEW113" s="940"/>
      <c r="NEX113" s="940"/>
      <c r="NEY113" s="940"/>
      <c r="NEZ113" s="940"/>
      <c r="NFA113" s="940"/>
      <c r="NFB113" s="940"/>
      <c r="NFC113" s="940"/>
      <c r="NFD113" s="940"/>
      <c r="NFE113" s="940"/>
      <c r="NFF113" s="940"/>
      <c r="NFG113" s="940"/>
      <c r="NFH113" s="940"/>
      <c r="NFI113" s="940"/>
      <c r="NFJ113" s="940"/>
      <c r="NFK113" s="940"/>
      <c r="NFL113" s="940"/>
      <c r="NFM113" s="940"/>
      <c r="NFN113" s="940"/>
      <c r="NFO113" s="940"/>
      <c r="NFP113" s="940"/>
      <c r="NFQ113" s="940"/>
      <c r="NFR113" s="940"/>
      <c r="NFS113" s="940"/>
      <c r="NFT113" s="940"/>
      <c r="NFU113" s="940"/>
      <c r="NFV113" s="940"/>
      <c r="NFW113" s="940"/>
      <c r="NFX113" s="940"/>
      <c r="NFY113" s="940"/>
      <c r="NFZ113" s="940"/>
      <c r="NGA113" s="940"/>
      <c r="NGB113" s="940"/>
      <c r="NGC113" s="940"/>
      <c r="NGD113" s="940"/>
      <c r="NGE113" s="940"/>
      <c r="NGF113" s="940"/>
      <c r="NGG113" s="940"/>
      <c r="NGH113" s="940"/>
      <c r="NGI113" s="940"/>
      <c r="NGJ113" s="940"/>
      <c r="NGK113" s="940"/>
      <c r="NGL113" s="940"/>
      <c r="NGM113" s="940"/>
      <c r="NGN113" s="940"/>
      <c r="NGO113" s="940"/>
      <c r="NGP113" s="940"/>
      <c r="NGQ113" s="940"/>
      <c r="NGR113" s="940"/>
      <c r="NGS113" s="940"/>
      <c r="NGT113" s="940"/>
      <c r="NGU113" s="940"/>
      <c r="NGV113" s="940"/>
      <c r="NGW113" s="940"/>
      <c r="NGX113" s="940"/>
      <c r="NGY113" s="940"/>
      <c r="NGZ113" s="940"/>
      <c r="NHA113" s="940"/>
      <c r="NHB113" s="940"/>
      <c r="NHC113" s="940"/>
      <c r="NHD113" s="940"/>
      <c r="NHE113" s="940"/>
      <c r="NHF113" s="940"/>
      <c r="NHG113" s="940"/>
      <c r="NHH113" s="940"/>
      <c r="NHI113" s="940"/>
      <c r="NHJ113" s="940"/>
      <c r="NHK113" s="940"/>
      <c r="NHL113" s="940"/>
      <c r="NHM113" s="940"/>
      <c r="NHN113" s="940"/>
      <c r="NHO113" s="940"/>
      <c r="NHP113" s="940"/>
      <c r="NHQ113" s="940"/>
      <c r="NHR113" s="940"/>
      <c r="NHS113" s="940"/>
      <c r="NHT113" s="940"/>
      <c r="NHU113" s="940"/>
      <c r="NHV113" s="940"/>
      <c r="NHW113" s="940"/>
      <c r="NHX113" s="940"/>
      <c r="NHY113" s="940"/>
      <c r="NHZ113" s="940"/>
      <c r="NIA113" s="940"/>
      <c r="NIB113" s="940"/>
      <c r="NIC113" s="940"/>
      <c r="NID113" s="940"/>
      <c r="NIE113" s="940"/>
      <c r="NIF113" s="940"/>
      <c r="NIG113" s="940"/>
      <c r="NIH113" s="940"/>
      <c r="NII113" s="940"/>
      <c r="NIJ113" s="940"/>
      <c r="NIK113" s="940"/>
      <c r="NIL113" s="940"/>
      <c r="NIM113" s="940"/>
      <c r="NIN113" s="940"/>
      <c r="NIO113" s="940"/>
      <c r="NIP113" s="940"/>
      <c r="NIQ113" s="940"/>
      <c r="NIR113" s="940"/>
      <c r="NIS113" s="940"/>
      <c r="NIT113" s="940"/>
      <c r="NIU113" s="940"/>
      <c r="NIV113" s="940"/>
      <c r="NIW113" s="940"/>
      <c r="NIX113" s="940"/>
      <c r="NIY113" s="940"/>
      <c r="NIZ113" s="940"/>
      <c r="NJA113" s="940"/>
      <c r="NJB113" s="940"/>
      <c r="NJC113" s="940"/>
      <c r="NJD113" s="940"/>
      <c r="NJE113" s="940"/>
      <c r="NJF113" s="940"/>
      <c r="NJG113" s="940"/>
      <c r="NJH113" s="940"/>
      <c r="NJI113" s="940"/>
      <c r="NJJ113" s="940"/>
      <c r="NJK113" s="940"/>
      <c r="NJL113" s="940"/>
      <c r="NJM113" s="940"/>
      <c r="NJN113" s="940"/>
      <c r="NJO113" s="940"/>
      <c r="NJP113" s="940"/>
      <c r="NJQ113" s="940"/>
      <c r="NJR113" s="940"/>
      <c r="NJS113" s="940"/>
      <c r="NJT113" s="940"/>
      <c r="NJU113" s="940"/>
      <c r="NJV113" s="940"/>
      <c r="NJW113" s="940"/>
      <c r="NJX113" s="940"/>
      <c r="NJY113" s="940"/>
      <c r="NJZ113" s="940"/>
      <c r="NKA113" s="940"/>
      <c r="NKB113" s="940"/>
      <c r="NKC113" s="940"/>
      <c r="NKD113" s="940"/>
      <c r="NKE113" s="940"/>
      <c r="NKF113" s="940"/>
      <c r="NKG113" s="940"/>
      <c r="NKH113" s="940"/>
      <c r="NKI113" s="940"/>
      <c r="NKJ113" s="940"/>
      <c r="NKK113" s="940"/>
      <c r="NKL113" s="940"/>
      <c r="NKM113" s="940"/>
      <c r="NKN113" s="940"/>
      <c r="NKO113" s="940"/>
      <c r="NKP113" s="940"/>
      <c r="NKQ113" s="940"/>
      <c r="NKR113" s="940"/>
      <c r="NKS113" s="940"/>
      <c r="NKT113" s="940"/>
      <c r="NKU113" s="940"/>
      <c r="NKV113" s="940"/>
      <c r="NKW113" s="940"/>
      <c r="NKX113" s="940"/>
      <c r="NKY113" s="940"/>
      <c r="NKZ113" s="940"/>
      <c r="NLA113" s="940"/>
      <c r="NLB113" s="940"/>
      <c r="NLC113" s="940"/>
      <c r="NLD113" s="940"/>
      <c r="NLE113" s="940"/>
      <c r="NLF113" s="940"/>
      <c r="NLG113" s="940"/>
      <c r="NLH113" s="940"/>
      <c r="NLI113" s="940"/>
      <c r="NLJ113" s="940"/>
      <c r="NLK113" s="940"/>
      <c r="NLL113" s="940"/>
      <c r="NLM113" s="940"/>
      <c r="NLN113" s="940"/>
      <c r="NLO113" s="940"/>
      <c r="NLP113" s="940"/>
      <c r="NLQ113" s="940"/>
      <c r="NLR113" s="940"/>
      <c r="NLS113" s="940"/>
      <c r="NLT113" s="940"/>
      <c r="NLU113" s="940"/>
      <c r="NLV113" s="940"/>
      <c r="NLW113" s="940"/>
      <c r="NLX113" s="940"/>
      <c r="NLY113" s="940"/>
      <c r="NLZ113" s="940"/>
      <c r="NMA113" s="940"/>
      <c r="NMB113" s="940"/>
      <c r="NMC113" s="940"/>
      <c r="NMD113" s="940"/>
      <c r="NME113" s="940"/>
      <c r="NMF113" s="940"/>
      <c r="NMG113" s="940"/>
      <c r="NMH113" s="940"/>
      <c r="NMI113" s="940"/>
      <c r="NMJ113" s="940"/>
      <c r="NMK113" s="940"/>
      <c r="NML113" s="940"/>
      <c r="NMM113" s="940"/>
      <c r="NMN113" s="940"/>
      <c r="NMO113" s="940"/>
      <c r="NMP113" s="940"/>
      <c r="NMQ113" s="940"/>
      <c r="NMR113" s="940"/>
      <c r="NMS113" s="940"/>
      <c r="NMT113" s="940"/>
      <c r="NMU113" s="940"/>
      <c r="NMV113" s="940"/>
      <c r="NMW113" s="940"/>
      <c r="NMX113" s="940"/>
      <c r="NMY113" s="940"/>
      <c r="NMZ113" s="940"/>
      <c r="NNA113" s="940"/>
      <c r="NNB113" s="940"/>
      <c r="NNC113" s="940"/>
      <c r="NND113" s="940"/>
      <c r="NNE113" s="940"/>
      <c r="NNF113" s="940"/>
      <c r="NNG113" s="940"/>
      <c r="NNH113" s="940"/>
      <c r="NNI113" s="940"/>
      <c r="NNJ113" s="940"/>
      <c r="NNK113" s="940"/>
      <c r="NNL113" s="940"/>
      <c r="NNM113" s="940"/>
      <c r="NNN113" s="940"/>
      <c r="NNO113" s="940"/>
      <c r="NNP113" s="940"/>
      <c r="NNQ113" s="940"/>
      <c r="NNR113" s="940"/>
      <c r="NNS113" s="940"/>
      <c r="NNT113" s="940"/>
      <c r="NNU113" s="940"/>
      <c r="NNV113" s="940"/>
      <c r="NNW113" s="940"/>
      <c r="NNX113" s="940"/>
      <c r="NNY113" s="940"/>
      <c r="NNZ113" s="940"/>
      <c r="NOA113" s="940"/>
      <c r="NOB113" s="940"/>
      <c r="NOC113" s="940"/>
      <c r="NOD113" s="940"/>
      <c r="NOE113" s="940"/>
      <c r="NOF113" s="940"/>
      <c r="NOG113" s="940"/>
      <c r="NOH113" s="940"/>
      <c r="NOI113" s="940"/>
      <c r="NOJ113" s="940"/>
      <c r="NOK113" s="940"/>
      <c r="NOL113" s="940"/>
      <c r="NOM113" s="940"/>
      <c r="NON113" s="940"/>
      <c r="NOO113" s="940"/>
      <c r="NOP113" s="940"/>
      <c r="NOQ113" s="940"/>
      <c r="NOR113" s="940"/>
      <c r="NOS113" s="940"/>
      <c r="NOT113" s="940"/>
      <c r="NOU113" s="940"/>
      <c r="NOV113" s="940"/>
      <c r="NOW113" s="940"/>
      <c r="NOX113" s="940"/>
      <c r="NOY113" s="940"/>
      <c r="NOZ113" s="940"/>
      <c r="NPA113" s="940"/>
      <c r="NPB113" s="940"/>
      <c r="NPC113" s="940"/>
      <c r="NPD113" s="940"/>
      <c r="NPE113" s="940"/>
      <c r="NPF113" s="940"/>
      <c r="NPG113" s="940"/>
      <c r="NPH113" s="940"/>
      <c r="NPI113" s="940"/>
      <c r="NPJ113" s="940"/>
      <c r="NPK113" s="940"/>
      <c r="NPL113" s="940"/>
      <c r="NPM113" s="940"/>
      <c r="NPN113" s="940"/>
      <c r="NPO113" s="940"/>
      <c r="NPP113" s="940"/>
      <c r="NPQ113" s="940"/>
      <c r="NPR113" s="940"/>
      <c r="NPS113" s="940"/>
      <c r="NPT113" s="940"/>
      <c r="NPU113" s="940"/>
      <c r="NPV113" s="940"/>
      <c r="NPW113" s="940"/>
      <c r="NPX113" s="940"/>
      <c r="NPY113" s="940"/>
      <c r="NPZ113" s="940"/>
      <c r="NQA113" s="940"/>
      <c r="NQB113" s="940"/>
      <c r="NQC113" s="940"/>
      <c r="NQD113" s="940"/>
      <c r="NQE113" s="940"/>
      <c r="NQF113" s="940"/>
      <c r="NQG113" s="940"/>
      <c r="NQH113" s="940"/>
      <c r="NQI113" s="940"/>
      <c r="NQJ113" s="940"/>
      <c r="NQK113" s="940"/>
      <c r="NQL113" s="940"/>
      <c r="NQM113" s="940"/>
      <c r="NQN113" s="940"/>
      <c r="NQO113" s="940"/>
      <c r="NQP113" s="940"/>
      <c r="NQQ113" s="940"/>
      <c r="NQR113" s="940"/>
      <c r="NQS113" s="940"/>
      <c r="NQT113" s="940"/>
      <c r="NQU113" s="940"/>
      <c r="NQV113" s="940"/>
      <c r="NQW113" s="940"/>
      <c r="NQX113" s="940"/>
      <c r="NQY113" s="940"/>
      <c r="NQZ113" s="940"/>
      <c r="NRA113" s="940"/>
      <c r="NRB113" s="940"/>
      <c r="NRC113" s="940"/>
      <c r="NRD113" s="940"/>
      <c r="NRE113" s="940"/>
      <c r="NRF113" s="940"/>
      <c r="NRG113" s="940"/>
      <c r="NRH113" s="940"/>
      <c r="NRI113" s="940"/>
      <c r="NRJ113" s="940"/>
      <c r="NRK113" s="940"/>
      <c r="NRL113" s="940"/>
      <c r="NRM113" s="940"/>
      <c r="NRN113" s="940"/>
      <c r="NRO113" s="940"/>
      <c r="NRP113" s="940"/>
      <c r="NRQ113" s="940"/>
      <c r="NRR113" s="940"/>
      <c r="NRS113" s="940"/>
      <c r="NRT113" s="940"/>
      <c r="NRU113" s="940"/>
      <c r="NRV113" s="940"/>
      <c r="NRW113" s="940"/>
      <c r="NRX113" s="940"/>
      <c r="NRY113" s="940"/>
      <c r="NRZ113" s="940"/>
      <c r="NSA113" s="940"/>
      <c r="NSB113" s="940"/>
      <c r="NSC113" s="940"/>
      <c r="NSD113" s="940"/>
      <c r="NSE113" s="940"/>
      <c r="NSF113" s="940"/>
      <c r="NSG113" s="940"/>
      <c r="NSH113" s="940"/>
      <c r="NSI113" s="940"/>
      <c r="NSJ113" s="940"/>
      <c r="NSK113" s="940"/>
      <c r="NSL113" s="940"/>
      <c r="NSM113" s="940"/>
      <c r="NSN113" s="940"/>
      <c r="NSO113" s="940"/>
      <c r="NSP113" s="940"/>
      <c r="NSQ113" s="940"/>
      <c r="NSR113" s="940"/>
      <c r="NSS113" s="940"/>
      <c r="NST113" s="940"/>
      <c r="NSU113" s="940"/>
      <c r="NSV113" s="940"/>
      <c r="NSW113" s="940"/>
      <c r="NSX113" s="940"/>
      <c r="NSY113" s="940"/>
      <c r="NSZ113" s="940"/>
      <c r="NTA113" s="940"/>
      <c r="NTB113" s="940"/>
      <c r="NTC113" s="940"/>
      <c r="NTD113" s="940"/>
      <c r="NTE113" s="940"/>
      <c r="NTF113" s="940"/>
      <c r="NTG113" s="940"/>
      <c r="NTH113" s="940"/>
      <c r="NTI113" s="940"/>
      <c r="NTJ113" s="940"/>
      <c r="NTK113" s="940"/>
      <c r="NTL113" s="940"/>
      <c r="NTM113" s="940"/>
      <c r="NTN113" s="940"/>
      <c r="NTO113" s="940"/>
      <c r="NTP113" s="940"/>
      <c r="NTQ113" s="940"/>
      <c r="NTR113" s="940"/>
      <c r="NTS113" s="940"/>
      <c r="NTT113" s="940"/>
      <c r="NTU113" s="940"/>
      <c r="NTV113" s="940"/>
      <c r="NTW113" s="940"/>
      <c r="NTX113" s="940"/>
      <c r="NTY113" s="940"/>
      <c r="NTZ113" s="940"/>
      <c r="NUA113" s="940"/>
      <c r="NUB113" s="940"/>
      <c r="NUC113" s="940"/>
      <c r="NUD113" s="940"/>
      <c r="NUE113" s="940"/>
      <c r="NUF113" s="940"/>
      <c r="NUG113" s="940"/>
      <c r="NUH113" s="940"/>
      <c r="NUI113" s="940"/>
      <c r="NUJ113" s="940"/>
      <c r="NUK113" s="940"/>
      <c r="NUL113" s="940"/>
      <c r="NUM113" s="940"/>
      <c r="NUN113" s="940"/>
      <c r="NUO113" s="940"/>
      <c r="NUP113" s="940"/>
      <c r="NUQ113" s="940"/>
      <c r="NUR113" s="940"/>
      <c r="NUS113" s="940"/>
      <c r="NUT113" s="940"/>
      <c r="NUU113" s="940"/>
      <c r="NUV113" s="940"/>
      <c r="NUW113" s="940"/>
      <c r="NUX113" s="940"/>
      <c r="NUY113" s="940"/>
      <c r="NUZ113" s="940"/>
      <c r="NVA113" s="940"/>
      <c r="NVB113" s="940"/>
      <c r="NVC113" s="940"/>
      <c r="NVD113" s="940"/>
      <c r="NVE113" s="940"/>
      <c r="NVF113" s="940"/>
      <c r="NVG113" s="940"/>
      <c r="NVH113" s="940"/>
      <c r="NVI113" s="940"/>
      <c r="NVJ113" s="940"/>
      <c r="NVK113" s="940"/>
      <c r="NVL113" s="940"/>
      <c r="NVM113" s="940"/>
      <c r="NVN113" s="940"/>
      <c r="NVO113" s="940"/>
      <c r="NVP113" s="940"/>
      <c r="NVQ113" s="940"/>
      <c r="NVR113" s="940"/>
      <c r="NVS113" s="940"/>
      <c r="NVT113" s="940"/>
      <c r="NVU113" s="940"/>
      <c r="NVV113" s="940"/>
      <c r="NVW113" s="940"/>
      <c r="NVX113" s="940"/>
      <c r="NVY113" s="940"/>
      <c r="NVZ113" s="940"/>
      <c r="NWA113" s="940"/>
      <c r="NWB113" s="940"/>
      <c r="NWC113" s="940"/>
      <c r="NWD113" s="940"/>
      <c r="NWE113" s="940"/>
      <c r="NWF113" s="940"/>
      <c r="NWG113" s="940"/>
      <c r="NWH113" s="940"/>
      <c r="NWI113" s="940"/>
      <c r="NWJ113" s="940"/>
      <c r="NWK113" s="940"/>
      <c r="NWL113" s="940"/>
      <c r="NWM113" s="940"/>
      <c r="NWN113" s="940"/>
      <c r="NWO113" s="940"/>
      <c r="NWP113" s="940"/>
      <c r="NWQ113" s="940"/>
      <c r="NWR113" s="940"/>
      <c r="NWS113" s="940"/>
      <c r="NWT113" s="940"/>
      <c r="NWU113" s="940"/>
      <c r="NWV113" s="940"/>
      <c r="NWW113" s="940"/>
      <c r="NWX113" s="940"/>
      <c r="NWY113" s="940"/>
      <c r="NWZ113" s="940"/>
      <c r="NXA113" s="940"/>
      <c r="NXB113" s="940"/>
      <c r="NXC113" s="940"/>
      <c r="NXD113" s="940"/>
      <c r="NXE113" s="940"/>
      <c r="NXF113" s="940"/>
      <c r="NXG113" s="940"/>
      <c r="NXH113" s="940"/>
      <c r="NXI113" s="940"/>
      <c r="NXJ113" s="940"/>
      <c r="NXK113" s="940"/>
      <c r="NXL113" s="940"/>
      <c r="NXM113" s="940"/>
      <c r="NXN113" s="940"/>
      <c r="NXO113" s="940"/>
      <c r="NXP113" s="940"/>
      <c r="NXQ113" s="940"/>
      <c r="NXR113" s="940"/>
      <c r="NXS113" s="940"/>
      <c r="NXT113" s="940"/>
      <c r="NXU113" s="940"/>
      <c r="NXV113" s="940"/>
      <c r="NXW113" s="940"/>
      <c r="NXX113" s="940"/>
      <c r="NXY113" s="940"/>
      <c r="NXZ113" s="940"/>
      <c r="NYA113" s="940"/>
      <c r="NYB113" s="940"/>
      <c r="NYC113" s="940"/>
      <c r="NYD113" s="940"/>
      <c r="NYE113" s="940"/>
      <c r="NYF113" s="940"/>
      <c r="NYG113" s="940"/>
      <c r="NYH113" s="940"/>
      <c r="NYI113" s="940"/>
      <c r="NYJ113" s="940"/>
      <c r="NYK113" s="940"/>
      <c r="NYL113" s="940"/>
      <c r="NYM113" s="940"/>
      <c r="NYN113" s="940"/>
      <c r="NYO113" s="940"/>
      <c r="NYP113" s="940"/>
      <c r="NYQ113" s="940"/>
      <c r="NYR113" s="940"/>
      <c r="NYS113" s="940"/>
      <c r="NYT113" s="940"/>
      <c r="NYU113" s="940"/>
      <c r="NYV113" s="940"/>
      <c r="NYW113" s="940"/>
      <c r="NYX113" s="940"/>
      <c r="NYY113" s="940"/>
      <c r="NYZ113" s="940"/>
      <c r="NZA113" s="940"/>
      <c r="NZB113" s="940"/>
      <c r="NZC113" s="940"/>
      <c r="NZD113" s="940"/>
      <c r="NZE113" s="940"/>
      <c r="NZF113" s="940"/>
      <c r="NZG113" s="940"/>
      <c r="NZH113" s="940"/>
      <c r="NZI113" s="940"/>
      <c r="NZJ113" s="940"/>
      <c r="NZK113" s="940"/>
      <c r="NZL113" s="940"/>
      <c r="NZM113" s="940"/>
      <c r="NZN113" s="940"/>
      <c r="NZO113" s="940"/>
      <c r="NZP113" s="940"/>
      <c r="NZQ113" s="940"/>
      <c r="NZR113" s="940"/>
      <c r="NZS113" s="940"/>
      <c r="NZT113" s="940"/>
      <c r="NZU113" s="940"/>
      <c r="NZV113" s="940"/>
      <c r="NZW113" s="940"/>
      <c r="NZX113" s="940"/>
      <c r="NZY113" s="940"/>
      <c r="NZZ113" s="940"/>
      <c r="OAA113" s="940"/>
      <c r="OAB113" s="940"/>
      <c r="OAC113" s="940"/>
      <c r="OAD113" s="940"/>
      <c r="OAE113" s="940"/>
      <c r="OAF113" s="940"/>
      <c r="OAG113" s="940"/>
      <c r="OAH113" s="940"/>
      <c r="OAI113" s="940"/>
      <c r="OAJ113" s="940"/>
      <c r="OAK113" s="940"/>
      <c r="OAL113" s="940"/>
      <c r="OAM113" s="940"/>
      <c r="OAN113" s="940"/>
      <c r="OAO113" s="940"/>
      <c r="OAP113" s="940"/>
      <c r="OAQ113" s="940"/>
      <c r="OAR113" s="940"/>
      <c r="OAS113" s="940"/>
      <c r="OAT113" s="940"/>
      <c r="OAU113" s="940"/>
      <c r="OAV113" s="940"/>
      <c r="OAW113" s="940"/>
      <c r="OAX113" s="940"/>
      <c r="OAY113" s="940"/>
      <c r="OAZ113" s="940"/>
      <c r="OBA113" s="940"/>
      <c r="OBB113" s="940"/>
      <c r="OBC113" s="940"/>
      <c r="OBD113" s="940"/>
      <c r="OBE113" s="940"/>
      <c r="OBF113" s="940"/>
      <c r="OBG113" s="940"/>
      <c r="OBH113" s="940"/>
      <c r="OBI113" s="940"/>
      <c r="OBJ113" s="940"/>
      <c r="OBK113" s="940"/>
      <c r="OBL113" s="940"/>
      <c r="OBM113" s="940"/>
      <c r="OBN113" s="940"/>
      <c r="OBO113" s="940"/>
      <c r="OBP113" s="940"/>
      <c r="OBQ113" s="940"/>
      <c r="OBR113" s="940"/>
      <c r="OBS113" s="940"/>
      <c r="OBT113" s="940"/>
      <c r="OBU113" s="940"/>
      <c r="OBV113" s="940"/>
      <c r="OBW113" s="940"/>
      <c r="OBX113" s="940"/>
      <c r="OBY113" s="940"/>
      <c r="OBZ113" s="940"/>
      <c r="OCA113" s="940"/>
      <c r="OCB113" s="940"/>
      <c r="OCC113" s="940"/>
      <c r="OCD113" s="940"/>
      <c r="OCE113" s="940"/>
      <c r="OCF113" s="940"/>
      <c r="OCG113" s="940"/>
      <c r="OCH113" s="940"/>
      <c r="OCI113" s="940"/>
      <c r="OCJ113" s="940"/>
      <c r="OCK113" s="940"/>
      <c r="OCL113" s="940"/>
      <c r="OCM113" s="940"/>
      <c r="OCN113" s="940"/>
      <c r="OCO113" s="940"/>
      <c r="OCP113" s="940"/>
      <c r="OCQ113" s="940"/>
      <c r="OCR113" s="940"/>
      <c r="OCS113" s="940"/>
      <c r="OCT113" s="940"/>
      <c r="OCU113" s="940"/>
      <c r="OCV113" s="940"/>
      <c r="OCW113" s="940"/>
      <c r="OCX113" s="940"/>
      <c r="OCY113" s="940"/>
      <c r="OCZ113" s="940"/>
      <c r="ODA113" s="940"/>
      <c r="ODB113" s="940"/>
      <c r="ODC113" s="940"/>
      <c r="ODD113" s="940"/>
      <c r="ODE113" s="940"/>
      <c r="ODF113" s="940"/>
      <c r="ODG113" s="940"/>
      <c r="ODH113" s="940"/>
      <c r="ODI113" s="940"/>
      <c r="ODJ113" s="940"/>
      <c r="ODK113" s="940"/>
      <c r="ODL113" s="940"/>
      <c r="ODM113" s="940"/>
      <c r="ODN113" s="940"/>
      <c r="ODO113" s="940"/>
      <c r="ODP113" s="940"/>
      <c r="ODQ113" s="940"/>
      <c r="ODR113" s="940"/>
      <c r="ODS113" s="940"/>
      <c r="ODT113" s="940"/>
      <c r="ODU113" s="940"/>
      <c r="ODV113" s="940"/>
      <c r="ODW113" s="940"/>
      <c r="ODX113" s="940"/>
      <c r="ODY113" s="940"/>
      <c r="ODZ113" s="940"/>
      <c r="OEA113" s="940"/>
      <c r="OEB113" s="940"/>
      <c r="OEC113" s="940"/>
      <c r="OED113" s="940"/>
      <c r="OEE113" s="940"/>
      <c r="OEF113" s="940"/>
      <c r="OEG113" s="940"/>
      <c r="OEH113" s="940"/>
      <c r="OEI113" s="940"/>
      <c r="OEJ113" s="940"/>
      <c r="OEK113" s="940"/>
      <c r="OEL113" s="940"/>
      <c r="OEM113" s="940"/>
      <c r="OEN113" s="940"/>
      <c r="OEO113" s="940"/>
      <c r="OEP113" s="940"/>
      <c r="OEQ113" s="940"/>
      <c r="OER113" s="940"/>
      <c r="OES113" s="940"/>
      <c r="OET113" s="940"/>
      <c r="OEU113" s="940"/>
      <c r="OEV113" s="940"/>
      <c r="OEW113" s="940"/>
      <c r="OEX113" s="940"/>
      <c r="OEY113" s="940"/>
      <c r="OEZ113" s="940"/>
      <c r="OFA113" s="940"/>
      <c r="OFB113" s="940"/>
      <c r="OFC113" s="940"/>
      <c r="OFD113" s="940"/>
      <c r="OFE113" s="940"/>
      <c r="OFF113" s="940"/>
      <c r="OFG113" s="940"/>
      <c r="OFH113" s="940"/>
      <c r="OFI113" s="940"/>
      <c r="OFJ113" s="940"/>
      <c r="OFK113" s="940"/>
      <c r="OFL113" s="940"/>
      <c r="OFM113" s="940"/>
      <c r="OFN113" s="940"/>
      <c r="OFO113" s="940"/>
      <c r="OFP113" s="940"/>
      <c r="OFQ113" s="940"/>
      <c r="OFR113" s="940"/>
      <c r="OFS113" s="940"/>
      <c r="OFT113" s="940"/>
      <c r="OFU113" s="940"/>
      <c r="OFV113" s="940"/>
      <c r="OFW113" s="940"/>
      <c r="OFX113" s="940"/>
      <c r="OFY113" s="940"/>
      <c r="OFZ113" s="940"/>
      <c r="OGA113" s="940"/>
      <c r="OGB113" s="940"/>
      <c r="OGC113" s="940"/>
      <c r="OGD113" s="940"/>
      <c r="OGE113" s="940"/>
      <c r="OGF113" s="940"/>
      <c r="OGG113" s="940"/>
      <c r="OGH113" s="940"/>
      <c r="OGI113" s="940"/>
      <c r="OGJ113" s="940"/>
      <c r="OGK113" s="940"/>
      <c r="OGL113" s="940"/>
      <c r="OGM113" s="940"/>
      <c r="OGN113" s="940"/>
      <c r="OGO113" s="940"/>
      <c r="OGP113" s="940"/>
      <c r="OGQ113" s="940"/>
      <c r="OGR113" s="940"/>
      <c r="OGS113" s="940"/>
      <c r="OGT113" s="940"/>
      <c r="OGU113" s="940"/>
      <c r="OGV113" s="940"/>
      <c r="OGW113" s="940"/>
      <c r="OGX113" s="940"/>
      <c r="OGY113" s="940"/>
      <c r="OGZ113" s="940"/>
      <c r="OHA113" s="940"/>
      <c r="OHB113" s="940"/>
      <c r="OHC113" s="940"/>
      <c r="OHD113" s="940"/>
      <c r="OHE113" s="940"/>
      <c r="OHF113" s="940"/>
      <c r="OHG113" s="940"/>
      <c r="OHH113" s="940"/>
      <c r="OHI113" s="940"/>
      <c r="OHJ113" s="940"/>
      <c r="OHK113" s="940"/>
      <c r="OHL113" s="940"/>
      <c r="OHM113" s="940"/>
      <c r="OHN113" s="940"/>
      <c r="OHO113" s="940"/>
      <c r="OHP113" s="940"/>
      <c r="OHQ113" s="940"/>
      <c r="OHR113" s="940"/>
      <c r="OHS113" s="940"/>
      <c r="OHT113" s="940"/>
      <c r="OHU113" s="940"/>
      <c r="OHV113" s="940"/>
      <c r="OHW113" s="940"/>
      <c r="OHX113" s="940"/>
      <c r="OHY113" s="940"/>
      <c r="OHZ113" s="940"/>
      <c r="OIA113" s="940"/>
      <c r="OIB113" s="940"/>
      <c r="OIC113" s="940"/>
      <c r="OID113" s="940"/>
      <c r="OIE113" s="940"/>
      <c r="OIF113" s="940"/>
      <c r="OIG113" s="940"/>
      <c r="OIH113" s="940"/>
      <c r="OII113" s="940"/>
      <c r="OIJ113" s="940"/>
      <c r="OIK113" s="940"/>
      <c r="OIL113" s="940"/>
      <c r="OIM113" s="940"/>
      <c r="OIN113" s="940"/>
      <c r="OIO113" s="940"/>
      <c r="OIP113" s="940"/>
      <c r="OIQ113" s="940"/>
      <c r="OIR113" s="940"/>
      <c r="OIS113" s="940"/>
      <c r="OIT113" s="940"/>
      <c r="OIU113" s="940"/>
      <c r="OIV113" s="940"/>
      <c r="OIW113" s="940"/>
      <c r="OIX113" s="940"/>
      <c r="OIY113" s="940"/>
      <c r="OIZ113" s="940"/>
      <c r="OJA113" s="940"/>
      <c r="OJB113" s="940"/>
      <c r="OJC113" s="940"/>
      <c r="OJD113" s="940"/>
      <c r="OJE113" s="940"/>
      <c r="OJF113" s="940"/>
      <c r="OJG113" s="940"/>
      <c r="OJH113" s="940"/>
      <c r="OJI113" s="940"/>
      <c r="OJJ113" s="940"/>
      <c r="OJK113" s="940"/>
      <c r="OJL113" s="940"/>
      <c r="OJM113" s="940"/>
      <c r="OJN113" s="940"/>
      <c r="OJO113" s="940"/>
      <c r="OJP113" s="940"/>
      <c r="OJQ113" s="940"/>
      <c r="OJR113" s="940"/>
      <c r="OJS113" s="940"/>
      <c r="OJT113" s="940"/>
      <c r="OJU113" s="940"/>
      <c r="OJV113" s="940"/>
      <c r="OJW113" s="940"/>
      <c r="OJX113" s="940"/>
      <c r="OJY113" s="940"/>
      <c r="OJZ113" s="940"/>
      <c r="OKA113" s="940"/>
      <c r="OKB113" s="940"/>
      <c r="OKC113" s="940"/>
      <c r="OKD113" s="940"/>
      <c r="OKE113" s="940"/>
      <c r="OKF113" s="940"/>
      <c r="OKG113" s="940"/>
      <c r="OKH113" s="940"/>
      <c r="OKI113" s="940"/>
      <c r="OKJ113" s="940"/>
      <c r="OKK113" s="940"/>
      <c r="OKL113" s="940"/>
      <c r="OKM113" s="940"/>
      <c r="OKN113" s="940"/>
      <c r="OKO113" s="940"/>
      <c r="OKP113" s="940"/>
      <c r="OKQ113" s="940"/>
      <c r="OKR113" s="940"/>
      <c r="OKS113" s="940"/>
      <c r="OKT113" s="940"/>
      <c r="OKU113" s="940"/>
      <c r="OKV113" s="940"/>
      <c r="OKW113" s="940"/>
      <c r="OKX113" s="940"/>
      <c r="OKY113" s="940"/>
      <c r="OKZ113" s="940"/>
      <c r="OLA113" s="940"/>
      <c r="OLB113" s="940"/>
      <c r="OLC113" s="940"/>
      <c r="OLD113" s="940"/>
      <c r="OLE113" s="940"/>
      <c r="OLF113" s="940"/>
      <c r="OLG113" s="940"/>
      <c r="OLH113" s="940"/>
      <c r="OLI113" s="940"/>
      <c r="OLJ113" s="940"/>
      <c r="OLK113" s="940"/>
      <c r="OLL113" s="940"/>
      <c r="OLM113" s="940"/>
      <c r="OLN113" s="940"/>
      <c r="OLO113" s="940"/>
      <c r="OLP113" s="940"/>
      <c r="OLQ113" s="940"/>
      <c r="OLR113" s="940"/>
      <c r="OLS113" s="940"/>
      <c r="OLT113" s="940"/>
      <c r="OLU113" s="940"/>
      <c r="OLV113" s="940"/>
      <c r="OLW113" s="940"/>
      <c r="OLX113" s="940"/>
      <c r="OLY113" s="940"/>
      <c r="OLZ113" s="940"/>
      <c r="OMA113" s="940"/>
      <c r="OMB113" s="940"/>
      <c r="OMC113" s="940"/>
      <c r="OMD113" s="940"/>
      <c r="OME113" s="940"/>
      <c r="OMF113" s="940"/>
      <c r="OMG113" s="940"/>
      <c r="OMH113" s="940"/>
      <c r="OMI113" s="940"/>
      <c r="OMJ113" s="940"/>
      <c r="OMK113" s="940"/>
      <c r="OML113" s="940"/>
      <c r="OMM113" s="940"/>
      <c r="OMN113" s="940"/>
      <c r="OMO113" s="940"/>
      <c r="OMP113" s="940"/>
      <c r="OMQ113" s="940"/>
      <c r="OMR113" s="940"/>
      <c r="OMS113" s="940"/>
      <c r="OMT113" s="940"/>
      <c r="OMU113" s="940"/>
      <c r="OMV113" s="940"/>
      <c r="OMW113" s="940"/>
      <c r="OMX113" s="940"/>
      <c r="OMY113" s="940"/>
      <c r="OMZ113" s="940"/>
      <c r="ONA113" s="940"/>
      <c r="ONB113" s="940"/>
      <c r="ONC113" s="940"/>
      <c r="OND113" s="940"/>
      <c r="ONE113" s="940"/>
      <c r="ONF113" s="940"/>
      <c r="ONG113" s="940"/>
      <c r="ONH113" s="940"/>
      <c r="ONI113" s="940"/>
      <c r="ONJ113" s="940"/>
      <c r="ONK113" s="940"/>
      <c r="ONL113" s="940"/>
      <c r="ONM113" s="940"/>
      <c r="ONN113" s="940"/>
      <c r="ONO113" s="940"/>
      <c r="ONP113" s="940"/>
      <c r="ONQ113" s="940"/>
      <c r="ONR113" s="940"/>
      <c r="ONS113" s="940"/>
      <c r="ONT113" s="940"/>
      <c r="ONU113" s="940"/>
      <c r="ONV113" s="940"/>
      <c r="ONW113" s="940"/>
      <c r="ONX113" s="940"/>
      <c r="ONY113" s="940"/>
      <c r="ONZ113" s="940"/>
      <c r="OOA113" s="940"/>
      <c r="OOB113" s="940"/>
      <c r="OOC113" s="940"/>
      <c r="OOD113" s="940"/>
      <c r="OOE113" s="940"/>
      <c r="OOF113" s="940"/>
      <c r="OOG113" s="940"/>
      <c r="OOH113" s="940"/>
      <c r="OOI113" s="940"/>
      <c r="OOJ113" s="940"/>
      <c r="OOK113" s="940"/>
      <c r="OOL113" s="940"/>
      <c r="OOM113" s="940"/>
      <c r="OON113" s="940"/>
      <c r="OOO113" s="940"/>
      <c r="OOP113" s="940"/>
      <c r="OOQ113" s="940"/>
      <c r="OOR113" s="940"/>
      <c r="OOS113" s="940"/>
      <c r="OOT113" s="940"/>
      <c r="OOU113" s="940"/>
      <c r="OOV113" s="940"/>
      <c r="OOW113" s="940"/>
      <c r="OOX113" s="940"/>
      <c r="OOY113" s="940"/>
      <c r="OOZ113" s="940"/>
      <c r="OPA113" s="940"/>
      <c r="OPB113" s="940"/>
      <c r="OPC113" s="940"/>
      <c r="OPD113" s="940"/>
      <c r="OPE113" s="940"/>
      <c r="OPF113" s="940"/>
      <c r="OPG113" s="940"/>
      <c r="OPH113" s="940"/>
      <c r="OPI113" s="940"/>
      <c r="OPJ113" s="940"/>
      <c r="OPK113" s="940"/>
      <c r="OPL113" s="940"/>
      <c r="OPM113" s="940"/>
      <c r="OPN113" s="940"/>
      <c r="OPO113" s="940"/>
      <c r="OPP113" s="940"/>
      <c r="OPQ113" s="940"/>
      <c r="OPR113" s="940"/>
      <c r="OPS113" s="940"/>
      <c r="OPT113" s="940"/>
      <c r="OPU113" s="940"/>
      <c r="OPV113" s="940"/>
      <c r="OPW113" s="940"/>
      <c r="OPX113" s="940"/>
      <c r="OPY113" s="940"/>
      <c r="OPZ113" s="940"/>
      <c r="OQA113" s="940"/>
      <c r="OQB113" s="940"/>
      <c r="OQC113" s="940"/>
      <c r="OQD113" s="940"/>
      <c r="OQE113" s="940"/>
      <c r="OQF113" s="940"/>
      <c r="OQG113" s="940"/>
      <c r="OQH113" s="940"/>
      <c r="OQI113" s="940"/>
      <c r="OQJ113" s="940"/>
      <c r="OQK113" s="940"/>
      <c r="OQL113" s="940"/>
      <c r="OQM113" s="940"/>
      <c r="OQN113" s="940"/>
      <c r="OQO113" s="940"/>
      <c r="OQP113" s="940"/>
      <c r="OQQ113" s="940"/>
      <c r="OQR113" s="940"/>
      <c r="OQS113" s="940"/>
      <c r="OQT113" s="940"/>
      <c r="OQU113" s="940"/>
      <c r="OQV113" s="940"/>
      <c r="OQW113" s="940"/>
      <c r="OQX113" s="940"/>
      <c r="OQY113" s="940"/>
      <c r="OQZ113" s="940"/>
      <c r="ORA113" s="940"/>
      <c r="ORB113" s="940"/>
      <c r="ORC113" s="940"/>
      <c r="ORD113" s="940"/>
      <c r="ORE113" s="940"/>
      <c r="ORF113" s="940"/>
      <c r="ORG113" s="940"/>
      <c r="ORH113" s="940"/>
      <c r="ORI113" s="940"/>
      <c r="ORJ113" s="940"/>
      <c r="ORK113" s="940"/>
      <c r="ORL113" s="940"/>
      <c r="ORM113" s="940"/>
      <c r="ORN113" s="940"/>
      <c r="ORO113" s="940"/>
      <c r="ORP113" s="940"/>
      <c r="ORQ113" s="940"/>
      <c r="ORR113" s="940"/>
      <c r="ORS113" s="940"/>
      <c r="ORT113" s="940"/>
      <c r="ORU113" s="940"/>
      <c r="ORV113" s="940"/>
      <c r="ORW113" s="940"/>
      <c r="ORX113" s="940"/>
      <c r="ORY113" s="940"/>
      <c r="ORZ113" s="940"/>
      <c r="OSA113" s="940"/>
      <c r="OSB113" s="940"/>
      <c r="OSC113" s="940"/>
      <c r="OSD113" s="940"/>
      <c r="OSE113" s="940"/>
      <c r="OSF113" s="940"/>
      <c r="OSG113" s="940"/>
      <c r="OSH113" s="940"/>
      <c r="OSI113" s="940"/>
      <c r="OSJ113" s="940"/>
      <c r="OSK113" s="940"/>
      <c r="OSL113" s="940"/>
      <c r="OSM113" s="940"/>
      <c r="OSN113" s="940"/>
      <c r="OSO113" s="940"/>
      <c r="OSP113" s="940"/>
      <c r="OSQ113" s="940"/>
      <c r="OSR113" s="940"/>
      <c r="OSS113" s="940"/>
      <c r="OST113" s="940"/>
      <c r="OSU113" s="940"/>
      <c r="OSV113" s="940"/>
      <c r="OSW113" s="940"/>
      <c r="OSX113" s="940"/>
      <c r="OSY113" s="940"/>
      <c r="OSZ113" s="940"/>
      <c r="OTA113" s="940"/>
      <c r="OTB113" s="940"/>
      <c r="OTC113" s="940"/>
      <c r="OTD113" s="940"/>
      <c r="OTE113" s="940"/>
      <c r="OTF113" s="940"/>
      <c r="OTG113" s="940"/>
      <c r="OTH113" s="940"/>
      <c r="OTI113" s="940"/>
      <c r="OTJ113" s="940"/>
      <c r="OTK113" s="940"/>
      <c r="OTL113" s="940"/>
      <c r="OTM113" s="940"/>
      <c r="OTN113" s="940"/>
      <c r="OTO113" s="940"/>
      <c r="OTP113" s="940"/>
      <c r="OTQ113" s="940"/>
      <c r="OTR113" s="940"/>
      <c r="OTS113" s="940"/>
      <c r="OTT113" s="940"/>
      <c r="OTU113" s="940"/>
      <c r="OTV113" s="940"/>
      <c r="OTW113" s="940"/>
      <c r="OTX113" s="940"/>
      <c r="OTY113" s="940"/>
      <c r="OTZ113" s="940"/>
      <c r="OUA113" s="940"/>
      <c r="OUB113" s="940"/>
      <c r="OUC113" s="940"/>
      <c r="OUD113" s="940"/>
      <c r="OUE113" s="940"/>
      <c r="OUF113" s="940"/>
      <c r="OUG113" s="940"/>
      <c r="OUH113" s="940"/>
      <c r="OUI113" s="940"/>
      <c r="OUJ113" s="940"/>
      <c r="OUK113" s="940"/>
      <c r="OUL113" s="940"/>
      <c r="OUM113" s="940"/>
      <c r="OUN113" s="940"/>
      <c r="OUO113" s="940"/>
      <c r="OUP113" s="940"/>
      <c r="OUQ113" s="940"/>
      <c r="OUR113" s="940"/>
      <c r="OUS113" s="940"/>
      <c r="OUT113" s="940"/>
      <c r="OUU113" s="940"/>
      <c r="OUV113" s="940"/>
      <c r="OUW113" s="940"/>
      <c r="OUX113" s="940"/>
      <c r="OUY113" s="940"/>
      <c r="OUZ113" s="940"/>
      <c r="OVA113" s="940"/>
      <c r="OVB113" s="940"/>
      <c r="OVC113" s="940"/>
      <c r="OVD113" s="940"/>
      <c r="OVE113" s="940"/>
      <c r="OVF113" s="940"/>
      <c r="OVG113" s="940"/>
      <c r="OVH113" s="940"/>
      <c r="OVI113" s="940"/>
      <c r="OVJ113" s="940"/>
      <c r="OVK113" s="940"/>
      <c r="OVL113" s="940"/>
      <c r="OVM113" s="940"/>
      <c r="OVN113" s="940"/>
      <c r="OVO113" s="940"/>
      <c r="OVP113" s="940"/>
      <c r="OVQ113" s="940"/>
      <c r="OVR113" s="940"/>
      <c r="OVS113" s="940"/>
      <c r="OVT113" s="940"/>
      <c r="OVU113" s="940"/>
      <c r="OVV113" s="940"/>
      <c r="OVW113" s="940"/>
      <c r="OVX113" s="940"/>
      <c r="OVY113" s="940"/>
      <c r="OVZ113" s="940"/>
      <c r="OWA113" s="940"/>
      <c r="OWB113" s="940"/>
      <c r="OWC113" s="940"/>
      <c r="OWD113" s="940"/>
      <c r="OWE113" s="940"/>
      <c r="OWF113" s="940"/>
      <c r="OWG113" s="940"/>
      <c r="OWH113" s="940"/>
      <c r="OWI113" s="940"/>
      <c r="OWJ113" s="940"/>
      <c r="OWK113" s="940"/>
      <c r="OWL113" s="940"/>
      <c r="OWM113" s="940"/>
      <c r="OWN113" s="940"/>
      <c r="OWO113" s="940"/>
      <c r="OWP113" s="940"/>
      <c r="OWQ113" s="940"/>
      <c r="OWR113" s="940"/>
      <c r="OWS113" s="940"/>
      <c r="OWT113" s="940"/>
      <c r="OWU113" s="940"/>
      <c r="OWV113" s="940"/>
      <c r="OWW113" s="940"/>
      <c r="OWX113" s="940"/>
      <c r="OWY113" s="940"/>
      <c r="OWZ113" s="940"/>
      <c r="OXA113" s="940"/>
      <c r="OXB113" s="940"/>
      <c r="OXC113" s="940"/>
      <c r="OXD113" s="940"/>
      <c r="OXE113" s="940"/>
      <c r="OXF113" s="940"/>
      <c r="OXG113" s="940"/>
      <c r="OXH113" s="940"/>
      <c r="OXI113" s="940"/>
      <c r="OXJ113" s="940"/>
      <c r="OXK113" s="940"/>
      <c r="OXL113" s="940"/>
      <c r="OXM113" s="940"/>
      <c r="OXN113" s="940"/>
      <c r="OXO113" s="940"/>
      <c r="OXP113" s="940"/>
      <c r="OXQ113" s="940"/>
      <c r="OXR113" s="940"/>
      <c r="OXS113" s="940"/>
      <c r="OXT113" s="940"/>
      <c r="OXU113" s="940"/>
      <c r="OXV113" s="940"/>
      <c r="OXW113" s="940"/>
      <c r="OXX113" s="940"/>
      <c r="OXY113" s="940"/>
      <c r="OXZ113" s="940"/>
      <c r="OYA113" s="940"/>
      <c r="OYB113" s="940"/>
      <c r="OYC113" s="940"/>
      <c r="OYD113" s="940"/>
      <c r="OYE113" s="940"/>
      <c r="OYF113" s="940"/>
      <c r="OYG113" s="940"/>
      <c r="OYH113" s="940"/>
      <c r="OYI113" s="940"/>
      <c r="OYJ113" s="940"/>
      <c r="OYK113" s="940"/>
      <c r="OYL113" s="940"/>
      <c r="OYM113" s="940"/>
      <c r="OYN113" s="940"/>
      <c r="OYO113" s="940"/>
      <c r="OYP113" s="940"/>
      <c r="OYQ113" s="940"/>
      <c r="OYR113" s="940"/>
      <c r="OYS113" s="940"/>
      <c r="OYT113" s="940"/>
      <c r="OYU113" s="940"/>
      <c r="OYV113" s="940"/>
      <c r="OYW113" s="940"/>
      <c r="OYX113" s="940"/>
      <c r="OYY113" s="940"/>
      <c r="OYZ113" s="940"/>
      <c r="OZA113" s="940"/>
      <c r="OZB113" s="940"/>
      <c r="OZC113" s="940"/>
      <c r="OZD113" s="940"/>
      <c r="OZE113" s="940"/>
      <c r="OZF113" s="940"/>
      <c r="OZG113" s="940"/>
      <c r="OZH113" s="940"/>
      <c r="OZI113" s="940"/>
      <c r="OZJ113" s="940"/>
      <c r="OZK113" s="940"/>
      <c r="OZL113" s="940"/>
      <c r="OZM113" s="940"/>
      <c r="OZN113" s="940"/>
      <c r="OZO113" s="940"/>
      <c r="OZP113" s="940"/>
      <c r="OZQ113" s="940"/>
      <c r="OZR113" s="940"/>
      <c r="OZS113" s="940"/>
      <c r="OZT113" s="940"/>
      <c r="OZU113" s="940"/>
      <c r="OZV113" s="940"/>
      <c r="OZW113" s="940"/>
      <c r="OZX113" s="940"/>
      <c r="OZY113" s="940"/>
      <c r="OZZ113" s="940"/>
      <c r="PAA113" s="940"/>
      <c r="PAB113" s="940"/>
      <c r="PAC113" s="940"/>
      <c r="PAD113" s="940"/>
      <c r="PAE113" s="940"/>
      <c r="PAF113" s="940"/>
      <c r="PAG113" s="940"/>
      <c r="PAH113" s="940"/>
      <c r="PAI113" s="940"/>
      <c r="PAJ113" s="940"/>
      <c r="PAK113" s="940"/>
      <c r="PAL113" s="940"/>
      <c r="PAM113" s="940"/>
      <c r="PAN113" s="940"/>
      <c r="PAO113" s="940"/>
      <c r="PAP113" s="940"/>
      <c r="PAQ113" s="940"/>
      <c r="PAR113" s="940"/>
      <c r="PAS113" s="940"/>
      <c r="PAT113" s="940"/>
      <c r="PAU113" s="940"/>
      <c r="PAV113" s="940"/>
      <c r="PAW113" s="940"/>
      <c r="PAX113" s="940"/>
      <c r="PAY113" s="940"/>
      <c r="PAZ113" s="940"/>
      <c r="PBA113" s="940"/>
      <c r="PBB113" s="940"/>
      <c r="PBC113" s="940"/>
      <c r="PBD113" s="940"/>
      <c r="PBE113" s="940"/>
      <c r="PBF113" s="940"/>
      <c r="PBG113" s="940"/>
      <c r="PBH113" s="940"/>
      <c r="PBI113" s="940"/>
      <c r="PBJ113" s="940"/>
      <c r="PBK113" s="940"/>
      <c r="PBL113" s="940"/>
      <c r="PBM113" s="940"/>
      <c r="PBN113" s="940"/>
      <c r="PBO113" s="940"/>
      <c r="PBP113" s="940"/>
      <c r="PBQ113" s="940"/>
      <c r="PBR113" s="940"/>
      <c r="PBS113" s="940"/>
      <c r="PBT113" s="940"/>
      <c r="PBU113" s="940"/>
      <c r="PBV113" s="940"/>
      <c r="PBW113" s="940"/>
      <c r="PBX113" s="940"/>
      <c r="PBY113" s="940"/>
      <c r="PBZ113" s="940"/>
      <c r="PCA113" s="940"/>
      <c r="PCB113" s="940"/>
      <c r="PCC113" s="940"/>
      <c r="PCD113" s="940"/>
      <c r="PCE113" s="940"/>
      <c r="PCF113" s="940"/>
      <c r="PCG113" s="940"/>
      <c r="PCH113" s="940"/>
      <c r="PCI113" s="940"/>
      <c r="PCJ113" s="940"/>
      <c r="PCK113" s="940"/>
      <c r="PCL113" s="940"/>
      <c r="PCM113" s="940"/>
      <c r="PCN113" s="940"/>
      <c r="PCO113" s="940"/>
      <c r="PCP113" s="940"/>
      <c r="PCQ113" s="940"/>
      <c r="PCR113" s="940"/>
      <c r="PCS113" s="940"/>
      <c r="PCT113" s="940"/>
      <c r="PCU113" s="940"/>
      <c r="PCV113" s="940"/>
      <c r="PCW113" s="940"/>
      <c r="PCX113" s="940"/>
      <c r="PCY113" s="940"/>
      <c r="PCZ113" s="940"/>
      <c r="PDA113" s="940"/>
      <c r="PDB113" s="940"/>
      <c r="PDC113" s="940"/>
      <c r="PDD113" s="940"/>
      <c r="PDE113" s="940"/>
      <c r="PDF113" s="940"/>
      <c r="PDG113" s="940"/>
      <c r="PDH113" s="940"/>
      <c r="PDI113" s="940"/>
      <c r="PDJ113" s="940"/>
      <c r="PDK113" s="940"/>
      <c r="PDL113" s="940"/>
      <c r="PDM113" s="940"/>
      <c r="PDN113" s="940"/>
      <c r="PDO113" s="940"/>
      <c r="PDP113" s="940"/>
      <c r="PDQ113" s="940"/>
      <c r="PDR113" s="940"/>
      <c r="PDS113" s="940"/>
      <c r="PDT113" s="940"/>
      <c r="PDU113" s="940"/>
      <c r="PDV113" s="940"/>
      <c r="PDW113" s="940"/>
      <c r="PDX113" s="940"/>
      <c r="PDY113" s="940"/>
      <c r="PDZ113" s="940"/>
      <c r="PEA113" s="940"/>
      <c r="PEB113" s="940"/>
      <c r="PEC113" s="940"/>
      <c r="PED113" s="940"/>
      <c r="PEE113" s="940"/>
      <c r="PEF113" s="940"/>
      <c r="PEG113" s="940"/>
      <c r="PEH113" s="940"/>
      <c r="PEI113" s="940"/>
      <c r="PEJ113" s="940"/>
      <c r="PEK113" s="940"/>
      <c r="PEL113" s="940"/>
      <c r="PEM113" s="940"/>
      <c r="PEN113" s="940"/>
      <c r="PEO113" s="940"/>
      <c r="PEP113" s="940"/>
      <c r="PEQ113" s="940"/>
      <c r="PER113" s="940"/>
      <c r="PES113" s="940"/>
      <c r="PET113" s="940"/>
      <c r="PEU113" s="940"/>
      <c r="PEV113" s="940"/>
      <c r="PEW113" s="940"/>
      <c r="PEX113" s="940"/>
      <c r="PEY113" s="940"/>
      <c r="PEZ113" s="940"/>
      <c r="PFA113" s="940"/>
      <c r="PFB113" s="940"/>
      <c r="PFC113" s="940"/>
      <c r="PFD113" s="940"/>
      <c r="PFE113" s="940"/>
      <c r="PFF113" s="940"/>
      <c r="PFG113" s="940"/>
      <c r="PFH113" s="940"/>
      <c r="PFI113" s="940"/>
      <c r="PFJ113" s="940"/>
      <c r="PFK113" s="940"/>
      <c r="PFL113" s="940"/>
      <c r="PFM113" s="940"/>
      <c r="PFN113" s="940"/>
      <c r="PFO113" s="940"/>
      <c r="PFP113" s="940"/>
      <c r="PFQ113" s="940"/>
      <c r="PFR113" s="940"/>
      <c r="PFS113" s="940"/>
      <c r="PFT113" s="940"/>
      <c r="PFU113" s="940"/>
      <c r="PFV113" s="940"/>
      <c r="PFW113" s="940"/>
      <c r="PFX113" s="940"/>
      <c r="PFY113" s="940"/>
      <c r="PFZ113" s="940"/>
      <c r="PGA113" s="940"/>
      <c r="PGB113" s="940"/>
      <c r="PGC113" s="940"/>
      <c r="PGD113" s="940"/>
      <c r="PGE113" s="940"/>
      <c r="PGF113" s="940"/>
      <c r="PGG113" s="940"/>
      <c r="PGH113" s="940"/>
      <c r="PGI113" s="940"/>
      <c r="PGJ113" s="940"/>
      <c r="PGK113" s="940"/>
      <c r="PGL113" s="940"/>
      <c r="PGM113" s="940"/>
      <c r="PGN113" s="940"/>
      <c r="PGO113" s="940"/>
      <c r="PGP113" s="940"/>
      <c r="PGQ113" s="940"/>
      <c r="PGR113" s="940"/>
      <c r="PGS113" s="940"/>
      <c r="PGT113" s="940"/>
      <c r="PGU113" s="940"/>
      <c r="PGV113" s="940"/>
      <c r="PGW113" s="940"/>
      <c r="PGX113" s="940"/>
      <c r="PGY113" s="940"/>
      <c r="PGZ113" s="940"/>
      <c r="PHA113" s="940"/>
      <c r="PHB113" s="940"/>
      <c r="PHC113" s="940"/>
      <c r="PHD113" s="940"/>
      <c r="PHE113" s="940"/>
      <c r="PHF113" s="940"/>
      <c r="PHG113" s="940"/>
      <c r="PHH113" s="940"/>
      <c r="PHI113" s="940"/>
      <c r="PHJ113" s="940"/>
      <c r="PHK113" s="940"/>
      <c r="PHL113" s="940"/>
      <c r="PHM113" s="940"/>
      <c r="PHN113" s="940"/>
      <c r="PHO113" s="940"/>
      <c r="PHP113" s="940"/>
      <c r="PHQ113" s="940"/>
      <c r="PHR113" s="940"/>
      <c r="PHS113" s="940"/>
      <c r="PHT113" s="940"/>
      <c r="PHU113" s="940"/>
      <c r="PHV113" s="940"/>
      <c r="PHW113" s="940"/>
      <c r="PHX113" s="940"/>
      <c r="PHY113" s="940"/>
      <c r="PHZ113" s="940"/>
      <c r="PIA113" s="940"/>
      <c r="PIB113" s="940"/>
      <c r="PIC113" s="940"/>
      <c r="PID113" s="940"/>
      <c r="PIE113" s="940"/>
      <c r="PIF113" s="940"/>
      <c r="PIG113" s="940"/>
      <c r="PIH113" s="940"/>
      <c r="PII113" s="940"/>
      <c r="PIJ113" s="940"/>
      <c r="PIK113" s="940"/>
      <c r="PIL113" s="940"/>
      <c r="PIM113" s="940"/>
      <c r="PIN113" s="940"/>
      <c r="PIO113" s="940"/>
      <c r="PIP113" s="940"/>
      <c r="PIQ113" s="940"/>
      <c r="PIR113" s="940"/>
      <c r="PIS113" s="940"/>
      <c r="PIT113" s="940"/>
      <c r="PIU113" s="940"/>
      <c r="PIV113" s="940"/>
      <c r="PIW113" s="940"/>
      <c r="PIX113" s="940"/>
      <c r="PIY113" s="940"/>
      <c r="PIZ113" s="940"/>
      <c r="PJA113" s="940"/>
      <c r="PJB113" s="940"/>
      <c r="PJC113" s="940"/>
      <c r="PJD113" s="940"/>
      <c r="PJE113" s="940"/>
      <c r="PJF113" s="940"/>
      <c r="PJG113" s="940"/>
      <c r="PJH113" s="940"/>
      <c r="PJI113" s="940"/>
      <c r="PJJ113" s="940"/>
      <c r="PJK113" s="940"/>
      <c r="PJL113" s="940"/>
      <c r="PJM113" s="940"/>
      <c r="PJN113" s="940"/>
      <c r="PJO113" s="940"/>
      <c r="PJP113" s="940"/>
      <c r="PJQ113" s="940"/>
      <c r="PJR113" s="940"/>
      <c r="PJS113" s="940"/>
      <c r="PJT113" s="940"/>
      <c r="PJU113" s="940"/>
      <c r="PJV113" s="940"/>
      <c r="PJW113" s="940"/>
      <c r="PJX113" s="940"/>
      <c r="PJY113" s="940"/>
      <c r="PJZ113" s="940"/>
      <c r="PKA113" s="940"/>
      <c r="PKB113" s="940"/>
      <c r="PKC113" s="940"/>
      <c r="PKD113" s="940"/>
      <c r="PKE113" s="940"/>
      <c r="PKF113" s="940"/>
      <c r="PKG113" s="940"/>
      <c r="PKH113" s="940"/>
      <c r="PKI113" s="940"/>
      <c r="PKJ113" s="940"/>
      <c r="PKK113" s="940"/>
      <c r="PKL113" s="940"/>
      <c r="PKM113" s="940"/>
      <c r="PKN113" s="940"/>
      <c r="PKO113" s="940"/>
      <c r="PKP113" s="940"/>
      <c r="PKQ113" s="940"/>
      <c r="PKR113" s="940"/>
      <c r="PKS113" s="940"/>
      <c r="PKT113" s="940"/>
      <c r="PKU113" s="940"/>
      <c r="PKV113" s="940"/>
      <c r="PKW113" s="940"/>
      <c r="PKX113" s="940"/>
      <c r="PKY113" s="940"/>
      <c r="PKZ113" s="940"/>
      <c r="PLA113" s="940"/>
      <c r="PLB113" s="940"/>
      <c r="PLC113" s="940"/>
      <c r="PLD113" s="940"/>
      <c r="PLE113" s="940"/>
      <c r="PLF113" s="940"/>
      <c r="PLG113" s="940"/>
      <c r="PLH113" s="940"/>
      <c r="PLI113" s="940"/>
      <c r="PLJ113" s="940"/>
      <c r="PLK113" s="940"/>
      <c r="PLL113" s="940"/>
      <c r="PLM113" s="940"/>
      <c r="PLN113" s="940"/>
      <c r="PLO113" s="940"/>
      <c r="PLP113" s="940"/>
      <c r="PLQ113" s="940"/>
      <c r="PLR113" s="940"/>
      <c r="PLS113" s="940"/>
      <c r="PLT113" s="940"/>
      <c r="PLU113" s="940"/>
      <c r="PLV113" s="940"/>
      <c r="PLW113" s="940"/>
      <c r="PLX113" s="940"/>
      <c r="PLY113" s="940"/>
      <c r="PLZ113" s="940"/>
      <c r="PMA113" s="940"/>
      <c r="PMB113" s="940"/>
      <c r="PMC113" s="940"/>
      <c r="PMD113" s="940"/>
      <c r="PME113" s="940"/>
      <c r="PMF113" s="940"/>
      <c r="PMG113" s="940"/>
      <c r="PMH113" s="940"/>
      <c r="PMI113" s="940"/>
      <c r="PMJ113" s="940"/>
      <c r="PMK113" s="940"/>
      <c r="PML113" s="940"/>
      <c r="PMM113" s="940"/>
      <c r="PMN113" s="940"/>
      <c r="PMO113" s="940"/>
      <c r="PMP113" s="940"/>
      <c r="PMQ113" s="940"/>
      <c r="PMR113" s="940"/>
      <c r="PMS113" s="940"/>
      <c r="PMT113" s="940"/>
      <c r="PMU113" s="940"/>
      <c r="PMV113" s="940"/>
      <c r="PMW113" s="940"/>
      <c r="PMX113" s="940"/>
      <c r="PMY113" s="940"/>
      <c r="PMZ113" s="940"/>
      <c r="PNA113" s="940"/>
      <c r="PNB113" s="940"/>
      <c r="PNC113" s="940"/>
      <c r="PND113" s="940"/>
      <c r="PNE113" s="940"/>
      <c r="PNF113" s="940"/>
      <c r="PNG113" s="940"/>
      <c r="PNH113" s="940"/>
      <c r="PNI113" s="940"/>
      <c r="PNJ113" s="940"/>
      <c r="PNK113" s="940"/>
      <c r="PNL113" s="940"/>
      <c r="PNM113" s="940"/>
      <c r="PNN113" s="940"/>
      <c r="PNO113" s="940"/>
      <c r="PNP113" s="940"/>
      <c r="PNQ113" s="940"/>
      <c r="PNR113" s="940"/>
      <c r="PNS113" s="940"/>
      <c r="PNT113" s="940"/>
      <c r="PNU113" s="940"/>
      <c r="PNV113" s="940"/>
      <c r="PNW113" s="940"/>
      <c r="PNX113" s="940"/>
      <c r="PNY113" s="940"/>
      <c r="PNZ113" s="940"/>
      <c r="POA113" s="940"/>
      <c r="POB113" s="940"/>
      <c r="POC113" s="940"/>
      <c r="POD113" s="940"/>
      <c r="POE113" s="940"/>
      <c r="POF113" s="940"/>
      <c r="POG113" s="940"/>
      <c r="POH113" s="940"/>
      <c r="POI113" s="940"/>
      <c r="POJ113" s="940"/>
      <c r="POK113" s="940"/>
      <c r="POL113" s="940"/>
      <c r="POM113" s="940"/>
      <c r="PON113" s="940"/>
      <c r="POO113" s="940"/>
      <c r="POP113" s="940"/>
      <c r="POQ113" s="940"/>
      <c r="POR113" s="940"/>
      <c r="POS113" s="940"/>
      <c r="POT113" s="940"/>
      <c r="POU113" s="940"/>
      <c r="POV113" s="940"/>
      <c r="POW113" s="940"/>
      <c r="POX113" s="940"/>
      <c r="POY113" s="940"/>
      <c r="POZ113" s="940"/>
      <c r="PPA113" s="940"/>
      <c r="PPB113" s="940"/>
      <c r="PPC113" s="940"/>
      <c r="PPD113" s="940"/>
      <c r="PPE113" s="940"/>
      <c r="PPF113" s="940"/>
      <c r="PPG113" s="940"/>
      <c r="PPH113" s="940"/>
      <c r="PPI113" s="940"/>
      <c r="PPJ113" s="940"/>
      <c r="PPK113" s="940"/>
      <c r="PPL113" s="940"/>
      <c r="PPM113" s="940"/>
      <c r="PPN113" s="940"/>
      <c r="PPO113" s="940"/>
      <c r="PPP113" s="940"/>
      <c r="PPQ113" s="940"/>
      <c r="PPR113" s="940"/>
      <c r="PPS113" s="940"/>
      <c r="PPT113" s="940"/>
      <c r="PPU113" s="940"/>
      <c r="PPV113" s="940"/>
      <c r="PPW113" s="940"/>
      <c r="PPX113" s="940"/>
      <c r="PPY113" s="940"/>
      <c r="PPZ113" s="940"/>
      <c r="PQA113" s="940"/>
      <c r="PQB113" s="940"/>
      <c r="PQC113" s="940"/>
      <c r="PQD113" s="940"/>
      <c r="PQE113" s="940"/>
      <c r="PQF113" s="940"/>
      <c r="PQG113" s="940"/>
      <c r="PQH113" s="940"/>
      <c r="PQI113" s="940"/>
      <c r="PQJ113" s="940"/>
      <c r="PQK113" s="940"/>
      <c r="PQL113" s="940"/>
      <c r="PQM113" s="940"/>
      <c r="PQN113" s="940"/>
      <c r="PQO113" s="940"/>
      <c r="PQP113" s="940"/>
      <c r="PQQ113" s="940"/>
      <c r="PQR113" s="940"/>
      <c r="PQS113" s="940"/>
      <c r="PQT113" s="940"/>
      <c r="PQU113" s="940"/>
      <c r="PQV113" s="940"/>
      <c r="PQW113" s="940"/>
      <c r="PQX113" s="940"/>
      <c r="PQY113" s="940"/>
      <c r="PQZ113" s="940"/>
      <c r="PRA113" s="940"/>
      <c r="PRB113" s="940"/>
      <c r="PRC113" s="940"/>
      <c r="PRD113" s="940"/>
      <c r="PRE113" s="940"/>
      <c r="PRF113" s="940"/>
      <c r="PRG113" s="940"/>
      <c r="PRH113" s="940"/>
      <c r="PRI113" s="940"/>
      <c r="PRJ113" s="940"/>
      <c r="PRK113" s="940"/>
      <c r="PRL113" s="940"/>
      <c r="PRM113" s="940"/>
      <c r="PRN113" s="940"/>
      <c r="PRO113" s="940"/>
      <c r="PRP113" s="940"/>
      <c r="PRQ113" s="940"/>
      <c r="PRR113" s="940"/>
      <c r="PRS113" s="940"/>
      <c r="PRT113" s="940"/>
      <c r="PRU113" s="940"/>
      <c r="PRV113" s="940"/>
      <c r="PRW113" s="940"/>
      <c r="PRX113" s="940"/>
      <c r="PRY113" s="940"/>
      <c r="PRZ113" s="940"/>
      <c r="PSA113" s="940"/>
      <c r="PSB113" s="940"/>
      <c r="PSC113" s="940"/>
      <c r="PSD113" s="940"/>
      <c r="PSE113" s="940"/>
      <c r="PSF113" s="940"/>
      <c r="PSG113" s="940"/>
      <c r="PSH113" s="940"/>
      <c r="PSI113" s="940"/>
      <c r="PSJ113" s="940"/>
      <c r="PSK113" s="940"/>
      <c r="PSL113" s="940"/>
      <c r="PSM113" s="940"/>
      <c r="PSN113" s="940"/>
      <c r="PSO113" s="940"/>
      <c r="PSP113" s="940"/>
      <c r="PSQ113" s="940"/>
      <c r="PSR113" s="940"/>
      <c r="PSS113" s="940"/>
      <c r="PST113" s="940"/>
      <c r="PSU113" s="940"/>
      <c r="PSV113" s="940"/>
      <c r="PSW113" s="940"/>
      <c r="PSX113" s="940"/>
      <c r="PSY113" s="940"/>
      <c r="PSZ113" s="940"/>
      <c r="PTA113" s="940"/>
      <c r="PTB113" s="940"/>
      <c r="PTC113" s="940"/>
      <c r="PTD113" s="940"/>
      <c r="PTE113" s="940"/>
      <c r="PTF113" s="940"/>
      <c r="PTG113" s="940"/>
      <c r="PTH113" s="940"/>
      <c r="PTI113" s="940"/>
      <c r="PTJ113" s="940"/>
      <c r="PTK113" s="940"/>
      <c r="PTL113" s="940"/>
      <c r="PTM113" s="940"/>
      <c r="PTN113" s="940"/>
      <c r="PTO113" s="940"/>
      <c r="PTP113" s="940"/>
      <c r="PTQ113" s="940"/>
      <c r="PTR113" s="940"/>
      <c r="PTS113" s="940"/>
      <c r="PTT113" s="940"/>
      <c r="PTU113" s="940"/>
      <c r="PTV113" s="940"/>
      <c r="PTW113" s="940"/>
      <c r="PTX113" s="940"/>
      <c r="PTY113" s="940"/>
      <c r="PTZ113" s="940"/>
      <c r="PUA113" s="940"/>
      <c r="PUB113" s="940"/>
      <c r="PUC113" s="940"/>
      <c r="PUD113" s="940"/>
      <c r="PUE113" s="940"/>
      <c r="PUF113" s="940"/>
      <c r="PUG113" s="940"/>
      <c r="PUH113" s="940"/>
      <c r="PUI113" s="940"/>
      <c r="PUJ113" s="940"/>
      <c r="PUK113" s="940"/>
      <c r="PUL113" s="940"/>
      <c r="PUM113" s="940"/>
      <c r="PUN113" s="940"/>
      <c r="PUO113" s="940"/>
      <c r="PUP113" s="940"/>
      <c r="PUQ113" s="940"/>
      <c r="PUR113" s="940"/>
      <c r="PUS113" s="940"/>
      <c r="PUT113" s="940"/>
      <c r="PUU113" s="940"/>
      <c r="PUV113" s="940"/>
      <c r="PUW113" s="940"/>
      <c r="PUX113" s="940"/>
      <c r="PUY113" s="940"/>
      <c r="PUZ113" s="940"/>
      <c r="PVA113" s="940"/>
      <c r="PVB113" s="940"/>
      <c r="PVC113" s="940"/>
      <c r="PVD113" s="940"/>
      <c r="PVE113" s="940"/>
      <c r="PVF113" s="940"/>
      <c r="PVG113" s="940"/>
      <c r="PVH113" s="940"/>
      <c r="PVI113" s="940"/>
      <c r="PVJ113" s="940"/>
      <c r="PVK113" s="940"/>
      <c r="PVL113" s="940"/>
      <c r="PVM113" s="940"/>
      <c r="PVN113" s="940"/>
      <c r="PVO113" s="940"/>
      <c r="PVP113" s="940"/>
      <c r="PVQ113" s="940"/>
      <c r="PVR113" s="940"/>
      <c r="PVS113" s="940"/>
      <c r="PVT113" s="940"/>
      <c r="PVU113" s="940"/>
      <c r="PVV113" s="940"/>
      <c r="PVW113" s="940"/>
      <c r="PVX113" s="940"/>
      <c r="PVY113" s="940"/>
      <c r="PVZ113" s="940"/>
      <c r="PWA113" s="940"/>
      <c r="PWB113" s="940"/>
      <c r="PWC113" s="940"/>
      <c r="PWD113" s="940"/>
      <c r="PWE113" s="940"/>
      <c r="PWF113" s="940"/>
      <c r="PWG113" s="940"/>
      <c r="PWH113" s="940"/>
      <c r="PWI113" s="940"/>
      <c r="PWJ113" s="940"/>
      <c r="PWK113" s="940"/>
      <c r="PWL113" s="940"/>
      <c r="PWM113" s="940"/>
      <c r="PWN113" s="940"/>
      <c r="PWO113" s="940"/>
      <c r="PWP113" s="940"/>
      <c r="PWQ113" s="940"/>
      <c r="PWR113" s="940"/>
      <c r="PWS113" s="940"/>
      <c r="PWT113" s="940"/>
      <c r="PWU113" s="940"/>
      <c r="PWV113" s="940"/>
      <c r="PWW113" s="940"/>
      <c r="PWX113" s="940"/>
      <c r="PWY113" s="940"/>
      <c r="PWZ113" s="940"/>
      <c r="PXA113" s="940"/>
      <c r="PXB113" s="940"/>
      <c r="PXC113" s="940"/>
      <c r="PXD113" s="940"/>
      <c r="PXE113" s="940"/>
      <c r="PXF113" s="940"/>
      <c r="PXG113" s="940"/>
      <c r="PXH113" s="940"/>
      <c r="PXI113" s="940"/>
      <c r="PXJ113" s="940"/>
      <c r="PXK113" s="940"/>
      <c r="PXL113" s="940"/>
      <c r="PXM113" s="940"/>
      <c r="PXN113" s="940"/>
      <c r="PXO113" s="940"/>
      <c r="PXP113" s="940"/>
      <c r="PXQ113" s="940"/>
      <c r="PXR113" s="940"/>
      <c r="PXS113" s="940"/>
      <c r="PXT113" s="940"/>
      <c r="PXU113" s="940"/>
      <c r="PXV113" s="940"/>
      <c r="PXW113" s="940"/>
      <c r="PXX113" s="940"/>
      <c r="PXY113" s="940"/>
      <c r="PXZ113" s="940"/>
      <c r="PYA113" s="940"/>
      <c r="PYB113" s="940"/>
      <c r="PYC113" s="940"/>
      <c r="PYD113" s="940"/>
      <c r="PYE113" s="940"/>
      <c r="PYF113" s="940"/>
      <c r="PYG113" s="940"/>
      <c r="PYH113" s="940"/>
      <c r="PYI113" s="940"/>
      <c r="PYJ113" s="940"/>
      <c r="PYK113" s="940"/>
      <c r="PYL113" s="940"/>
      <c r="PYM113" s="940"/>
      <c r="PYN113" s="940"/>
      <c r="PYO113" s="940"/>
      <c r="PYP113" s="940"/>
      <c r="PYQ113" s="940"/>
      <c r="PYR113" s="940"/>
      <c r="PYS113" s="940"/>
      <c r="PYT113" s="940"/>
      <c r="PYU113" s="940"/>
      <c r="PYV113" s="940"/>
      <c r="PYW113" s="940"/>
      <c r="PYX113" s="940"/>
      <c r="PYY113" s="940"/>
      <c r="PYZ113" s="940"/>
      <c r="PZA113" s="940"/>
      <c r="PZB113" s="940"/>
      <c r="PZC113" s="940"/>
      <c r="PZD113" s="940"/>
      <c r="PZE113" s="940"/>
      <c r="PZF113" s="940"/>
      <c r="PZG113" s="940"/>
      <c r="PZH113" s="940"/>
      <c r="PZI113" s="940"/>
      <c r="PZJ113" s="940"/>
      <c r="PZK113" s="940"/>
      <c r="PZL113" s="940"/>
      <c r="PZM113" s="940"/>
      <c r="PZN113" s="940"/>
      <c r="PZO113" s="940"/>
      <c r="PZP113" s="940"/>
      <c r="PZQ113" s="940"/>
      <c r="PZR113" s="940"/>
      <c r="PZS113" s="940"/>
      <c r="PZT113" s="940"/>
      <c r="PZU113" s="940"/>
      <c r="PZV113" s="940"/>
      <c r="PZW113" s="940"/>
      <c r="PZX113" s="940"/>
      <c r="PZY113" s="940"/>
      <c r="PZZ113" s="940"/>
      <c r="QAA113" s="940"/>
      <c r="QAB113" s="940"/>
      <c r="QAC113" s="940"/>
      <c r="QAD113" s="940"/>
      <c r="QAE113" s="940"/>
      <c r="QAF113" s="940"/>
      <c r="QAG113" s="940"/>
      <c r="QAH113" s="940"/>
      <c r="QAI113" s="940"/>
      <c r="QAJ113" s="940"/>
      <c r="QAK113" s="940"/>
      <c r="QAL113" s="940"/>
      <c r="QAM113" s="940"/>
      <c r="QAN113" s="940"/>
      <c r="QAO113" s="940"/>
      <c r="QAP113" s="940"/>
      <c r="QAQ113" s="940"/>
      <c r="QAR113" s="940"/>
      <c r="QAS113" s="940"/>
      <c r="QAT113" s="940"/>
      <c r="QAU113" s="940"/>
      <c r="QAV113" s="940"/>
      <c r="QAW113" s="940"/>
      <c r="QAX113" s="940"/>
      <c r="QAY113" s="940"/>
      <c r="QAZ113" s="940"/>
      <c r="QBA113" s="940"/>
      <c r="QBB113" s="940"/>
      <c r="QBC113" s="940"/>
      <c r="QBD113" s="940"/>
      <c r="QBE113" s="940"/>
      <c r="QBF113" s="940"/>
      <c r="QBG113" s="940"/>
      <c r="QBH113" s="940"/>
      <c r="QBI113" s="940"/>
      <c r="QBJ113" s="940"/>
      <c r="QBK113" s="940"/>
      <c r="QBL113" s="940"/>
      <c r="QBM113" s="940"/>
      <c r="QBN113" s="940"/>
      <c r="QBO113" s="940"/>
      <c r="QBP113" s="940"/>
      <c r="QBQ113" s="940"/>
      <c r="QBR113" s="940"/>
      <c r="QBS113" s="940"/>
      <c r="QBT113" s="940"/>
      <c r="QBU113" s="940"/>
      <c r="QBV113" s="940"/>
      <c r="QBW113" s="940"/>
      <c r="QBX113" s="940"/>
      <c r="QBY113" s="940"/>
      <c r="QBZ113" s="940"/>
      <c r="QCA113" s="940"/>
      <c r="QCB113" s="940"/>
      <c r="QCC113" s="940"/>
      <c r="QCD113" s="940"/>
      <c r="QCE113" s="940"/>
      <c r="QCF113" s="940"/>
      <c r="QCG113" s="940"/>
      <c r="QCH113" s="940"/>
      <c r="QCI113" s="940"/>
      <c r="QCJ113" s="940"/>
      <c r="QCK113" s="940"/>
      <c r="QCL113" s="940"/>
      <c r="QCM113" s="940"/>
      <c r="QCN113" s="940"/>
      <c r="QCO113" s="940"/>
      <c r="QCP113" s="940"/>
      <c r="QCQ113" s="940"/>
      <c r="QCR113" s="940"/>
      <c r="QCS113" s="940"/>
      <c r="QCT113" s="940"/>
      <c r="QCU113" s="940"/>
      <c r="QCV113" s="940"/>
      <c r="QCW113" s="940"/>
      <c r="QCX113" s="940"/>
      <c r="QCY113" s="940"/>
      <c r="QCZ113" s="940"/>
      <c r="QDA113" s="940"/>
      <c r="QDB113" s="940"/>
      <c r="QDC113" s="940"/>
      <c r="QDD113" s="940"/>
      <c r="QDE113" s="940"/>
      <c r="QDF113" s="940"/>
      <c r="QDG113" s="940"/>
      <c r="QDH113" s="940"/>
      <c r="QDI113" s="940"/>
      <c r="QDJ113" s="940"/>
      <c r="QDK113" s="940"/>
      <c r="QDL113" s="940"/>
      <c r="QDM113" s="940"/>
      <c r="QDN113" s="940"/>
      <c r="QDO113" s="940"/>
      <c r="QDP113" s="940"/>
      <c r="QDQ113" s="940"/>
      <c r="QDR113" s="940"/>
      <c r="QDS113" s="940"/>
      <c r="QDT113" s="940"/>
      <c r="QDU113" s="940"/>
      <c r="QDV113" s="940"/>
      <c r="QDW113" s="940"/>
      <c r="QDX113" s="940"/>
      <c r="QDY113" s="940"/>
      <c r="QDZ113" s="940"/>
      <c r="QEA113" s="940"/>
      <c r="QEB113" s="940"/>
      <c r="QEC113" s="940"/>
      <c r="QED113" s="940"/>
      <c r="QEE113" s="940"/>
      <c r="QEF113" s="940"/>
      <c r="QEG113" s="940"/>
      <c r="QEH113" s="940"/>
      <c r="QEI113" s="940"/>
      <c r="QEJ113" s="940"/>
      <c r="QEK113" s="940"/>
      <c r="QEL113" s="940"/>
      <c r="QEM113" s="940"/>
      <c r="QEN113" s="940"/>
      <c r="QEO113" s="940"/>
      <c r="QEP113" s="940"/>
      <c r="QEQ113" s="940"/>
      <c r="QER113" s="940"/>
      <c r="QES113" s="940"/>
      <c r="QET113" s="940"/>
      <c r="QEU113" s="940"/>
      <c r="QEV113" s="940"/>
      <c r="QEW113" s="940"/>
      <c r="QEX113" s="940"/>
      <c r="QEY113" s="940"/>
      <c r="QEZ113" s="940"/>
      <c r="QFA113" s="940"/>
      <c r="QFB113" s="940"/>
      <c r="QFC113" s="940"/>
      <c r="QFD113" s="940"/>
      <c r="QFE113" s="940"/>
      <c r="QFF113" s="940"/>
      <c r="QFG113" s="940"/>
      <c r="QFH113" s="940"/>
      <c r="QFI113" s="940"/>
      <c r="QFJ113" s="940"/>
      <c r="QFK113" s="940"/>
      <c r="QFL113" s="940"/>
      <c r="QFM113" s="940"/>
      <c r="QFN113" s="940"/>
      <c r="QFO113" s="940"/>
      <c r="QFP113" s="940"/>
      <c r="QFQ113" s="940"/>
      <c r="QFR113" s="940"/>
      <c r="QFS113" s="940"/>
      <c r="QFT113" s="940"/>
      <c r="QFU113" s="940"/>
      <c r="QFV113" s="940"/>
      <c r="QFW113" s="940"/>
      <c r="QFX113" s="940"/>
      <c r="QFY113" s="940"/>
      <c r="QFZ113" s="940"/>
      <c r="QGA113" s="940"/>
      <c r="QGB113" s="940"/>
      <c r="QGC113" s="940"/>
      <c r="QGD113" s="940"/>
      <c r="QGE113" s="940"/>
      <c r="QGF113" s="940"/>
      <c r="QGG113" s="940"/>
      <c r="QGH113" s="940"/>
      <c r="QGI113" s="940"/>
      <c r="QGJ113" s="940"/>
      <c r="QGK113" s="940"/>
      <c r="QGL113" s="940"/>
      <c r="QGM113" s="940"/>
      <c r="QGN113" s="940"/>
      <c r="QGO113" s="940"/>
      <c r="QGP113" s="940"/>
      <c r="QGQ113" s="940"/>
      <c r="QGR113" s="940"/>
      <c r="QGS113" s="940"/>
      <c r="QGT113" s="940"/>
      <c r="QGU113" s="940"/>
      <c r="QGV113" s="940"/>
      <c r="QGW113" s="940"/>
      <c r="QGX113" s="940"/>
      <c r="QGY113" s="940"/>
      <c r="QGZ113" s="940"/>
      <c r="QHA113" s="940"/>
      <c r="QHB113" s="940"/>
      <c r="QHC113" s="940"/>
      <c r="QHD113" s="940"/>
      <c r="QHE113" s="940"/>
      <c r="QHF113" s="940"/>
      <c r="QHG113" s="940"/>
      <c r="QHH113" s="940"/>
      <c r="QHI113" s="940"/>
      <c r="QHJ113" s="940"/>
      <c r="QHK113" s="940"/>
      <c r="QHL113" s="940"/>
      <c r="QHM113" s="940"/>
      <c r="QHN113" s="940"/>
      <c r="QHO113" s="940"/>
      <c r="QHP113" s="940"/>
      <c r="QHQ113" s="940"/>
      <c r="QHR113" s="940"/>
      <c r="QHS113" s="940"/>
      <c r="QHT113" s="940"/>
      <c r="QHU113" s="940"/>
      <c r="QHV113" s="940"/>
      <c r="QHW113" s="940"/>
      <c r="QHX113" s="940"/>
      <c r="QHY113" s="940"/>
      <c r="QHZ113" s="940"/>
      <c r="QIA113" s="940"/>
      <c r="QIB113" s="940"/>
      <c r="QIC113" s="940"/>
      <c r="QID113" s="940"/>
      <c r="QIE113" s="940"/>
      <c r="QIF113" s="940"/>
      <c r="QIG113" s="940"/>
      <c r="QIH113" s="940"/>
      <c r="QII113" s="940"/>
      <c r="QIJ113" s="940"/>
      <c r="QIK113" s="940"/>
      <c r="QIL113" s="940"/>
      <c r="QIM113" s="940"/>
      <c r="QIN113" s="940"/>
      <c r="QIO113" s="940"/>
      <c r="QIP113" s="940"/>
      <c r="QIQ113" s="940"/>
      <c r="QIR113" s="940"/>
      <c r="QIS113" s="940"/>
      <c r="QIT113" s="940"/>
      <c r="QIU113" s="940"/>
      <c r="QIV113" s="940"/>
      <c r="QIW113" s="940"/>
      <c r="QIX113" s="940"/>
      <c r="QIY113" s="940"/>
      <c r="QIZ113" s="940"/>
      <c r="QJA113" s="940"/>
      <c r="QJB113" s="940"/>
      <c r="QJC113" s="940"/>
      <c r="QJD113" s="940"/>
      <c r="QJE113" s="940"/>
      <c r="QJF113" s="940"/>
      <c r="QJG113" s="940"/>
      <c r="QJH113" s="940"/>
      <c r="QJI113" s="940"/>
      <c r="QJJ113" s="940"/>
      <c r="QJK113" s="940"/>
      <c r="QJL113" s="940"/>
      <c r="QJM113" s="940"/>
      <c r="QJN113" s="940"/>
      <c r="QJO113" s="940"/>
      <c r="QJP113" s="940"/>
      <c r="QJQ113" s="940"/>
      <c r="QJR113" s="940"/>
      <c r="QJS113" s="940"/>
      <c r="QJT113" s="940"/>
      <c r="QJU113" s="940"/>
      <c r="QJV113" s="940"/>
      <c r="QJW113" s="940"/>
      <c r="QJX113" s="940"/>
      <c r="QJY113" s="940"/>
      <c r="QJZ113" s="940"/>
      <c r="QKA113" s="940"/>
      <c r="QKB113" s="940"/>
      <c r="QKC113" s="940"/>
      <c r="QKD113" s="940"/>
      <c r="QKE113" s="940"/>
      <c r="QKF113" s="940"/>
      <c r="QKG113" s="940"/>
      <c r="QKH113" s="940"/>
      <c r="QKI113" s="940"/>
      <c r="QKJ113" s="940"/>
      <c r="QKK113" s="940"/>
      <c r="QKL113" s="940"/>
      <c r="QKM113" s="940"/>
      <c r="QKN113" s="940"/>
      <c r="QKO113" s="940"/>
      <c r="QKP113" s="940"/>
      <c r="QKQ113" s="940"/>
      <c r="QKR113" s="940"/>
      <c r="QKS113" s="940"/>
      <c r="QKT113" s="940"/>
      <c r="QKU113" s="940"/>
      <c r="QKV113" s="940"/>
      <c r="QKW113" s="940"/>
      <c r="QKX113" s="940"/>
      <c r="QKY113" s="940"/>
      <c r="QKZ113" s="940"/>
      <c r="QLA113" s="940"/>
      <c r="QLB113" s="940"/>
      <c r="QLC113" s="940"/>
      <c r="QLD113" s="940"/>
      <c r="QLE113" s="940"/>
      <c r="QLF113" s="940"/>
      <c r="QLG113" s="940"/>
      <c r="QLH113" s="940"/>
      <c r="QLI113" s="940"/>
      <c r="QLJ113" s="940"/>
      <c r="QLK113" s="940"/>
      <c r="QLL113" s="940"/>
      <c r="QLM113" s="940"/>
      <c r="QLN113" s="940"/>
      <c r="QLO113" s="940"/>
      <c r="QLP113" s="940"/>
      <c r="QLQ113" s="940"/>
      <c r="QLR113" s="940"/>
      <c r="QLS113" s="940"/>
      <c r="QLT113" s="940"/>
      <c r="QLU113" s="940"/>
      <c r="QLV113" s="940"/>
      <c r="QLW113" s="940"/>
      <c r="QLX113" s="940"/>
      <c r="QLY113" s="940"/>
      <c r="QLZ113" s="940"/>
      <c r="QMA113" s="940"/>
      <c r="QMB113" s="940"/>
      <c r="QMC113" s="940"/>
      <c r="QMD113" s="940"/>
      <c r="QME113" s="940"/>
      <c r="QMF113" s="940"/>
      <c r="QMG113" s="940"/>
      <c r="QMH113" s="940"/>
      <c r="QMI113" s="940"/>
      <c r="QMJ113" s="940"/>
      <c r="QMK113" s="940"/>
      <c r="QML113" s="940"/>
      <c r="QMM113" s="940"/>
      <c r="QMN113" s="940"/>
      <c r="QMO113" s="940"/>
      <c r="QMP113" s="940"/>
      <c r="QMQ113" s="940"/>
      <c r="QMR113" s="940"/>
      <c r="QMS113" s="940"/>
      <c r="QMT113" s="940"/>
      <c r="QMU113" s="940"/>
      <c r="QMV113" s="940"/>
      <c r="QMW113" s="940"/>
      <c r="QMX113" s="940"/>
      <c r="QMY113" s="940"/>
      <c r="QMZ113" s="940"/>
      <c r="QNA113" s="940"/>
      <c r="QNB113" s="940"/>
      <c r="QNC113" s="940"/>
      <c r="QND113" s="940"/>
      <c r="QNE113" s="940"/>
      <c r="QNF113" s="940"/>
      <c r="QNG113" s="940"/>
      <c r="QNH113" s="940"/>
      <c r="QNI113" s="940"/>
      <c r="QNJ113" s="940"/>
      <c r="QNK113" s="940"/>
      <c r="QNL113" s="940"/>
      <c r="QNM113" s="940"/>
      <c r="QNN113" s="940"/>
      <c r="QNO113" s="940"/>
      <c r="QNP113" s="940"/>
      <c r="QNQ113" s="940"/>
      <c r="QNR113" s="940"/>
      <c r="QNS113" s="940"/>
      <c r="QNT113" s="940"/>
      <c r="QNU113" s="940"/>
      <c r="QNV113" s="940"/>
      <c r="QNW113" s="940"/>
      <c r="QNX113" s="940"/>
      <c r="QNY113" s="940"/>
      <c r="QNZ113" s="940"/>
      <c r="QOA113" s="940"/>
      <c r="QOB113" s="940"/>
      <c r="QOC113" s="940"/>
      <c r="QOD113" s="940"/>
      <c r="QOE113" s="940"/>
      <c r="QOF113" s="940"/>
      <c r="QOG113" s="940"/>
      <c r="QOH113" s="940"/>
      <c r="QOI113" s="940"/>
      <c r="QOJ113" s="940"/>
      <c r="QOK113" s="940"/>
      <c r="QOL113" s="940"/>
      <c r="QOM113" s="940"/>
      <c r="QON113" s="940"/>
      <c r="QOO113" s="940"/>
      <c r="QOP113" s="940"/>
      <c r="QOQ113" s="940"/>
      <c r="QOR113" s="940"/>
      <c r="QOS113" s="940"/>
      <c r="QOT113" s="940"/>
      <c r="QOU113" s="940"/>
      <c r="QOV113" s="940"/>
      <c r="QOW113" s="940"/>
      <c r="QOX113" s="940"/>
      <c r="QOY113" s="940"/>
      <c r="QOZ113" s="940"/>
      <c r="QPA113" s="940"/>
      <c r="QPB113" s="940"/>
      <c r="QPC113" s="940"/>
      <c r="QPD113" s="940"/>
      <c r="QPE113" s="940"/>
      <c r="QPF113" s="940"/>
      <c r="QPG113" s="940"/>
      <c r="QPH113" s="940"/>
      <c r="QPI113" s="940"/>
      <c r="QPJ113" s="940"/>
      <c r="QPK113" s="940"/>
      <c r="QPL113" s="940"/>
      <c r="QPM113" s="940"/>
      <c r="QPN113" s="940"/>
      <c r="QPO113" s="940"/>
      <c r="QPP113" s="940"/>
      <c r="QPQ113" s="940"/>
      <c r="QPR113" s="940"/>
      <c r="QPS113" s="940"/>
      <c r="QPT113" s="940"/>
      <c r="QPU113" s="940"/>
      <c r="QPV113" s="940"/>
      <c r="QPW113" s="940"/>
      <c r="QPX113" s="940"/>
      <c r="QPY113" s="940"/>
      <c r="QPZ113" s="940"/>
      <c r="QQA113" s="940"/>
      <c r="QQB113" s="940"/>
      <c r="QQC113" s="940"/>
      <c r="QQD113" s="940"/>
      <c r="QQE113" s="940"/>
      <c r="QQF113" s="940"/>
      <c r="QQG113" s="940"/>
      <c r="QQH113" s="940"/>
      <c r="QQI113" s="940"/>
      <c r="QQJ113" s="940"/>
      <c r="QQK113" s="940"/>
      <c r="QQL113" s="940"/>
      <c r="QQM113" s="940"/>
      <c r="QQN113" s="940"/>
      <c r="QQO113" s="940"/>
      <c r="QQP113" s="940"/>
      <c r="QQQ113" s="940"/>
      <c r="QQR113" s="940"/>
      <c r="QQS113" s="940"/>
      <c r="QQT113" s="940"/>
      <c r="QQU113" s="940"/>
      <c r="QQV113" s="940"/>
      <c r="QQW113" s="940"/>
      <c r="QQX113" s="940"/>
      <c r="QQY113" s="940"/>
      <c r="QQZ113" s="940"/>
      <c r="QRA113" s="940"/>
      <c r="QRB113" s="940"/>
      <c r="QRC113" s="940"/>
      <c r="QRD113" s="940"/>
      <c r="QRE113" s="940"/>
      <c r="QRF113" s="940"/>
      <c r="QRG113" s="940"/>
      <c r="QRH113" s="940"/>
      <c r="QRI113" s="940"/>
      <c r="QRJ113" s="940"/>
      <c r="QRK113" s="940"/>
      <c r="QRL113" s="940"/>
      <c r="QRM113" s="940"/>
      <c r="QRN113" s="940"/>
      <c r="QRO113" s="940"/>
      <c r="QRP113" s="940"/>
      <c r="QRQ113" s="940"/>
      <c r="QRR113" s="940"/>
      <c r="QRS113" s="940"/>
      <c r="QRT113" s="940"/>
      <c r="QRU113" s="940"/>
      <c r="QRV113" s="940"/>
      <c r="QRW113" s="940"/>
      <c r="QRX113" s="940"/>
      <c r="QRY113" s="940"/>
      <c r="QRZ113" s="940"/>
      <c r="QSA113" s="940"/>
      <c r="QSB113" s="940"/>
      <c r="QSC113" s="940"/>
      <c r="QSD113" s="940"/>
      <c r="QSE113" s="940"/>
      <c r="QSF113" s="940"/>
      <c r="QSG113" s="940"/>
      <c r="QSH113" s="940"/>
      <c r="QSI113" s="940"/>
      <c r="QSJ113" s="940"/>
      <c r="QSK113" s="940"/>
      <c r="QSL113" s="940"/>
      <c r="QSM113" s="940"/>
      <c r="QSN113" s="940"/>
      <c r="QSO113" s="940"/>
      <c r="QSP113" s="940"/>
      <c r="QSQ113" s="940"/>
      <c r="QSR113" s="940"/>
      <c r="QSS113" s="940"/>
      <c r="QST113" s="940"/>
      <c r="QSU113" s="940"/>
      <c r="QSV113" s="940"/>
      <c r="QSW113" s="940"/>
      <c r="QSX113" s="940"/>
      <c r="QSY113" s="940"/>
      <c r="QSZ113" s="940"/>
      <c r="QTA113" s="940"/>
      <c r="QTB113" s="940"/>
      <c r="QTC113" s="940"/>
      <c r="QTD113" s="940"/>
      <c r="QTE113" s="940"/>
      <c r="QTF113" s="940"/>
      <c r="QTG113" s="940"/>
      <c r="QTH113" s="940"/>
      <c r="QTI113" s="940"/>
      <c r="QTJ113" s="940"/>
      <c r="QTK113" s="940"/>
      <c r="QTL113" s="940"/>
      <c r="QTM113" s="940"/>
      <c r="QTN113" s="940"/>
      <c r="QTO113" s="940"/>
      <c r="QTP113" s="940"/>
      <c r="QTQ113" s="940"/>
      <c r="QTR113" s="940"/>
      <c r="QTS113" s="940"/>
      <c r="QTT113" s="940"/>
      <c r="QTU113" s="940"/>
      <c r="QTV113" s="940"/>
      <c r="QTW113" s="940"/>
      <c r="QTX113" s="940"/>
      <c r="QTY113" s="940"/>
      <c r="QTZ113" s="940"/>
      <c r="QUA113" s="940"/>
      <c r="QUB113" s="940"/>
      <c r="QUC113" s="940"/>
      <c r="QUD113" s="940"/>
      <c r="QUE113" s="940"/>
      <c r="QUF113" s="940"/>
      <c r="QUG113" s="940"/>
      <c r="QUH113" s="940"/>
      <c r="QUI113" s="940"/>
      <c r="QUJ113" s="940"/>
      <c r="QUK113" s="940"/>
      <c r="QUL113" s="940"/>
      <c r="QUM113" s="940"/>
      <c r="QUN113" s="940"/>
      <c r="QUO113" s="940"/>
      <c r="QUP113" s="940"/>
      <c r="QUQ113" s="940"/>
      <c r="QUR113" s="940"/>
      <c r="QUS113" s="940"/>
      <c r="QUT113" s="940"/>
      <c r="QUU113" s="940"/>
      <c r="QUV113" s="940"/>
      <c r="QUW113" s="940"/>
      <c r="QUX113" s="940"/>
      <c r="QUY113" s="940"/>
      <c r="QUZ113" s="940"/>
      <c r="QVA113" s="940"/>
      <c r="QVB113" s="940"/>
      <c r="QVC113" s="940"/>
      <c r="QVD113" s="940"/>
      <c r="QVE113" s="940"/>
      <c r="QVF113" s="940"/>
      <c r="QVG113" s="940"/>
      <c r="QVH113" s="940"/>
      <c r="QVI113" s="940"/>
      <c r="QVJ113" s="940"/>
      <c r="QVK113" s="940"/>
      <c r="QVL113" s="940"/>
      <c r="QVM113" s="940"/>
      <c r="QVN113" s="940"/>
      <c r="QVO113" s="940"/>
      <c r="QVP113" s="940"/>
      <c r="QVQ113" s="940"/>
      <c r="QVR113" s="940"/>
      <c r="QVS113" s="940"/>
      <c r="QVT113" s="940"/>
      <c r="QVU113" s="940"/>
      <c r="QVV113" s="940"/>
      <c r="QVW113" s="940"/>
      <c r="QVX113" s="940"/>
      <c r="QVY113" s="940"/>
      <c r="QVZ113" s="940"/>
      <c r="QWA113" s="940"/>
      <c r="QWB113" s="940"/>
      <c r="QWC113" s="940"/>
      <c r="QWD113" s="940"/>
      <c r="QWE113" s="940"/>
      <c r="QWF113" s="940"/>
      <c r="QWG113" s="940"/>
      <c r="QWH113" s="940"/>
      <c r="QWI113" s="940"/>
      <c r="QWJ113" s="940"/>
      <c r="QWK113" s="940"/>
      <c r="QWL113" s="940"/>
      <c r="QWM113" s="940"/>
      <c r="QWN113" s="940"/>
      <c r="QWO113" s="940"/>
      <c r="QWP113" s="940"/>
      <c r="QWQ113" s="940"/>
      <c r="QWR113" s="940"/>
      <c r="QWS113" s="940"/>
      <c r="QWT113" s="940"/>
      <c r="QWU113" s="940"/>
      <c r="QWV113" s="940"/>
      <c r="QWW113" s="940"/>
      <c r="QWX113" s="940"/>
      <c r="QWY113" s="940"/>
      <c r="QWZ113" s="940"/>
      <c r="QXA113" s="940"/>
      <c r="QXB113" s="940"/>
      <c r="QXC113" s="940"/>
      <c r="QXD113" s="940"/>
      <c r="QXE113" s="940"/>
      <c r="QXF113" s="940"/>
      <c r="QXG113" s="940"/>
      <c r="QXH113" s="940"/>
      <c r="QXI113" s="940"/>
      <c r="QXJ113" s="940"/>
      <c r="QXK113" s="940"/>
      <c r="QXL113" s="940"/>
      <c r="QXM113" s="940"/>
      <c r="QXN113" s="940"/>
      <c r="QXO113" s="940"/>
      <c r="QXP113" s="940"/>
      <c r="QXQ113" s="940"/>
      <c r="QXR113" s="940"/>
      <c r="QXS113" s="940"/>
      <c r="QXT113" s="940"/>
      <c r="QXU113" s="940"/>
      <c r="QXV113" s="940"/>
      <c r="QXW113" s="940"/>
      <c r="QXX113" s="940"/>
      <c r="QXY113" s="940"/>
      <c r="QXZ113" s="940"/>
      <c r="QYA113" s="940"/>
      <c r="QYB113" s="940"/>
      <c r="QYC113" s="940"/>
      <c r="QYD113" s="940"/>
      <c r="QYE113" s="940"/>
      <c r="QYF113" s="940"/>
      <c r="QYG113" s="940"/>
      <c r="QYH113" s="940"/>
      <c r="QYI113" s="940"/>
      <c r="QYJ113" s="940"/>
      <c r="QYK113" s="940"/>
      <c r="QYL113" s="940"/>
      <c r="QYM113" s="940"/>
      <c r="QYN113" s="940"/>
      <c r="QYO113" s="940"/>
      <c r="QYP113" s="940"/>
      <c r="QYQ113" s="940"/>
      <c r="QYR113" s="940"/>
      <c r="QYS113" s="940"/>
      <c r="QYT113" s="940"/>
      <c r="QYU113" s="940"/>
      <c r="QYV113" s="940"/>
      <c r="QYW113" s="940"/>
      <c r="QYX113" s="940"/>
      <c r="QYY113" s="940"/>
      <c r="QYZ113" s="940"/>
      <c r="QZA113" s="940"/>
      <c r="QZB113" s="940"/>
      <c r="QZC113" s="940"/>
      <c r="QZD113" s="940"/>
      <c r="QZE113" s="940"/>
      <c r="QZF113" s="940"/>
      <c r="QZG113" s="940"/>
      <c r="QZH113" s="940"/>
      <c r="QZI113" s="940"/>
      <c r="QZJ113" s="940"/>
      <c r="QZK113" s="940"/>
      <c r="QZL113" s="940"/>
      <c r="QZM113" s="940"/>
      <c r="QZN113" s="940"/>
      <c r="QZO113" s="940"/>
      <c r="QZP113" s="940"/>
      <c r="QZQ113" s="940"/>
      <c r="QZR113" s="940"/>
      <c r="QZS113" s="940"/>
      <c r="QZT113" s="940"/>
      <c r="QZU113" s="940"/>
      <c r="QZV113" s="940"/>
      <c r="QZW113" s="940"/>
      <c r="QZX113" s="940"/>
      <c r="QZY113" s="940"/>
      <c r="QZZ113" s="940"/>
      <c r="RAA113" s="940"/>
      <c r="RAB113" s="940"/>
      <c r="RAC113" s="940"/>
      <c r="RAD113" s="940"/>
      <c r="RAE113" s="940"/>
      <c r="RAF113" s="940"/>
      <c r="RAG113" s="940"/>
      <c r="RAH113" s="940"/>
      <c r="RAI113" s="940"/>
      <c r="RAJ113" s="940"/>
      <c r="RAK113" s="940"/>
      <c r="RAL113" s="940"/>
      <c r="RAM113" s="940"/>
      <c r="RAN113" s="940"/>
      <c r="RAO113" s="940"/>
      <c r="RAP113" s="940"/>
      <c r="RAQ113" s="940"/>
      <c r="RAR113" s="940"/>
      <c r="RAS113" s="940"/>
      <c r="RAT113" s="940"/>
      <c r="RAU113" s="940"/>
      <c r="RAV113" s="940"/>
      <c r="RAW113" s="940"/>
      <c r="RAX113" s="940"/>
      <c r="RAY113" s="940"/>
      <c r="RAZ113" s="940"/>
      <c r="RBA113" s="940"/>
      <c r="RBB113" s="940"/>
      <c r="RBC113" s="940"/>
      <c r="RBD113" s="940"/>
      <c r="RBE113" s="940"/>
      <c r="RBF113" s="940"/>
      <c r="RBG113" s="940"/>
      <c r="RBH113" s="940"/>
      <c r="RBI113" s="940"/>
      <c r="RBJ113" s="940"/>
      <c r="RBK113" s="940"/>
      <c r="RBL113" s="940"/>
      <c r="RBM113" s="940"/>
      <c r="RBN113" s="940"/>
      <c r="RBO113" s="940"/>
      <c r="RBP113" s="940"/>
      <c r="RBQ113" s="940"/>
      <c r="RBR113" s="940"/>
      <c r="RBS113" s="940"/>
      <c r="RBT113" s="940"/>
      <c r="RBU113" s="940"/>
      <c r="RBV113" s="940"/>
      <c r="RBW113" s="940"/>
      <c r="RBX113" s="940"/>
      <c r="RBY113" s="940"/>
      <c r="RBZ113" s="940"/>
      <c r="RCA113" s="940"/>
      <c r="RCB113" s="940"/>
      <c r="RCC113" s="940"/>
      <c r="RCD113" s="940"/>
      <c r="RCE113" s="940"/>
      <c r="RCF113" s="940"/>
      <c r="RCG113" s="940"/>
      <c r="RCH113" s="940"/>
      <c r="RCI113" s="940"/>
      <c r="RCJ113" s="940"/>
      <c r="RCK113" s="940"/>
      <c r="RCL113" s="940"/>
      <c r="RCM113" s="940"/>
      <c r="RCN113" s="940"/>
      <c r="RCO113" s="940"/>
      <c r="RCP113" s="940"/>
      <c r="RCQ113" s="940"/>
      <c r="RCR113" s="940"/>
      <c r="RCS113" s="940"/>
      <c r="RCT113" s="940"/>
      <c r="RCU113" s="940"/>
      <c r="RCV113" s="940"/>
      <c r="RCW113" s="940"/>
      <c r="RCX113" s="940"/>
      <c r="RCY113" s="940"/>
      <c r="RCZ113" s="940"/>
      <c r="RDA113" s="940"/>
      <c r="RDB113" s="940"/>
      <c r="RDC113" s="940"/>
      <c r="RDD113" s="940"/>
      <c r="RDE113" s="940"/>
      <c r="RDF113" s="940"/>
      <c r="RDG113" s="940"/>
      <c r="RDH113" s="940"/>
      <c r="RDI113" s="940"/>
      <c r="RDJ113" s="940"/>
      <c r="RDK113" s="940"/>
      <c r="RDL113" s="940"/>
      <c r="RDM113" s="940"/>
      <c r="RDN113" s="940"/>
      <c r="RDO113" s="940"/>
      <c r="RDP113" s="940"/>
      <c r="RDQ113" s="940"/>
      <c r="RDR113" s="940"/>
      <c r="RDS113" s="940"/>
      <c r="RDT113" s="940"/>
      <c r="RDU113" s="940"/>
      <c r="RDV113" s="940"/>
      <c r="RDW113" s="940"/>
      <c r="RDX113" s="940"/>
      <c r="RDY113" s="940"/>
      <c r="RDZ113" s="940"/>
      <c r="REA113" s="940"/>
      <c r="REB113" s="940"/>
      <c r="REC113" s="940"/>
      <c r="RED113" s="940"/>
      <c r="REE113" s="940"/>
      <c r="REF113" s="940"/>
      <c r="REG113" s="940"/>
      <c r="REH113" s="940"/>
      <c r="REI113" s="940"/>
      <c r="REJ113" s="940"/>
      <c r="REK113" s="940"/>
      <c r="REL113" s="940"/>
      <c r="REM113" s="940"/>
      <c r="REN113" s="940"/>
      <c r="REO113" s="940"/>
      <c r="REP113" s="940"/>
      <c r="REQ113" s="940"/>
      <c r="RER113" s="940"/>
      <c r="RES113" s="940"/>
      <c r="RET113" s="940"/>
      <c r="REU113" s="940"/>
      <c r="REV113" s="940"/>
      <c r="REW113" s="940"/>
      <c r="REX113" s="940"/>
      <c r="REY113" s="940"/>
      <c r="REZ113" s="940"/>
      <c r="RFA113" s="940"/>
      <c r="RFB113" s="940"/>
      <c r="RFC113" s="940"/>
      <c r="RFD113" s="940"/>
      <c r="RFE113" s="940"/>
      <c r="RFF113" s="940"/>
      <c r="RFG113" s="940"/>
      <c r="RFH113" s="940"/>
      <c r="RFI113" s="940"/>
      <c r="RFJ113" s="940"/>
      <c r="RFK113" s="940"/>
      <c r="RFL113" s="940"/>
      <c r="RFM113" s="940"/>
      <c r="RFN113" s="940"/>
      <c r="RFO113" s="940"/>
      <c r="RFP113" s="940"/>
      <c r="RFQ113" s="940"/>
      <c r="RFR113" s="940"/>
      <c r="RFS113" s="940"/>
      <c r="RFT113" s="940"/>
      <c r="RFU113" s="940"/>
      <c r="RFV113" s="940"/>
      <c r="RFW113" s="940"/>
      <c r="RFX113" s="940"/>
      <c r="RFY113" s="940"/>
      <c r="RFZ113" s="940"/>
      <c r="RGA113" s="940"/>
      <c r="RGB113" s="940"/>
      <c r="RGC113" s="940"/>
      <c r="RGD113" s="940"/>
      <c r="RGE113" s="940"/>
      <c r="RGF113" s="940"/>
      <c r="RGG113" s="940"/>
      <c r="RGH113" s="940"/>
      <c r="RGI113" s="940"/>
      <c r="RGJ113" s="940"/>
      <c r="RGK113" s="940"/>
      <c r="RGL113" s="940"/>
      <c r="RGM113" s="940"/>
      <c r="RGN113" s="940"/>
      <c r="RGO113" s="940"/>
      <c r="RGP113" s="940"/>
      <c r="RGQ113" s="940"/>
      <c r="RGR113" s="940"/>
      <c r="RGS113" s="940"/>
      <c r="RGT113" s="940"/>
      <c r="RGU113" s="940"/>
      <c r="RGV113" s="940"/>
      <c r="RGW113" s="940"/>
      <c r="RGX113" s="940"/>
      <c r="RGY113" s="940"/>
      <c r="RGZ113" s="940"/>
      <c r="RHA113" s="940"/>
      <c r="RHB113" s="940"/>
      <c r="RHC113" s="940"/>
      <c r="RHD113" s="940"/>
      <c r="RHE113" s="940"/>
      <c r="RHF113" s="940"/>
      <c r="RHG113" s="940"/>
      <c r="RHH113" s="940"/>
      <c r="RHI113" s="940"/>
      <c r="RHJ113" s="940"/>
      <c r="RHK113" s="940"/>
      <c r="RHL113" s="940"/>
      <c r="RHM113" s="940"/>
      <c r="RHN113" s="940"/>
      <c r="RHO113" s="940"/>
      <c r="RHP113" s="940"/>
      <c r="RHQ113" s="940"/>
      <c r="RHR113" s="940"/>
      <c r="RHS113" s="940"/>
      <c r="RHT113" s="940"/>
      <c r="RHU113" s="940"/>
      <c r="RHV113" s="940"/>
      <c r="RHW113" s="940"/>
      <c r="RHX113" s="940"/>
      <c r="RHY113" s="940"/>
      <c r="RHZ113" s="940"/>
      <c r="RIA113" s="940"/>
      <c r="RIB113" s="940"/>
      <c r="RIC113" s="940"/>
      <c r="RID113" s="940"/>
      <c r="RIE113" s="940"/>
      <c r="RIF113" s="940"/>
      <c r="RIG113" s="940"/>
      <c r="RIH113" s="940"/>
      <c r="RII113" s="940"/>
      <c r="RIJ113" s="940"/>
      <c r="RIK113" s="940"/>
      <c r="RIL113" s="940"/>
      <c r="RIM113" s="940"/>
      <c r="RIN113" s="940"/>
      <c r="RIO113" s="940"/>
      <c r="RIP113" s="940"/>
      <c r="RIQ113" s="940"/>
      <c r="RIR113" s="940"/>
      <c r="RIS113" s="940"/>
      <c r="RIT113" s="940"/>
      <c r="RIU113" s="940"/>
      <c r="RIV113" s="940"/>
      <c r="RIW113" s="940"/>
      <c r="RIX113" s="940"/>
      <c r="RIY113" s="940"/>
      <c r="RIZ113" s="940"/>
      <c r="RJA113" s="940"/>
      <c r="RJB113" s="940"/>
      <c r="RJC113" s="940"/>
      <c r="RJD113" s="940"/>
      <c r="RJE113" s="940"/>
      <c r="RJF113" s="940"/>
      <c r="RJG113" s="940"/>
      <c r="RJH113" s="940"/>
      <c r="RJI113" s="940"/>
      <c r="RJJ113" s="940"/>
      <c r="RJK113" s="940"/>
      <c r="RJL113" s="940"/>
      <c r="RJM113" s="940"/>
      <c r="RJN113" s="940"/>
      <c r="RJO113" s="940"/>
      <c r="RJP113" s="940"/>
      <c r="RJQ113" s="940"/>
      <c r="RJR113" s="940"/>
      <c r="RJS113" s="940"/>
      <c r="RJT113" s="940"/>
      <c r="RJU113" s="940"/>
      <c r="RJV113" s="940"/>
      <c r="RJW113" s="940"/>
      <c r="RJX113" s="940"/>
      <c r="RJY113" s="940"/>
      <c r="RJZ113" s="940"/>
      <c r="RKA113" s="940"/>
      <c r="RKB113" s="940"/>
      <c r="RKC113" s="940"/>
      <c r="RKD113" s="940"/>
      <c r="RKE113" s="940"/>
      <c r="RKF113" s="940"/>
      <c r="RKG113" s="940"/>
      <c r="RKH113" s="940"/>
      <c r="RKI113" s="940"/>
      <c r="RKJ113" s="940"/>
      <c r="RKK113" s="940"/>
      <c r="RKL113" s="940"/>
      <c r="RKM113" s="940"/>
      <c r="RKN113" s="940"/>
      <c r="RKO113" s="940"/>
      <c r="RKP113" s="940"/>
      <c r="RKQ113" s="940"/>
      <c r="RKR113" s="940"/>
      <c r="RKS113" s="940"/>
      <c r="RKT113" s="940"/>
      <c r="RKU113" s="940"/>
      <c r="RKV113" s="940"/>
      <c r="RKW113" s="940"/>
      <c r="RKX113" s="940"/>
      <c r="RKY113" s="940"/>
      <c r="RKZ113" s="940"/>
      <c r="RLA113" s="940"/>
      <c r="RLB113" s="940"/>
      <c r="RLC113" s="940"/>
      <c r="RLD113" s="940"/>
      <c r="RLE113" s="940"/>
      <c r="RLF113" s="940"/>
      <c r="RLG113" s="940"/>
      <c r="RLH113" s="940"/>
      <c r="RLI113" s="940"/>
      <c r="RLJ113" s="940"/>
      <c r="RLK113" s="940"/>
      <c r="RLL113" s="940"/>
      <c r="RLM113" s="940"/>
      <c r="RLN113" s="940"/>
      <c r="RLO113" s="940"/>
      <c r="RLP113" s="940"/>
      <c r="RLQ113" s="940"/>
      <c r="RLR113" s="940"/>
      <c r="RLS113" s="940"/>
      <c r="RLT113" s="940"/>
      <c r="RLU113" s="940"/>
      <c r="RLV113" s="940"/>
      <c r="RLW113" s="940"/>
      <c r="RLX113" s="940"/>
      <c r="RLY113" s="940"/>
      <c r="RLZ113" s="940"/>
      <c r="RMA113" s="940"/>
      <c r="RMB113" s="940"/>
      <c r="RMC113" s="940"/>
      <c r="RMD113" s="940"/>
      <c r="RME113" s="940"/>
      <c r="RMF113" s="940"/>
      <c r="RMG113" s="940"/>
      <c r="RMH113" s="940"/>
      <c r="RMI113" s="940"/>
      <c r="RMJ113" s="940"/>
      <c r="RMK113" s="940"/>
      <c r="RML113" s="940"/>
      <c r="RMM113" s="940"/>
      <c r="RMN113" s="940"/>
      <c r="RMO113" s="940"/>
      <c r="RMP113" s="940"/>
      <c r="RMQ113" s="940"/>
      <c r="RMR113" s="940"/>
      <c r="RMS113" s="940"/>
      <c r="RMT113" s="940"/>
      <c r="RMU113" s="940"/>
      <c r="RMV113" s="940"/>
      <c r="RMW113" s="940"/>
      <c r="RMX113" s="940"/>
      <c r="RMY113" s="940"/>
      <c r="RMZ113" s="940"/>
      <c r="RNA113" s="940"/>
      <c r="RNB113" s="940"/>
      <c r="RNC113" s="940"/>
      <c r="RND113" s="940"/>
      <c r="RNE113" s="940"/>
      <c r="RNF113" s="940"/>
      <c r="RNG113" s="940"/>
      <c r="RNH113" s="940"/>
      <c r="RNI113" s="940"/>
      <c r="RNJ113" s="940"/>
      <c r="RNK113" s="940"/>
      <c r="RNL113" s="940"/>
      <c r="RNM113" s="940"/>
      <c r="RNN113" s="940"/>
      <c r="RNO113" s="940"/>
      <c r="RNP113" s="940"/>
      <c r="RNQ113" s="940"/>
      <c r="RNR113" s="940"/>
      <c r="RNS113" s="940"/>
      <c r="RNT113" s="940"/>
      <c r="RNU113" s="940"/>
      <c r="RNV113" s="940"/>
      <c r="RNW113" s="940"/>
      <c r="RNX113" s="940"/>
      <c r="RNY113" s="940"/>
      <c r="RNZ113" s="940"/>
      <c r="ROA113" s="940"/>
      <c r="ROB113" s="940"/>
      <c r="ROC113" s="940"/>
      <c r="ROD113" s="940"/>
      <c r="ROE113" s="940"/>
      <c r="ROF113" s="940"/>
      <c r="ROG113" s="940"/>
      <c r="ROH113" s="940"/>
      <c r="ROI113" s="940"/>
      <c r="ROJ113" s="940"/>
      <c r="ROK113" s="940"/>
      <c r="ROL113" s="940"/>
      <c r="ROM113" s="940"/>
      <c r="RON113" s="940"/>
      <c r="ROO113" s="940"/>
      <c r="ROP113" s="940"/>
      <c r="ROQ113" s="940"/>
      <c r="ROR113" s="940"/>
      <c r="ROS113" s="940"/>
      <c r="ROT113" s="940"/>
      <c r="ROU113" s="940"/>
      <c r="ROV113" s="940"/>
      <c r="ROW113" s="940"/>
      <c r="ROX113" s="940"/>
      <c r="ROY113" s="940"/>
      <c r="ROZ113" s="940"/>
      <c r="RPA113" s="940"/>
      <c r="RPB113" s="940"/>
      <c r="RPC113" s="940"/>
      <c r="RPD113" s="940"/>
      <c r="RPE113" s="940"/>
      <c r="RPF113" s="940"/>
      <c r="RPG113" s="940"/>
      <c r="RPH113" s="940"/>
      <c r="RPI113" s="940"/>
      <c r="RPJ113" s="940"/>
      <c r="RPK113" s="940"/>
      <c r="RPL113" s="940"/>
      <c r="RPM113" s="940"/>
      <c r="RPN113" s="940"/>
      <c r="RPO113" s="940"/>
      <c r="RPP113" s="940"/>
      <c r="RPQ113" s="940"/>
      <c r="RPR113" s="940"/>
      <c r="RPS113" s="940"/>
      <c r="RPT113" s="940"/>
      <c r="RPU113" s="940"/>
      <c r="RPV113" s="940"/>
      <c r="RPW113" s="940"/>
      <c r="RPX113" s="940"/>
      <c r="RPY113" s="940"/>
      <c r="RPZ113" s="940"/>
      <c r="RQA113" s="940"/>
      <c r="RQB113" s="940"/>
      <c r="RQC113" s="940"/>
      <c r="RQD113" s="940"/>
      <c r="RQE113" s="940"/>
      <c r="RQF113" s="940"/>
      <c r="RQG113" s="940"/>
      <c r="RQH113" s="940"/>
      <c r="RQI113" s="940"/>
      <c r="RQJ113" s="940"/>
      <c r="RQK113" s="940"/>
      <c r="RQL113" s="940"/>
      <c r="RQM113" s="940"/>
      <c r="RQN113" s="940"/>
      <c r="RQO113" s="940"/>
      <c r="RQP113" s="940"/>
      <c r="RQQ113" s="940"/>
      <c r="RQR113" s="940"/>
      <c r="RQS113" s="940"/>
      <c r="RQT113" s="940"/>
      <c r="RQU113" s="940"/>
      <c r="RQV113" s="940"/>
      <c r="RQW113" s="940"/>
      <c r="RQX113" s="940"/>
      <c r="RQY113" s="940"/>
      <c r="RQZ113" s="940"/>
      <c r="RRA113" s="940"/>
      <c r="RRB113" s="940"/>
      <c r="RRC113" s="940"/>
      <c r="RRD113" s="940"/>
      <c r="RRE113" s="940"/>
      <c r="RRF113" s="940"/>
      <c r="RRG113" s="940"/>
      <c r="RRH113" s="940"/>
      <c r="RRI113" s="940"/>
      <c r="RRJ113" s="940"/>
      <c r="RRK113" s="940"/>
      <c r="RRL113" s="940"/>
      <c r="RRM113" s="940"/>
      <c r="RRN113" s="940"/>
      <c r="RRO113" s="940"/>
      <c r="RRP113" s="940"/>
      <c r="RRQ113" s="940"/>
      <c r="RRR113" s="940"/>
      <c r="RRS113" s="940"/>
      <c r="RRT113" s="940"/>
      <c r="RRU113" s="940"/>
      <c r="RRV113" s="940"/>
      <c r="RRW113" s="940"/>
      <c r="RRX113" s="940"/>
      <c r="RRY113" s="940"/>
      <c r="RRZ113" s="940"/>
      <c r="RSA113" s="940"/>
      <c r="RSB113" s="940"/>
      <c r="RSC113" s="940"/>
      <c r="RSD113" s="940"/>
      <c r="RSE113" s="940"/>
      <c r="RSF113" s="940"/>
      <c r="RSG113" s="940"/>
      <c r="RSH113" s="940"/>
      <c r="RSI113" s="940"/>
      <c r="RSJ113" s="940"/>
      <c r="RSK113" s="940"/>
      <c r="RSL113" s="940"/>
      <c r="RSM113" s="940"/>
      <c r="RSN113" s="940"/>
      <c r="RSO113" s="940"/>
      <c r="RSP113" s="940"/>
      <c r="RSQ113" s="940"/>
      <c r="RSR113" s="940"/>
      <c r="RSS113" s="940"/>
      <c r="RST113" s="940"/>
      <c r="RSU113" s="940"/>
      <c r="RSV113" s="940"/>
      <c r="RSW113" s="940"/>
      <c r="RSX113" s="940"/>
      <c r="RSY113" s="940"/>
      <c r="RSZ113" s="940"/>
      <c r="RTA113" s="940"/>
      <c r="RTB113" s="940"/>
      <c r="RTC113" s="940"/>
      <c r="RTD113" s="940"/>
      <c r="RTE113" s="940"/>
      <c r="RTF113" s="940"/>
      <c r="RTG113" s="940"/>
      <c r="RTH113" s="940"/>
      <c r="RTI113" s="940"/>
      <c r="RTJ113" s="940"/>
      <c r="RTK113" s="940"/>
      <c r="RTL113" s="940"/>
      <c r="RTM113" s="940"/>
      <c r="RTN113" s="940"/>
      <c r="RTO113" s="940"/>
      <c r="RTP113" s="940"/>
      <c r="RTQ113" s="940"/>
      <c r="RTR113" s="940"/>
      <c r="RTS113" s="940"/>
      <c r="RTT113" s="940"/>
      <c r="RTU113" s="940"/>
      <c r="RTV113" s="940"/>
      <c r="RTW113" s="940"/>
      <c r="RTX113" s="940"/>
      <c r="RTY113" s="940"/>
      <c r="RTZ113" s="940"/>
      <c r="RUA113" s="940"/>
      <c r="RUB113" s="940"/>
      <c r="RUC113" s="940"/>
      <c r="RUD113" s="940"/>
      <c r="RUE113" s="940"/>
      <c r="RUF113" s="940"/>
      <c r="RUG113" s="940"/>
      <c r="RUH113" s="940"/>
      <c r="RUI113" s="940"/>
      <c r="RUJ113" s="940"/>
      <c r="RUK113" s="940"/>
      <c r="RUL113" s="940"/>
      <c r="RUM113" s="940"/>
      <c r="RUN113" s="940"/>
      <c r="RUO113" s="940"/>
      <c r="RUP113" s="940"/>
      <c r="RUQ113" s="940"/>
      <c r="RUR113" s="940"/>
      <c r="RUS113" s="940"/>
      <c r="RUT113" s="940"/>
      <c r="RUU113" s="940"/>
      <c r="RUV113" s="940"/>
      <c r="RUW113" s="940"/>
      <c r="RUX113" s="940"/>
      <c r="RUY113" s="940"/>
      <c r="RUZ113" s="940"/>
      <c r="RVA113" s="940"/>
      <c r="RVB113" s="940"/>
      <c r="RVC113" s="940"/>
      <c r="RVD113" s="940"/>
      <c r="RVE113" s="940"/>
      <c r="RVF113" s="940"/>
      <c r="RVG113" s="940"/>
      <c r="RVH113" s="940"/>
      <c r="RVI113" s="940"/>
      <c r="RVJ113" s="940"/>
      <c r="RVK113" s="940"/>
      <c r="RVL113" s="940"/>
      <c r="RVM113" s="940"/>
      <c r="RVN113" s="940"/>
      <c r="RVO113" s="940"/>
      <c r="RVP113" s="940"/>
      <c r="RVQ113" s="940"/>
      <c r="RVR113" s="940"/>
      <c r="RVS113" s="940"/>
      <c r="RVT113" s="940"/>
      <c r="RVU113" s="940"/>
      <c r="RVV113" s="940"/>
      <c r="RVW113" s="940"/>
      <c r="RVX113" s="940"/>
      <c r="RVY113" s="940"/>
      <c r="RVZ113" s="940"/>
      <c r="RWA113" s="940"/>
      <c r="RWB113" s="940"/>
      <c r="RWC113" s="940"/>
      <c r="RWD113" s="940"/>
      <c r="RWE113" s="940"/>
      <c r="RWF113" s="940"/>
      <c r="RWG113" s="940"/>
      <c r="RWH113" s="940"/>
      <c r="RWI113" s="940"/>
      <c r="RWJ113" s="940"/>
      <c r="RWK113" s="940"/>
      <c r="RWL113" s="940"/>
      <c r="RWM113" s="940"/>
      <c r="RWN113" s="940"/>
      <c r="RWO113" s="940"/>
      <c r="RWP113" s="940"/>
      <c r="RWQ113" s="940"/>
      <c r="RWR113" s="940"/>
      <c r="RWS113" s="940"/>
      <c r="RWT113" s="940"/>
      <c r="RWU113" s="940"/>
      <c r="RWV113" s="940"/>
      <c r="RWW113" s="940"/>
      <c r="RWX113" s="940"/>
      <c r="RWY113" s="940"/>
      <c r="RWZ113" s="940"/>
      <c r="RXA113" s="940"/>
      <c r="RXB113" s="940"/>
      <c r="RXC113" s="940"/>
      <c r="RXD113" s="940"/>
      <c r="RXE113" s="940"/>
      <c r="RXF113" s="940"/>
      <c r="RXG113" s="940"/>
      <c r="RXH113" s="940"/>
      <c r="RXI113" s="940"/>
      <c r="RXJ113" s="940"/>
      <c r="RXK113" s="940"/>
      <c r="RXL113" s="940"/>
      <c r="RXM113" s="940"/>
      <c r="RXN113" s="940"/>
      <c r="RXO113" s="940"/>
      <c r="RXP113" s="940"/>
      <c r="RXQ113" s="940"/>
      <c r="RXR113" s="940"/>
      <c r="RXS113" s="940"/>
      <c r="RXT113" s="940"/>
      <c r="RXU113" s="940"/>
      <c r="RXV113" s="940"/>
      <c r="RXW113" s="940"/>
      <c r="RXX113" s="940"/>
      <c r="RXY113" s="940"/>
      <c r="RXZ113" s="940"/>
      <c r="RYA113" s="940"/>
      <c r="RYB113" s="940"/>
      <c r="RYC113" s="940"/>
      <c r="RYD113" s="940"/>
      <c r="RYE113" s="940"/>
      <c r="RYF113" s="940"/>
      <c r="RYG113" s="940"/>
      <c r="RYH113" s="940"/>
      <c r="RYI113" s="940"/>
      <c r="RYJ113" s="940"/>
      <c r="RYK113" s="940"/>
      <c r="RYL113" s="940"/>
      <c r="RYM113" s="940"/>
      <c r="RYN113" s="940"/>
      <c r="RYO113" s="940"/>
      <c r="RYP113" s="940"/>
      <c r="RYQ113" s="940"/>
      <c r="RYR113" s="940"/>
      <c r="RYS113" s="940"/>
      <c r="RYT113" s="940"/>
      <c r="RYU113" s="940"/>
      <c r="RYV113" s="940"/>
      <c r="RYW113" s="940"/>
      <c r="RYX113" s="940"/>
      <c r="RYY113" s="940"/>
      <c r="RYZ113" s="940"/>
      <c r="RZA113" s="940"/>
      <c r="RZB113" s="940"/>
      <c r="RZC113" s="940"/>
      <c r="RZD113" s="940"/>
      <c r="RZE113" s="940"/>
      <c r="RZF113" s="940"/>
      <c r="RZG113" s="940"/>
      <c r="RZH113" s="940"/>
      <c r="RZI113" s="940"/>
      <c r="RZJ113" s="940"/>
      <c r="RZK113" s="940"/>
      <c r="RZL113" s="940"/>
      <c r="RZM113" s="940"/>
      <c r="RZN113" s="940"/>
      <c r="RZO113" s="940"/>
      <c r="RZP113" s="940"/>
      <c r="RZQ113" s="940"/>
      <c r="RZR113" s="940"/>
      <c r="RZS113" s="940"/>
      <c r="RZT113" s="940"/>
      <c r="RZU113" s="940"/>
      <c r="RZV113" s="940"/>
      <c r="RZW113" s="940"/>
      <c r="RZX113" s="940"/>
      <c r="RZY113" s="940"/>
      <c r="RZZ113" s="940"/>
      <c r="SAA113" s="940"/>
      <c r="SAB113" s="940"/>
      <c r="SAC113" s="940"/>
      <c r="SAD113" s="940"/>
      <c r="SAE113" s="940"/>
      <c r="SAF113" s="940"/>
      <c r="SAG113" s="940"/>
      <c r="SAH113" s="940"/>
      <c r="SAI113" s="940"/>
      <c r="SAJ113" s="940"/>
      <c r="SAK113" s="940"/>
      <c r="SAL113" s="940"/>
      <c r="SAM113" s="940"/>
      <c r="SAN113" s="940"/>
      <c r="SAO113" s="940"/>
      <c r="SAP113" s="940"/>
      <c r="SAQ113" s="940"/>
      <c r="SAR113" s="940"/>
      <c r="SAS113" s="940"/>
      <c r="SAT113" s="940"/>
      <c r="SAU113" s="940"/>
      <c r="SAV113" s="940"/>
      <c r="SAW113" s="940"/>
      <c r="SAX113" s="940"/>
      <c r="SAY113" s="940"/>
      <c r="SAZ113" s="940"/>
      <c r="SBA113" s="940"/>
      <c r="SBB113" s="940"/>
      <c r="SBC113" s="940"/>
      <c r="SBD113" s="940"/>
      <c r="SBE113" s="940"/>
      <c r="SBF113" s="940"/>
      <c r="SBG113" s="940"/>
      <c r="SBH113" s="940"/>
      <c r="SBI113" s="940"/>
      <c r="SBJ113" s="940"/>
      <c r="SBK113" s="940"/>
      <c r="SBL113" s="940"/>
      <c r="SBM113" s="940"/>
      <c r="SBN113" s="940"/>
      <c r="SBO113" s="940"/>
      <c r="SBP113" s="940"/>
      <c r="SBQ113" s="940"/>
      <c r="SBR113" s="940"/>
      <c r="SBS113" s="940"/>
      <c r="SBT113" s="940"/>
      <c r="SBU113" s="940"/>
      <c r="SBV113" s="940"/>
      <c r="SBW113" s="940"/>
      <c r="SBX113" s="940"/>
      <c r="SBY113" s="940"/>
      <c r="SBZ113" s="940"/>
      <c r="SCA113" s="940"/>
      <c r="SCB113" s="940"/>
      <c r="SCC113" s="940"/>
      <c r="SCD113" s="940"/>
      <c r="SCE113" s="940"/>
      <c r="SCF113" s="940"/>
      <c r="SCG113" s="940"/>
      <c r="SCH113" s="940"/>
      <c r="SCI113" s="940"/>
      <c r="SCJ113" s="940"/>
      <c r="SCK113" s="940"/>
      <c r="SCL113" s="940"/>
      <c r="SCM113" s="940"/>
      <c r="SCN113" s="940"/>
      <c r="SCO113" s="940"/>
      <c r="SCP113" s="940"/>
      <c r="SCQ113" s="940"/>
      <c r="SCR113" s="940"/>
      <c r="SCS113" s="940"/>
      <c r="SCT113" s="940"/>
      <c r="SCU113" s="940"/>
      <c r="SCV113" s="940"/>
      <c r="SCW113" s="940"/>
      <c r="SCX113" s="940"/>
      <c r="SCY113" s="940"/>
      <c r="SCZ113" s="940"/>
      <c r="SDA113" s="940"/>
      <c r="SDB113" s="940"/>
      <c r="SDC113" s="940"/>
      <c r="SDD113" s="940"/>
      <c r="SDE113" s="940"/>
      <c r="SDF113" s="940"/>
      <c r="SDG113" s="940"/>
      <c r="SDH113" s="940"/>
      <c r="SDI113" s="940"/>
      <c r="SDJ113" s="940"/>
      <c r="SDK113" s="940"/>
      <c r="SDL113" s="940"/>
      <c r="SDM113" s="940"/>
      <c r="SDN113" s="940"/>
      <c r="SDO113" s="940"/>
      <c r="SDP113" s="940"/>
      <c r="SDQ113" s="940"/>
      <c r="SDR113" s="940"/>
      <c r="SDS113" s="940"/>
      <c r="SDT113" s="940"/>
      <c r="SDU113" s="940"/>
      <c r="SDV113" s="940"/>
      <c r="SDW113" s="940"/>
      <c r="SDX113" s="940"/>
      <c r="SDY113" s="940"/>
      <c r="SDZ113" s="940"/>
      <c r="SEA113" s="940"/>
      <c r="SEB113" s="940"/>
      <c r="SEC113" s="940"/>
      <c r="SED113" s="940"/>
      <c r="SEE113" s="940"/>
      <c r="SEF113" s="940"/>
      <c r="SEG113" s="940"/>
      <c r="SEH113" s="940"/>
      <c r="SEI113" s="940"/>
      <c r="SEJ113" s="940"/>
      <c r="SEK113" s="940"/>
      <c r="SEL113" s="940"/>
      <c r="SEM113" s="940"/>
      <c r="SEN113" s="940"/>
      <c r="SEO113" s="940"/>
      <c r="SEP113" s="940"/>
      <c r="SEQ113" s="940"/>
      <c r="SER113" s="940"/>
      <c r="SES113" s="940"/>
      <c r="SET113" s="940"/>
      <c r="SEU113" s="940"/>
      <c r="SEV113" s="940"/>
      <c r="SEW113" s="940"/>
      <c r="SEX113" s="940"/>
      <c r="SEY113" s="940"/>
      <c r="SEZ113" s="940"/>
      <c r="SFA113" s="940"/>
      <c r="SFB113" s="940"/>
      <c r="SFC113" s="940"/>
      <c r="SFD113" s="940"/>
      <c r="SFE113" s="940"/>
      <c r="SFF113" s="940"/>
      <c r="SFG113" s="940"/>
      <c r="SFH113" s="940"/>
      <c r="SFI113" s="940"/>
      <c r="SFJ113" s="940"/>
      <c r="SFK113" s="940"/>
      <c r="SFL113" s="940"/>
      <c r="SFM113" s="940"/>
      <c r="SFN113" s="940"/>
      <c r="SFO113" s="940"/>
      <c r="SFP113" s="940"/>
      <c r="SFQ113" s="940"/>
      <c r="SFR113" s="940"/>
      <c r="SFS113" s="940"/>
      <c r="SFT113" s="940"/>
      <c r="SFU113" s="940"/>
      <c r="SFV113" s="940"/>
      <c r="SFW113" s="940"/>
      <c r="SFX113" s="940"/>
      <c r="SFY113" s="940"/>
      <c r="SFZ113" s="940"/>
      <c r="SGA113" s="940"/>
      <c r="SGB113" s="940"/>
      <c r="SGC113" s="940"/>
      <c r="SGD113" s="940"/>
      <c r="SGE113" s="940"/>
      <c r="SGF113" s="940"/>
      <c r="SGG113" s="940"/>
      <c r="SGH113" s="940"/>
      <c r="SGI113" s="940"/>
      <c r="SGJ113" s="940"/>
      <c r="SGK113" s="940"/>
      <c r="SGL113" s="940"/>
      <c r="SGM113" s="940"/>
      <c r="SGN113" s="940"/>
      <c r="SGO113" s="940"/>
      <c r="SGP113" s="940"/>
      <c r="SGQ113" s="940"/>
      <c r="SGR113" s="940"/>
      <c r="SGS113" s="940"/>
      <c r="SGT113" s="940"/>
      <c r="SGU113" s="940"/>
      <c r="SGV113" s="940"/>
      <c r="SGW113" s="940"/>
      <c r="SGX113" s="940"/>
      <c r="SGY113" s="940"/>
      <c r="SGZ113" s="940"/>
      <c r="SHA113" s="940"/>
      <c r="SHB113" s="940"/>
      <c r="SHC113" s="940"/>
      <c r="SHD113" s="940"/>
      <c r="SHE113" s="940"/>
      <c r="SHF113" s="940"/>
      <c r="SHG113" s="940"/>
      <c r="SHH113" s="940"/>
      <c r="SHI113" s="940"/>
      <c r="SHJ113" s="940"/>
      <c r="SHK113" s="940"/>
      <c r="SHL113" s="940"/>
      <c r="SHM113" s="940"/>
      <c r="SHN113" s="940"/>
      <c r="SHO113" s="940"/>
      <c r="SHP113" s="940"/>
      <c r="SHQ113" s="940"/>
      <c r="SHR113" s="940"/>
      <c r="SHS113" s="940"/>
      <c r="SHT113" s="940"/>
      <c r="SHU113" s="940"/>
      <c r="SHV113" s="940"/>
      <c r="SHW113" s="940"/>
      <c r="SHX113" s="940"/>
      <c r="SHY113" s="940"/>
      <c r="SHZ113" s="940"/>
      <c r="SIA113" s="940"/>
      <c r="SIB113" s="940"/>
      <c r="SIC113" s="940"/>
      <c r="SID113" s="940"/>
      <c r="SIE113" s="940"/>
      <c r="SIF113" s="940"/>
      <c r="SIG113" s="940"/>
      <c r="SIH113" s="940"/>
      <c r="SII113" s="940"/>
      <c r="SIJ113" s="940"/>
      <c r="SIK113" s="940"/>
      <c r="SIL113" s="940"/>
      <c r="SIM113" s="940"/>
      <c r="SIN113" s="940"/>
      <c r="SIO113" s="940"/>
      <c r="SIP113" s="940"/>
      <c r="SIQ113" s="940"/>
      <c r="SIR113" s="940"/>
      <c r="SIS113" s="940"/>
      <c r="SIT113" s="940"/>
      <c r="SIU113" s="940"/>
      <c r="SIV113" s="940"/>
      <c r="SIW113" s="940"/>
      <c r="SIX113" s="940"/>
      <c r="SIY113" s="940"/>
      <c r="SIZ113" s="940"/>
      <c r="SJA113" s="940"/>
      <c r="SJB113" s="940"/>
      <c r="SJC113" s="940"/>
      <c r="SJD113" s="940"/>
      <c r="SJE113" s="940"/>
      <c r="SJF113" s="940"/>
      <c r="SJG113" s="940"/>
      <c r="SJH113" s="940"/>
      <c r="SJI113" s="940"/>
      <c r="SJJ113" s="940"/>
      <c r="SJK113" s="940"/>
      <c r="SJL113" s="940"/>
      <c r="SJM113" s="940"/>
      <c r="SJN113" s="940"/>
      <c r="SJO113" s="940"/>
      <c r="SJP113" s="940"/>
      <c r="SJQ113" s="940"/>
      <c r="SJR113" s="940"/>
      <c r="SJS113" s="940"/>
      <c r="SJT113" s="940"/>
      <c r="SJU113" s="940"/>
      <c r="SJV113" s="940"/>
      <c r="SJW113" s="940"/>
      <c r="SJX113" s="940"/>
      <c r="SJY113" s="940"/>
      <c r="SJZ113" s="940"/>
      <c r="SKA113" s="940"/>
      <c r="SKB113" s="940"/>
      <c r="SKC113" s="940"/>
      <c r="SKD113" s="940"/>
      <c r="SKE113" s="940"/>
      <c r="SKF113" s="940"/>
      <c r="SKG113" s="940"/>
      <c r="SKH113" s="940"/>
      <c r="SKI113" s="940"/>
      <c r="SKJ113" s="940"/>
      <c r="SKK113" s="940"/>
      <c r="SKL113" s="940"/>
      <c r="SKM113" s="940"/>
      <c r="SKN113" s="940"/>
      <c r="SKO113" s="940"/>
      <c r="SKP113" s="940"/>
      <c r="SKQ113" s="940"/>
      <c r="SKR113" s="940"/>
      <c r="SKS113" s="940"/>
      <c r="SKT113" s="940"/>
      <c r="SKU113" s="940"/>
      <c r="SKV113" s="940"/>
      <c r="SKW113" s="940"/>
      <c r="SKX113" s="940"/>
      <c r="SKY113" s="940"/>
      <c r="SKZ113" s="940"/>
      <c r="SLA113" s="940"/>
      <c r="SLB113" s="940"/>
      <c r="SLC113" s="940"/>
      <c r="SLD113" s="940"/>
      <c r="SLE113" s="940"/>
      <c r="SLF113" s="940"/>
      <c r="SLG113" s="940"/>
      <c r="SLH113" s="940"/>
      <c r="SLI113" s="940"/>
      <c r="SLJ113" s="940"/>
      <c r="SLK113" s="940"/>
      <c r="SLL113" s="940"/>
      <c r="SLM113" s="940"/>
      <c r="SLN113" s="940"/>
      <c r="SLO113" s="940"/>
      <c r="SLP113" s="940"/>
      <c r="SLQ113" s="940"/>
      <c r="SLR113" s="940"/>
      <c r="SLS113" s="940"/>
      <c r="SLT113" s="940"/>
      <c r="SLU113" s="940"/>
      <c r="SLV113" s="940"/>
      <c r="SLW113" s="940"/>
      <c r="SLX113" s="940"/>
      <c r="SLY113" s="940"/>
      <c r="SLZ113" s="940"/>
      <c r="SMA113" s="940"/>
      <c r="SMB113" s="940"/>
      <c r="SMC113" s="940"/>
      <c r="SMD113" s="940"/>
      <c r="SME113" s="940"/>
      <c r="SMF113" s="940"/>
      <c r="SMG113" s="940"/>
      <c r="SMH113" s="940"/>
      <c r="SMI113" s="940"/>
      <c r="SMJ113" s="940"/>
      <c r="SMK113" s="940"/>
      <c r="SML113" s="940"/>
      <c r="SMM113" s="940"/>
      <c r="SMN113" s="940"/>
      <c r="SMO113" s="940"/>
      <c r="SMP113" s="940"/>
      <c r="SMQ113" s="940"/>
      <c r="SMR113" s="940"/>
      <c r="SMS113" s="940"/>
      <c r="SMT113" s="940"/>
      <c r="SMU113" s="940"/>
      <c r="SMV113" s="940"/>
      <c r="SMW113" s="940"/>
      <c r="SMX113" s="940"/>
      <c r="SMY113" s="940"/>
      <c r="SMZ113" s="940"/>
      <c r="SNA113" s="940"/>
      <c r="SNB113" s="940"/>
      <c r="SNC113" s="940"/>
      <c r="SND113" s="940"/>
      <c r="SNE113" s="940"/>
      <c r="SNF113" s="940"/>
      <c r="SNG113" s="940"/>
      <c r="SNH113" s="940"/>
      <c r="SNI113" s="940"/>
      <c r="SNJ113" s="940"/>
      <c r="SNK113" s="940"/>
      <c r="SNL113" s="940"/>
      <c r="SNM113" s="940"/>
      <c r="SNN113" s="940"/>
      <c r="SNO113" s="940"/>
      <c r="SNP113" s="940"/>
      <c r="SNQ113" s="940"/>
      <c r="SNR113" s="940"/>
      <c r="SNS113" s="940"/>
      <c r="SNT113" s="940"/>
      <c r="SNU113" s="940"/>
      <c r="SNV113" s="940"/>
      <c r="SNW113" s="940"/>
      <c r="SNX113" s="940"/>
      <c r="SNY113" s="940"/>
      <c r="SNZ113" s="940"/>
      <c r="SOA113" s="940"/>
      <c r="SOB113" s="940"/>
      <c r="SOC113" s="940"/>
      <c r="SOD113" s="940"/>
      <c r="SOE113" s="940"/>
      <c r="SOF113" s="940"/>
      <c r="SOG113" s="940"/>
      <c r="SOH113" s="940"/>
      <c r="SOI113" s="940"/>
      <c r="SOJ113" s="940"/>
      <c r="SOK113" s="940"/>
      <c r="SOL113" s="940"/>
      <c r="SOM113" s="940"/>
      <c r="SON113" s="940"/>
      <c r="SOO113" s="940"/>
      <c r="SOP113" s="940"/>
      <c r="SOQ113" s="940"/>
      <c r="SOR113" s="940"/>
      <c r="SOS113" s="940"/>
      <c r="SOT113" s="940"/>
      <c r="SOU113" s="940"/>
      <c r="SOV113" s="940"/>
      <c r="SOW113" s="940"/>
      <c r="SOX113" s="940"/>
      <c r="SOY113" s="940"/>
      <c r="SOZ113" s="940"/>
      <c r="SPA113" s="940"/>
      <c r="SPB113" s="940"/>
      <c r="SPC113" s="940"/>
      <c r="SPD113" s="940"/>
      <c r="SPE113" s="940"/>
      <c r="SPF113" s="940"/>
      <c r="SPG113" s="940"/>
      <c r="SPH113" s="940"/>
      <c r="SPI113" s="940"/>
      <c r="SPJ113" s="940"/>
      <c r="SPK113" s="940"/>
      <c r="SPL113" s="940"/>
      <c r="SPM113" s="940"/>
      <c r="SPN113" s="940"/>
      <c r="SPO113" s="940"/>
      <c r="SPP113" s="940"/>
      <c r="SPQ113" s="940"/>
      <c r="SPR113" s="940"/>
      <c r="SPS113" s="940"/>
      <c r="SPT113" s="940"/>
      <c r="SPU113" s="940"/>
      <c r="SPV113" s="940"/>
      <c r="SPW113" s="940"/>
      <c r="SPX113" s="940"/>
      <c r="SPY113" s="940"/>
      <c r="SPZ113" s="940"/>
      <c r="SQA113" s="940"/>
      <c r="SQB113" s="940"/>
      <c r="SQC113" s="940"/>
      <c r="SQD113" s="940"/>
      <c r="SQE113" s="940"/>
      <c r="SQF113" s="940"/>
      <c r="SQG113" s="940"/>
      <c r="SQH113" s="940"/>
      <c r="SQI113" s="940"/>
      <c r="SQJ113" s="940"/>
      <c r="SQK113" s="940"/>
      <c r="SQL113" s="940"/>
      <c r="SQM113" s="940"/>
      <c r="SQN113" s="940"/>
      <c r="SQO113" s="940"/>
      <c r="SQP113" s="940"/>
      <c r="SQQ113" s="940"/>
      <c r="SQR113" s="940"/>
      <c r="SQS113" s="940"/>
      <c r="SQT113" s="940"/>
      <c r="SQU113" s="940"/>
      <c r="SQV113" s="940"/>
      <c r="SQW113" s="940"/>
      <c r="SQX113" s="940"/>
      <c r="SQY113" s="940"/>
      <c r="SQZ113" s="940"/>
      <c r="SRA113" s="940"/>
      <c r="SRB113" s="940"/>
      <c r="SRC113" s="940"/>
      <c r="SRD113" s="940"/>
      <c r="SRE113" s="940"/>
      <c r="SRF113" s="940"/>
      <c r="SRG113" s="940"/>
      <c r="SRH113" s="940"/>
      <c r="SRI113" s="940"/>
      <c r="SRJ113" s="940"/>
      <c r="SRK113" s="940"/>
      <c r="SRL113" s="940"/>
      <c r="SRM113" s="940"/>
      <c r="SRN113" s="940"/>
      <c r="SRO113" s="940"/>
      <c r="SRP113" s="940"/>
      <c r="SRQ113" s="940"/>
      <c r="SRR113" s="940"/>
      <c r="SRS113" s="940"/>
      <c r="SRT113" s="940"/>
      <c r="SRU113" s="940"/>
      <c r="SRV113" s="940"/>
      <c r="SRW113" s="940"/>
      <c r="SRX113" s="940"/>
      <c r="SRY113" s="940"/>
      <c r="SRZ113" s="940"/>
      <c r="SSA113" s="940"/>
      <c r="SSB113" s="940"/>
      <c r="SSC113" s="940"/>
      <c r="SSD113" s="940"/>
      <c r="SSE113" s="940"/>
      <c r="SSF113" s="940"/>
      <c r="SSG113" s="940"/>
      <c r="SSH113" s="940"/>
      <c r="SSI113" s="940"/>
      <c r="SSJ113" s="940"/>
      <c r="SSK113" s="940"/>
      <c r="SSL113" s="940"/>
      <c r="SSM113" s="940"/>
      <c r="SSN113" s="940"/>
      <c r="SSO113" s="940"/>
      <c r="SSP113" s="940"/>
      <c r="SSQ113" s="940"/>
      <c r="SSR113" s="940"/>
      <c r="SSS113" s="940"/>
      <c r="SST113" s="940"/>
      <c r="SSU113" s="940"/>
      <c r="SSV113" s="940"/>
      <c r="SSW113" s="940"/>
      <c r="SSX113" s="940"/>
      <c r="SSY113" s="940"/>
      <c r="SSZ113" s="940"/>
      <c r="STA113" s="940"/>
      <c r="STB113" s="940"/>
      <c r="STC113" s="940"/>
      <c r="STD113" s="940"/>
      <c r="STE113" s="940"/>
      <c r="STF113" s="940"/>
      <c r="STG113" s="940"/>
      <c r="STH113" s="940"/>
      <c r="STI113" s="940"/>
      <c r="STJ113" s="940"/>
      <c r="STK113" s="940"/>
      <c r="STL113" s="940"/>
      <c r="STM113" s="940"/>
      <c r="STN113" s="940"/>
      <c r="STO113" s="940"/>
      <c r="STP113" s="940"/>
      <c r="STQ113" s="940"/>
      <c r="STR113" s="940"/>
      <c r="STS113" s="940"/>
      <c r="STT113" s="940"/>
      <c r="STU113" s="940"/>
      <c r="STV113" s="940"/>
      <c r="STW113" s="940"/>
      <c r="STX113" s="940"/>
      <c r="STY113" s="940"/>
      <c r="STZ113" s="940"/>
      <c r="SUA113" s="940"/>
      <c r="SUB113" s="940"/>
      <c r="SUC113" s="940"/>
      <c r="SUD113" s="940"/>
      <c r="SUE113" s="940"/>
      <c r="SUF113" s="940"/>
      <c r="SUG113" s="940"/>
      <c r="SUH113" s="940"/>
      <c r="SUI113" s="940"/>
      <c r="SUJ113" s="940"/>
      <c r="SUK113" s="940"/>
      <c r="SUL113" s="940"/>
      <c r="SUM113" s="940"/>
      <c r="SUN113" s="940"/>
      <c r="SUO113" s="940"/>
      <c r="SUP113" s="940"/>
      <c r="SUQ113" s="940"/>
      <c r="SUR113" s="940"/>
      <c r="SUS113" s="940"/>
      <c r="SUT113" s="940"/>
      <c r="SUU113" s="940"/>
      <c r="SUV113" s="940"/>
      <c r="SUW113" s="940"/>
      <c r="SUX113" s="940"/>
      <c r="SUY113" s="940"/>
      <c r="SUZ113" s="940"/>
      <c r="SVA113" s="940"/>
      <c r="SVB113" s="940"/>
      <c r="SVC113" s="940"/>
      <c r="SVD113" s="940"/>
      <c r="SVE113" s="940"/>
      <c r="SVF113" s="940"/>
      <c r="SVG113" s="940"/>
      <c r="SVH113" s="940"/>
      <c r="SVI113" s="940"/>
      <c r="SVJ113" s="940"/>
      <c r="SVK113" s="940"/>
      <c r="SVL113" s="940"/>
      <c r="SVM113" s="940"/>
      <c r="SVN113" s="940"/>
      <c r="SVO113" s="940"/>
      <c r="SVP113" s="940"/>
      <c r="SVQ113" s="940"/>
      <c r="SVR113" s="940"/>
      <c r="SVS113" s="940"/>
      <c r="SVT113" s="940"/>
      <c r="SVU113" s="940"/>
      <c r="SVV113" s="940"/>
      <c r="SVW113" s="940"/>
      <c r="SVX113" s="940"/>
      <c r="SVY113" s="940"/>
      <c r="SVZ113" s="940"/>
      <c r="SWA113" s="940"/>
      <c r="SWB113" s="940"/>
      <c r="SWC113" s="940"/>
      <c r="SWD113" s="940"/>
      <c r="SWE113" s="940"/>
      <c r="SWF113" s="940"/>
      <c r="SWG113" s="940"/>
      <c r="SWH113" s="940"/>
      <c r="SWI113" s="940"/>
      <c r="SWJ113" s="940"/>
      <c r="SWK113" s="940"/>
      <c r="SWL113" s="940"/>
      <c r="SWM113" s="940"/>
      <c r="SWN113" s="940"/>
      <c r="SWO113" s="940"/>
      <c r="SWP113" s="940"/>
      <c r="SWQ113" s="940"/>
      <c r="SWR113" s="940"/>
      <c r="SWS113" s="940"/>
      <c r="SWT113" s="940"/>
      <c r="SWU113" s="940"/>
      <c r="SWV113" s="940"/>
      <c r="SWW113" s="940"/>
      <c r="SWX113" s="940"/>
      <c r="SWY113" s="940"/>
      <c r="SWZ113" s="940"/>
      <c r="SXA113" s="940"/>
      <c r="SXB113" s="940"/>
      <c r="SXC113" s="940"/>
      <c r="SXD113" s="940"/>
      <c r="SXE113" s="940"/>
      <c r="SXF113" s="940"/>
      <c r="SXG113" s="940"/>
      <c r="SXH113" s="940"/>
      <c r="SXI113" s="940"/>
      <c r="SXJ113" s="940"/>
      <c r="SXK113" s="940"/>
      <c r="SXL113" s="940"/>
      <c r="SXM113" s="940"/>
      <c r="SXN113" s="940"/>
      <c r="SXO113" s="940"/>
      <c r="SXP113" s="940"/>
      <c r="SXQ113" s="940"/>
      <c r="SXR113" s="940"/>
      <c r="SXS113" s="940"/>
      <c r="SXT113" s="940"/>
      <c r="SXU113" s="940"/>
      <c r="SXV113" s="940"/>
      <c r="SXW113" s="940"/>
      <c r="SXX113" s="940"/>
      <c r="SXY113" s="940"/>
      <c r="SXZ113" s="940"/>
      <c r="SYA113" s="940"/>
      <c r="SYB113" s="940"/>
      <c r="SYC113" s="940"/>
      <c r="SYD113" s="940"/>
      <c r="SYE113" s="940"/>
      <c r="SYF113" s="940"/>
      <c r="SYG113" s="940"/>
      <c r="SYH113" s="940"/>
      <c r="SYI113" s="940"/>
      <c r="SYJ113" s="940"/>
      <c r="SYK113" s="940"/>
      <c r="SYL113" s="940"/>
      <c r="SYM113" s="940"/>
      <c r="SYN113" s="940"/>
      <c r="SYO113" s="940"/>
      <c r="SYP113" s="940"/>
      <c r="SYQ113" s="940"/>
      <c r="SYR113" s="940"/>
      <c r="SYS113" s="940"/>
      <c r="SYT113" s="940"/>
      <c r="SYU113" s="940"/>
      <c r="SYV113" s="940"/>
      <c r="SYW113" s="940"/>
      <c r="SYX113" s="940"/>
      <c r="SYY113" s="940"/>
      <c r="SYZ113" s="940"/>
      <c r="SZA113" s="940"/>
      <c r="SZB113" s="940"/>
      <c r="SZC113" s="940"/>
      <c r="SZD113" s="940"/>
      <c r="SZE113" s="940"/>
      <c r="SZF113" s="940"/>
      <c r="SZG113" s="940"/>
      <c r="SZH113" s="940"/>
      <c r="SZI113" s="940"/>
      <c r="SZJ113" s="940"/>
      <c r="SZK113" s="940"/>
      <c r="SZL113" s="940"/>
      <c r="SZM113" s="940"/>
      <c r="SZN113" s="940"/>
      <c r="SZO113" s="940"/>
      <c r="SZP113" s="940"/>
      <c r="SZQ113" s="940"/>
      <c r="SZR113" s="940"/>
      <c r="SZS113" s="940"/>
      <c r="SZT113" s="940"/>
      <c r="SZU113" s="940"/>
      <c r="SZV113" s="940"/>
      <c r="SZW113" s="940"/>
      <c r="SZX113" s="940"/>
      <c r="SZY113" s="940"/>
      <c r="SZZ113" s="940"/>
      <c r="TAA113" s="940"/>
      <c r="TAB113" s="940"/>
      <c r="TAC113" s="940"/>
      <c r="TAD113" s="940"/>
      <c r="TAE113" s="940"/>
      <c r="TAF113" s="940"/>
      <c r="TAG113" s="940"/>
      <c r="TAH113" s="940"/>
      <c r="TAI113" s="940"/>
      <c r="TAJ113" s="940"/>
      <c r="TAK113" s="940"/>
      <c r="TAL113" s="940"/>
      <c r="TAM113" s="940"/>
      <c r="TAN113" s="940"/>
      <c r="TAO113" s="940"/>
      <c r="TAP113" s="940"/>
      <c r="TAQ113" s="940"/>
      <c r="TAR113" s="940"/>
      <c r="TAS113" s="940"/>
      <c r="TAT113" s="940"/>
      <c r="TAU113" s="940"/>
      <c r="TAV113" s="940"/>
      <c r="TAW113" s="940"/>
      <c r="TAX113" s="940"/>
      <c r="TAY113" s="940"/>
      <c r="TAZ113" s="940"/>
      <c r="TBA113" s="940"/>
      <c r="TBB113" s="940"/>
      <c r="TBC113" s="940"/>
      <c r="TBD113" s="940"/>
      <c r="TBE113" s="940"/>
      <c r="TBF113" s="940"/>
      <c r="TBG113" s="940"/>
      <c r="TBH113" s="940"/>
      <c r="TBI113" s="940"/>
      <c r="TBJ113" s="940"/>
      <c r="TBK113" s="940"/>
      <c r="TBL113" s="940"/>
      <c r="TBM113" s="940"/>
      <c r="TBN113" s="940"/>
      <c r="TBO113" s="940"/>
      <c r="TBP113" s="940"/>
      <c r="TBQ113" s="940"/>
      <c r="TBR113" s="940"/>
      <c r="TBS113" s="940"/>
      <c r="TBT113" s="940"/>
      <c r="TBU113" s="940"/>
      <c r="TBV113" s="940"/>
      <c r="TBW113" s="940"/>
      <c r="TBX113" s="940"/>
      <c r="TBY113" s="940"/>
      <c r="TBZ113" s="940"/>
      <c r="TCA113" s="940"/>
      <c r="TCB113" s="940"/>
      <c r="TCC113" s="940"/>
      <c r="TCD113" s="940"/>
      <c r="TCE113" s="940"/>
      <c r="TCF113" s="940"/>
      <c r="TCG113" s="940"/>
      <c r="TCH113" s="940"/>
      <c r="TCI113" s="940"/>
      <c r="TCJ113" s="940"/>
      <c r="TCK113" s="940"/>
      <c r="TCL113" s="940"/>
      <c r="TCM113" s="940"/>
      <c r="TCN113" s="940"/>
      <c r="TCO113" s="940"/>
      <c r="TCP113" s="940"/>
      <c r="TCQ113" s="940"/>
      <c r="TCR113" s="940"/>
      <c r="TCS113" s="940"/>
      <c r="TCT113" s="940"/>
      <c r="TCU113" s="940"/>
      <c r="TCV113" s="940"/>
      <c r="TCW113" s="940"/>
      <c r="TCX113" s="940"/>
      <c r="TCY113" s="940"/>
      <c r="TCZ113" s="940"/>
      <c r="TDA113" s="940"/>
      <c r="TDB113" s="940"/>
      <c r="TDC113" s="940"/>
      <c r="TDD113" s="940"/>
      <c r="TDE113" s="940"/>
      <c r="TDF113" s="940"/>
      <c r="TDG113" s="940"/>
      <c r="TDH113" s="940"/>
      <c r="TDI113" s="940"/>
      <c r="TDJ113" s="940"/>
      <c r="TDK113" s="940"/>
      <c r="TDL113" s="940"/>
      <c r="TDM113" s="940"/>
      <c r="TDN113" s="940"/>
      <c r="TDO113" s="940"/>
      <c r="TDP113" s="940"/>
      <c r="TDQ113" s="940"/>
      <c r="TDR113" s="940"/>
      <c r="TDS113" s="940"/>
      <c r="TDT113" s="940"/>
      <c r="TDU113" s="940"/>
      <c r="TDV113" s="940"/>
      <c r="TDW113" s="940"/>
      <c r="TDX113" s="940"/>
      <c r="TDY113" s="940"/>
      <c r="TDZ113" s="940"/>
      <c r="TEA113" s="940"/>
      <c r="TEB113" s="940"/>
      <c r="TEC113" s="940"/>
      <c r="TED113" s="940"/>
      <c r="TEE113" s="940"/>
      <c r="TEF113" s="940"/>
      <c r="TEG113" s="940"/>
      <c r="TEH113" s="940"/>
      <c r="TEI113" s="940"/>
      <c r="TEJ113" s="940"/>
      <c r="TEK113" s="940"/>
      <c r="TEL113" s="940"/>
      <c r="TEM113" s="940"/>
      <c r="TEN113" s="940"/>
      <c r="TEO113" s="940"/>
      <c r="TEP113" s="940"/>
      <c r="TEQ113" s="940"/>
      <c r="TER113" s="940"/>
      <c r="TES113" s="940"/>
      <c r="TET113" s="940"/>
      <c r="TEU113" s="940"/>
      <c r="TEV113" s="940"/>
      <c r="TEW113" s="940"/>
      <c r="TEX113" s="940"/>
      <c r="TEY113" s="940"/>
      <c r="TEZ113" s="940"/>
      <c r="TFA113" s="940"/>
      <c r="TFB113" s="940"/>
      <c r="TFC113" s="940"/>
      <c r="TFD113" s="940"/>
      <c r="TFE113" s="940"/>
      <c r="TFF113" s="940"/>
      <c r="TFG113" s="940"/>
      <c r="TFH113" s="940"/>
      <c r="TFI113" s="940"/>
      <c r="TFJ113" s="940"/>
      <c r="TFK113" s="940"/>
      <c r="TFL113" s="940"/>
      <c r="TFM113" s="940"/>
      <c r="TFN113" s="940"/>
      <c r="TFO113" s="940"/>
      <c r="TFP113" s="940"/>
      <c r="TFQ113" s="940"/>
      <c r="TFR113" s="940"/>
      <c r="TFS113" s="940"/>
      <c r="TFT113" s="940"/>
      <c r="TFU113" s="940"/>
      <c r="TFV113" s="940"/>
      <c r="TFW113" s="940"/>
      <c r="TFX113" s="940"/>
      <c r="TFY113" s="940"/>
      <c r="TFZ113" s="940"/>
      <c r="TGA113" s="940"/>
      <c r="TGB113" s="940"/>
      <c r="TGC113" s="940"/>
      <c r="TGD113" s="940"/>
      <c r="TGE113" s="940"/>
      <c r="TGF113" s="940"/>
      <c r="TGG113" s="940"/>
      <c r="TGH113" s="940"/>
      <c r="TGI113" s="940"/>
      <c r="TGJ113" s="940"/>
      <c r="TGK113" s="940"/>
      <c r="TGL113" s="940"/>
      <c r="TGM113" s="940"/>
      <c r="TGN113" s="940"/>
      <c r="TGO113" s="940"/>
      <c r="TGP113" s="940"/>
      <c r="TGQ113" s="940"/>
      <c r="TGR113" s="940"/>
      <c r="TGS113" s="940"/>
      <c r="TGT113" s="940"/>
      <c r="TGU113" s="940"/>
      <c r="TGV113" s="940"/>
      <c r="TGW113" s="940"/>
      <c r="TGX113" s="940"/>
      <c r="TGY113" s="940"/>
      <c r="TGZ113" s="940"/>
      <c r="THA113" s="940"/>
      <c r="THB113" s="940"/>
      <c r="THC113" s="940"/>
      <c r="THD113" s="940"/>
      <c r="THE113" s="940"/>
      <c r="THF113" s="940"/>
      <c r="THG113" s="940"/>
      <c r="THH113" s="940"/>
      <c r="THI113" s="940"/>
      <c r="THJ113" s="940"/>
      <c r="THK113" s="940"/>
      <c r="THL113" s="940"/>
      <c r="THM113" s="940"/>
      <c r="THN113" s="940"/>
      <c r="THO113" s="940"/>
      <c r="THP113" s="940"/>
      <c r="THQ113" s="940"/>
      <c r="THR113" s="940"/>
      <c r="THS113" s="940"/>
      <c r="THT113" s="940"/>
      <c r="THU113" s="940"/>
      <c r="THV113" s="940"/>
      <c r="THW113" s="940"/>
      <c r="THX113" s="940"/>
      <c r="THY113" s="940"/>
      <c r="THZ113" s="940"/>
      <c r="TIA113" s="940"/>
      <c r="TIB113" s="940"/>
      <c r="TIC113" s="940"/>
      <c r="TID113" s="940"/>
      <c r="TIE113" s="940"/>
      <c r="TIF113" s="940"/>
      <c r="TIG113" s="940"/>
      <c r="TIH113" s="940"/>
      <c r="TII113" s="940"/>
      <c r="TIJ113" s="940"/>
      <c r="TIK113" s="940"/>
      <c r="TIL113" s="940"/>
      <c r="TIM113" s="940"/>
      <c r="TIN113" s="940"/>
      <c r="TIO113" s="940"/>
      <c r="TIP113" s="940"/>
      <c r="TIQ113" s="940"/>
      <c r="TIR113" s="940"/>
      <c r="TIS113" s="940"/>
      <c r="TIT113" s="940"/>
      <c r="TIU113" s="940"/>
      <c r="TIV113" s="940"/>
      <c r="TIW113" s="940"/>
      <c r="TIX113" s="940"/>
      <c r="TIY113" s="940"/>
      <c r="TIZ113" s="940"/>
      <c r="TJA113" s="940"/>
      <c r="TJB113" s="940"/>
      <c r="TJC113" s="940"/>
      <c r="TJD113" s="940"/>
      <c r="TJE113" s="940"/>
      <c r="TJF113" s="940"/>
      <c r="TJG113" s="940"/>
      <c r="TJH113" s="940"/>
      <c r="TJI113" s="940"/>
      <c r="TJJ113" s="940"/>
      <c r="TJK113" s="940"/>
      <c r="TJL113" s="940"/>
      <c r="TJM113" s="940"/>
      <c r="TJN113" s="940"/>
      <c r="TJO113" s="940"/>
      <c r="TJP113" s="940"/>
      <c r="TJQ113" s="940"/>
      <c r="TJR113" s="940"/>
      <c r="TJS113" s="940"/>
      <c r="TJT113" s="940"/>
      <c r="TJU113" s="940"/>
      <c r="TJV113" s="940"/>
      <c r="TJW113" s="940"/>
      <c r="TJX113" s="940"/>
      <c r="TJY113" s="940"/>
      <c r="TJZ113" s="940"/>
      <c r="TKA113" s="940"/>
      <c r="TKB113" s="940"/>
      <c r="TKC113" s="940"/>
      <c r="TKD113" s="940"/>
      <c r="TKE113" s="940"/>
      <c r="TKF113" s="940"/>
      <c r="TKG113" s="940"/>
      <c r="TKH113" s="940"/>
      <c r="TKI113" s="940"/>
      <c r="TKJ113" s="940"/>
      <c r="TKK113" s="940"/>
      <c r="TKL113" s="940"/>
      <c r="TKM113" s="940"/>
      <c r="TKN113" s="940"/>
      <c r="TKO113" s="940"/>
      <c r="TKP113" s="940"/>
      <c r="TKQ113" s="940"/>
      <c r="TKR113" s="940"/>
      <c r="TKS113" s="940"/>
      <c r="TKT113" s="940"/>
      <c r="TKU113" s="940"/>
      <c r="TKV113" s="940"/>
      <c r="TKW113" s="940"/>
      <c r="TKX113" s="940"/>
      <c r="TKY113" s="940"/>
      <c r="TKZ113" s="940"/>
      <c r="TLA113" s="940"/>
      <c r="TLB113" s="940"/>
      <c r="TLC113" s="940"/>
      <c r="TLD113" s="940"/>
      <c r="TLE113" s="940"/>
      <c r="TLF113" s="940"/>
      <c r="TLG113" s="940"/>
      <c r="TLH113" s="940"/>
      <c r="TLI113" s="940"/>
      <c r="TLJ113" s="940"/>
      <c r="TLK113" s="940"/>
      <c r="TLL113" s="940"/>
      <c r="TLM113" s="940"/>
      <c r="TLN113" s="940"/>
      <c r="TLO113" s="940"/>
      <c r="TLP113" s="940"/>
      <c r="TLQ113" s="940"/>
      <c r="TLR113" s="940"/>
      <c r="TLS113" s="940"/>
      <c r="TLT113" s="940"/>
      <c r="TLU113" s="940"/>
      <c r="TLV113" s="940"/>
      <c r="TLW113" s="940"/>
      <c r="TLX113" s="940"/>
      <c r="TLY113" s="940"/>
      <c r="TLZ113" s="940"/>
      <c r="TMA113" s="940"/>
      <c r="TMB113" s="940"/>
      <c r="TMC113" s="940"/>
      <c r="TMD113" s="940"/>
      <c r="TME113" s="940"/>
      <c r="TMF113" s="940"/>
      <c r="TMG113" s="940"/>
      <c r="TMH113" s="940"/>
      <c r="TMI113" s="940"/>
      <c r="TMJ113" s="940"/>
      <c r="TMK113" s="940"/>
      <c r="TML113" s="940"/>
      <c r="TMM113" s="940"/>
      <c r="TMN113" s="940"/>
      <c r="TMO113" s="940"/>
      <c r="TMP113" s="940"/>
      <c r="TMQ113" s="940"/>
      <c r="TMR113" s="940"/>
      <c r="TMS113" s="940"/>
      <c r="TMT113" s="940"/>
      <c r="TMU113" s="940"/>
      <c r="TMV113" s="940"/>
      <c r="TMW113" s="940"/>
      <c r="TMX113" s="940"/>
      <c r="TMY113" s="940"/>
      <c r="TMZ113" s="940"/>
      <c r="TNA113" s="940"/>
      <c r="TNB113" s="940"/>
      <c r="TNC113" s="940"/>
      <c r="TND113" s="940"/>
      <c r="TNE113" s="940"/>
      <c r="TNF113" s="940"/>
      <c r="TNG113" s="940"/>
      <c r="TNH113" s="940"/>
      <c r="TNI113" s="940"/>
      <c r="TNJ113" s="940"/>
      <c r="TNK113" s="940"/>
      <c r="TNL113" s="940"/>
      <c r="TNM113" s="940"/>
      <c r="TNN113" s="940"/>
      <c r="TNO113" s="940"/>
      <c r="TNP113" s="940"/>
      <c r="TNQ113" s="940"/>
      <c r="TNR113" s="940"/>
      <c r="TNS113" s="940"/>
      <c r="TNT113" s="940"/>
      <c r="TNU113" s="940"/>
      <c r="TNV113" s="940"/>
      <c r="TNW113" s="940"/>
      <c r="TNX113" s="940"/>
      <c r="TNY113" s="940"/>
      <c r="TNZ113" s="940"/>
      <c r="TOA113" s="940"/>
      <c r="TOB113" s="940"/>
      <c r="TOC113" s="940"/>
      <c r="TOD113" s="940"/>
      <c r="TOE113" s="940"/>
      <c r="TOF113" s="940"/>
      <c r="TOG113" s="940"/>
      <c r="TOH113" s="940"/>
      <c r="TOI113" s="940"/>
      <c r="TOJ113" s="940"/>
      <c r="TOK113" s="940"/>
      <c r="TOL113" s="940"/>
      <c r="TOM113" s="940"/>
      <c r="TON113" s="940"/>
      <c r="TOO113" s="940"/>
      <c r="TOP113" s="940"/>
      <c r="TOQ113" s="940"/>
      <c r="TOR113" s="940"/>
      <c r="TOS113" s="940"/>
      <c r="TOT113" s="940"/>
      <c r="TOU113" s="940"/>
      <c r="TOV113" s="940"/>
      <c r="TOW113" s="940"/>
      <c r="TOX113" s="940"/>
      <c r="TOY113" s="940"/>
      <c r="TOZ113" s="940"/>
      <c r="TPA113" s="940"/>
      <c r="TPB113" s="940"/>
      <c r="TPC113" s="940"/>
      <c r="TPD113" s="940"/>
      <c r="TPE113" s="940"/>
      <c r="TPF113" s="940"/>
      <c r="TPG113" s="940"/>
      <c r="TPH113" s="940"/>
      <c r="TPI113" s="940"/>
      <c r="TPJ113" s="940"/>
      <c r="TPK113" s="940"/>
      <c r="TPL113" s="940"/>
      <c r="TPM113" s="940"/>
      <c r="TPN113" s="940"/>
      <c r="TPO113" s="940"/>
      <c r="TPP113" s="940"/>
      <c r="TPQ113" s="940"/>
      <c r="TPR113" s="940"/>
      <c r="TPS113" s="940"/>
      <c r="TPT113" s="940"/>
      <c r="TPU113" s="940"/>
      <c r="TPV113" s="940"/>
      <c r="TPW113" s="940"/>
      <c r="TPX113" s="940"/>
      <c r="TPY113" s="940"/>
      <c r="TPZ113" s="940"/>
      <c r="TQA113" s="940"/>
      <c r="TQB113" s="940"/>
      <c r="TQC113" s="940"/>
      <c r="TQD113" s="940"/>
      <c r="TQE113" s="940"/>
      <c r="TQF113" s="940"/>
      <c r="TQG113" s="940"/>
      <c r="TQH113" s="940"/>
      <c r="TQI113" s="940"/>
      <c r="TQJ113" s="940"/>
      <c r="TQK113" s="940"/>
      <c r="TQL113" s="940"/>
      <c r="TQM113" s="940"/>
      <c r="TQN113" s="940"/>
      <c r="TQO113" s="940"/>
      <c r="TQP113" s="940"/>
      <c r="TQQ113" s="940"/>
      <c r="TQR113" s="940"/>
      <c r="TQS113" s="940"/>
      <c r="TQT113" s="940"/>
      <c r="TQU113" s="940"/>
      <c r="TQV113" s="940"/>
      <c r="TQW113" s="940"/>
      <c r="TQX113" s="940"/>
      <c r="TQY113" s="940"/>
      <c r="TQZ113" s="940"/>
      <c r="TRA113" s="940"/>
      <c r="TRB113" s="940"/>
      <c r="TRC113" s="940"/>
      <c r="TRD113" s="940"/>
      <c r="TRE113" s="940"/>
      <c r="TRF113" s="940"/>
      <c r="TRG113" s="940"/>
      <c r="TRH113" s="940"/>
      <c r="TRI113" s="940"/>
      <c r="TRJ113" s="940"/>
      <c r="TRK113" s="940"/>
      <c r="TRL113" s="940"/>
      <c r="TRM113" s="940"/>
      <c r="TRN113" s="940"/>
      <c r="TRO113" s="940"/>
      <c r="TRP113" s="940"/>
      <c r="TRQ113" s="940"/>
      <c r="TRR113" s="940"/>
      <c r="TRS113" s="940"/>
      <c r="TRT113" s="940"/>
      <c r="TRU113" s="940"/>
      <c r="TRV113" s="940"/>
      <c r="TRW113" s="940"/>
      <c r="TRX113" s="940"/>
      <c r="TRY113" s="940"/>
      <c r="TRZ113" s="940"/>
      <c r="TSA113" s="940"/>
      <c r="TSB113" s="940"/>
      <c r="TSC113" s="940"/>
      <c r="TSD113" s="940"/>
      <c r="TSE113" s="940"/>
      <c r="TSF113" s="940"/>
      <c r="TSG113" s="940"/>
      <c r="TSH113" s="940"/>
      <c r="TSI113" s="940"/>
      <c r="TSJ113" s="940"/>
      <c r="TSK113" s="940"/>
      <c r="TSL113" s="940"/>
      <c r="TSM113" s="940"/>
      <c r="TSN113" s="940"/>
      <c r="TSO113" s="940"/>
      <c r="TSP113" s="940"/>
      <c r="TSQ113" s="940"/>
      <c r="TSR113" s="940"/>
      <c r="TSS113" s="940"/>
      <c r="TST113" s="940"/>
      <c r="TSU113" s="940"/>
      <c r="TSV113" s="940"/>
      <c r="TSW113" s="940"/>
      <c r="TSX113" s="940"/>
      <c r="TSY113" s="940"/>
      <c r="TSZ113" s="940"/>
      <c r="TTA113" s="940"/>
      <c r="TTB113" s="940"/>
      <c r="TTC113" s="940"/>
      <c r="TTD113" s="940"/>
      <c r="TTE113" s="940"/>
      <c r="TTF113" s="940"/>
      <c r="TTG113" s="940"/>
      <c r="TTH113" s="940"/>
      <c r="TTI113" s="940"/>
      <c r="TTJ113" s="940"/>
      <c r="TTK113" s="940"/>
      <c r="TTL113" s="940"/>
      <c r="TTM113" s="940"/>
      <c r="TTN113" s="940"/>
      <c r="TTO113" s="940"/>
      <c r="TTP113" s="940"/>
      <c r="TTQ113" s="940"/>
      <c r="TTR113" s="940"/>
      <c r="TTS113" s="940"/>
      <c r="TTT113" s="940"/>
      <c r="TTU113" s="940"/>
      <c r="TTV113" s="940"/>
      <c r="TTW113" s="940"/>
      <c r="TTX113" s="940"/>
      <c r="TTY113" s="940"/>
      <c r="TTZ113" s="940"/>
      <c r="TUA113" s="940"/>
      <c r="TUB113" s="940"/>
      <c r="TUC113" s="940"/>
      <c r="TUD113" s="940"/>
      <c r="TUE113" s="940"/>
      <c r="TUF113" s="940"/>
      <c r="TUG113" s="940"/>
      <c r="TUH113" s="940"/>
      <c r="TUI113" s="940"/>
      <c r="TUJ113" s="940"/>
      <c r="TUK113" s="940"/>
      <c r="TUL113" s="940"/>
      <c r="TUM113" s="940"/>
      <c r="TUN113" s="940"/>
      <c r="TUO113" s="940"/>
      <c r="TUP113" s="940"/>
      <c r="TUQ113" s="940"/>
      <c r="TUR113" s="940"/>
      <c r="TUS113" s="940"/>
      <c r="TUT113" s="940"/>
      <c r="TUU113" s="940"/>
      <c r="TUV113" s="940"/>
      <c r="TUW113" s="940"/>
      <c r="TUX113" s="940"/>
      <c r="TUY113" s="940"/>
      <c r="TUZ113" s="940"/>
      <c r="TVA113" s="940"/>
      <c r="TVB113" s="940"/>
      <c r="TVC113" s="940"/>
      <c r="TVD113" s="940"/>
      <c r="TVE113" s="940"/>
      <c r="TVF113" s="940"/>
      <c r="TVG113" s="940"/>
      <c r="TVH113" s="940"/>
      <c r="TVI113" s="940"/>
      <c r="TVJ113" s="940"/>
      <c r="TVK113" s="940"/>
      <c r="TVL113" s="940"/>
      <c r="TVM113" s="940"/>
      <c r="TVN113" s="940"/>
      <c r="TVO113" s="940"/>
      <c r="TVP113" s="940"/>
      <c r="TVQ113" s="940"/>
      <c r="TVR113" s="940"/>
      <c r="TVS113" s="940"/>
      <c r="TVT113" s="940"/>
      <c r="TVU113" s="940"/>
      <c r="TVV113" s="940"/>
      <c r="TVW113" s="940"/>
      <c r="TVX113" s="940"/>
      <c r="TVY113" s="940"/>
      <c r="TVZ113" s="940"/>
      <c r="TWA113" s="940"/>
      <c r="TWB113" s="940"/>
      <c r="TWC113" s="940"/>
      <c r="TWD113" s="940"/>
      <c r="TWE113" s="940"/>
      <c r="TWF113" s="940"/>
      <c r="TWG113" s="940"/>
      <c r="TWH113" s="940"/>
      <c r="TWI113" s="940"/>
      <c r="TWJ113" s="940"/>
      <c r="TWK113" s="940"/>
      <c r="TWL113" s="940"/>
      <c r="TWM113" s="940"/>
      <c r="TWN113" s="940"/>
      <c r="TWO113" s="940"/>
      <c r="TWP113" s="940"/>
      <c r="TWQ113" s="940"/>
      <c r="TWR113" s="940"/>
      <c r="TWS113" s="940"/>
      <c r="TWT113" s="940"/>
      <c r="TWU113" s="940"/>
      <c r="TWV113" s="940"/>
      <c r="TWW113" s="940"/>
      <c r="TWX113" s="940"/>
      <c r="TWY113" s="940"/>
      <c r="TWZ113" s="940"/>
      <c r="TXA113" s="940"/>
      <c r="TXB113" s="940"/>
      <c r="TXC113" s="940"/>
      <c r="TXD113" s="940"/>
      <c r="TXE113" s="940"/>
      <c r="TXF113" s="940"/>
      <c r="TXG113" s="940"/>
      <c r="TXH113" s="940"/>
      <c r="TXI113" s="940"/>
      <c r="TXJ113" s="940"/>
      <c r="TXK113" s="940"/>
      <c r="TXL113" s="940"/>
      <c r="TXM113" s="940"/>
      <c r="TXN113" s="940"/>
      <c r="TXO113" s="940"/>
      <c r="TXP113" s="940"/>
      <c r="TXQ113" s="940"/>
      <c r="TXR113" s="940"/>
      <c r="TXS113" s="940"/>
      <c r="TXT113" s="940"/>
      <c r="TXU113" s="940"/>
      <c r="TXV113" s="940"/>
      <c r="TXW113" s="940"/>
      <c r="TXX113" s="940"/>
      <c r="TXY113" s="940"/>
      <c r="TXZ113" s="940"/>
      <c r="TYA113" s="940"/>
      <c r="TYB113" s="940"/>
      <c r="TYC113" s="940"/>
      <c r="TYD113" s="940"/>
      <c r="TYE113" s="940"/>
      <c r="TYF113" s="940"/>
      <c r="TYG113" s="940"/>
      <c r="TYH113" s="940"/>
      <c r="TYI113" s="940"/>
      <c r="TYJ113" s="940"/>
      <c r="TYK113" s="940"/>
      <c r="TYL113" s="940"/>
      <c r="TYM113" s="940"/>
      <c r="TYN113" s="940"/>
      <c r="TYO113" s="940"/>
      <c r="TYP113" s="940"/>
      <c r="TYQ113" s="940"/>
      <c r="TYR113" s="940"/>
      <c r="TYS113" s="940"/>
      <c r="TYT113" s="940"/>
      <c r="TYU113" s="940"/>
      <c r="TYV113" s="940"/>
      <c r="TYW113" s="940"/>
      <c r="TYX113" s="940"/>
      <c r="TYY113" s="940"/>
      <c r="TYZ113" s="940"/>
      <c r="TZA113" s="940"/>
      <c r="TZB113" s="940"/>
      <c r="TZC113" s="940"/>
      <c r="TZD113" s="940"/>
      <c r="TZE113" s="940"/>
      <c r="TZF113" s="940"/>
      <c r="TZG113" s="940"/>
      <c r="TZH113" s="940"/>
      <c r="TZI113" s="940"/>
      <c r="TZJ113" s="940"/>
      <c r="TZK113" s="940"/>
      <c r="TZL113" s="940"/>
      <c r="TZM113" s="940"/>
      <c r="TZN113" s="940"/>
      <c r="TZO113" s="940"/>
      <c r="TZP113" s="940"/>
      <c r="TZQ113" s="940"/>
      <c r="TZR113" s="940"/>
      <c r="TZS113" s="940"/>
      <c r="TZT113" s="940"/>
      <c r="TZU113" s="940"/>
      <c r="TZV113" s="940"/>
      <c r="TZW113" s="940"/>
      <c r="TZX113" s="940"/>
      <c r="TZY113" s="940"/>
      <c r="TZZ113" s="940"/>
      <c r="UAA113" s="940"/>
      <c r="UAB113" s="940"/>
      <c r="UAC113" s="940"/>
      <c r="UAD113" s="940"/>
      <c r="UAE113" s="940"/>
      <c r="UAF113" s="940"/>
      <c r="UAG113" s="940"/>
      <c r="UAH113" s="940"/>
      <c r="UAI113" s="940"/>
      <c r="UAJ113" s="940"/>
      <c r="UAK113" s="940"/>
      <c r="UAL113" s="940"/>
      <c r="UAM113" s="940"/>
      <c r="UAN113" s="940"/>
      <c r="UAO113" s="940"/>
      <c r="UAP113" s="940"/>
      <c r="UAQ113" s="940"/>
      <c r="UAR113" s="940"/>
      <c r="UAS113" s="940"/>
      <c r="UAT113" s="940"/>
      <c r="UAU113" s="940"/>
      <c r="UAV113" s="940"/>
      <c r="UAW113" s="940"/>
      <c r="UAX113" s="940"/>
      <c r="UAY113" s="940"/>
      <c r="UAZ113" s="940"/>
      <c r="UBA113" s="940"/>
      <c r="UBB113" s="940"/>
      <c r="UBC113" s="940"/>
      <c r="UBD113" s="940"/>
      <c r="UBE113" s="940"/>
      <c r="UBF113" s="940"/>
      <c r="UBG113" s="940"/>
      <c r="UBH113" s="940"/>
      <c r="UBI113" s="940"/>
      <c r="UBJ113" s="940"/>
      <c r="UBK113" s="940"/>
      <c r="UBL113" s="940"/>
      <c r="UBM113" s="940"/>
      <c r="UBN113" s="940"/>
      <c r="UBO113" s="940"/>
      <c r="UBP113" s="940"/>
      <c r="UBQ113" s="940"/>
      <c r="UBR113" s="940"/>
      <c r="UBS113" s="940"/>
      <c r="UBT113" s="940"/>
      <c r="UBU113" s="940"/>
      <c r="UBV113" s="940"/>
      <c r="UBW113" s="940"/>
      <c r="UBX113" s="940"/>
      <c r="UBY113" s="940"/>
      <c r="UBZ113" s="940"/>
      <c r="UCA113" s="940"/>
      <c r="UCB113" s="940"/>
      <c r="UCC113" s="940"/>
      <c r="UCD113" s="940"/>
      <c r="UCE113" s="940"/>
      <c r="UCF113" s="940"/>
      <c r="UCG113" s="940"/>
      <c r="UCH113" s="940"/>
      <c r="UCI113" s="940"/>
      <c r="UCJ113" s="940"/>
      <c r="UCK113" s="940"/>
      <c r="UCL113" s="940"/>
      <c r="UCM113" s="940"/>
      <c r="UCN113" s="940"/>
      <c r="UCO113" s="940"/>
      <c r="UCP113" s="940"/>
      <c r="UCQ113" s="940"/>
      <c r="UCR113" s="940"/>
      <c r="UCS113" s="940"/>
      <c r="UCT113" s="940"/>
      <c r="UCU113" s="940"/>
      <c r="UCV113" s="940"/>
      <c r="UCW113" s="940"/>
      <c r="UCX113" s="940"/>
      <c r="UCY113" s="940"/>
      <c r="UCZ113" s="940"/>
      <c r="UDA113" s="940"/>
      <c r="UDB113" s="940"/>
      <c r="UDC113" s="940"/>
      <c r="UDD113" s="940"/>
      <c r="UDE113" s="940"/>
      <c r="UDF113" s="940"/>
      <c r="UDG113" s="940"/>
      <c r="UDH113" s="940"/>
      <c r="UDI113" s="940"/>
      <c r="UDJ113" s="940"/>
      <c r="UDK113" s="940"/>
      <c r="UDL113" s="940"/>
      <c r="UDM113" s="940"/>
      <c r="UDN113" s="940"/>
      <c r="UDO113" s="940"/>
      <c r="UDP113" s="940"/>
      <c r="UDQ113" s="940"/>
      <c r="UDR113" s="940"/>
      <c r="UDS113" s="940"/>
      <c r="UDT113" s="940"/>
      <c r="UDU113" s="940"/>
      <c r="UDV113" s="940"/>
      <c r="UDW113" s="940"/>
      <c r="UDX113" s="940"/>
      <c r="UDY113" s="940"/>
      <c r="UDZ113" s="940"/>
      <c r="UEA113" s="940"/>
      <c r="UEB113" s="940"/>
      <c r="UEC113" s="940"/>
      <c r="UED113" s="940"/>
      <c r="UEE113" s="940"/>
      <c r="UEF113" s="940"/>
      <c r="UEG113" s="940"/>
      <c r="UEH113" s="940"/>
      <c r="UEI113" s="940"/>
      <c r="UEJ113" s="940"/>
      <c r="UEK113" s="940"/>
      <c r="UEL113" s="940"/>
      <c r="UEM113" s="940"/>
      <c r="UEN113" s="940"/>
      <c r="UEO113" s="940"/>
      <c r="UEP113" s="940"/>
      <c r="UEQ113" s="940"/>
      <c r="UER113" s="940"/>
      <c r="UES113" s="940"/>
      <c r="UET113" s="940"/>
      <c r="UEU113" s="940"/>
      <c r="UEV113" s="940"/>
      <c r="UEW113" s="940"/>
      <c r="UEX113" s="940"/>
      <c r="UEY113" s="940"/>
      <c r="UEZ113" s="940"/>
      <c r="UFA113" s="940"/>
      <c r="UFB113" s="940"/>
      <c r="UFC113" s="940"/>
      <c r="UFD113" s="940"/>
      <c r="UFE113" s="940"/>
      <c r="UFF113" s="940"/>
      <c r="UFG113" s="940"/>
      <c r="UFH113" s="940"/>
      <c r="UFI113" s="940"/>
      <c r="UFJ113" s="940"/>
      <c r="UFK113" s="940"/>
      <c r="UFL113" s="940"/>
      <c r="UFM113" s="940"/>
      <c r="UFN113" s="940"/>
      <c r="UFO113" s="940"/>
      <c r="UFP113" s="940"/>
      <c r="UFQ113" s="940"/>
      <c r="UFR113" s="940"/>
      <c r="UFS113" s="940"/>
      <c r="UFT113" s="940"/>
      <c r="UFU113" s="940"/>
      <c r="UFV113" s="940"/>
      <c r="UFW113" s="940"/>
      <c r="UFX113" s="940"/>
      <c r="UFY113" s="940"/>
      <c r="UFZ113" s="940"/>
      <c r="UGA113" s="940"/>
      <c r="UGB113" s="940"/>
      <c r="UGC113" s="940"/>
      <c r="UGD113" s="940"/>
      <c r="UGE113" s="940"/>
      <c r="UGF113" s="940"/>
      <c r="UGG113" s="940"/>
      <c r="UGH113" s="940"/>
      <c r="UGI113" s="940"/>
      <c r="UGJ113" s="940"/>
      <c r="UGK113" s="940"/>
      <c r="UGL113" s="940"/>
      <c r="UGM113" s="940"/>
      <c r="UGN113" s="940"/>
      <c r="UGO113" s="940"/>
      <c r="UGP113" s="940"/>
      <c r="UGQ113" s="940"/>
      <c r="UGR113" s="940"/>
      <c r="UGS113" s="940"/>
      <c r="UGT113" s="940"/>
      <c r="UGU113" s="940"/>
      <c r="UGV113" s="940"/>
      <c r="UGW113" s="940"/>
      <c r="UGX113" s="940"/>
      <c r="UGY113" s="940"/>
      <c r="UGZ113" s="940"/>
      <c r="UHA113" s="940"/>
      <c r="UHB113" s="940"/>
      <c r="UHC113" s="940"/>
      <c r="UHD113" s="940"/>
      <c r="UHE113" s="940"/>
      <c r="UHF113" s="940"/>
      <c r="UHG113" s="940"/>
      <c r="UHH113" s="940"/>
      <c r="UHI113" s="940"/>
      <c r="UHJ113" s="940"/>
      <c r="UHK113" s="940"/>
      <c r="UHL113" s="940"/>
      <c r="UHM113" s="940"/>
      <c r="UHN113" s="940"/>
      <c r="UHO113" s="940"/>
      <c r="UHP113" s="940"/>
      <c r="UHQ113" s="940"/>
      <c r="UHR113" s="940"/>
      <c r="UHS113" s="940"/>
      <c r="UHT113" s="940"/>
      <c r="UHU113" s="940"/>
      <c r="UHV113" s="940"/>
      <c r="UHW113" s="940"/>
      <c r="UHX113" s="940"/>
      <c r="UHY113" s="940"/>
      <c r="UHZ113" s="940"/>
      <c r="UIA113" s="940"/>
      <c r="UIB113" s="940"/>
      <c r="UIC113" s="940"/>
      <c r="UID113" s="940"/>
      <c r="UIE113" s="940"/>
      <c r="UIF113" s="940"/>
      <c r="UIG113" s="940"/>
      <c r="UIH113" s="940"/>
      <c r="UII113" s="940"/>
      <c r="UIJ113" s="940"/>
      <c r="UIK113" s="940"/>
      <c r="UIL113" s="940"/>
      <c r="UIM113" s="940"/>
      <c r="UIN113" s="940"/>
      <c r="UIO113" s="940"/>
      <c r="UIP113" s="940"/>
      <c r="UIQ113" s="940"/>
      <c r="UIR113" s="940"/>
      <c r="UIS113" s="940"/>
      <c r="UIT113" s="940"/>
      <c r="UIU113" s="940"/>
      <c r="UIV113" s="940"/>
      <c r="UIW113" s="940"/>
      <c r="UIX113" s="940"/>
      <c r="UIY113" s="940"/>
      <c r="UIZ113" s="940"/>
      <c r="UJA113" s="940"/>
      <c r="UJB113" s="940"/>
      <c r="UJC113" s="940"/>
      <c r="UJD113" s="940"/>
      <c r="UJE113" s="940"/>
      <c r="UJF113" s="940"/>
      <c r="UJG113" s="940"/>
      <c r="UJH113" s="940"/>
      <c r="UJI113" s="940"/>
      <c r="UJJ113" s="940"/>
      <c r="UJK113" s="940"/>
      <c r="UJL113" s="940"/>
      <c r="UJM113" s="940"/>
      <c r="UJN113" s="940"/>
      <c r="UJO113" s="940"/>
      <c r="UJP113" s="940"/>
      <c r="UJQ113" s="940"/>
      <c r="UJR113" s="940"/>
      <c r="UJS113" s="940"/>
      <c r="UJT113" s="940"/>
      <c r="UJU113" s="940"/>
      <c r="UJV113" s="940"/>
      <c r="UJW113" s="940"/>
      <c r="UJX113" s="940"/>
      <c r="UJY113" s="940"/>
      <c r="UJZ113" s="940"/>
      <c r="UKA113" s="940"/>
      <c r="UKB113" s="940"/>
      <c r="UKC113" s="940"/>
      <c r="UKD113" s="940"/>
      <c r="UKE113" s="940"/>
      <c r="UKF113" s="940"/>
      <c r="UKG113" s="940"/>
      <c r="UKH113" s="940"/>
      <c r="UKI113" s="940"/>
      <c r="UKJ113" s="940"/>
      <c r="UKK113" s="940"/>
      <c r="UKL113" s="940"/>
      <c r="UKM113" s="940"/>
      <c r="UKN113" s="940"/>
      <c r="UKO113" s="940"/>
      <c r="UKP113" s="940"/>
      <c r="UKQ113" s="940"/>
      <c r="UKR113" s="940"/>
      <c r="UKS113" s="940"/>
      <c r="UKT113" s="940"/>
      <c r="UKU113" s="940"/>
      <c r="UKV113" s="940"/>
      <c r="UKW113" s="940"/>
      <c r="UKX113" s="940"/>
      <c r="UKY113" s="940"/>
      <c r="UKZ113" s="940"/>
      <c r="ULA113" s="940"/>
      <c r="ULB113" s="940"/>
      <c r="ULC113" s="940"/>
      <c r="ULD113" s="940"/>
      <c r="ULE113" s="940"/>
      <c r="ULF113" s="940"/>
      <c r="ULG113" s="940"/>
      <c r="ULH113" s="940"/>
      <c r="ULI113" s="940"/>
      <c r="ULJ113" s="940"/>
      <c r="ULK113" s="940"/>
      <c r="ULL113" s="940"/>
      <c r="ULM113" s="940"/>
      <c r="ULN113" s="940"/>
      <c r="ULO113" s="940"/>
      <c r="ULP113" s="940"/>
      <c r="ULQ113" s="940"/>
      <c r="ULR113" s="940"/>
      <c r="ULS113" s="940"/>
      <c r="ULT113" s="940"/>
      <c r="ULU113" s="940"/>
      <c r="ULV113" s="940"/>
      <c r="ULW113" s="940"/>
      <c r="ULX113" s="940"/>
      <c r="ULY113" s="940"/>
      <c r="ULZ113" s="940"/>
      <c r="UMA113" s="940"/>
      <c r="UMB113" s="940"/>
      <c r="UMC113" s="940"/>
      <c r="UMD113" s="940"/>
      <c r="UME113" s="940"/>
      <c r="UMF113" s="940"/>
      <c r="UMG113" s="940"/>
      <c r="UMH113" s="940"/>
      <c r="UMI113" s="940"/>
      <c r="UMJ113" s="940"/>
      <c r="UMK113" s="940"/>
      <c r="UML113" s="940"/>
      <c r="UMM113" s="940"/>
      <c r="UMN113" s="940"/>
      <c r="UMO113" s="940"/>
      <c r="UMP113" s="940"/>
      <c r="UMQ113" s="940"/>
      <c r="UMR113" s="940"/>
      <c r="UMS113" s="940"/>
      <c r="UMT113" s="940"/>
      <c r="UMU113" s="940"/>
      <c r="UMV113" s="940"/>
      <c r="UMW113" s="940"/>
      <c r="UMX113" s="940"/>
      <c r="UMY113" s="940"/>
      <c r="UMZ113" s="940"/>
      <c r="UNA113" s="940"/>
      <c r="UNB113" s="940"/>
      <c r="UNC113" s="940"/>
      <c r="UND113" s="940"/>
      <c r="UNE113" s="940"/>
      <c r="UNF113" s="940"/>
      <c r="UNG113" s="940"/>
      <c r="UNH113" s="940"/>
      <c r="UNI113" s="940"/>
      <c r="UNJ113" s="940"/>
      <c r="UNK113" s="940"/>
      <c r="UNL113" s="940"/>
      <c r="UNM113" s="940"/>
      <c r="UNN113" s="940"/>
      <c r="UNO113" s="940"/>
      <c r="UNP113" s="940"/>
      <c r="UNQ113" s="940"/>
      <c r="UNR113" s="940"/>
      <c r="UNS113" s="940"/>
      <c r="UNT113" s="940"/>
      <c r="UNU113" s="940"/>
      <c r="UNV113" s="940"/>
      <c r="UNW113" s="940"/>
      <c r="UNX113" s="940"/>
      <c r="UNY113" s="940"/>
      <c r="UNZ113" s="940"/>
      <c r="UOA113" s="940"/>
      <c r="UOB113" s="940"/>
      <c r="UOC113" s="940"/>
      <c r="UOD113" s="940"/>
      <c r="UOE113" s="940"/>
      <c r="UOF113" s="940"/>
      <c r="UOG113" s="940"/>
      <c r="UOH113" s="940"/>
      <c r="UOI113" s="940"/>
      <c r="UOJ113" s="940"/>
      <c r="UOK113" s="940"/>
      <c r="UOL113" s="940"/>
      <c r="UOM113" s="940"/>
      <c r="UON113" s="940"/>
      <c r="UOO113" s="940"/>
      <c r="UOP113" s="940"/>
      <c r="UOQ113" s="940"/>
      <c r="UOR113" s="940"/>
      <c r="UOS113" s="940"/>
      <c r="UOT113" s="940"/>
      <c r="UOU113" s="940"/>
      <c r="UOV113" s="940"/>
      <c r="UOW113" s="940"/>
      <c r="UOX113" s="940"/>
      <c r="UOY113" s="940"/>
      <c r="UOZ113" s="940"/>
      <c r="UPA113" s="940"/>
      <c r="UPB113" s="940"/>
      <c r="UPC113" s="940"/>
      <c r="UPD113" s="940"/>
      <c r="UPE113" s="940"/>
      <c r="UPF113" s="940"/>
      <c r="UPG113" s="940"/>
      <c r="UPH113" s="940"/>
      <c r="UPI113" s="940"/>
      <c r="UPJ113" s="940"/>
      <c r="UPK113" s="940"/>
      <c r="UPL113" s="940"/>
      <c r="UPM113" s="940"/>
      <c r="UPN113" s="940"/>
      <c r="UPO113" s="940"/>
      <c r="UPP113" s="940"/>
      <c r="UPQ113" s="940"/>
      <c r="UPR113" s="940"/>
      <c r="UPS113" s="940"/>
      <c r="UPT113" s="940"/>
      <c r="UPU113" s="940"/>
      <c r="UPV113" s="940"/>
      <c r="UPW113" s="940"/>
      <c r="UPX113" s="940"/>
      <c r="UPY113" s="940"/>
      <c r="UPZ113" s="940"/>
      <c r="UQA113" s="940"/>
      <c r="UQB113" s="940"/>
      <c r="UQC113" s="940"/>
      <c r="UQD113" s="940"/>
      <c r="UQE113" s="940"/>
      <c r="UQF113" s="940"/>
      <c r="UQG113" s="940"/>
      <c r="UQH113" s="940"/>
      <c r="UQI113" s="940"/>
      <c r="UQJ113" s="940"/>
      <c r="UQK113" s="940"/>
      <c r="UQL113" s="940"/>
      <c r="UQM113" s="940"/>
      <c r="UQN113" s="940"/>
      <c r="UQO113" s="940"/>
      <c r="UQP113" s="940"/>
      <c r="UQQ113" s="940"/>
      <c r="UQR113" s="940"/>
      <c r="UQS113" s="940"/>
      <c r="UQT113" s="940"/>
      <c r="UQU113" s="940"/>
      <c r="UQV113" s="940"/>
      <c r="UQW113" s="940"/>
      <c r="UQX113" s="940"/>
      <c r="UQY113" s="940"/>
      <c r="UQZ113" s="940"/>
      <c r="URA113" s="940"/>
      <c r="URB113" s="940"/>
      <c r="URC113" s="940"/>
      <c r="URD113" s="940"/>
      <c r="URE113" s="940"/>
      <c r="URF113" s="940"/>
      <c r="URG113" s="940"/>
      <c r="URH113" s="940"/>
      <c r="URI113" s="940"/>
      <c r="URJ113" s="940"/>
      <c r="URK113" s="940"/>
      <c r="URL113" s="940"/>
      <c r="URM113" s="940"/>
      <c r="URN113" s="940"/>
      <c r="URO113" s="940"/>
      <c r="URP113" s="940"/>
      <c r="URQ113" s="940"/>
      <c r="URR113" s="940"/>
      <c r="URS113" s="940"/>
      <c r="URT113" s="940"/>
      <c r="URU113" s="940"/>
      <c r="URV113" s="940"/>
      <c r="URW113" s="940"/>
      <c r="URX113" s="940"/>
      <c r="URY113" s="940"/>
      <c r="URZ113" s="940"/>
      <c r="USA113" s="940"/>
      <c r="USB113" s="940"/>
      <c r="USC113" s="940"/>
      <c r="USD113" s="940"/>
      <c r="USE113" s="940"/>
      <c r="USF113" s="940"/>
      <c r="USG113" s="940"/>
      <c r="USH113" s="940"/>
      <c r="USI113" s="940"/>
      <c r="USJ113" s="940"/>
      <c r="USK113" s="940"/>
      <c r="USL113" s="940"/>
      <c r="USM113" s="940"/>
      <c r="USN113" s="940"/>
      <c r="USO113" s="940"/>
      <c r="USP113" s="940"/>
      <c r="USQ113" s="940"/>
      <c r="USR113" s="940"/>
      <c r="USS113" s="940"/>
      <c r="UST113" s="940"/>
      <c r="USU113" s="940"/>
      <c r="USV113" s="940"/>
      <c r="USW113" s="940"/>
      <c r="USX113" s="940"/>
      <c r="USY113" s="940"/>
      <c r="USZ113" s="940"/>
      <c r="UTA113" s="940"/>
      <c r="UTB113" s="940"/>
      <c r="UTC113" s="940"/>
      <c r="UTD113" s="940"/>
      <c r="UTE113" s="940"/>
      <c r="UTF113" s="940"/>
      <c r="UTG113" s="940"/>
      <c r="UTH113" s="940"/>
      <c r="UTI113" s="940"/>
      <c r="UTJ113" s="940"/>
      <c r="UTK113" s="940"/>
      <c r="UTL113" s="940"/>
      <c r="UTM113" s="940"/>
      <c r="UTN113" s="940"/>
      <c r="UTO113" s="940"/>
      <c r="UTP113" s="940"/>
      <c r="UTQ113" s="940"/>
      <c r="UTR113" s="940"/>
      <c r="UTS113" s="940"/>
      <c r="UTT113" s="940"/>
      <c r="UTU113" s="940"/>
      <c r="UTV113" s="940"/>
      <c r="UTW113" s="940"/>
      <c r="UTX113" s="940"/>
      <c r="UTY113" s="940"/>
      <c r="UTZ113" s="940"/>
      <c r="UUA113" s="940"/>
      <c r="UUB113" s="940"/>
      <c r="UUC113" s="940"/>
      <c r="UUD113" s="940"/>
      <c r="UUE113" s="940"/>
      <c r="UUF113" s="940"/>
      <c r="UUG113" s="940"/>
      <c r="UUH113" s="940"/>
      <c r="UUI113" s="940"/>
      <c r="UUJ113" s="940"/>
      <c r="UUK113" s="940"/>
      <c r="UUL113" s="940"/>
      <c r="UUM113" s="940"/>
      <c r="UUN113" s="940"/>
      <c r="UUO113" s="940"/>
      <c r="UUP113" s="940"/>
      <c r="UUQ113" s="940"/>
      <c r="UUR113" s="940"/>
      <c r="UUS113" s="940"/>
      <c r="UUT113" s="940"/>
      <c r="UUU113" s="940"/>
      <c r="UUV113" s="940"/>
      <c r="UUW113" s="940"/>
      <c r="UUX113" s="940"/>
      <c r="UUY113" s="940"/>
      <c r="UUZ113" s="940"/>
      <c r="UVA113" s="940"/>
      <c r="UVB113" s="940"/>
      <c r="UVC113" s="940"/>
      <c r="UVD113" s="940"/>
      <c r="UVE113" s="940"/>
      <c r="UVF113" s="940"/>
      <c r="UVG113" s="940"/>
      <c r="UVH113" s="940"/>
      <c r="UVI113" s="940"/>
      <c r="UVJ113" s="940"/>
      <c r="UVK113" s="940"/>
      <c r="UVL113" s="940"/>
      <c r="UVM113" s="940"/>
      <c r="UVN113" s="940"/>
      <c r="UVO113" s="940"/>
      <c r="UVP113" s="940"/>
      <c r="UVQ113" s="940"/>
      <c r="UVR113" s="940"/>
      <c r="UVS113" s="940"/>
      <c r="UVT113" s="940"/>
      <c r="UVU113" s="940"/>
      <c r="UVV113" s="940"/>
      <c r="UVW113" s="940"/>
      <c r="UVX113" s="940"/>
      <c r="UVY113" s="940"/>
      <c r="UVZ113" s="940"/>
      <c r="UWA113" s="940"/>
      <c r="UWB113" s="940"/>
      <c r="UWC113" s="940"/>
      <c r="UWD113" s="940"/>
      <c r="UWE113" s="940"/>
      <c r="UWF113" s="940"/>
      <c r="UWG113" s="940"/>
      <c r="UWH113" s="940"/>
      <c r="UWI113" s="940"/>
      <c r="UWJ113" s="940"/>
      <c r="UWK113" s="940"/>
      <c r="UWL113" s="940"/>
      <c r="UWM113" s="940"/>
      <c r="UWN113" s="940"/>
      <c r="UWO113" s="940"/>
      <c r="UWP113" s="940"/>
      <c r="UWQ113" s="940"/>
      <c r="UWR113" s="940"/>
      <c r="UWS113" s="940"/>
      <c r="UWT113" s="940"/>
      <c r="UWU113" s="940"/>
      <c r="UWV113" s="940"/>
      <c r="UWW113" s="940"/>
      <c r="UWX113" s="940"/>
      <c r="UWY113" s="940"/>
      <c r="UWZ113" s="940"/>
      <c r="UXA113" s="940"/>
      <c r="UXB113" s="940"/>
      <c r="UXC113" s="940"/>
      <c r="UXD113" s="940"/>
      <c r="UXE113" s="940"/>
      <c r="UXF113" s="940"/>
      <c r="UXG113" s="940"/>
      <c r="UXH113" s="940"/>
      <c r="UXI113" s="940"/>
      <c r="UXJ113" s="940"/>
      <c r="UXK113" s="940"/>
      <c r="UXL113" s="940"/>
      <c r="UXM113" s="940"/>
      <c r="UXN113" s="940"/>
      <c r="UXO113" s="940"/>
      <c r="UXP113" s="940"/>
      <c r="UXQ113" s="940"/>
      <c r="UXR113" s="940"/>
      <c r="UXS113" s="940"/>
      <c r="UXT113" s="940"/>
      <c r="UXU113" s="940"/>
      <c r="UXV113" s="940"/>
      <c r="UXW113" s="940"/>
      <c r="UXX113" s="940"/>
      <c r="UXY113" s="940"/>
      <c r="UXZ113" s="940"/>
      <c r="UYA113" s="940"/>
      <c r="UYB113" s="940"/>
      <c r="UYC113" s="940"/>
      <c r="UYD113" s="940"/>
      <c r="UYE113" s="940"/>
      <c r="UYF113" s="940"/>
      <c r="UYG113" s="940"/>
      <c r="UYH113" s="940"/>
      <c r="UYI113" s="940"/>
      <c r="UYJ113" s="940"/>
      <c r="UYK113" s="940"/>
      <c r="UYL113" s="940"/>
      <c r="UYM113" s="940"/>
      <c r="UYN113" s="940"/>
      <c r="UYO113" s="940"/>
      <c r="UYP113" s="940"/>
      <c r="UYQ113" s="940"/>
      <c r="UYR113" s="940"/>
      <c r="UYS113" s="940"/>
      <c r="UYT113" s="940"/>
      <c r="UYU113" s="940"/>
      <c r="UYV113" s="940"/>
      <c r="UYW113" s="940"/>
      <c r="UYX113" s="940"/>
      <c r="UYY113" s="940"/>
      <c r="UYZ113" s="940"/>
      <c r="UZA113" s="940"/>
      <c r="UZB113" s="940"/>
      <c r="UZC113" s="940"/>
      <c r="UZD113" s="940"/>
      <c r="UZE113" s="940"/>
      <c r="UZF113" s="940"/>
      <c r="UZG113" s="940"/>
      <c r="UZH113" s="940"/>
      <c r="UZI113" s="940"/>
      <c r="UZJ113" s="940"/>
      <c r="UZK113" s="940"/>
      <c r="UZL113" s="940"/>
      <c r="UZM113" s="940"/>
      <c r="UZN113" s="940"/>
      <c r="UZO113" s="940"/>
      <c r="UZP113" s="940"/>
      <c r="UZQ113" s="940"/>
      <c r="UZR113" s="940"/>
      <c r="UZS113" s="940"/>
      <c r="UZT113" s="940"/>
      <c r="UZU113" s="940"/>
      <c r="UZV113" s="940"/>
      <c r="UZW113" s="940"/>
      <c r="UZX113" s="940"/>
      <c r="UZY113" s="940"/>
      <c r="UZZ113" s="940"/>
      <c r="VAA113" s="940"/>
      <c r="VAB113" s="940"/>
      <c r="VAC113" s="940"/>
      <c r="VAD113" s="940"/>
      <c r="VAE113" s="940"/>
      <c r="VAF113" s="940"/>
      <c r="VAG113" s="940"/>
      <c r="VAH113" s="940"/>
      <c r="VAI113" s="940"/>
      <c r="VAJ113" s="940"/>
      <c r="VAK113" s="940"/>
      <c r="VAL113" s="940"/>
      <c r="VAM113" s="940"/>
      <c r="VAN113" s="940"/>
      <c r="VAO113" s="940"/>
      <c r="VAP113" s="940"/>
      <c r="VAQ113" s="940"/>
      <c r="VAR113" s="940"/>
      <c r="VAS113" s="940"/>
      <c r="VAT113" s="940"/>
      <c r="VAU113" s="940"/>
      <c r="VAV113" s="940"/>
      <c r="VAW113" s="940"/>
      <c r="VAX113" s="940"/>
      <c r="VAY113" s="940"/>
      <c r="VAZ113" s="940"/>
      <c r="VBA113" s="940"/>
      <c r="VBB113" s="940"/>
      <c r="VBC113" s="940"/>
      <c r="VBD113" s="940"/>
      <c r="VBE113" s="940"/>
      <c r="VBF113" s="940"/>
      <c r="VBG113" s="940"/>
      <c r="VBH113" s="940"/>
      <c r="VBI113" s="940"/>
      <c r="VBJ113" s="940"/>
      <c r="VBK113" s="940"/>
      <c r="VBL113" s="940"/>
      <c r="VBM113" s="940"/>
      <c r="VBN113" s="940"/>
      <c r="VBO113" s="940"/>
      <c r="VBP113" s="940"/>
      <c r="VBQ113" s="940"/>
      <c r="VBR113" s="940"/>
      <c r="VBS113" s="940"/>
      <c r="VBT113" s="940"/>
      <c r="VBU113" s="940"/>
      <c r="VBV113" s="940"/>
      <c r="VBW113" s="940"/>
      <c r="VBX113" s="940"/>
      <c r="VBY113" s="940"/>
      <c r="VBZ113" s="940"/>
      <c r="VCA113" s="940"/>
      <c r="VCB113" s="940"/>
      <c r="VCC113" s="940"/>
      <c r="VCD113" s="940"/>
      <c r="VCE113" s="940"/>
      <c r="VCF113" s="940"/>
      <c r="VCG113" s="940"/>
      <c r="VCH113" s="940"/>
      <c r="VCI113" s="940"/>
      <c r="VCJ113" s="940"/>
      <c r="VCK113" s="940"/>
      <c r="VCL113" s="940"/>
      <c r="VCM113" s="940"/>
      <c r="VCN113" s="940"/>
      <c r="VCO113" s="940"/>
      <c r="VCP113" s="940"/>
      <c r="VCQ113" s="940"/>
      <c r="VCR113" s="940"/>
      <c r="VCS113" s="940"/>
      <c r="VCT113" s="940"/>
      <c r="VCU113" s="940"/>
      <c r="VCV113" s="940"/>
      <c r="VCW113" s="940"/>
      <c r="VCX113" s="940"/>
      <c r="VCY113" s="940"/>
      <c r="VCZ113" s="940"/>
      <c r="VDA113" s="940"/>
      <c r="VDB113" s="940"/>
      <c r="VDC113" s="940"/>
      <c r="VDD113" s="940"/>
      <c r="VDE113" s="940"/>
      <c r="VDF113" s="940"/>
      <c r="VDG113" s="940"/>
      <c r="VDH113" s="940"/>
      <c r="VDI113" s="940"/>
      <c r="VDJ113" s="940"/>
      <c r="VDK113" s="940"/>
      <c r="VDL113" s="940"/>
      <c r="VDM113" s="940"/>
      <c r="VDN113" s="940"/>
      <c r="VDO113" s="940"/>
      <c r="VDP113" s="940"/>
      <c r="VDQ113" s="940"/>
      <c r="VDR113" s="940"/>
      <c r="VDS113" s="940"/>
      <c r="VDT113" s="940"/>
      <c r="VDU113" s="940"/>
      <c r="VDV113" s="940"/>
      <c r="VDW113" s="940"/>
      <c r="VDX113" s="940"/>
      <c r="VDY113" s="940"/>
      <c r="VDZ113" s="940"/>
      <c r="VEA113" s="940"/>
      <c r="VEB113" s="940"/>
      <c r="VEC113" s="940"/>
      <c r="VED113" s="940"/>
      <c r="VEE113" s="940"/>
      <c r="VEF113" s="940"/>
      <c r="VEG113" s="940"/>
      <c r="VEH113" s="940"/>
      <c r="VEI113" s="940"/>
      <c r="VEJ113" s="940"/>
      <c r="VEK113" s="940"/>
      <c r="VEL113" s="940"/>
      <c r="VEM113" s="940"/>
      <c r="VEN113" s="940"/>
      <c r="VEO113" s="940"/>
      <c r="VEP113" s="940"/>
      <c r="VEQ113" s="940"/>
      <c r="VER113" s="940"/>
      <c r="VES113" s="940"/>
      <c r="VET113" s="940"/>
      <c r="VEU113" s="940"/>
      <c r="VEV113" s="940"/>
      <c r="VEW113" s="940"/>
      <c r="VEX113" s="940"/>
      <c r="VEY113" s="940"/>
      <c r="VEZ113" s="940"/>
      <c r="VFA113" s="940"/>
      <c r="VFB113" s="940"/>
      <c r="VFC113" s="940"/>
      <c r="VFD113" s="940"/>
      <c r="VFE113" s="940"/>
      <c r="VFF113" s="940"/>
      <c r="VFG113" s="940"/>
      <c r="VFH113" s="940"/>
      <c r="VFI113" s="940"/>
      <c r="VFJ113" s="940"/>
      <c r="VFK113" s="940"/>
      <c r="VFL113" s="940"/>
      <c r="VFM113" s="940"/>
      <c r="VFN113" s="940"/>
      <c r="VFO113" s="940"/>
      <c r="VFP113" s="940"/>
      <c r="VFQ113" s="940"/>
      <c r="VFR113" s="940"/>
      <c r="VFS113" s="940"/>
      <c r="VFT113" s="940"/>
      <c r="VFU113" s="940"/>
      <c r="VFV113" s="940"/>
      <c r="VFW113" s="940"/>
      <c r="VFX113" s="940"/>
      <c r="VFY113" s="940"/>
      <c r="VFZ113" s="940"/>
      <c r="VGA113" s="940"/>
      <c r="VGB113" s="940"/>
      <c r="VGC113" s="940"/>
      <c r="VGD113" s="940"/>
      <c r="VGE113" s="940"/>
      <c r="VGF113" s="940"/>
      <c r="VGG113" s="940"/>
      <c r="VGH113" s="940"/>
      <c r="VGI113" s="940"/>
      <c r="VGJ113" s="940"/>
      <c r="VGK113" s="940"/>
      <c r="VGL113" s="940"/>
      <c r="VGM113" s="940"/>
      <c r="VGN113" s="940"/>
      <c r="VGO113" s="940"/>
      <c r="VGP113" s="940"/>
      <c r="VGQ113" s="940"/>
      <c r="VGR113" s="940"/>
      <c r="VGS113" s="940"/>
      <c r="VGT113" s="940"/>
      <c r="VGU113" s="940"/>
      <c r="VGV113" s="940"/>
      <c r="VGW113" s="940"/>
      <c r="VGX113" s="940"/>
      <c r="VGY113" s="940"/>
      <c r="VGZ113" s="940"/>
      <c r="VHA113" s="940"/>
      <c r="VHB113" s="940"/>
      <c r="VHC113" s="940"/>
      <c r="VHD113" s="940"/>
      <c r="VHE113" s="940"/>
      <c r="VHF113" s="940"/>
      <c r="VHG113" s="940"/>
      <c r="VHH113" s="940"/>
      <c r="VHI113" s="940"/>
      <c r="VHJ113" s="940"/>
      <c r="VHK113" s="940"/>
      <c r="VHL113" s="940"/>
      <c r="VHM113" s="940"/>
      <c r="VHN113" s="940"/>
      <c r="VHO113" s="940"/>
      <c r="VHP113" s="940"/>
      <c r="VHQ113" s="940"/>
      <c r="VHR113" s="940"/>
      <c r="VHS113" s="940"/>
      <c r="VHT113" s="940"/>
      <c r="VHU113" s="940"/>
      <c r="VHV113" s="940"/>
      <c r="VHW113" s="940"/>
      <c r="VHX113" s="940"/>
      <c r="VHY113" s="940"/>
      <c r="VHZ113" s="940"/>
      <c r="VIA113" s="940"/>
      <c r="VIB113" s="940"/>
      <c r="VIC113" s="940"/>
      <c r="VID113" s="940"/>
      <c r="VIE113" s="940"/>
      <c r="VIF113" s="940"/>
      <c r="VIG113" s="940"/>
      <c r="VIH113" s="940"/>
      <c r="VII113" s="940"/>
      <c r="VIJ113" s="940"/>
      <c r="VIK113" s="940"/>
      <c r="VIL113" s="940"/>
      <c r="VIM113" s="940"/>
      <c r="VIN113" s="940"/>
      <c r="VIO113" s="940"/>
      <c r="VIP113" s="940"/>
      <c r="VIQ113" s="940"/>
      <c r="VIR113" s="940"/>
      <c r="VIS113" s="940"/>
      <c r="VIT113" s="940"/>
      <c r="VIU113" s="940"/>
      <c r="VIV113" s="940"/>
      <c r="VIW113" s="940"/>
      <c r="VIX113" s="940"/>
      <c r="VIY113" s="940"/>
      <c r="VIZ113" s="940"/>
      <c r="VJA113" s="940"/>
      <c r="VJB113" s="940"/>
      <c r="VJC113" s="940"/>
      <c r="VJD113" s="940"/>
      <c r="VJE113" s="940"/>
      <c r="VJF113" s="940"/>
      <c r="VJG113" s="940"/>
      <c r="VJH113" s="940"/>
      <c r="VJI113" s="940"/>
      <c r="VJJ113" s="940"/>
      <c r="VJK113" s="940"/>
      <c r="VJL113" s="940"/>
      <c r="VJM113" s="940"/>
      <c r="VJN113" s="940"/>
      <c r="VJO113" s="940"/>
      <c r="VJP113" s="940"/>
      <c r="VJQ113" s="940"/>
      <c r="VJR113" s="940"/>
      <c r="VJS113" s="940"/>
      <c r="VJT113" s="940"/>
      <c r="VJU113" s="940"/>
      <c r="VJV113" s="940"/>
      <c r="VJW113" s="940"/>
      <c r="VJX113" s="940"/>
      <c r="VJY113" s="940"/>
      <c r="VJZ113" s="940"/>
      <c r="VKA113" s="940"/>
      <c r="VKB113" s="940"/>
      <c r="VKC113" s="940"/>
      <c r="VKD113" s="940"/>
      <c r="VKE113" s="940"/>
      <c r="VKF113" s="940"/>
      <c r="VKG113" s="940"/>
      <c r="VKH113" s="940"/>
      <c r="VKI113" s="940"/>
      <c r="VKJ113" s="940"/>
      <c r="VKK113" s="940"/>
      <c r="VKL113" s="940"/>
      <c r="VKM113" s="940"/>
      <c r="VKN113" s="940"/>
      <c r="VKO113" s="940"/>
      <c r="VKP113" s="940"/>
      <c r="VKQ113" s="940"/>
      <c r="VKR113" s="940"/>
      <c r="VKS113" s="940"/>
      <c r="VKT113" s="940"/>
      <c r="VKU113" s="940"/>
      <c r="VKV113" s="940"/>
      <c r="VKW113" s="940"/>
      <c r="VKX113" s="940"/>
      <c r="VKY113" s="940"/>
      <c r="VKZ113" s="940"/>
      <c r="VLA113" s="940"/>
      <c r="VLB113" s="940"/>
      <c r="VLC113" s="940"/>
      <c r="VLD113" s="940"/>
      <c r="VLE113" s="940"/>
      <c r="VLF113" s="940"/>
      <c r="VLG113" s="940"/>
      <c r="VLH113" s="940"/>
      <c r="VLI113" s="940"/>
      <c r="VLJ113" s="940"/>
      <c r="VLK113" s="940"/>
      <c r="VLL113" s="940"/>
      <c r="VLM113" s="940"/>
      <c r="VLN113" s="940"/>
      <c r="VLO113" s="940"/>
      <c r="VLP113" s="940"/>
      <c r="VLQ113" s="940"/>
      <c r="VLR113" s="940"/>
      <c r="VLS113" s="940"/>
      <c r="VLT113" s="940"/>
      <c r="VLU113" s="940"/>
      <c r="VLV113" s="940"/>
      <c r="VLW113" s="940"/>
      <c r="VLX113" s="940"/>
      <c r="VLY113" s="940"/>
      <c r="VLZ113" s="940"/>
      <c r="VMA113" s="940"/>
      <c r="VMB113" s="940"/>
      <c r="VMC113" s="940"/>
      <c r="VMD113" s="940"/>
      <c r="VME113" s="940"/>
      <c r="VMF113" s="940"/>
      <c r="VMG113" s="940"/>
      <c r="VMH113" s="940"/>
      <c r="VMI113" s="940"/>
      <c r="VMJ113" s="940"/>
      <c r="VMK113" s="940"/>
      <c r="VML113" s="940"/>
      <c r="VMM113" s="940"/>
      <c r="VMN113" s="940"/>
      <c r="VMO113" s="940"/>
      <c r="VMP113" s="940"/>
      <c r="VMQ113" s="940"/>
      <c r="VMR113" s="940"/>
      <c r="VMS113" s="940"/>
      <c r="VMT113" s="940"/>
      <c r="VMU113" s="940"/>
      <c r="VMV113" s="940"/>
      <c r="VMW113" s="940"/>
      <c r="VMX113" s="940"/>
      <c r="VMY113" s="940"/>
      <c r="VMZ113" s="940"/>
      <c r="VNA113" s="940"/>
      <c r="VNB113" s="940"/>
      <c r="VNC113" s="940"/>
      <c r="VND113" s="940"/>
      <c r="VNE113" s="940"/>
      <c r="VNF113" s="940"/>
      <c r="VNG113" s="940"/>
      <c r="VNH113" s="940"/>
      <c r="VNI113" s="940"/>
      <c r="VNJ113" s="940"/>
      <c r="VNK113" s="940"/>
      <c r="VNL113" s="940"/>
      <c r="VNM113" s="940"/>
      <c r="VNN113" s="940"/>
      <c r="VNO113" s="940"/>
      <c r="VNP113" s="940"/>
      <c r="VNQ113" s="940"/>
      <c r="VNR113" s="940"/>
      <c r="VNS113" s="940"/>
      <c r="VNT113" s="940"/>
      <c r="VNU113" s="940"/>
      <c r="VNV113" s="940"/>
      <c r="VNW113" s="940"/>
      <c r="VNX113" s="940"/>
      <c r="VNY113" s="940"/>
      <c r="VNZ113" s="940"/>
      <c r="VOA113" s="940"/>
      <c r="VOB113" s="940"/>
      <c r="VOC113" s="940"/>
      <c r="VOD113" s="940"/>
      <c r="VOE113" s="940"/>
      <c r="VOF113" s="940"/>
      <c r="VOG113" s="940"/>
      <c r="VOH113" s="940"/>
      <c r="VOI113" s="940"/>
      <c r="VOJ113" s="940"/>
      <c r="VOK113" s="940"/>
      <c r="VOL113" s="940"/>
      <c r="VOM113" s="940"/>
      <c r="VON113" s="940"/>
      <c r="VOO113" s="940"/>
      <c r="VOP113" s="940"/>
      <c r="VOQ113" s="940"/>
      <c r="VOR113" s="940"/>
      <c r="VOS113" s="940"/>
      <c r="VOT113" s="940"/>
      <c r="VOU113" s="940"/>
      <c r="VOV113" s="940"/>
      <c r="VOW113" s="940"/>
      <c r="VOX113" s="940"/>
      <c r="VOY113" s="940"/>
      <c r="VOZ113" s="940"/>
      <c r="VPA113" s="940"/>
      <c r="VPB113" s="940"/>
      <c r="VPC113" s="940"/>
      <c r="VPD113" s="940"/>
      <c r="VPE113" s="940"/>
      <c r="VPF113" s="940"/>
      <c r="VPG113" s="940"/>
      <c r="VPH113" s="940"/>
      <c r="VPI113" s="940"/>
      <c r="VPJ113" s="940"/>
      <c r="VPK113" s="940"/>
      <c r="VPL113" s="940"/>
      <c r="VPM113" s="940"/>
      <c r="VPN113" s="940"/>
      <c r="VPO113" s="940"/>
      <c r="VPP113" s="940"/>
      <c r="VPQ113" s="940"/>
      <c r="VPR113" s="940"/>
      <c r="VPS113" s="940"/>
      <c r="VPT113" s="940"/>
      <c r="VPU113" s="940"/>
      <c r="VPV113" s="940"/>
      <c r="VPW113" s="940"/>
      <c r="VPX113" s="940"/>
      <c r="VPY113" s="940"/>
      <c r="VPZ113" s="940"/>
      <c r="VQA113" s="940"/>
      <c r="VQB113" s="940"/>
      <c r="VQC113" s="940"/>
      <c r="VQD113" s="940"/>
      <c r="VQE113" s="940"/>
      <c r="VQF113" s="940"/>
      <c r="VQG113" s="940"/>
      <c r="VQH113" s="940"/>
      <c r="VQI113" s="940"/>
      <c r="VQJ113" s="940"/>
      <c r="VQK113" s="940"/>
      <c r="VQL113" s="940"/>
      <c r="VQM113" s="940"/>
      <c r="VQN113" s="940"/>
      <c r="VQO113" s="940"/>
      <c r="VQP113" s="940"/>
      <c r="VQQ113" s="940"/>
      <c r="VQR113" s="940"/>
      <c r="VQS113" s="940"/>
      <c r="VQT113" s="940"/>
      <c r="VQU113" s="940"/>
      <c r="VQV113" s="940"/>
      <c r="VQW113" s="940"/>
      <c r="VQX113" s="940"/>
      <c r="VQY113" s="940"/>
      <c r="VQZ113" s="940"/>
      <c r="VRA113" s="940"/>
      <c r="VRB113" s="940"/>
      <c r="VRC113" s="940"/>
      <c r="VRD113" s="940"/>
      <c r="VRE113" s="940"/>
      <c r="VRF113" s="940"/>
      <c r="VRG113" s="940"/>
      <c r="VRH113" s="940"/>
      <c r="VRI113" s="940"/>
      <c r="VRJ113" s="940"/>
      <c r="VRK113" s="940"/>
      <c r="VRL113" s="940"/>
      <c r="VRM113" s="940"/>
      <c r="VRN113" s="940"/>
      <c r="VRO113" s="940"/>
      <c r="VRP113" s="940"/>
      <c r="VRQ113" s="940"/>
      <c r="VRR113" s="940"/>
      <c r="VRS113" s="940"/>
      <c r="VRT113" s="940"/>
      <c r="VRU113" s="940"/>
      <c r="VRV113" s="940"/>
      <c r="VRW113" s="940"/>
      <c r="VRX113" s="940"/>
      <c r="VRY113" s="940"/>
      <c r="VRZ113" s="940"/>
      <c r="VSA113" s="940"/>
      <c r="VSB113" s="940"/>
      <c r="VSC113" s="940"/>
      <c r="VSD113" s="940"/>
      <c r="VSE113" s="940"/>
      <c r="VSF113" s="940"/>
      <c r="VSG113" s="940"/>
      <c r="VSH113" s="940"/>
      <c r="VSI113" s="940"/>
      <c r="VSJ113" s="940"/>
      <c r="VSK113" s="940"/>
      <c r="VSL113" s="940"/>
      <c r="VSM113" s="940"/>
      <c r="VSN113" s="940"/>
      <c r="VSO113" s="940"/>
      <c r="VSP113" s="940"/>
      <c r="VSQ113" s="940"/>
      <c r="VSR113" s="940"/>
      <c r="VSS113" s="940"/>
      <c r="VST113" s="940"/>
      <c r="VSU113" s="940"/>
      <c r="VSV113" s="940"/>
      <c r="VSW113" s="940"/>
      <c r="VSX113" s="940"/>
      <c r="VSY113" s="940"/>
      <c r="VSZ113" s="940"/>
      <c r="VTA113" s="940"/>
      <c r="VTB113" s="940"/>
      <c r="VTC113" s="940"/>
      <c r="VTD113" s="940"/>
      <c r="VTE113" s="940"/>
      <c r="VTF113" s="940"/>
      <c r="VTG113" s="940"/>
      <c r="VTH113" s="940"/>
      <c r="VTI113" s="940"/>
      <c r="VTJ113" s="940"/>
      <c r="VTK113" s="940"/>
      <c r="VTL113" s="940"/>
      <c r="VTM113" s="940"/>
      <c r="VTN113" s="940"/>
      <c r="VTO113" s="940"/>
      <c r="VTP113" s="940"/>
      <c r="VTQ113" s="940"/>
      <c r="VTR113" s="940"/>
      <c r="VTS113" s="940"/>
      <c r="VTT113" s="940"/>
      <c r="VTU113" s="940"/>
      <c r="VTV113" s="940"/>
      <c r="VTW113" s="940"/>
      <c r="VTX113" s="940"/>
      <c r="VTY113" s="940"/>
      <c r="VTZ113" s="940"/>
      <c r="VUA113" s="940"/>
      <c r="VUB113" s="940"/>
      <c r="VUC113" s="940"/>
      <c r="VUD113" s="940"/>
      <c r="VUE113" s="940"/>
      <c r="VUF113" s="940"/>
      <c r="VUG113" s="940"/>
      <c r="VUH113" s="940"/>
      <c r="VUI113" s="940"/>
      <c r="VUJ113" s="940"/>
      <c r="VUK113" s="940"/>
      <c r="VUL113" s="940"/>
      <c r="VUM113" s="940"/>
      <c r="VUN113" s="940"/>
      <c r="VUO113" s="940"/>
      <c r="VUP113" s="940"/>
      <c r="VUQ113" s="940"/>
      <c r="VUR113" s="940"/>
      <c r="VUS113" s="940"/>
      <c r="VUT113" s="940"/>
      <c r="VUU113" s="940"/>
      <c r="VUV113" s="940"/>
      <c r="VUW113" s="940"/>
      <c r="VUX113" s="940"/>
      <c r="VUY113" s="940"/>
      <c r="VUZ113" s="940"/>
      <c r="VVA113" s="940"/>
      <c r="VVB113" s="940"/>
      <c r="VVC113" s="940"/>
      <c r="VVD113" s="940"/>
      <c r="VVE113" s="940"/>
      <c r="VVF113" s="940"/>
      <c r="VVG113" s="940"/>
      <c r="VVH113" s="940"/>
      <c r="VVI113" s="940"/>
      <c r="VVJ113" s="940"/>
      <c r="VVK113" s="940"/>
      <c r="VVL113" s="940"/>
      <c r="VVM113" s="940"/>
      <c r="VVN113" s="940"/>
      <c r="VVO113" s="940"/>
      <c r="VVP113" s="940"/>
      <c r="VVQ113" s="940"/>
      <c r="VVR113" s="940"/>
      <c r="VVS113" s="940"/>
      <c r="VVT113" s="940"/>
      <c r="VVU113" s="940"/>
      <c r="VVV113" s="940"/>
      <c r="VVW113" s="940"/>
      <c r="VVX113" s="940"/>
      <c r="VVY113" s="940"/>
      <c r="VVZ113" s="940"/>
      <c r="VWA113" s="940"/>
      <c r="VWB113" s="940"/>
      <c r="VWC113" s="940"/>
      <c r="VWD113" s="940"/>
      <c r="VWE113" s="940"/>
      <c r="VWF113" s="940"/>
      <c r="VWG113" s="940"/>
      <c r="VWH113" s="940"/>
      <c r="VWI113" s="940"/>
      <c r="VWJ113" s="940"/>
      <c r="VWK113" s="940"/>
      <c r="VWL113" s="940"/>
      <c r="VWM113" s="940"/>
      <c r="VWN113" s="940"/>
      <c r="VWO113" s="940"/>
      <c r="VWP113" s="940"/>
      <c r="VWQ113" s="940"/>
      <c r="VWR113" s="940"/>
      <c r="VWS113" s="940"/>
      <c r="VWT113" s="940"/>
      <c r="VWU113" s="940"/>
      <c r="VWV113" s="940"/>
      <c r="VWW113" s="940"/>
      <c r="VWX113" s="940"/>
      <c r="VWY113" s="940"/>
      <c r="VWZ113" s="940"/>
      <c r="VXA113" s="940"/>
      <c r="VXB113" s="940"/>
      <c r="VXC113" s="940"/>
      <c r="VXD113" s="940"/>
      <c r="VXE113" s="940"/>
      <c r="VXF113" s="940"/>
      <c r="VXG113" s="940"/>
      <c r="VXH113" s="940"/>
      <c r="VXI113" s="940"/>
      <c r="VXJ113" s="940"/>
      <c r="VXK113" s="940"/>
      <c r="VXL113" s="940"/>
      <c r="VXM113" s="940"/>
      <c r="VXN113" s="940"/>
      <c r="VXO113" s="940"/>
      <c r="VXP113" s="940"/>
      <c r="VXQ113" s="940"/>
      <c r="VXR113" s="940"/>
      <c r="VXS113" s="940"/>
      <c r="VXT113" s="940"/>
      <c r="VXU113" s="940"/>
      <c r="VXV113" s="940"/>
      <c r="VXW113" s="940"/>
      <c r="VXX113" s="940"/>
      <c r="VXY113" s="940"/>
      <c r="VXZ113" s="940"/>
      <c r="VYA113" s="940"/>
      <c r="VYB113" s="940"/>
      <c r="VYC113" s="940"/>
      <c r="VYD113" s="940"/>
      <c r="VYE113" s="940"/>
      <c r="VYF113" s="940"/>
      <c r="VYG113" s="940"/>
      <c r="VYH113" s="940"/>
      <c r="VYI113" s="940"/>
      <c r="VYJ113" s="940"/>
      <c r="VYK113" s="940"/>
      <c r="VYL113" s="940"/>
      <c r="VYM113" s="940"/>
      <c r="VYN113" s="940"/>
      <c r="VYO113" s="940"/>
      <c r="VYP113" s="940"/>
      <c r="VYQ113" s="940"/>
      <c r="VYR113" s="940"/>
      <c r="VYS113" s="940"/>
      <c r="VYT113" s="940"/>
      <c r="VYU113" s="940"/>
      <c r="VYV113" s="940"/>
      <c r="VYW113" s="940"/>
      <c r="VYX113" s="940"/>
      <c r="VYY113" s="940"/>
      <c r="VYZ113" s="940"/>
      <c r="VZA113" s="940"/>
      <c r="VZB113" s="940"/>
      <c r="VZC113" s="940"/>
      <c r="VZD113" s="940"/>
      <c r="VZE113" s="940"/>
      <c r="VZF113" s="940"/>
      <c r="VZG113" s="940"/>
      <c r="VZH113" s="940"/>
      <c r="VZI113" s="940"/>
      <c r="VZJ113" s="940"/>
      <c r="VZK113" s="940"/>
      <c r="VZL113" s="940"/>
      <c r="VZM113" s="940"/>
      <c r="VZN113" s="940"/>
      <c r="VZO113" s="940"/>
      <c r="VZP113" s="940"/>
      <c r="VZQ113" s="940"/>
      <c r="VZR113" s="940"/>
      <c r="VZS113" s="940"/>
      <c r="VZT113" s="940"/>
      <c r="VZU113" s="940"/>
      <c r="VZV113" s="940"/>
      <c r="VZW113" s="940"/>
      <c r="VZX113" s="940"/>
      <c r="VZY113" s="940"/>
      <c r="VZZ113" s="940"/>
      <c r="WAA113" s="940"/>
      <c r="WAB113" s="940"/>
      <c r="WAC113" s="940"/>
      <c r="WAD113" s="940"/>
      <c r="WAE113" s="940"/>
      <c r="WAF113" s="940"/>
      <c r="WAG113" s="940"/>
      <c r="WAH113" s="940"/>
      <c r="WAI113" s="940"/>
      <c r="WAJ113" s="940"/>
      <c r="WAK113" s="940"/>
      <c r="WAL113" s="940"/>
      <c r="WAM113" s="940"/>
      <c r="WAN113" s="940"/>
      <c r="WAO113" s="940"/>
      <c r="WAP113" s="940"/>
      <c r="WAQ113" s="940"/>
      <c r="WAR113" s="940"/>
      <c r="WAS113" s="940"/>
      <c r="WAT113" s="940"/>
      <c r="WAU113" s="940"/>
      <c r="WAV113" s="940"/>
      <c r="WAW113" s="940"/>
      <c r="WAX113" s="940"/>
      <c r="WAY113" s="940"/>
      <c r="WAZ113" s="940"/>
      <c r="WBA113" s="940"/>
      <c r="WBB113" s="940"/>
      <c r="WBC113" s="940"/>
      <c r="WBD113" s="940"/>
      <c r="WBE113" s="940"/>
      <c r="WBF113" s="940"/>
      <c r="WBG113" s="940"/>
      <c r="WBH113" s="940"/>
      <c r="WBI113" s="940"/>
      <c r="WBJ113" s="940"/>
      <c r="WBK113" s="940"/>
      <c r="WBL113" s="940"/>
      <c r="WBM113" s="940"/>
      <c r="WBN113" s="940"/>
      <c r="WBO113" s="940"/>
      <c r="WBP113" s="940"/>
      <c r="WBQ113" s="940"/>
      <c r="WBR113" s="940"/>
      <c r="WBS113" s="940"/>
      <c r="WBT113" s="940"/>
      <c r="WBU113" s="940"/>
      <c r="WBV113" s="940"/>
      <c r="WBW113" s="940"/>
      <c r="WBX113" s="940"/>
      <c r="WBY113" s="940"/>
      <c r="WBZ113" s="940"/>
      <c r="WCA113" s="940"/>
      <c r="WCB113" s="940"/>
      <c r="WCC113" s="940"/>
      <c r="WCD113" s="940"/>
      <c r="WCE113" s="940"/>
      <c r="WCF113" s="940"/>
      <c r="WCG113" s="940"/>
      <c r="WCH113" s="940"/>
      <c r="WCI113" s="940"/>
      <c r="WCJ113" s="940"/>
      <c r="WCK113" s="940"/>
      <c r="WCL113" s="940"/>
      <c r="WCM113" s="940"/>
      <c r="WCN113" s="940"/>
      <c r="WCO113" s="940"/>
      <c r="WCP113" s="940"/>
      <c r="WCQ113" s="940"/>
      <c r="WCR113" s="940"/>
      <c r="WCS113" s="940"/>
      <c r="WCT113" s="940"/>
      <c r="WCU113" s="940"/>
      <c r="WCV113" s="940"/>
      <c r="WCW113" s="940"/>
      <c r="WCX113" s="940"/>
      <c r="WCY113" s="940"/>
      <c r="WCZ113" s="940"/>
      <c r="WDA113" s="940"/>
      <c r="WDB113" s="940"/>
      <c r="WDC113" s="940"/>
      <c r="WDD113" s="940"/>
      <c r="WDE113" s="940"/>
      <c r="WDF113" s="940"/>
      <c r="WDG113" s="940"/>
      <c r="WDH113" s="940"/>
      <c r="WDI113" s="940"/>
      <c r="WDJ113" s="940"/>
      <c r="WDK113" s="940"/>
      <c r="WDL113" s="940"/>
      <c r="WDM113" s="940"/>
      <c r="WDN113" s="940"/>
      <c r="WDO113" s="940"/>
      <c r="WDP113" s="940"/>
      <c r="WDQ113" s="940"/>
      <c r="WDR113" s="940"/>
      <c r="WDS113" s="940"/>
      <c r="WDT113" s="940"/>
      <c r="WDU113" s="940"/>
      <c r="WDV113" s="940"/>
      <c r="WDW113" s="940"/>
      <c r="WDX113" s="940"/>
      <c r="WDY113" s="940"/>
      <c r="WDZ113" s="940"/>
      <c r="WEA113" s="940"/>
      <c r="WEB113" s="940"/>
      <c r="WEC113" s="940"/>
      <c r="WED113" s="940"/>
      <c r="WEE113" s="940"/>
      <c r="WEF113" s="940"/>
      <c r="WEG113" s="940"/>
      <c r="WEH113" s="940"/>
      <c r="WEI113" s="940"/>
      <c r="WEJ113" s="940"/>
      <c r="WEK113" s="940"/>
      <c r="WEL113" s="940"/>
      <c r="WEM113" s="940"/>
      <c r="WEN113" s="940"/>
      <c r="WEO113" s="940"/>
      <c r="WEP113" s="940"/>
      <c r="WEQ113" s="940"/>
      <c r="WER113" s="940"/>
      <c r="WES113" s="940"/>
      <c r="WET113" s="940"/>
      <c r="WEU113" s="940"/>
      <c r="WEV113" s="940"/>
      <c r="WEW113" s="940"/>
      <c r="WEX113" s="940"/>
      <c r="WEY113" s="940"/>
      <c r="WEZ113" s="940"/>
      <c r="WFA113" s="940"/>
      <c r="WFB113" s="940"/>
      <c r="WFC113" s="940"/>
      <c r="WFD113" s="940"/>
      <c r="WFE113" s="940"/>
      <c r="WFF113" s="940"/>
      <c r="WFG113" s="940"/>
      <c r="WFH113" s="940"/>
      <c r="WFI113" s="940"/>
      <c r="WFJ113" s="940"/>
      <c r="WFK113" s="940"/>
      <c r="WFL113" s="940"/>
      <c r="WFM113" s="940"/>
      <c r="WFN113" s="940"/>
      <c r="WFO113" s="940"/>
      <c r="WFP113" s="940"/>
      <c r="WFQ113" s="940"/>
      <c r="WFR113" s="940"/>
      <c r="WFS113" s="940"/>
      <c r="WFT113" s="940"/>
      <c r="WFU113" s="940"/>
      <c r="WFV113" s="940"/>
      <c r="WFW113" s="940"/>
      <c r="WFX113" s="940"/>
      <c r="WFY113" s="940"/>
      <c r="WFZ113" s="940"/>
      <c r="WGA113" s="940"/>
      <c r="WGB113" s="940"/>
      <c r="WGC113" s="940"/>
      <c r="WGD113" s="940"/>
      <c r="WGE113" s="940"/>
      <c r="WGF113" s="940"/>
      <c r="WGG113" s="940"/>
      <c r="WGH113" s="940"/>
      <c r="WGI113" s="940"/>
      <c r="WGJ113" s="940"/>
      <c r="WGK113" s="940"/>
      <c r="WGL113" s="940"/>
      <c r="WGM113" s="940"/>
      <c r="WGN113" s="940"/>
      <c r="WGO113" s="940"/>
      <c r="WGP113" s="940"/>
      <c r="WGQ113" s="940"/>
      <c r="WGR113" s="940"/>
      <c r="WGS113" s="940"/>
      <c r="WGT113" s="940"/>
      <c r="WGU113" s="940"/>
      <c r="WGV113" s="940"/>
      <c r="WGW113" s="940"/>
      <c r="WGX113" s="940"/>
      <c r="WGY113" s="940"/>
      <c r="WGZ113" s="940"/>
      <c r="WHA113" s="940"/>
      <c r="WHB113" s="940"/>
      <c r="WHC113" s="940"/>
      <c r="WHD113" s="940"/>
      <c r="WHE113" s="940"/>
      <c r="WHF113" s="940"/>
      <c r="WHG113" s="940"/>
      <c r="WHH113" s="940"/>
      <c r="WHI113" s="940"/>
      <c r="WHJ113" s="940"/>
      <c r="WHK113" s="940"/>
      <c r="WHL113" s="940"/>
      <c r="WHM113" s="940"/>
      <c r="WHN113" s="940"/>
      <c r="WHO113" s="940"/>
      <c r="WHP113" s="940"/>
      <c r="WHQ113" s="940"/>
      <c r="WHR113" s="940"/>
      <c r="WHS113" s="940"/>
      <c r="WHT113" s="940"/>
      <c r="WHU113" s="940"/>
      <c r="WHV113" s="940"/>
      <c r="WHW113" s="940"/>
      <c r="WHX113" s="940"/>
      <c r="WHY113" s="940"/>
      <c r="WHZ113" s="940"/>
      <c r="WIA113" s="940"/>
      <c r="WIB113" s="940"/>
      <c r="WIC113" s="940"/>
      <c r="WID113" s="940"/>
      <c r="WIE113" s="940"/>
      <c r="WIF113" s="940"/>
      <c r="WIG113" s="940"/>
      <c r="WIH113" s="940"/>
      <c r="WII113" s="940"/>
      <c r="WIJ113" s="940"/>
      <c r="WIK113" s="940"/>
      <c r="WIL113" s="940"/>
      <c r="WIM113" s="940"/>
      <c r="WIN113" s="940"/>
      <c r="WIO113" s="940"/>
      <c r="WIP113" s="940"/>
      <c r="WIQ113" s="940"/>
      <c r="WIR113" s="940"/>
      <c r="WIS113" s="940"/>
      <c r="WIT113" s="940"/>
      <c r="WIU113" s="940"/>
      <c r="WIV113" s="940"/>
      <c r="WIW113" s="940"/>
      <c r="WIX113" s="940"/>
      <c r="WIY113" s="940"/>
      <c r="WIZ113" s="940"/>
      <c r="WJA113" s="940"/>
      <c r="WJB113" s="940"/>
      <c r="WJC113" s="940"/>
      <c r="WJD113" s="940"/>
      <c r="WJE113" s="940"/>
      <c r="WJF113" s="940"/>
      <c r="WJG113" s="940"/>
      <c r="WJH113" s="940"/>
      <c r="WJI113" s="940"/>
      <c r="WJJ113" s="940"/>
      <c r="WJK113" s="940"/>
      <c r="WJL113" s="940"/>
      <c r="WJM113" s="940"/>
      <c r="WJN113" s="940"/>
      <c r="WJO113" s="940"/>
      <c r="WJP113" s="940"/>
      <c r="WJQ113" s="940"/>
      <c r="WJR113" s="940"/>
      <c r="WJS113" s="940"/>
      <c r="WJT113" s="940"/>
      <c r="WJU113" s="940"/>
      <c r="WJV113" s="940"/>
      <c r="WJW113" s="940"/>
      <c r="WJX113" s="940"/>
      <c r="WJY113" s="940"/>
      <c r="WJZ113" s="940"/>
      <c r="WKA113" s="940"/>
      <c r="WKB113" s="940"/>
      <c r="WKC113" s="940"/>
      <c r="WKD113" s="940"/>
      <c r="WKE113" s="940"/>
      <c r="WKF113" s="940"/>
      <c r="WKG113" s="940"/>
      <c r="WKH113" s="940"/>
      <c r="WKI113" s="940"/>
      <c r="WKJ113" s="940"/>
      <c r="WKK113" s="940"/>
      <c r="WKL113" s="940"/>
      <c r="WKM113" s="940"/>
      <c r="WKN113" s="940"/>
      <c r="WKO113" s="940"/>
      <c r="WKP113" s="940"/>
      <c r="WKQ113" s="940"/>
      <c r="WKR113" s="940"/>
      <c r="WKS113" s="940"/>
      <c r="WKT113" s="940"/>
      <c r="WKU113" s="940"/>
      <c r="WKV113" s="940"/>
      <c r="WKW113" s="940"/>
      <c r="WKX113" s="940"/>
      <c r="WKY113" s="940"/>
      <c r="WKZ113" s="940"/>
      <c r="WLA113" s="940"/>
      <c r="WLB113" s="940"/>
      <c r="WLC113" s="940"/>
      <c r="WLD113" s="940"/>
      <c r="WLE113" s="940"/>
      <c r="WLF113" s="940"/>
      <c r="WLG113" s="940"/>
      <c r="WLH113" s="940"/>
      <c r="WLI113" s="940"/>
      <c r="WLJ113" s="940"/>
      <c r="WLK113" s="940"/>
      <c r="WLL113" s="940"/>
      <c r="WLM113" s="940"/>
      <c r="WLN113" s="940"/>
      <c r="WLO113" s="940"/>
      <c r="WLP113" s="940"/>
      <c r="WLQ113" s="940"/>
      <c r="WLR113" s="940"/>
      <c r="WLS113" s="940"/>
      <c r="WLT113" s="940"/>
      <c r="WLU113" s="940"/>
      <c r="WLV113" s="940"/>
      <c r="WLW113" s="940"/>
      <c r="WLX113" s="940"/>
      <c r="WLY113" s="940"/>
      <c r="WLZ113" s="940"/>
      <c r="WMA113" s="940"/>
      <c r="WMB113" s="940"/>
      <c r="WMC113" s="940"/>
      <c r="WMD113" s="940"/>
      <c r="WME113" s="940"/>
      <c r="WMF113" s="940"/>
      <c r="WMG113" s="940"/>
      <c r="WMH113" s="940"/>
      <c r="WMI113" s="940"/>
      <c r="WMJ113" s="940"/>
      <c r="WMK113" s="940"/>
      <c r="WML113" s="940"/>
      <c r="WMM113" s="940"/>
      <c r="WMN113" s="940"/>
      <c r="WMO113" s="940"/>
      <c r="WMP113" s="940"/>
      <c r="WMQ113" s="940"/>
      <c r="WMR113" s="940"/>
      <c r="WMS113" s="940"/>
      <c r="WMT113" s="940"/>
      <c r="WMU113" s="940"/>
      <c r="WMV113" s="940"/>
      <c r="WMW113" s="940"/>
      <c r="WMX113" s="940"/>
      <c r="WMY113" s="940"/>
      <c r="WMZ113" s="940"/>
      <c r="WNA113" s="940"/>
      <c r="WNB113" s="940"/>
      <c r="WNC113" s="940"/>
      <c r="WND113" s="940"/>
      <c r="WNE113" s="940"/>
      <c r="WNF113" s="940"/>
      <c r="WNG113" s="940"/>
      <c r="WNH113" s="940"/>
      <c r="WNI113" s="940"/>
      <c r="WNJ113" s="940"/>
      <c r="WNK113" s="940"/>
      <c r="WNL113" s="940"/>
      <c r="WNM113" s="940"/>
      <c r="WNN113" s="940"/>
      <c r="WNO113" s="940"/>
      <c r="WNP113" s="940"/>
      <c r="WNQ113" s="940"/>
      <c r="WNR113" s="940"/>
      <c r="WNS113" s="940"/>
      <c r="WNT113" s="940"/>
      <c r="WNU113" s="940"/>
      <c r="WNV113" s="940"/>
      <c r="WNW113" s="940"/>
      <c r="WNX113" s="940"/>
      <c r="WNY113" s="940"/>
      <c r="WNZ113" s="940"/>
      <c r="WOA113" s="940"/>
      <c r="WOB113" s="940"/>
      <c r="WOC113" s="940"/>
      <c r="WOD113" s="940"/>
      <c r="WOE113" s="940"/>
      <c r="WOF113" s="940"/>
      <c r="WOG113" s="940"/>
      <c r="WOH113" s="940"/>
      <c r="WOI113" s="940"/>
      <c r="WOJ113" s="940"/>
      <c r="WOK113" s="940"/>
      <c r="WOL113" s="940"/>
      <c r="WOM113" s="940"/>
      <c r="WON113" s="940"/>
      <c r="WOO113" s="940"/>
      <c r="WOP113" s="940"/>
      <c r="WOQ113" s="940"/>
      <c r="WOR113" s="940"/>
      <c r="WOS113" s="940"/>
      <c r="WOT113" s="940"/>
      <c r="WOU113" s="940"/>
      <c r="WOV113" s="940"/>
      <c r="WOW113" s="940"/>
      <c r="WOX113" s="940"/>
      <c r="WOY113" s="940"/>
      <c r="WOZ113" s="940"/>
      <c r="WPA113" s="940"/>
      <c r="WPB113" s="940"/>
      <c r="WPC113" s="940"/>
      <c r="WPD113" s="940"/>
      <c r="WPE113" s="940"/>
      <c r="WPF113" s="940"/>
      <c r="WPG113" s="940"/>
      <c r="WPH113" s="940"/>
      <c r="WPI113" s="940"/>
      <c r="WPJ113" s="940"/>
      <c r="WPK113" s="940"/>
      <c r="WPL113" s="940"/>
      <c r="WPM113" s="940"/>
      <c r="WPN113" s="940"/>
      <c r="WPO113" s="940"/>
      <c r="WPP113" s="940"/>
      <c r="WPQ113" s="940"/>
      <c r="WPR113" s="940"/>
      <c r="WPS113" s="940"/>
      <c r="WPT113" s="940"/>
      <c r="WPU113" s="940"/>
      <c r="WPV113" s="940"/>
      <c r="WPW113" s="940"/>
      <c r="WPX113" s="940"/>
      <c r="WPY113" s="940"/>
      <c r="WPZ113" s="940"/>
      <c r="WQA113" s="940"/>
      <c r="WQB113" s="940"/>
      <c r="WQC113" s="940"/>
      <c r="WQD113" s="940"/>
      <c r="WQE113" s="940"/>
      <c r="WQF113" s="940"/>
      <c r="WQG113" s="940"/>
      <c r="WQH113" s="940"/>
      <c r="WQI113" s="940"/>
      <c r="WQJ113" s="940"/>
      <c r="WQK113" s="940"/>
      <c r="WQL113" s="940"/>
      <c r="WQM113" s="940"/>
      <c r="WQN113" s="940"/>
      <c r="WQO113" s="940"/>
      <c r="WQP113" s="940"/>
      <c r="WQQ113" s="940"/>
      <c r="WQR113" s="940"/>
      <c r="WQS113" s="940"/>
      <c r="WQT113" s="940"/>
      <c r="WQU113" s="940"/>
      <c r="WQV113" s="940"/>
      <c r="WQW113" s="940"/>
      <c r="WQX113" s="940"/>
      <c r="WQY113" s="940"/>
      <c r="WQZ113" s="940"/>
      <c r="WRA113" s="940"/>
      <c r="WRB113" s="940"/>
      <c r="WRC113" s="940"/>
      <c r="WRD113" s="940"/>
      <c r="WRE113" s="940"/>
      <c r="WRF113" s="940"/>
      <c r="WRG113" s="940"/>
      <c r="WRH113" s="940"/>
      <c r="WRI113" s="940"/>
      <c r="WRJ113" s="940"/>
      <c r="WRK113" s="940"/>
      <c r="WRL113" s="940"/>
      <c r="WRM113" s="940"/>
      <c r="WRN113" s="940"/>
      <c r="WRO113" s="940"/>
      <c r="WRP113" s="940"/>
      <c r="WRQ113" s="940"/>
      <c r="WRR113" s="940"/>
      <c r="WRS113" s="940"/>
      <c r="WRT113" s="940"/>
      <c r="WRU113" s="940"/>
      <c r="WRV113" s="940"/>
      <c r="WRW113" s="940"/>
      <c r="WRX113" s="940"/>
      <c r="WRY113" s="940"/>
      <c r="WRZ113" s="940"/>
      <c r="WSA113" s="940"/>
      <c r="WSB113" s="940"/>
      <c r="WSC113" s="940"/>
      <c r="WSD113" s="940"/>
      <c r="WSE113" s="940"/>
      <c r="WSF113" s="940"/>
      <c r="WSG113" s="940"/>
      <c r="WSH113" s="940"/>
      <c r="WSI113" s="940"/>
      <c r="WSJ113" s="940"/>
      <c r="WSK113" s="940"/>
      <c r="WSL113" s="940"/>
      <c r="WSM113" s="940"/>
      <c r="WSN113" s="940"/>
      <c r="WSO113" s="940"/>
      <c r="WSP113" s="940"/>
      <c r="WSQ113" s="940"/>
      <c r="WSR113" s="940"/>
      <c r="WSS113" s="940"/>
      <c r="WST113" s="940"/>
      <c r="WSU113" s="940"/>
      <c r="WSV113" s="940"/>
      <c r="WSW113" s="940"/>
      <c r="WSX113" s="940"/>
      <c r="WSY113" s="940"/>
      <c r="WSZ113" s="940"/>
      <c r="WTA113" s="940"/>
      <c r="WTB113" s="940"/>
      <c r="WTC113" s="940"/>
      <c r="WTD113" s="940"/>
      <c r="WTE113" s="940"/>
      <c r="WTF113" s="940"/>
      <c r="WTG113" s="940"/>
      <c r="WTH113" s="940"/>
      <c r="WTI113" s="940"/>
      <c r="WTJ113" s="940"/>
      <c r="WTK113" s="940"/>
      <c r="WTL113" s="940"/>
      <c r="WTM113" s="940"/>
      <c r="WTN113" s="940"/>
      <c r="WTO113" s="940"/>
      <c r="WTP113" s="940"/>
      <c r="WTQ113" s="940"/>
      <c r="WTR113" s="940"/>
      <c r="WTS113" s="940"/>
      <c r="WTT113" s="940"/>
      <c r="WTU113" s="940"/>
      <c r="WTV113" s="940"/>
      <c r="WTW113" s="940"/>
      <c r="WTX113" s="940"/>
      <c r="WTY113" s="940"/>
      <c r="WTZ113" s="940"/>
      <c r="WUA113" s="940"/>
      <c r="WUB113" s="940"/>
      <c r="WUC113" s="940"/>
      <c r="WUD113" s="940"/>
      <c r="WUE113" s="940"/>
      <c r="WUF113" s="940"/>
      <c r="WUG113" s="940"/>
      <c r="WUH113" s="940"/>
      <c r="WUI113" s="940"/>
      <c r="WUJ113" s="940"/>
      <c r="WUK113" s="940"/>
      <c r="WUL113" s="940"/>
      <c r="WUM113" s="940"/>
      <c r="WUN113" s="940"/>
      <c r="WUO113" s="940"/>
      <c r="WUP113" s="940"/>
      <c r="WUQ113" s="940"/>
      <c r="WUR113" s="940"/>
      <c r="WUS113" s="940"/>
      <c r="WUT113" s="940"/>
      <c r="WUU113" s="940"/>
      <c r="WUV113" s="940"/>
      <c r="WUW113" s="940"/>
      <c r="WUX113" s="940"/>
      <c r="WUY113" s="940"/>
      <c r="WUZ113" s="940"/>
      <c r="WVA113" s="940"/>
      <c r="WVB113" s="940"/>
      <c r="WVC113" s="940"/>
      <c r="WVD113" s="940"/>
      <c r="WVE113" s="940"/>
      <c r="WVF113" s="940"/>
      <c r="WVG113" s="940"/>
      <c r="WVH113" s="940"/>
      <c r="WVI113" s="940"/>
      <c r="WVJ113" s="940"/>
      <c r="WVK113" s="940"/>
      <c r="WVL113" s="940"/>
      <c r="WVM113" s="940"/>
      <c r="WVN113" s="940"/>
      <c r="WVO113" s="940"/>
      <c r="WVP113" s="940"/>
      <c r="WVQ113" s="940"/>
      <c r="WVR113" s="940"/>
      <c r="WVS113" s="940"/>
      <c r="WVT113" s="940"/>
      <c r="WVU113" s="940"/>
      <c r="WVV113" s="940"/>
      <c r="WVW113" s="940"/>
      <c r="WVX113" s="940"/>
      <c r="WVY113" s="940"/>
      <c r="WVZ113" s="940"/>
      <c r="WWA113" s="940"/>
      <c r="WWB113" s="940"/>
      <c r="WWC113" s="940"/>
      <c r="WWD113" s="940"/>
      <c r="WWE113" s="940"/>
      <c r="WWF113" s="940"/>
      <c r="WWG113" s="940"/>
      <c r="WWH113" s="940"/>
      <c r="WWI113" s="940"/>
      <c r="WWJ113" s="940"/>
      <c r="WWK113" s="940"/>
      <c r="WWL113" s="940"/>
      <c r="WWM113" s="940"/>
      <c r="WWN113" s="940"/>
      <c r="WWO113" s="940"/>
      <c r="WWP113" s="940"/>
      <c r="WWQ113" s="940"/>
      <c r="WWR113" s="940"/>
      <c r="WWS113" s="940"/>
      <c r="WWT113" s="940"/>
      <c r="WWU113" s="940"/>
      <c r="WWV113" s="940"/>
      <c r="WWW113" s="940"/>
      <c r="WWX113" s="940"/>
      <c r="WWY113" s="940"/>
      <c r="WWZ113" s="940"/>
      <c r="WXA113" s="940"/>
      <c r="WXB113" s="940"/>
      <c r="WXC113" s="940"/>
      <c r="WXD113" s="940"/>
      <c r="WXE113" s="940"/>
      <c r="WXF113" s="940"/>
      <c r="WXG113" s="940"/>
      <c r="WXH113" s="940"/>
      <c r="WXI113" s="940"/>
      <c r="WXJ113" s="940"/>
      <c r="WXK113" s="940"/>
      <c r="WXL113" s="940"/>
      <c r="WXM113" s="940"/>
      <c r="WXN113" s="940"/>
      <c r="WXO113" s="940"/>
      <c r="WXP113" s="940"/>
      <c r="WXQ113" s="940"/>
      <c r="WXR113" s="940"/>
      <c r="WXS113" s="940"/>
      <c r="WXT113" s="940"/>
      <c r="WXU113" s="940"/>
      <c r="WXV113" s="940"/>
      <c r="WXW113" s="940"/>
      <c r="WXX113" s="940"/>
      <c r="WXY113" s="940"/>
      <c r="WXZ113" s="940"/>
      <c r="WYA113" s="940"/>
      <c r="WYB113" s="940"/>
      <c r="WYC113" s="940"/>
      <c r="WYD113" s="940"/>
      <c r="WYE113" s="940"/>
      <c r="WYF113" s="940"/>
      <c r="WYG113" s="940"/>
      <c r="WYH113" s="940"/>
      <c r="WYI113" s="940"/>
      <c r="WYJ113" s="940"/>
      <c r="WYK113" s="940"/>
      <c r="WYL113" s="940"/>
      <c r="WYM113" s="940"/>
      <c r="WYN113" s="940"/>
      <c r="WYO113" s="940"/>
      <c r="WYP113" s="940"/>
      <c r="WYQ113" s="940"/>
      <c r="WYR113" s="940"/>
      <c r="WYS113" s="940"/>
      <c r="WYT113" s="940"/>
      <c r="WYU113" s="940"/>
      <c r="WYV113" s="940"/>
      <c r="WYW113" s="940"/>
      <c r="WYX113" s="940"/>
      <c r="WYY113" s="940"/>
      <c r="WYZ113" s="940"/>
      <c r="WZA113" s="940"/>
      <c r="WZB113" s="940"/>
      <c r="WZC113" s="940"/>
      <c r="WZD113" s="940"/>
      <c r="WZE113" s="940"/>
      <c r="WZF113" s="940"/>
      <c r="WZG113" s="940"/>
      <c r="WZH113" s="940"/>
      <c r="WZI113" s="940"/>
      <c r="WZJ113" s="940"/>
      <c r="WZK113" s="940"/>
      <c r="WZL113" s="940"/>
      <c r="WZM113" s="940"/>
      <c r="WZN113" s="940"/>
      <c r="WZO113" s="940"/>
      <c r="WZP113" s="940"/>
      <c r="WZQ113" s="940"/>
      <c r="WZR113" s="940"/>
      <c r="WZS113" s="940"/>
      <c r="WZT113" s="940"/>
      <c r="WZU113" s="940"/>
      <c r="WZV113" s="940"/>
      <c r="WZW113" s="940"/>
      <c r="WZX113" s="940"/>
      <c r="WZY113" s="940"/>
      <c r="WZZ113" s="940"/>
      <c r="XAA113" s="940"/>
      <c r="XAB113" s="940"/>
      <c r="XAC113" s="940"/>
      <c r="XAD113" s="940"/>
      <c r="XAE113" s="940"/>
      <c r="XAF113" s="940"/>
      <c r="XAG113" s="940"/>
      <c r="XAH113" s="940"/>
      <c r="XAI113" s="940"/>
      <c r="XAJ113" s="940"/>
      <c r="XAK113" s="940"/>
      <c r="XAL113" s="940"/>
      <c r="XAM113" s="940"/>
      <c r="XAN113" s="940"/>
      <c r="XAO113" s="940"/>
      <c r="XAP113" s="940"/>
      <c r="XAQ113" s="940"/>
      <c r="XAR113" s="940"/>
      <c r="XAS113" s="940"/>
      <c r="XAT113" s="940"/>
      <c r="XAU113" s="940"/>
      <c r="XAV113" s="940"/>
      <c r="XAW113" s="940"/>
      <c r="XAX113" s="940"/>
      <c r="XAY113" s="940"/>
      <c r="XAZ113" s="940"/>
      <c r="XBA113" s="940"/>
      <c r="XBB113" s="940"/>
      <c r="XBC113" s="940"/>
      <c r="XBD113" s="940"/>
      <c r="XBE113" s="940"/>
      <c r="XBF113" s="940"/>
      <c r="XBG113" s="940"/>
      <c r="XBH113" s="940"/>
      <c r="XBI113" s="940"/>
      <c r="XBJ113" s="940"/>
      <c r="XBK113" s="940"/>
      <c r="XBL113" s="940"/>
      <c r="XBM113" s="940"/>
      <c r="XBN113" s="940"/>
      <c r="XBO113" s="940"/>
      <c r="XBP113" s="940"/>
      <c r="XBQ113" s="940"/>
      <c r="XBR113" s="940"/>
      <c r="XBS113" s="940"/>
      <c r="XBT113" s="940"/>
      <c r="XBU113" s="940"/>
      <c r="XBV113" s="940"/>
      <c r="XBW113" s="940"/>
      <c r="XBX113" s="940"/>
      <c r="XBY113" s="940"/>
      <c r="XBZ113" s="940"/>
      <c r="XCA113" s="940"/>
      <c r="XCB113" s="940"/>
      <c r="XCC113" s="940"/>
      <c r="XCD113" s="940"/>
      <c r="XCE113" s="940"/>
      <c r="XCF113" s="940"/>
      <c r="XCG113" s="940"/>
      <c r="XCH113" s="940"/>
      <c r="XCI113" s="940"/>
      <c r="XCJ113" s="940"/>
      <c r="XCK113" s="940"/>
      <c r="XCL113" s="940"/>
      <c r="XCM113" s="940"/>
      <c r="XCN113" s="940"/>
      <c r="XCO113" s="940"/>
      <c r="XCP113" s="940"/>
      <c r="XCQ113" s="940"/>
      <c r="XCR113" s="940"/>
      <c r="XCS113" s="940"/>
      <c r="XCT113" s="940"/>
      <c r="XCU113" s="940"/>
      <c r="XCV113" s="940"/>
      <c r="XCW113" s="940"/>
      <c r="XCX113" s="940"/>
      <c r="XCY113" s="940"/>
      <c r="XCZ113" s="940"/>
      <c r="XDA113" s="940"/>
      <c r="XDB113" s="940"/>
      <c r="XDC113" s="940"/>
      <c r="XDD113" s="940"/>
      <c r="XDE113" s="940"/>
      <c r="XDF113" s="940"/>
      <c r="XDG113" s="940"/>
      <c r="XDH113" s="940"/>
      <c r="XDI113" s="940"/>
      <c r="XDJ113" s="940"/>
      <c r="XDK113" s="940"/>
      <c r="XDL113" s="940"/>
      <c r="XDM113" s="940"/>
      <c r="XDN113" s="940"/>
      <c r="XDO113" s="940"/>
      <c r="XDP113" s="940"/>
      <c r="XDQ113" s="940"/>
      <c r="XDR113" s="940"/>
      <c r="XDS113" s="940"/>
      <c r="XDT113" s="940"/>
      <c r="XDU113" s="940"/>
      <c r="XDV113" s="940"/>
      <c r="XDW113" s="940"/>
      <c r="XDX113" s="940"/>
      <c r="XDY113" s="940"/>
      <c r="XDZ113" s="940"/>
      <c r="XEA113" s="940"/>
      <c r="XEB113" s="940"/>
      <c r="XEC113" s="940"/>
      <c r="XED113" s="940"/>
      <c r="XEE113" s="940"/>
      <c r="XEF113" s="940"/>
      <c r="XEG113" s="940"/>
      <c r="XEH113" s="940"/>
      <c r="XEI113" s="940"/>
      <c r="XEJ113" s="940"/>
      <c r="XEK113" s="940"/>
      <c r="XEL113" s="940"/>
      <c r="XEM113" s="940"/>
      <c r="XEN113" s="940"/>
      <c r="XEO113" s="940"/>
      <c r="XEP113" s="940"/>
      <c r="XEQ113" s="940"/>
      <c r="XER113" s="940"/>
      <c r="XES113" s="940"/>
      <c r="XET113" s="940"/>
      <c r="XEU113" s="940"/>
      <c r="XEV113" s="940"/>
      <c r="XEW113" s="940"/>
      <c r="XEX113" s="940"/>
      <c r="XEY113" s="940"/>
      <c r="XEZ113" s="940"/>
      <c r="XFA113" s="940"/>
      <c r="XFB113" s="940"/>
      <c r="XFC113" s="940"/>
    </row>
    <row r="114" spans="1:16383" ht="11.25" customHeight="1" x14ac:dyDescent="0.2">
      <c r="A114" s="973" t="str">
        <f t="shared" si="20"/>
        <v>g/ Mainstem catch. Wanapum tribal fishery.</v>
      </c>
      <c r="B114" s="973"/>
      <c r="C114" s="973"/>
      <c r="D114" s="973"/>
      <c r="E114" s="973"/>
      <c r="F114" s="973"/>
      <c r="G114" s="973"/>
      <c r="H114" s="973"/>
      <c r="I114" s="973"/>
      <c r="J114" s="973"/>
      <c r="K114" s="973"/>
      <c r="L114" s="973"/>
      <c r="M114" s="940"/>
      <c r="N114" s="940"/>
      <c r="O114" s="940"/>
      <c r="P114" s="940"/>
      <c r="Q114" s="940"/>
      <c r="R114" s="940"/>
      <c r="S114" s="940"/>
      <c r="T114" s="940"/>
      <c r="U114" s="940"/>
      <c r="V114" s="940"/>
      <c r="W114" s="940"/>
      <c r="X114" s="940"/>
      <c r="Y114" s="940"/>
      <c r="Z114" s="940"/>
      <c r="AA114" s="940"/>
      <c r="AB114" s="940"/>
      <c r="AC114" s="940"/>
      <c r="AD114" s="940"/>
      <c r="AE114" s="940"/>
      <c r="AF114" s="940"/>
      <c r="AG114" s="940"/>
      <c r="AH114" s="940"/>
      <c r="AI114" s="940"/>
      <c r="AJ114" s="940"/>
      <c r="AK114" s="940"/>
      <c r="AL114" s="940"/>
      <c r="AM114" s="940"/>
      <c r="AN114" s="940"/>
      <c r="AO114" s="940"/>
      <c r="AP114" s="940"/>
      <c r="AQ114" s="940"/>
      <c r="AR114" s="940"/>
      <c r="AS114" s="940"/>
      <c r="AT114" s="940"/>
      <c r="AU114" s="940"/>
      <c r="AV114" s="940"/>
      <c r="AW114" s="940"/>
      <c r="AX114" s="940"/>
      <c r="AY114" s="940"/>
      <c r="AZ114" s="940"/>
      <c r="BA114" s="940"/>
      <c r="BB114" s="940"/>
      <c r="BC114" s="940"/>
      <c r="BD114" s="940"/>
      <c r="BE114" s="940"/>
      <c r="BF114" s="940"/>
      <c r="BG114" s="940"/>
      <c r="BH114" s="940"/>
      <c r="BI114" s="940"/>
      <c r="BJ114" s="940"/>
      <c r="BK114" s="940"/>
      <c r="BL114" s="940"/>
      <c r="BM114" s="940"/>
      <c r="BN114" s="940"/>
      <c r="BO114" s="940"/>
      <c r="BP114" s="940"/>
      <c r="BQ114" s="940"/>
      <c r="BR114" s="940"/>
      <c r="BS114" s="940"/>
      <c r="BT114" s="940"/>
      <c r="BU114" s="940"/>
      <c r="BV114" s="940"/>
      <c r="BW114" s="940"/>
      <c r="BX114" s="940"/>
      <c r="BY114" s="940"/>
      <c r="BZ114" s="940"/>
      <c r="CA114" s="940"/>
      <c r="CB114" s="940"/>
      <c r="CC114" s="940"/>
      <c r="CD114" s="940"/>
      <c r="CE114" s="940"/>
      <c r="CF114" s="940"/>
      <c r="CG114" s="940"/>
      <c r="CH114" s="940"/>
      <c r="CI114" s="940"/>
      <c r="CJ114" s="940"/>
      <c r="CK114" s="940"/>
      <c r="CL114" s="940"/>
      <c r="CM114" s="940"/>
      <c r="CN114" s="940"/>
      <c r="CO114" s="940"/>
      <c r="CP114" s="940"/>
      <c r="CQ114" s="940"/>
      <c r="CR114" s="940"/>
      <c r="CS114" s="940"/>
      <c r="CT114" s="940"/>
      <c r="CU114" s="940"/>
      <c r="CV114" s="940"/>
      <c r="CW114" s="940"/>
      <c r="CX114" s="940"/>
      <c r="CY114" s="940"/>
      <c r="CZ114" s="940"/>
      <c r="DA114" s="940"/>
      <c r="DB114" s="940"/>
      <c r="DC114" s="940"/>
      <c r="DD114" s="940"/>
      <c r="DE114" s="940"/>
      <c r="DF114" s="940"/>
      <c r="DG114" s="940"/>
      <c r="DH114" s="940"/>
      <c r="DI114" s="940"/>
      <c r="DJ114" s="940"/>
      <c r="DK114" s="940"/>
      <c r="DL114" s="940"/>
      <c r="DM114" s="940"/>
      <c r="DN114" s="940"/>
      <c r="DO114" s="940"/>
      <c r="DP114" s="940"/>
      <c r="DQ114" s="940"/>
      <c r="DR114" s="940"/>
      <c r="DS114" s="940"/>
      <c r="DT114" s="940"/>
      <c r="DU114" s="940"/>
      <c r="DV114" s="940"/>
      <c r="DW114" s="940"/>
      <c r="DX114" s="940"/>
      <c r="DY114" s="940"/>
      <c r="DZ114" s="940"/>
      <c r="EA114" s="940"/>
      <c r="EB114" s="940"/>
      <c r="EC114" s="940"/>
      <c r="ED114" s="940"/>
      <c r="EE114" s="940"/>
      <c r="EF114" s="940"/>
      <c r="EG114" s="940"/>
      <c r="EH114" s="940"/>
      <c r="EI114" s="940"/>
      <c r="EJ114" s="940"/>
      <c r="EK114" s="940"/>
      <c r="EL114" s="940"/>
      <c r="EM114" s="940"/>
      <c r="EN114" s="940"/>
      <c r="EO114" s="940"/>
      <c r="EP114" s="940"/>
      <c r="EQ114" s="940"/>
      <c r="ER114" s="940"/>
      <c r="ES114" s="940"/>
      <c r="ET114" s="940"/>
      <c r="EU114" s="940"/>
      <c r="EV114" s="940"/>
      <c r="EW114" s="940"/>
      <c r="EX114" s="940"/>
      <c r="EY114" s="940"/>
      <c r="EZ114" s="940"/>
      <c r="FA114" s="940"/>
      <c r="FB114" s="940"/>
      <c r="FC114" s="940"/>
      <c r="FD114" s="940"/>
      <c r="FE114" s="940"/>
      <c r="FF114" s="940"/>
      <c r="FG114" s="940"/>
      <c r="FH114" s="940"/>
      <c r="FI114" s="940"/>
      <c r="FJ114" s="940"/>
      <c r="FK114" s="940"/>
      <c r="FL114" s="940"/>
      <c r="FM114" s="940"/>
      <c r="FN114" s="940"/>
      <c r="FO114" s="940"/>
      <c r="FP114" s="940"/>
      <c r="FQ114" s="940"/>
      <c r="FR114" s="940"/>
      <c r="FS114" s="940"/>
      <c r="FT114" s="940"/>
      <c r="FU114" s="940"/>
      <c r="FV114" s="940"/>
      <c r="FW114" s="940"/>
      <c r="FX114" s="940"/>
      <c r="FY114" s="940"/>
      <c r="FZ114" s="940"/>
      <c r="GA114" s="940"/>
      <c r="GB114" s="940"/>
      <c r="GC114" s="940"/>
      <c r="GD114" s="940"/>
      <c r="GE114" s="940"/>
      <c r="GF114" s="940"/>
      <c r="GG114" s="940"/>
      <c r="GH114" s="940"/>
      <c r="GI114" s="940"/>
      <c r="GJ114" s="940"/>
      <c r="GK114" s="940"/>
      <c r="GL114" s="940"/>
      <c r="GM114" s="940"/>
      <c r="GN114" s="940"/>
      <c r="GO114" s="940"/>
      <c r="GP114" s="940"/>
      <c r="GQ114" s="940"/>
      <c r="GR114" s="940"/>
      <c r="GS114" s="940"/>
      <c r="GT114" s="940"/>
      <c r="GU114" s="940"/>
      <c r="GV114" s="940"/>
      <c r="GW114" s="940"/>
      <c r="GX114" s="940"/>
      <c r="GY114" s="940"/>
      <c r="GZ114" s="940"/>
      <c r="HA114" s="940"/>
      <c r="HB114" s="940"/>
      <c r="HC114" s="940"/>
      <c r="HD114" s="940"/>
      <c r="HE114" s="940"/>
      <c r="HF114" s="940"/>
      <c r="HG114" s="940"/>
      <c r="HH114" s="940"/>
      <c r="HI114" s="940"/>
      <c r="HJ114" s="940"/>
      <c r="HK114" s="940"/>
      <c r="HL114" s="940"/>
      <c r="HM114" s="940"/>
      <c r="HN114" s="940"/>
      <c r="HO114" s="940"/>
      <c r="HP114" s="940"/>
      <c r="HQ114" s="940"/>
      <c r="HR114" s="940"/>
      <c r="HS114" s="940"/>
      <c r="HT114" s="940"/>
      <c r="HU114" s="940"/>
      <c r="HV114" s="940"/>
      <c r="HW114" s="940"/>
      <c r="HX114" s="940"/>
      <c r="HY114" s="940"/>
      <c r="HZ114" s="940"/>
      <c r="IA114" s="940"/>
      <c r="IB114" s="940"/>
      <c r="IC114" s="940"/>
      <c r="ID114" s="940"/>
      <c r="IE114" s="940"/>
      <c r="IF114" s="940"/>
      <c r="IG114" s="940"/>
      <c r="IH114" s="940"/>
      <c r="II114" s="940"/>
      <c r="IJ114" s="940"/>
      <c r="IK114" s="940"/>
      <c r="IL114" s="940"/>
      <c r="IM114" s="940"/>
      <c r="IN114" s="940"/>
      <c r="IO114" s="940"/>
      <c r="IP114" s="940"/>
      <c r="IQ114" s="940"/>
      <c r="IR114" s="940"/>
      <c r="IS114" s="940"/>
      <c r="IT114" s="940"/>
      <c r="IU114" s="940"/>
      <c r="IV114" s="940"/>
      <c r="IW114" s="940"/>
      <c r="IX114" s="940"/>
      <c r="IY114" s="940"/>
      <c r="IZ114" s="940"/>
      <c r="JA114" s="940"/>
      <c r="JB114" s="940"/>
      <c r="JC114" s="940"/>
      <c r="JD114" s="940"/>
      <c r="JE114" s="940"/>
      <c r="JF114" s="940"/>
      <c r="JG114" s="940"/>
      <c r="JH114" s="940"/>
      <c r="JI114" s="940"/>
      <c r="JJ114" s="940"/>
      <c r="JK114" s="940"/>
      <c r="JL114" s="940"/>
      <c r="JM114" s="940"/>
      <c r="JN114" s="940"/>
      <c r="JO114" s="940"/>
      <c r="JP114" s="940"/>
      <c r="JQ114" s="940"/>
      <c r="JR114" s="940"/>
      <c r="JS114" s="940"/>
      <c r="JT114" s="940"/>
      <c r="JU114" s="940"/>
      <c r="JV114" s="940"/>
      <c r="JW114" s="940"/>
      <c r="JX114" s="940"/>
      <c r="JY114" s="940"/>
      <c r="JZ114" s="940"/>
      <c r="KA114" s="940"/>
      <c r="KB114" s="940"/>
      <c r="KC114" s="940"/>
      <c r="KD114" s="940"/>
      <c r="KE114" s="940"/>
      <c r="KF114" s="940"/>
      <c r="KG114" s="940"/>
      <c r="KH114" s="940"/>
      <c r="KI114" s="940"/>
      <c r="KJ114" s="940"/>
      <c r="KK114" s="940"/>
      <c r="KL114" s="940"/>
      <c r="KM114" s="940"/>
      <c r="KN114" s="940"/>
      <c r="KO114" s="940"/>
      <c r="KP114" s="940"/>
      <c r="KQ114" s="940"/>
      <c r="KR114" s="940"/>
      <c r="KS114" s="940"/>
      <c r="KT114" s="940"/>
      <c r="KU114" s="940"/>
      <c r="KV114" s="940"/>
      <c r="KW114" s="940"/>
      <c r="KX114" s="940"/>
      <c r="KY114" s="940"/>
      <c r="KZ114" s="940"/>
      <c r="LA114" s="940"/>
      <c r="LB114" s="940"/>
      <c r="LC114" s="940"/>
      <c r="LD114" s="940"/>
      <c r="LE114" s="940"/>
      <c r="LF114" s="940"/>
      <c r="LG114" s="940"/>
      <c r="LH114" s="940"/>
      <c r="LI114" s="940"/>
      <c r="LJ114" s="940"/>
      <c r="LK114" s="940"/>
      <c r="LL114" s="940"/>
      <c r="LM114" s="940"/>
      <c r="LN114" s="940"/>
      <c r="LO114" s="940"/>
      <c r="LP114" s="940"/>
      <c r="LQ114" s="940"/>
      <c r="LR114" s="940"/>
      <c r="LS114" s="940"/>
      <c r="LT114" s="940"/>
      <c r="LU114" s="940"/>
      <c r="LV114" s="940"/>
      <c r="LW114" s="940"/>
      <c r="LX114" s="940"/>
      <c r="LY114" s="940"/>
      <c r="LZ114" s="940"/>
      <c r="MA114" s="940"/>
      <c r="MB114" s="940"/>
      <c r="MC114" s="940"/>
      <c r="MD114" s="940"/>
      <c r="ME114" s="940"/>
      <c r="MF114" s="940"/>
      <c r="MG114" s="940"/>
      <c r="MH114" s="940"/>
      <c r="MI114" s="940"/>
      <c r="MJ114" s="940"/>
      <c r="MK114" s="940"/>
      <c r="ML114" s="940"/>
      <c r="MM114" s="940"/>
      <c r="MN114" s="940"/>
      <c r="MO114" s="940"/>
      <c r="MP114" s="940"/>
      <c r="MQ114" s="940"/>
      <c r="MR114" s="940"/>
      <c r="MS114" s="940"/>
      <c r="MT114" s="940"/>
      <c r="MU114" s="940"/>
      <c r="MV114" s="940"/>
      <c r="MW114" s="940"/>
      <c r="MX114" s="940"/>
      <c r="MY114" s="940"/>
      <c r="MZ114" s="940"/>
      <c r="NA114" s="940"/>
      <c r="NB114" s="940"/>
      <c r="NC114" s="940"/>
      <c r="ND114" s="940"/>
      <c r="NE114" s="940"/>
      <c r="NF114" s="940"/>
      <c r="NG114" s="940"/>
      <c r="NH114" s="940"/>
      <c r="NI114" s="940"/>
      <c r="NJ114" s="940"/>
      <c r="NK114" s="940"/>
      <c r="NL114" s="940"/>
      <c r="NM114" s="940"/>
      <c r="NN114" s="940"/>
      <c r="NO114" s="940"/>
      <c r="NP114" s="940"/>
      <c r="NQ114" s="940"/>
      <c r="NR114" s="940"/>
      <c r="NS114" s="940"/>
      <c r="NT114" s="940"/>
      <c r="NU114" s="940"/>
      <c r="NV114" s="940"/>
      <c r="NW114" s="940"/>
      <c r="NX114" s="940"/>
      <c r="NY114" s="940"/>
      <c r="NZ114" s="940"/>
      <c r="OA114" s="940"/>
      <c r="OB114" s="940"/>
      <c r="OC114" s="940"/>
      <c r="OD114" s="940"/>
      <c r="OE114" s="940"/>
      <c r="OF114" s="940"/>
      <c r="OG114" s="940"/>
      <c r="OH114" s="940"/>
      <c r="OI114" s="940"/>
      <c r="OJ114" s="940"/>
      <c r="OK114" s="940"/>
      <c r="OL114" s="940"/>
      <c r="OM114" s="940"/>
      <c r="ON114" s="940"/>
      <c r="OO114" s="940"/>
      <c r="OP114" s="940"/>
      <c r="OQ114" s="940"/>
      <c r="OR114" s="940"/>
      <c r="OS114" s="940"/>
      <c r="OT114" s="940"/>
      <c r="OU114" s="940"/>
      <c r="OV114" s="940"/>
      <c r="OW114" s="940"/>
      <c r="OX114" s="940"/>
      <c r="OY114" s="940"/>
      <c r="OZ114" s="940"/>
      <c r="PA114" s="940"/>
      <c r="PB114" s="940"/>
      <c r="PC114" s="940"/>
      <c r="PD114" s="940"/>
      <c r="PE114" s="940"/>
      <c r="PF114" s="940"/>
      <c r="PG114" s="940"/>
      <c r="PH114" s="940"/>
      <c r="PI114" s="940"/>
      <c r="PJ114" s="940"/>
      <c r="PK114" s="940"/>
      <c r="PL114" s="940"/>
      <c r="PM114" s="940"/>
      <c r="PN114" s="940"/>
      <c r="PO114" s="940"/>
      <c r="PP114" s="940"/>
      <c r="PQ114" s="940"/>
      <c r="PR114" s="940"/>
      <c r="PS114" s="940"/>
      <c r="PT114" s="940"/>
      <c r="PU114" s="940"/>
      <c r="PV114" s="940"/>
      <c r="PW114" s="940"/>
      <c r="PX114" s="940"/>
      <c r="PY114" s="940"/>
      <c r="PZ114" s="940"/>
      <c r="QA114" s="940"/>
      <c r="QB114" s="940"/>
      <c r="QC114" s="940"/>
      <c r="QD114" s="940"/>
      <c r="QE114" s="940"/>
      <c r="QF114" s="940"/>
      <c r="QG114" s="940"/>
      <c r="QH114" s="940"/>
      <c r="QI114" s="940"/>
      <c r="QJ114" s="940"/>
      <c r="QK114" s="940"/>
      <c r="QL114" s="940"/>
      <c r="QM114" s="940"/>
      <c r="QN114" s="940"/>
      <c r="QO114" s="940"/>
      <c r="QP114" s="940"/>
      <c r="QQ114" s="940"/>
      <c r="QR114" s="940"/>
      <c r="QS114" s="940"/>
      <c r="QT114" s="940"/>
      <c r="QU114" s="940"/>
      <c r="QV114" s="940"/>
      <c r="QW114" s="940"/>
      <c r="QX114" s="940"/>
      <c r="QY114" s="940"/>
      <c r="QZ114" s="940"/>
      <c r="RA114" s="940"/>
      <c r="RB114" s="940"/>
      <c r="RC114" s="940"/>
      <c r="RD114" s="940"/>
      <c r="RE114" s="940"/>
      <c r="RF114" s="940"/>
      <c r="RG114" s="940"/>
      <c r="RH114" s="940"/>
      <c r="RI114" s="940"/>
      <c r="RJ114" s="940"/>
      <c r="RK114" s="940"/>
      <c r="RL114" s="940"/>
      <c r="RM114" s="940"/>
      <c r="RN114" s="940"/>
      <c r="RO114" s="940"/>
      <c r="RP114" s="940"/>
      <c r="RQ114" s="940"/>
      <c r="RR114" s="940"/>
      <c r="RS114" s="940"/>
      <c r="RT114" s="940"/>
      <c r="RU114" s="940"/>
      <c r="RV114" s="940"/>
      <c r="RW114" s="940"/>
      <c r="RX114" s="940"/>
      <c r="RY114" s="940"/>
      <c r="RZ114" s="940"/>
      <c r="SA114" s="940"/>
      <c r="SB114" s="940"/>
      <c r="SC114" s="940"/>
      <c r="SD114" s="940"/>
      <c r="SE114" s="940"/>
      <c r="SF114" s="940"/>
      <c r="SG114" s="940"/>
      <c r="SH114" s="940"/>
      <c r="SI114" s="940"/>
      <c r="SJ114" s="940"/>
      <c r="SK114" s="940"/>
      <c r="SL114" s="940"/>
      <c r="SM114" s="940"/>
      <c r="SN114" s="940"/>
      <c r="SO114" s="940"/>
      <c r="SP114" s="940"/>
      <c r="SQ114" s="940"/>
      <c r="SR114" s="940"/>
      <c r="SS114" s="940"/>
      <c r="ST114" s="940"/>
      <c r="SU114" s="940"/>
      <c r="SV114" s="940"/>
      <c r="SW114" s="940"/>
      <c r="SX114" s="940"/>
      <c r="SY114" s="940"/>
      <c r="SZ114" s="940"/>
      <c r="TA114" s="940"/>
      <c r="TB114" s="940"/>
      <c r="TC114" s="940"/>
      <c r="TD114" s="940"/>
      <c r="TE114" s="940"/>
      <c r="TF114" s="940"/>
      <c r="TG114" s="940"/>
      <c r="TH114" s="940"/>
      <c r="TI114" s="940"/>
      <c r="TJ114" s="940"/>
      <c r="TK114" s="940"/>
      <c r="TL114" s="940"/>
      <c r="TM114" s="940"/>
      <c r="TN114" s="940"/>
      <c r="TO114" s="940"/>
      <c r="TP114" s="940"/>
      <c r="TQ114" s="940"/>
      <c r="TR114" s="940"/>
      <c r="TS114" s="940"/>
      <c r="TT114" s="940"/>
      <c r="TU114" s="940"/>
      <c r="TV114" s="940"/>
      <c r="TW114" s="940"/>
      <c r="TX114" s="940"/>
      <c r="TY114" s="940"/>
      <c r="TZ114" s="940"/>
      <c r="UA114" s="940"/>
      <c r="UB114" s="940"/>
      <c r="UC114" s="940"/>
      <c r="UD114" s="940"/>
      <c r="UE114" s="940"/>
      <c r="UF114" s="940"/>
      <c r="UG114" s="940"/>
      <c r="UH114" s="940"/>
      <c r="UI114" s="940"/>
      <c r="UJ114" s="940"/>
      <c r="UK114" s="940"/>
      <c r="UL114" s="940"/>
      <c r="UM114" s="940"/>
      <c r="UN114" s="940"/>
      <c r="UO114" s="940"/>
      <c r="UP114" s="940"/>
      <c r="UQ114" s="940"/>
      <c r="UR114" s="940"/>
      <c r="US114" s="940"/>
      <c r="UT114" s="940"/>
      <c r="UU114" s="940"/>
      <c r="UV114" s="940"/>
      <c r="UW114" s="940"/>
      <c r="UX114" s="940"/>
      <c r="UY114" s="940"/>
      <c r="UZ114" s="940"/>
      <c r="VA114" s="940"/>
      <c r="VB114" s="940"/>
      <c r="VC114" s="940"/>
      <c r="VD114" s="940"/>
      <c r="VE114" s="940"/>
      <c r="VF114" s="940"/>
      <c r="VG114" s="940"/>
      <c r="VH114" s="940"/>
      <c r="VI114" s="940"/>
      <c r="VJ114" s="940"/>
      <c r="VK114" s="940"/>
      <c r="VL114" s="940"/>
      <c r="VM114" s="940"/>
      <c r="VN114" s="940"/>
      <c r="VO114" s="940"/>
      <c r="VP114" s="940"/>
      <c r="VQ114" s="940"/>
      <c r="VR114" s="940"/>
      <c r="VS114" s="940"/>
      <c r="VT114" s="940"/>
      <c r="VU114" s="940"/>
      <c r="VV114" s="940"/>
      <c r="VW114" s="940"/>
      <c r="VX114" s="940"/>
      <c r="VY114" s="940"/>
      <c r="VZ114" s="940"/>
      <c r="WA114" s="940"/>
      <c r="WB114" s="940"/>
      <c r="WC114" s="940"/>
      <c r="WD114" s="940"/>
      <c r="WE114" s="940"/>
      <c r="WF114" s="940"/>
      <c r="WG114" s="940"/>
      <c r="WH114" s="940"/>
      <c r="WI114" s="940"/>
      <c r="WJ114" s="940"/>
      <c r="WK114" s="940"/>
      <c r="WL114" s="940"/>
      <c r="WM114" s="940"/>
      <c r="WN114" s="940"/>
      <c r="WO114" s="940"/>
      <c r="WP114" s="940"/>
      <c r="WQ114" s="940"/>
      <c r="WR114" s="940"/>
      <c r="WS114" s="940"/>
      <c r="WT114" s="940"/>
      <c r="WU114" s="940"/>
      <c r="WV114" s="940"/>
      <c r="WW114" s="940"/>
      <c r="WX114" s="940"/>
      <c r="WY114" s="940"/>
      <c r="WZ114" s="940"/>
      <c r="XA114" s="940"/>
      <c r="XB114" s="940"/>
      <c r="XC114" s="940"/>
      <c r="XD114" s="940"/>
      <c r="XE114" s="940"/>
      <c r="XF114" s="940"/>
      <c r="XG114" s="940"/>
      <c r="XH114" s="940"/>
      <c r="XI114" s="940"/>
      <c r="XJ114" s="940"/>
      <c r="XK114" s="940"/>
      <c r="XL114" s="940"/>
      <c r="XM114" s="940"/>
      <c r="XN114" s="940"/>
      <c r="XO114" s="940"/>
      <c r="XP114" s="940"/>
      <c r="XQ114" s="940"/>
      <c r="XR114" s="940"/>
      <c r="XS114" s="940"/>
      <c r="XT114" s="940"/>
      <c r="XU114" s="940"/>
      <c r="XV114" s="940"/>
      <c r="XW114" s="940"/>
      <c r="XX114" s="940"/>
      <c r="XY114" s="940"/>
      <c r="XZ114" s="940"/>
      <c r="YA114" s="940"/>
      <c r="YB114" s="940"/>
      <c r="YC114" s="940"/>
      <c r="YD114" s="940"/>
      <c r="YE114" s="940"/>
      <c r="YF114" s="940"/>
      <c r="YG114" s="940"/>
      <c r="YH114" s="940"/>
      <c r="YI114" s="940"/>
      <c r="YJ114" s="940"/>
      <c r="YK114" s="940"/>
      <c r="YL114" s="940"/>
      <c r="YM114" s="940"/>
      <c r="YN114" s="940"/>
      <c r="YO114" s="940"/>
      <c r="YP114" s="940"/>
      <c r="YQ114" s="940"/>
      <c r="YR114" s="940"/>
      <c r="YS114" s="940"/>
      <c r="YT114" s="940"/>
      <c r="YU114" s="940"/>
      <c r="YV114" s="940"/>
      <c r="YW114" s="940"/>
      <c r="YX114" s="940"/>
      <c r="YY114" s="940"/>
      <c r="YZ114" s="940"/>
      <c r="ZA114" s="940"/>
      <c r="ZB114" s="940"/>
      <c r="ZC114" s="940"/>
      <c r="ZD114" s="940"/>
      <c r="ZE114" s="940"/>
      <c r="ZF114" s="940"/>
      <c r="ZG114" s="940"/>
      <c r="ZH114" s="940"/>
      <c r="ZI114" s="940"/>
      <c r="ZJ114" s="940"/>
      <c r="ZK114" s="940"/>
      <c r="ZL114" s="940"/>
      <c r="ZM114" s="940"/>
      <c r="ZN114" s="940"/>
      <c r="ZO114" s="940"/>
      <c r="ZP114" s="940"/>
      <c r="ZQ114" s="940"/>
      <c r="ZR114" s="940"/>
      <c r="ZS114" s="940"/>
      <c r="ZT114" s="940"/>
      <c r="ZU114" s="940"/>
      <c r="ZV114" s="940"/>
      <c r="ZW114" s="940"/>
      <c r="ZX114" s="940"/>
      <c r="ZY114" s="940"/>
      <c r="ZZ114" s="940"/>
      <c r="AAA114" s="940"/>
      <c r="AAB114" s="940"/>
      <c r="AAC114" s="940"/>
      <c r="AAD114" s="940"/>
      <c r="AAE114" s="940"/>
      <c r="AAF114" s="940"/>
      <c r="AAG114" s="940"/>
      <c r="AAH114" s="940"/>
      <c r="AAI114" s="940"/>
      <c r="AAJ114" s="940"/>
      <c r="AAK114" s="940"/>
      <c r="AAL114" s="940"/>
      <c r="AAM114" s="940"/>
      <c r="AAN114" s="940"/>
      <c r="AAO114" s="940"/>
      <c r="AAP114" s="940"/>
      <c r="AAQ114" s="940"/>
      <c r="AAR114" s="940"/>
      <c r="AAS114" s="940"/>
      <c r="AAT114" s="940"/>
      <c r="AAU114" s="940"/>
      <c r="AAV114" s="940"/>
      <c r="AAW114" s="940"/>
      <c r="AAX114" s="940"/>
      <c r="AAY114" s="940"/>
      <c r="AAZ114" s="940"/>
      <c r="ABA114" s="940"/>
      <c r="ABB114" s="940"/>
      <c r="ABC114" s="940"/>
      <c r="ABD114" s="940"/>
      <c r="ABE114" s="940"/>
      <c r="ABF114" s="940"/>
      <c r="ABG114" s="940"/>
      <c r="ABH114" s="940"/>
      <c r="ABI114" s="940"/>
      <c r="ABJ114" s="940"/>
      <c r="ABK114" s="940"/>
      <c r="ABL114" s="940"/>
      <c r="ABM114" s="940"/>
      <c r="ABN114" s="940"/>
      <c r="ABO114" s="940"/>
      <c r="ABP114" s="940"/>
      <c r="ABQ114" s="940"/>
      <c r="ABR114" s="940"/>
      <c r="ABS114" s="940"/>
      <c r="ABT114" s="940"/>
      <c r="ABU114" s="940"/>
      <c r="ABV114" s="940"/>
      <c r="ABW114" s="940"/>
      <c r="ABX114" s="940"/>
      <c r="ABY114" s="940"/>
      <c r="ABZ114" s="940"/>
      <c r="ACA114" s="940"/>
      <c r="ACB114" s="940"/>
      <c r="ACC114" s="940"/>
      <c r="ACD114" s="940"/>
      <c r="ACE114" s="940"/>
      <c r="ACF114" s="940"/>
      <c r="ACG114" s="940"/>
      <c r="ACH114" s="940"/>
      <c r="ACI114" s="940"/>
      <c r="ACJ114" s="940"/>
      <c r="ACK114" s="940"/>
      <c r="ACL114" s="940"/>
      <c r="ACM114" s="940"/>
      <c r="ACN114" s="940"/>
      <c r="ACO114" s="940"/>
      <c r="ACP114" s="940"/>
      <c r="ACQ114" s="940"/>
      <c r="ACR114" s="940"/>
      <c r="ACS114" s="940"/>
      <c r="ACT114" s="940"/>
      <c r="ACU114" s="940"/>
      <c r="ACV114" s="940"/>
      <c r="ACW114" s="940"/>
      <c r="ACX114" s="940"/>
      <c r="ACY114" s="940"/>
      <c r="ACZ114" s="940"/>
      <c r="ADA114" s="940"/>
      <c r="ADB114" s="940"/>
      <c r="ADC114" s="940"/>
      <c r="ADD114" s="940"/>
      <c r="ADE114" s="940"/>
      <c r="ADF114" s="940"/>
      <c r="ADG114" s="940"/>
      <c r="ADH114" s="940"/>
      <c r="ADI114" s="940"/>
      <c r="ADJ114" s="940"/>
      <c r="ADK114" s="940"/>
      <c r="ADL114" s="940"/>
      <c r="ADM114" s="940"/>
      <c r="ADN114" s="940"/>
      <c r="ADO114" s="940"/>
      <c r="ADP114" s="940"/>
      <c r="ADQ114" s="940"/>
      <c r="ADR114" s="940"/>
      <c r="ADS114" s="940"/>
      <c r="ADT114" s="940"/>
      <c r="ADU114" s="940"/>
      <c r="ADV114" s="940"/>
      <c r="ADW114" s="940"/>
      <c r="ADX114" s="940"/>
      <c r="ADY114" s="940"/>
      <c r="ADZ114" s="940"/>
      <c r="AEA114" s="940"/>
      <c r="AEB114" s="940"/>
      <c r="AEC114" s="940"/>
      <c r="AED114" s="940"/>
      <c r="AEE114" s="940"/>
      <c r="AEF114" s="940"/>
      <c r="AEG114" s="940"/>
      <c r="AEH114" s="940"/>
      <c r="AEI114" s="940"/>
      <c r="AEJ114" s="940"/>
      <c r="AEK114" s="940"/>
      <c r="AEL114" s="940"/>
      <c r="AEM114" s="940"/>
      <c r="AEN114" s="940"/>
      <c r="AEO114" s="940"/>
      <c r="AEP114" s="940"/>
      <c r="AEQ114" s="940"/>
      <c r="AER114" s="940"/>
      <c r="AES114" s="940"/>
      <c r="AET114" s="940"/>
      <c r="AEU114" s="940"/>
      <c r="AEV114" s="940"/>
      <c r="AEW114" s="940"/>
      <c r="AEX114" s="940"/>
      <c r="AEY114" s="940"/>
      <c r="AEZ114" s="940"/>
      <c r="AFA114" s="940"/>
      <c r="AFB114" s="940"/>
      <c r="AFC114" s="940"/>
      <c r="AFD114" s="940"/>
      <c r="AFE114" s="940"/>
      <c r="AFF114" s="940"/>
      <c r="AFG114" s="940"/>
      <c r="AFH114" s="940"/>
      <c r="AFI114" s="940"/>
      <c r="AFJ114" s="940"/>
      <c r="AFK114" s="940"/>
      <c r="AFL114" s="940"/>
      <c r="AFM114" s="940"/>
      <c r="AFN114" s="940"/>
      <c r="AFO114" s="940"/>
      <c r="AFP114" s="940"/>
      <c r="AFQ114" s="940"/>
      <c r="AFR114" s="940"/>
      <c r="AFS114" s="940"/>
      <c r="AFT114" s="940"/>
      <c r="AFU114" s="940"/>
      <c r="AFV114" s="940"/>
      <c r="AFW114" s="940"/>
      <c r="AFX114" s="940"/>
      <c r="AFY114" s="940"/>
      <c r="AFZ114" s="940"/>
      <c r="AGA114" s="940"/>
      <c r="AGB114" s="940"/>
      <c r="AGC114" s="940"/>
      <c r="AGD114" s="940"/>
      <c r="AGE114" s="940"/>
      <c r="AGF114" s="940"/>
      <c r="AGG114" s="940"/>
      <c r="AGH114" s="940"/>
      <c r="AGI114" s="940"/>
      <c r="AGJ114" s="940"/>
      <c r="AGK114" s="940"/>
      <c r="AGL114" s="940"/>
      <c r="AGM114" s="940"/>
      <c r="AGN114" s="940"/>
      <c r="AGO114" s="940"/>
      <c r="AGP114" s="940"/>
      <c r="AGQ114" s="940"/>
      <c r="AGR114" s="940"/>
      <c r="AGS114" s="940"/>
      <c r="AGT114" s="940"/>
      <c r="AGU114" s="940"/>
      <c r="AGV114" s="940"/>
      <c r="AGW114" s="940"/>
      <c r="AGX114" s="940"/>
      <c r="AGY114" s="940"/>
      <c r="AGZ114" s="940"/>
      <c r="AHA114" s="940"/>
      <c r="AHB114" s="940"/>
      <c r="AHC114" s="940"/>
      <c r="AHD114" s="940"/>
      <c r="AHE114" s="940"/>
      <c r="AHF114" s="940"/>
      <c r="AHG114" s="940"/>
      <c r="AHH114" s="940"/>
      <c r="AHI114" s="940"/>
      <c r="AHJ114" s="940"/>
      <c r="AHK114" s="940"/>
      <c r="AHL114" s="940"/>
      <c r="AHM114" s="940"/>
      <c r="AHN114" s="940"/>
      <c r="AHO114" s="940"/>
      <c r="AHP114" s="940"/>
      <c r="AHQ114" s="940"/>
      <c r="AHR114" s="940"/>
      <c r="AHS114" s="940"/>
      <c r="AHT114" s="940"/>
      <c r="AHU114" s="940"/>
      <c r="AHV114" s="940"/>
      <c r="AHW114" s="940"/>
      <c r="AHX114" s="940"/>
      <c r="AHY114" s="940"/>
      <c r="AHZ114" s="940"/>
      <c r="AIA114" s="940"/>
      <c r="AIB114" s="940"/>
      <c r="AIC114" s="940"/>
      <c r="AID114" s="940"/>
      <c r="AIE114" s="940"/>
      <c r="AIF114" s="940"/>
      <c r="AIG114" s="940"/>
      <c r="AIH114" s="940"/>
      <c r="AII114" s="940"/>
      <c r="AIJ114" s="940"/>
      <c r="AIK114" s="940"/>
      <c r="AIL114" s="940"/>
      <c r="AIM114" s="940"/>
      <c r="AIN114" s="940"/>
      <c r="AIO114" s="940"/>
      <c r="AIP114" s="940"/>
      <c r="AIQ114" s="940"/>
      <c r="AIR114" s="940"/>
      <c r="AIS114" s="940"/>
      <c r="AIT114" s="940"/>
      <c r="AIU114" s="940"/>
      <c r="AIV114" s="940"/>
      <c r="AIW114" s="940"/>
      <c r="AIX114" s="940"/>
      <c r="AIY114" s="940"/>
      <c r="AIZ114" s="940"/>
      <c r="AJA114" s="940"/>
      <c r="AJB114" s="940"/>
      <c r="AJC114" s="940"/>
      <c r="AJD114" s="940"/>
      <c r="AJE114" s="940"/>
      <c r="AJF114" s="940"/>
      <c r="AJG114" s="940"/>
      <c r="AJH114" s="940"/>
      <c r="AJI114" s="940"/>
      <c r="AJJ114" s="940"/>
      <c r="AJK114" s="940"/>
      <c r="AJL114" s="940"/>
      <c r="AJM114" s="940"/>
      <c r="AJN114" s="940"/>
      <c r="AJO114" s="940"/>
      <c r="AJP114" s="940"/>
      <c r="AJQ114" s="940"/>
      <c r="AJR114" s="940"/>
      <c r="AJS114" s="940"/>
      <c r="AJT114" s="940"/>
      <c r="AJU114" s="940"/>
      <c r="AJV114" s="940"/>
      <c r="AJW114" s="940"/>
      <c r="AJX114" s="940"/>
      <c r="AJY114" s="940"/>
      <c r="AJZ114" s="940"/>
      <c r="AKA114" s="940"/>
      <c r="AKB114" s="940"/>
      <c r="AKC114" s="940"/>
      <c r="AKD114" s="940"/>
      <c r="AKE114" s="940"/>
      <c r="AKF114" s="940"/>
      <c r="AKG114" s="940"/>
      <c r="AKH114" s="940"/>
      <c r="AKI114" s="940"/>
      <c r="AKJ114" s="940"/>
      <c r="AKK114" s="940"/>
      <c r="AKL114" s="940"/>
      <c r="AKM114" s="940"/>
      <c r="AKN114" s="940"/>
      <c r="AKO114" s="940"/>
      <c r="AKP114" s="940"/>
      <c r="AKQ114" s="940"/>
      <c r="AKR114" s="940"/>
      <c r="AKS114" s="940"/>
      <c r="AKT114" s="940"/>
      <c r="AKU114" s="940"/>
      <c r="AKV114" s="940"/>
      <c r="AKW114" s="940"/>
      <c r="AKX114" s="940"/>
      <c r="AKY114" s="940"/>
      <c r="AKZ114" s="940"/>
      <c r="ALA114" s="940"/>
      <c r="ALB114" s="940"/>
      <c r="ALC114" s="940"/>
      <c r="ALD114" s="940"/>
      <c r="ALE114" s="940"/>
      <c r="ALF114" s="940"/>
      <c r="ALG114" s="940"/>
      <c r="ALH114" s="940"/>
      <c r="ALI114" s="940"/>
      <c r="ALJ114" s="940"/>
      <c r="ALK114" s="940"/>
      <c r="ALL114" s="940"/>
      <c r="ALM114" s="940"/>
      <c r="ALN114" s="940"/>
      <c r="ALO114" s="940"/>
      <c r="ALP114" s="940"/>
      <c r="ALQ114" s="940"/>
      <c r="ALR114" s="940"/>
      <c r="ALS114" s="940"/>
      <c r="ALT114" s="940"/>
      <c r="ALU114" s="940"/>
      <c r="ALV114" s="940"/>
      <c r="ALW114" s="940"/>
      <c r="ALX114" s="940"/>
      <c r="ALY114" s="940"/>
      <c r="ALZ114" s="940"/>
      <c r="AMA114" s="940"/>
      <c r="AMB114" s="940"/>
      <c r="AMC114" s="940"/>
      <c r="AMD114" s="940"/>
      <c r="AME114" s="940"/>
      <c r="AMF114" s="940"/>
      <c r="AMG114" s="940"/>
      <c r="AMH114" s="940"/>
      <c r="AMI114" s="940"/>
      <c r="AMJ114" s="940"/>
      <c r="AMK114" s="940"/>
      <c r="AML114" s="940"/>
      <c r="AMM114" s="940"/>
      <c r="AMN114" s="940"/>
      <c r="AMO114" s="940"/>
      <c r="AMP114" s="940"/>
      <c r="AMQ114" s="940"/>
      <c r="AMR114" s="940"/>
      <c r="AMS114" s="940"/>
      <c r="AMT114" s="940"/>
      <c r="AMU114" s="940"/>
      <c r="AMV114" s="940"/>
      <c r="AMW114" s="940"/>
      <c r="AMX114" s="940"/>
      <c r="AMY114" s="940"/>
      <c r="AMZ114" s="940"/>
      <c r="ANA114" s="940"/>
      <c r="ANB114" s="940"/>
      <c r="ANC114" s="940"/>
      <c r="AND114" s="940"/>
      <c r="ANE114" s="940"/>
      <c r="ANF114" s="940"/>
      <c r="ANG114" s="940"/>
      <c r="ANH114" s="940"/>
      <c r="ANI114" s="940"/>
      <c r="ANJ114" s="940"/>
      <c r="ANK114" s="940"/>
      <c r="ANL114" s="940"/>
      <c r="ANM114" s="940"/>
      <c r="ANN114" s="940"/>
      <c r="ANO114" s="940"/>
      <c r="ANP114" s="940"/>
      <c r="ANQ114" s="940"/>
      <c r="ANR114" s="940"/>
      <c r="ANS114" s="940"/>
      <c r="ANT114" s="940"/>
      <c r="ANU114" s="940"/>
      <c r="ANV114" s="940"/>
      <c r="ANW114" s="940"/>
      <c r="ANX114" s="940"/>
      <c r="ANY114" s="940"/>
      <c r="ANZ114" s="940"/>
      <c r="AOA114" s="940"/>
      <c r="AOB114" s="940"/>
      <c r="AOC114" s="940"/>
      <c r="AOD114" s="940"/>
      <c r="AOE114" s="940"/>
      <c r="AOF114" s="940"/>
      <c r="AOG114" s="940"/>
      <c r="AOH114" s="940"/>
      <c r="AOI114" s="940"/>
      <c r="AOJ114" s="940"/>
      <c r="AOK114" s="940"/>
      <c r="AOL114" s="940"/>
      <c r="AOM114" s="940"/>
      <c r="AON114" s="940"/>
      <c r="AOO114" s="940"/>
      <c r="AOP114" s="940"/>
      <c r="AOQ114" s="940"/>
      <c r="AOR114" s="940"/>
      <c r="AOS114" s="940"/>
      <c r="AOT114" s="940"/>
      <c r="AOU114" s="940"/>
      <c r="AOV114" s="940"/>
      <c r="AOW114" s="940"/>
      <c r="AOX114" s="940"/>
      <c r="AOY114" s="940"/>
      <c r="AOZ114" s="940"/>
      <c r="APA114" s="940"/>
      <c r="APB114" s="940"/>
      <c r="APC114" s="940"/>
      <c r="APD114" s="940"/>
      <c r="APE114" s="940"/>
      <c r="APF114" s="940"/>
      <c r="APG114" s="940"/>
      <c r="APH114" s="940"/>
      <c r="API114" s="940"/>
      <c r="APJ114" s="940"/>
      <c r="APK114" s="940"/>
      <c r="APL114" s="940"/>
      <c r="APM114" s="940"/>
      <c r="APN114" s="940"/>
      <c r="APO114" s="940"/>
      <c r="APP114" s="940"/>
      <c r="APQ114" s="940"/>
      <c r="APR114" s="940"/>
      <c r="APS114" s="940"/>
      <c r="APT114" s="940"/>
      <c r="APU114" s="940"/>
      <c r="APV114" s="940"/>
      <c r="APW114" s="940"/>
      <c r="APX114" s="940"/>
      <c r="APY114" s="940"/>
      <c r="APZ114" s="940"/>
      <c r="AQA114" s="940"/>
      <c r="AQB114" s="940"/>
      <c r="AQC114" s="940"/>
      <c r="AQD114" s="940"/>
      <c r="AQE114" s="940"/>
      <c r="AQF114" s="940"/>
      <c r="AQG114" s="940"/>
      <c r="AQH114" s="940"/>
      <c r="AQI114" s="940"/>
      <c r="AQJ114" s="940"/>
      <c r="AQK114" s="940"/>
      <c r="AQL114" s="940"/>
      <c r="AQM114" s="940"/>
      <c r="AQN114" s="940"/>
      <c r="AQO114" s="940"/>
      <c r="AQP114" s="940"/>
      <c r="AQQ114" s="940"/>
      <c r="AQR114" s="940"/>
      <c r="AQS114" s="940"/>
      <c r="AQT114" s="940"/>
      <c r="AQU114" s="940"/>
      <c r="AQV114" s="940"/>
      <c r="AQW114" s="940"/>
      <c r="AQX114" s="940"/>
      <c r="AQY114" s="940"/>
      <c r="AQZ114" s="940"/>
      <c r="ARA114" s="940"/>
      <c r="ARB114" s="940"/>
      <c r="ARC114" s="940"/>
      <c r="ARD114" s="940"/>
      <c r="ARE114" s="940"/>
      <c r="ARF114" s="940"/>
      <c r="ARG114" s="940"/>
      <c r="ARH114" s="940"/>
      <c r="ARI114" s="940"/>
      <c r="ARJ114" s="940"/>
      <c r="ARK114" s="940"/>
      <c r="ARL114" s="940"/>
      <c r="ARM114" s="940"/>
      <c r="ARN114" s="940"/>
      <c r="ARO114" s="940"/>
      <c r="ARP114" s="940"/>
      <c r="ARQ114" s="940"/>
      <c r="ARR114" s="940"/>
      <c r="ARS114" s="940"/>
      <c r="ART114" s="940"/>
      <c r="ARU114" s="940"/>
      <c r="ARV114" s="940"/>
      <c r="ARW114" s="940"/>
      <c r="ARX114" s="940"/>
      <c r="ARY114" s="940"/>
      <c r="ARZ114" s="940"/>
      <c r="ASA114" s="940"/>
      <c r="ASB114" s="940"/>
      <c r="ASC114" s="940"/>
      <c r="ASD114" s="940"/>
      <c r="ASE114" s="940"/>
      <c r="ASF114" s="940"/>
      <c r="ASG114" s="940"/>
      <c r="ASH114" s="940"/>
      <c r="ASI114" s="940"/>
      <c r="ASJ114" s="940"/>
      <c r="ASK114" s="940"/>
      <c r="ASL114" s="940"/>
      <c r="ASM114" s="940"/>
      <c r="ASN114" s="940"/>
      <c r="ASO114" s="940"/>
      <c r="ASP114" s="940"/>
      <c r="ASQ114" s="940"/>
      <c r="ASR114" s="940"/>
      <c r="ASS114" s="940"/>
      <c r="AST114" s="940"/>
      <c r="ASU114" s="940"/>
      <c r="ASV114" s="940"/>
      <c r="ASW114" s="940"/>
      <c r="ASX114" s="940"/>
      <c r="ASY114" s="940"/>
      <c r="ASZ114" s="940"/>
      <c r="ATA114" s="940"/>
      <c r="ATB114" s="940"/>
      <c r="ATC114" s="940"/>
      <c r="ATD114" s="940"/>
      <c r="ATE114" s="940"/>
      <c r="ATF114" s="940"/>
      <c r="ATG114" s="940"/>
      <c r="ATH114" s="940"/>
      <c r="ATI114" s="940"/>
      <c r="ATJ114" s="940"/>
      <c r="ATK114" s="940"/>
      <c r="ATL114" s="940"/>
      <c r="ATM114" s="940"/>
      <c r="ATN114" s="940"/>
      <c r="ATO114" s="940"/>
      <c r="ATP114" s="940"/>
      <c r="ATQ114" s="940"/>
      <c r="ATR114" s="940"/>
      <c r="ATS114" s="940"/>
      <c r="ATT114" s="940"/>
      <c r="ATU114" s="940"/>
      <c r="ATV114" s="940"/>
      <c r="ATW114" s="940"/>
      <c r="ATX114" s="940"/>
      <c r="ATY114" s="940"/>
      <c r="ATZ114" s="940"/>
      <c r="AUA114" s="940"/>
      <c r="AUB114" s="940"/>
      <c r="AUC114" s="940"/>
      <c r="AUD114" s="940"/>
      <c r="AUE114" s="940"/>
      <c r="AUF114" s="940"/>
      <c r="AUG114" s="940"/>
      <c r="AUH114" s="940"/>
      <c r="AUI114" s="940"/>
      <c r="AUJ114" s="940"/>
      <c r="AUK114" s="940"/>
      <c r="AUL114" s="940"/>
      <c r="AUM114" s="940"/>
      <c r="AUN114" s="940"/>
      <c r="AUO114" s="940"/>
      <c r="AUP114" s="940"/>
      <c r="AUQ114" s="940"/>
      <c r="AUR114" s="940"/>
      <c r="AUS114" s="940"/>
      <c r="AUT114" s="940"/>
      <c r="AUU114" s="940"/>
      <c r="AUV114" s="940"/>
      <c r="AUW114" s="940"/>
      <c r="AUX114" s="940"/>
      <c r="AUY114" s="940"/>
      <c r="AUZ114" s="940"/>
      <c r="AVA114" s="940"/>
      <c r="AVB114" s="940"/>
      <c r="AVC114" s="940"/>
      <c r="AVD114" s="940"/>
      <c r="AVE114" s="940"/>
      <c r="AVF114" s="940"/>
      <c r="AVG114" s="940"/>
      <c r="AVH114" s="940"/>
      <c r="AVI114" s="940"/>
      <c r="AVJ114" s="940"/>
      <c r="AVK114" s="940"/>
      <c r="AVL114" s="940"/>
      <c r="AVM114" s="940"/>
      <c r="AVN114" s="940"/>
      <c r="AVO114" s="940"/>
      <c r="AVP114" s="940"/>
      <c r="AVQ114" s="940"/>
      <c r="AVR114" s="940"/>
      <c r="AVS114" s="940"/>
      <c r="AVT114" s="940"/>
      <c r="AVU114" s="940"/>
      <c r="AVV114" s="940"/>
      <c r="AVW114" s="940"/>
      <c r="AVX114" s="940"/>
      <c r="AVY114" s="940"/>
      <c r="AVZ114" s="940"/>
      <c r="AWA114" s="940"/>
      <c r="AWB114" s="940"/>
      <c r="AWC114" s="940"/>
      <c r="AWD114" s="940"/>
      <c r="AWE114" s="940"/>
      <c r="AWF114" s="940"/>
      <c r="AWG114" s="940"/>
      <c r="AWH114" s="940"/>
      <c r="AWI114" s="940"/>
      <c r="AWJ114" s="940"/>
      <c r="AWK114" s="940"/>
      <c r="AWL114" s="940"/>
      <c r="AWM114" s="940"/>
      <c r="AWN114" s="940"/>
      <c r="AWO114" s="940"/>
      <c r="AWP114" s="940"/>
      <c r="AWQ114" s="940"/>
      <c r="AWR114" s="940"/>
      <c r="AWS114" s="940"/>
      <c r="AWT114" s="940"/>
      <c r="AWU114" s="940"/>
      <c r="AWV114" s="940"/>
      <c r="AWW114" s="940"/>
      <c r="AWX114" s="940"/>
      <c r="AWY114" s="940"/>
      <c r="AWZ114" s="940"/>
      <c r="AXA114" s="940"/>
      <c r="AXB114" s="940"/>
      <c r="AXC114" s="940"/>
      <c r="AXD114" s="940"/>
      <c r="AXE114" s="940"/>
      <c r="AXF114" s="940"/>
      <c r="AXG114" s="940"/>
      <c r="AXH114" s="940"/>
      <c r="AXI114" s="940"/>
      <c r="AXJ114" s="940"/>
      <c r="AXK114" s="940"/>
      <c r="AXL114" s="940"/>
      <c r="AXM114" s="940"/>
      <c r="AXN114" s="940"/>
      <c r="AXO114" s="940"/>
      <c r="AXP114" s="940"/>
      <c r="AXQ114" s="940"/>
      <c r="AXR114" s="940"/>
      <c r="AXS114" s="940"/>
      <c r="AXT114" s="940"/>
      <c r="AXU114" s="940"/>
      <c r="AXV114" s="940"/>
      <c r="AXW114" s="940"/>
      <c r="AXX114" s="940"/>
      <c r="AXY114" s="940"/>
      <c r="AXZ114" s="940"/>
      <c r="AYA114" s="940"/>
      <c r="AYB114" s="940"/>
      <c r="AYC114" s="940"/>
      <c r="AYD114" s="940"/>
      <c r="AYE114" s="940"/>
      <c r="AYF114" s="940"/>
      <c r="AYG114" s="940"/>
      <c r="AYH114" s="940"/>
      <c r="AYI114" s="940"/>
      <c r="AYJ114" s="940"/>
      <c r="AYK114" s="940"/>
      <c r="AYL114" s="940"/>
      <c r="AYM114" s="940"/>
      <c r="AYN114" s="940"/>
      <c r="AYO114" s="940"/>
      <c r="AYP114" s="940"/>
      <c r="AYQ114" s="940"/>
      <c r="AYR114" s="940"/>
      <c r="AYS114" s="940"/>
      <c r="AYT114" s="940"/>
      <c r="AYU114" s="940"/>
      <c r="AYV114" s="940"/>
      <c r="AYW114" s="940"/>
      <c r="AYX114" s="940"/>
      <c r="AYY114" s="940"/>
      <c r="AYZ114" s="940"/>
      <c r="AZA114" s="940"/>
      <c r="AZB114" s="940"/>
      <c r="AZC114" s="940"/>
      <c r="AZD114" s="940"/>
      <c r="AZE114" s="940"/>
      <c r="AZF114" s="940"/>
      <c r="AZG114" s="940"/>
      <c r="AZH114" s="940"/>
      <c r="AZI114" s="940"/>
      <c r="AZJ114" s="940"/>
      <c r="AZK114" s="940"/>
      <c r="AZL114" s="940"/>
      <c r="AZM114" s="940"/>
      <c r="AZN114" s="940"/>
      <c r="AZO114" s="940"/>
      <c r="AZP114" s="940"/>
      <c r="AZQ114" s="940"/>
      <c r="AZR114" s="940"/>
      <c r="AZS114" s="940"/>
      <c r="AZT114" s="940"/>
      <c r="AZU114" s="940"/>
      <c r="AZV114" s="940"/>
      <c r="AZW114" s="940"/>
      <c r="AZX114" s="940"/>
      <c r="AZY114" s="940"/>
      <c r="AZZ114" s="940"/>
      <c r="BAA114" s="940"/>
      <c r="BAB114" s="940"/>
      <c r="BAC114" s="940"/>
      <c r="BAD114" s="940"/>
      <c r="BAE114" s="940"/>
      <c r="BAF114" s="940"/>
      <c r="BAG114" s="940"/>
      <c r="BAH114" s="940"/>
      <c r="BAI114" s="940"/>
      <c r="BAJ114" s="940"/>
      <c r="BAK114" s="940"/>
      <c r="BAL114" s="940"/>
      <c r="BAM114" s="940"/>
      <c r="BAN114" s="940"/>
      <c r="BAO114" s="940"/>
      <c r="BAP114" s="940"/>
      <c r="BAQ114" s="940"/>
      <c r="BAR114" s="940"/>
      <c r="BAS114" s="940"/>
      <c r="BAT114" s="940"/>
      <c r="BAU114" s="940"/>
      <c r="BAV114" s="940"/>
      <c r="BAW114" s="940"/>
      <c r="BAX114" s="940"/>
      <c r="BAY114" s="940"/>
      <c r="BAZ114" s="940"/>
      <c r="BBA114" s="940"/>
      <c r="BBB114" s="940"/>
      <c r="BBC114" s="940"/>
      <c r="BBD114" s="940"/>
      <c r="BBE114" s="940"/>
      <c r="BBF114" s="940"/>
      <c r="BBG114" s="940"/>
      <c r="BBH114" s="940"/>
      <c r="BBI114" s="940"/>
      <c r="BBJ114" s="940"/>
      <c r="BBK114" s="940"/>
      <c r="BBL114" s="940"/>
      <c r="BBM114" s="940"/>
      <c r="BBN114" s="940"/>
      <c r="BBO114" s="940"/>
      <c r="BBP114" s="940"/>
      <c r="BBQ114" s="940"/>
      <c r="BBR114" s="940"/>
      <c r="BBS114" s="940"/>
      <c r="BBT114" s="940"/>
      <c r="BBU114" s="940"/>
      <c r="BBV114" s="940"/>
      <c r="BBW114" s="940"/>
      <c r="BBX114" s="940"/>
      <c r="BBY114" s="940"/>
      <c r="BBZ114" s="940"/>
      <c r="BCA114" s="940"/>
      <c r="BCB114" s="940"/>
      <c r="BCC114" s="940"/>
      <c r="BCD114" s="940"/>
      <c r="BCE114" s="940"/>
      <c r="BCF114" s="940"/>
      <c r="BCG114" s="940"/>
      <c r="BCH114" s="940"/>
      <c r="BCI114" s="940"/>
      <c r="BCJ114" s="940"/>
      <c r="BCK114" s="940"/>
      <c r="BCL114" s="940"/>
      <c r="BCM114" s="940"/>
      <c r="BCN114" s="940"/>
      <c r="BCO114" s="940"/>
      <c r="BCP114" s="940"/>
      <c r="BCQ114" s="940"/>
      <c r="BCR114" s="940"/>
      <c r="BCS114" s="940"/>
      <c r="BCT114" s="940"/>
      <c r="BCU114" s="940"/>
      <c r="BCV114" s="940"/>
      <c r="BCW114" s="940"/>
      <c r="BCX114" s="940"/>
      <c r="BCY114" s="940"/>
      <c r="BCZ114" s="940"/>
      <c r="BDA114" s="940"/>
      <c r="BDB114" s="940"/>
      <c r="BDC114" s="940"/>
      <c r="BDD114" s="940"/>
      <c r="BDE114" s="940"/>
      <c r="BDF114" s="940"/>
      <c r="BDG114" s="940"/>
      <c r="BDH114" s="940"/>
      <c r="BDI114" s="940"/>
      <c r="BDJ114" s="940"/>
      <c r="BDK114" s="940"/>
      <c r="BDL114" s="940"/>
      <c r="BDM114" s="940"/>
      <c r="BDN114" s="940"/>
      <c r="BDO114" s="940"/>
      <c r="BDP114" s="940"/>
      <c r="BDQ114" s="940"/>
      <c r="BDR114" s="940"/>
      <c r="BDS114" s="940"/>
      <c r="BDT114" s="940"/>
      <c r="BDU114" s="940"/>
      <c r="BDV114" s="940"/>
      <c r="BDW114" s="940"/>
      <c r="BDX114" s="940"/>
      <c r="BDY114" s="940"/>
      <c r="BDZ114" s="940"/>
      <c r="BEA114" s="940"/>
      <c r="BEB114" s="940"/>
      <c r="BEC114" s="940"/>
      <c r="BED114" s="940"/>
      <c r="BEE114" s="940"/>
      <c r="BEF114" s="940"/>
      <c r="BEG114" s="940"/>
      <c r="BEH114" s="940"/>
      <c r="BEI114" s="940"/>
      <c r="BEJ114" s="940"/>
      <c r="BEK114" s="940"/>
      <c r="BEL114" s="940"/>
      <c r="BEM114" s="940"/>
      <c r="BEN114" s="940"/>
      <c r="BEO114" s="940"/>
      <c r="BEP114" s="940"/>
      <c r="BEQ114" s="940"/>
      <c r="BER114" s="940"/>
      <c r="BES114" s="940"/>
      <c r="BET114" s="940"/>
      <c r="BEU114" s="940"/>
      <c r="BEV114" s="940"/>
      <c r="BEW114" s="940"/>
      <c r="BEX114" s="940"/>
      <c r="BEY114" s="940"/>
      <c r="BEZ114" s="940"/>
      <c r="BFA114" s="940"/>
      <c r="BFB114" s="940"/>
      <c r="BFC114" s="940"/>
      <c r="BFD114" s="940"/>
      <c r="BFE114" s="940"/>
      <c r="BFF114" s="940"/>
      <c r="BFG114" s="940"/>
      <c r="BFH114" s="940"/>
      <c r="BFI114" s="940"/>
      <c r="BFJ114" s="940"/>
      <c r="BFK114" s="940"/>
      <c r="BFL114" s="940"/>
      <c r="BFM114" s="940"/>
      <c r="BFN114" s="940"/>
      <c r="BFO114" s="940"/>
      <c r="BFP114" s="940"/>
      <c r="BFQ114" s="940"/>
      <c r="BFR114" s="940"/>
      <c r="BFS114" s="940"/>
      <c r="BFT114" s="940"/>
      <c r="BFU114" s="940"/>
      <c r="BFV114" s="940"/>
      <c r="BFW114" s="940"/>
      <c r="BFX114" s="940"/>
      <c r="BFY114" s="940"/>
      <c r="BFZ114" s="940"/>
      <c r="BGA114" s="940"/>
      <c r="BGB114" s="940"/>
      <c r="BGC114" s="940"/>
      <c r="BGD114" s="940"/>
      <c r="BGE114" s="940"/>
      <c r="BGF114" s="940"/>
      <c r="BGG114" s="940"/>
      <c r="BGH114" s="940"/>
      <c r="BGI114" s="940"/>
      <c r="BGJ114" s="940"/>
      <c r="BGK114" s="940"/>
      <c r="BGL114" s="940"/>
      <c r="BGM114" s="940"/>
      <c r="BGN114" s="940"/>
      <c r="BGO114" s="940"/>
      <c r="BGP114" s="940"/>
      <c r="BGQ114" s="940"/>
      <c r="BGR114" s="940"/>
      <c r="BGS114" s="940"/>
      <c r="BGT114" s="940"/>
      <c r="BGU114" s="940"/>
      <c r="BGV114" s="940"/>
      <c r="BGW114" s="940"/>
      <c r="BGX114" s="940"/>
      <c r="BGY114" s="940"/>
      <c r="BGZ114" s="940"/>
      <c r="BHA114" s="940"/>
      <c r="BHB114" s="940"/>
      <c r="BHC114" s="940"/>
      <c r="BHD114" s="940"/>
      <c r="BHE114" s="940"/>
      <c r="BHF114" s="940"/>
      <c r="BHG114" s="940"/>
      <c r="BHH114" s="940"/>
      <c r="BHI114" s="940"/>
      <c r="BHJ114" s="940"/>
      <c r="BHK114" s="940"/>
      <c r="BHL114" s="940"/>
      <c r="BHM114" s="940"/>
      <c r="BHN114" s="940"/>
      <c r="BHO114" s="940"/>
      <c r="BHP114" s="940"/>
      <c r="BHQ114" s="940"/>
      <c r="BHR114" s="940"/>
      <c r="BHS114" s="940"/>
      <c r="BHT114" s="940"/>
      <c r="BHU114" s="940"/>
      <c r="BHV114" s="940"/>
      <c r="BHW114" s="940"/>
      <c r="BHX114" s="940"/>
      <c r="BHY114" s="940"/>
      <c r="BHZ114" s="940"/>
      <c r="BIA114" s="940"/>
      <c r="BIB114" s="940"/>
      <c r="BIC114" s="940"/>
      <c r="BID114" s="940"/>
      <c r="BIE114" s="940"/>
      <c r="BIF114" s="940"/>
      <c r="BIG114" s="940"/>
      <c r="BIH114" s="940"/>
      <c r="BII114" s="940"/>
      <c r="BIJ114" s="940"/>
      <c r="BIK114" s="940"/>
      <c r="BIL114" s="940"/>
      <c r="BIM114" s="940"/>
      <c r="BIN114" s="940"/>
      <c r="BIO114" s="940"/>
      <c r="BIP114" s="940"/>
      <c r="BIQ114" s="940"/>
      <c r="BIR114" s="940"/>
      <c r="BIS114" s="940"/>
      <c r="BIT114" s="940"/>
      <c r="BIU114" s="940"/>
      <c r="BIV114" s="940"/>
      <c r="BIW114" s="940"/>
      <c r="BIX114" s="940"/>
      <c r="BIY114" s="940"/>
      <c r="BIZ114" s="940"/>
      <c r="BJA114" s="940"/>
      <c r="BJB114" s="940"/>
      <c r="BJC114" s="940"/>
      <c r="BJD114" s="940"/>
      <c r="BJE114" s="940"/>
      <c r="BJF114" s="940"/>
      <c r="BJG114" s="940"/>
      <c r="BJH114" s="940"/>
      <c r="BJI114" s="940"/>
      <c r="BJJ114" s="940"/>
      <c r="BJK114" s="940"/>
      <c r="BJL114" s="940"/>
      <c r="BJM114" s="940"/>
      <c r="BJN114" s="940"/>
      <c r="BJO114" s="940"/>
      <c r="BJP114" s="940"/>
      <c r="BJQ114" s="940"/>
      <c r="BJR114" s="940"/>
      <c r="BJS114" s="940"/>
      <c r="BJT114" s="940"/>
      <c r="BJU114" s="940"/>
      <c r="BJV114" s="940"/>
      <c r="BJW114" s="940"/>
      <c r="BJX114" s="940"/>
      <c r="BJY114" s="940"/>
      <c r="BJZ114" s="940"/>
      <c r="BKA114" s="940"/>
      <c r="BKB114" s="940"/>
      <c r="BKC114" s="940"/>
      <c r="BKD114" s="940"/>
      <c r="BKE114" s="940"/>
      <c r="BKF114" s="940"/>
      <c r="BKG114" s="940"/>
      <c r="BKH114" s="940"/>
      <c r="BKI114" s="940"/>
      <c r="BKJ114" s="940"/>
      <c r="BKK114" s="940"/>
      <c r="BKL114" s="940"/>
      <c r="BKM114" s="940"/>
      <c r="BKN114" s="940"/>
      <c r="BKO114" s="940"/>
      <c r="BKP114" s="940"/>
      <c r="BKQ114" s="940"/>
      <c r="BKR114" s="940"/>
      <c r="BKS114" s="940"/>
      <c r="BKT114" s="940"/>
      <c r="BKU114" s="940"/>
      <c r="BKV114" s="940"/>
      <c r="BKW114" s="940"/>
      <c r="BKX114" s="940"/>
      <c r="BKY114" s="940"/>
      <c r="BKZ114" s="940"/>
      <c r="BLA114" s="940"/>
      <c r="BLB114" s="940"/>
      <c r="BLC114" s="940"/>
      <c r="BLD114" s="940"/>
      <c r="BLE114" s="940"/>
      <c r="BLF114" s="940"/>
      <c r="BLG114" s="940"/>
      <c r="BLH114" s="940"/>
      <c r="BLI114" s="940"/>
      <c r="BLJ114" s="940"/>
      <c r="BLK114" s="940"/>
      <c r="BLL114" s="940"/>
      <c r="BLM114" s="940"/>
      <c r="BLN114" s="940"/>
      <c r="BLO114" s="940"/>
      <c r="BLP114" s="940"/>
      <c r="BLQ114" s="940"/>
      <c r="BLR114" s="940"/>
      <c r="BLS114" s="940"/>
      <c r="BLT114" s="940"/>
      <c r="BLU114" s="940"/>
      <c r="BLV114" s="940"/>
      <c r="BLW114" s="940"/>
      <c r="BLX114" s="940"/>
      <c r="BLY114" s="940"/>
      <c r="BLZ114" s="940"/>
      <c r="BMA114" s="940"/>
      <c r="BMB114" s="940"/>
      <c r="BMC114" s="940"/>
      <c r="BMD114" s="940"/>
      <c r="BME114" s="940"/>
      <c r="BMF114" s="940"/>
      <c r="BMG114" s="940"/>
      <c r="BMH114" s="940"/>
      <c r="BMI114" s="940"/>
      <c r="BMJ114" s="940"/>
      <c r="BMK114" s="940"/>
      <c r="BML114" s="940"/>
      <c r="BMM114" s="940"/>
      <c r="BMN114" s="940"/>
      <c r="BMO114" s="940"/>
      <c r="BMP114" s="940"/>
      <c r="BMQ114" s="940"/>
      <c r="BMR114" s="940"/>
      <c r="BMS114" s="940"/>
      <c r="BMT114" s="940"/>
      <c r="BMU114" s="940"/>
      <c r="BMV114" s="940"/>
      <c r="BMW114" s="940"/>
      <c r="BMX114" s="940"/>
      <c r="BMY114" s="940"/>
      <c r="BMZ114" s="940"/>
      <c r="BNA114" s="940"/>
      <c r="BNB114" s="940"/>
      <c r="BNC114" s="940"/>
      <c r="BND114" s="940"/>
      <c r="BNE114" s="940"/>
      <c r="BNF114" s="940"/>
      <c r="BNG114" s="940"/>
      <c r="BNH114" s="940"/>
      <c r="BNI114" s="940"/>
      <c r="BNJ114" s="940"/>
      <c r="BNK114" s="940"/>
      <c r="BNL114" s="940"/>
      <c r="BNM114" s="940"/>
      <c r="BNN114" s="940"/>
      <c r="BNO114" s="940"/>
      <c r="BNP114" s="940"/>
      <c r="BNQ114" s="940"/>
      <c r="BNR114" s="940"/>
      <c r="BNS114" s="940"/>
      <c r="BNT114" s="940"/>
      <c r="BNU114" s="940"/>
      <c r="BNV114" s="940"/>
      <c r="BNW114" s="940"/>
      <c r="BNX114" s="940"/>
      <c r="BNY114" s="940"/>
      <c r="BNZ114" s="940"/>
      <c r="BOA114" s="940"/>
      <c r="BOB114" s="940"/>
      <c r="BOC114" s="940"/>
      <c r="BOD114" s="940"/>
      <c r="BOE114" s="940"/>
      <c r="BOF114" s="940"/>
      <c r="BOG114" s="940"/>
      <c r="BOH114" s="940"/>
      <c r="BOI114" s="940"/>
      <c r="BOJ114" s="940"/>
      <c r="BOK114" s="940"/>
      <c r="BOL114" s="940"/>
      <c r="BOM114" s="940"/>
      <c r="BON114" s="940"/>
      <c r="BOO114" s="940"/>
      <c r="BOP114" s="940"/>
      <c r="BOQ114" s="940"/>
      <c r="BOR114" s="940"/>
      <c r="BOS114" s="940"/>
      <c r="BOT114" s="940"/>
      <c r="BOU114" s="940"/>
      <c r="BOV114" s="940"/>
      <c r="BOW114" s="940"/>
      <c r="BOX114" s="940"/>
      <c r="BOY114" s="940"/>
      <c r="BOZ114" s="940"/>
      <c r="BPA114" s="940"/>
      <c r="BPB114" s="940"/>
      <c r="BPC114" s="940"/>
      <c r="BPD114" s="940"/>
      <c r="BPE114" s="940"/>
      <c r="BPF114" s="940"/>
      <c r="BPG114" s="940"/>
      <c r="BPH114" s="940"/>
      <c r="BPI114" s="940"/>
      <c r="BPJ114" s="940"/>
      <c r="BPK114" s="940"/>
      <c r="BPL114" s="940"/>
      <c r="BPM114" s="940"/>
      <c r="BPN114" s="940"/>
      <c r="BPO114" s="940"/>
      <c r="BPP114" s="940"/>
      <c r="BPQ114" s="940"/>
      <c r="BPR114" s="940"/>
      <c r="BPS114" s="940"/>
      <c r="BPT114" s="940"/>
      <c r="BPU114" s="940"/>
      <c r="BPV114" s="940"/>
      <c r="BPW114" s="940"/>
      <c r="BPX114" s="940"/>
      <c r="BPY114" s="940"/>
      <c r="BPZ114" s="940"/>
      <c r="BQA114" s="940"/>
      <c r="BQB114" s="940"/>
      <c r="BQC114" s="940"/>
      <c r="BQD114" s="940"/>
      <c r="BQE114" s="940"/>
      <c r="BQF114" s="940"/>
      <c r="BQG114" s="940"/>
      <c r="BQH114" s="940"/>
      <c r="BQI114" s="940"/>
      <c r="BQJ114" s="940"/>
      <c r="BQK114" s="940"/>
      <c r="BQL114" s="940"/>
      <c r="BQM114" s="940"/>
      <c r="BQN114" s="940"/>
      <c r="BQO114" s="940"/>
      <c r="BQP114" s="940"/>
      <c r="BQQ114" s="940"/>
      <c r="BQR114" s="940"/>
      <c r="BQS114" s="940"/>
      <c r="BQT114" s="940"/>
      <c r="BQU114" s="940"/>
      <c r="BQV114" s="940"/>
      <c r="BQW114" s="940"/>
      <c r="BQX114" s="940"/>
      <c r="BQY114" s="940"/>
      <c r="BQZ114" s="940"/>
      <c r="BRA114" s="940"/>
      <c r="BRB114" s="940"/>
      <c r="BRC114" s="940"/>
      <c r="BRD114" s="940"/>
      <c r="BRE114" s="940"/>
      <c r="BRF114" s="940"/>
      <c r="BRG114" s="940"/>
      <c r="BRH114" s="940"/>
      <c r="BRI114" s="940"/>
      <c r="BRJ114" s="940"/>
      <c r="BRK114" s="940"/>
      <c r="BRL114" s="940"/>
      <c r="BRM114" s="940"/>
      <c r="BRN114" s="940"/>
      <c r="BRO114" s="940"/>
      <c r="BRP114" s="940"/>
      <c r="BRQ114" s="940"/>
      <c r="BRR114" s="940"/>
      <c r="BRS114" s="940"/>
      <c r="BRT114" s="940"/>
      <c r="BRU114" s="940"/>
      <c r="BRV114" s="940"/>
      <c r="BRW114" s="940"/>
      <c r="BRX114" s="940"/>
      <c r="BRY114" s="940"/>
      <c r="BRZ114" s="940"/>
      <c r="BSA114" s="940"/>
      <c r="BSB114" s="940"/>
      <c r="BSC114" s="940"/>
      <c r="BSD114" s="940"/>
      <c r="BSE114" s="940"/>
      <c r="BSF114" s="940"/>
      <c r="BSG114" s="940"/>
      <c r="BSH114" s="940"/>
      <c r="BSI114" s="940"/>
      <c r="BSJ114" s="940"/>
      <c r="BSK114" s="940"/>
      <c r="BSL114" s="940"/>
      <c r="BSM114" s="940"/>
      <c r="BSN114" s="940"/>
      <c r="BSO114" s="940"/>
      <c r="BSP114" s="940"/>
      <c r="BSQ114" s="940"/>
      <c r="BSR114" s="940"/>
      <c r="BSS114" s="940"/>
      <c r="BST114" s="940"/>
      <c r="BSU114" s="940"/>
      <c r="BSV114" s="940"/>
      <c r="BSW114" s="940"/>
      <c r="BSX114" s="940"/>
      <c r="BSY114" s="940"/>
      <c r="BSZ114" s="940"/>
      <c r="BTA114" s="940"/>
      <c r="BTB114" s="940"/>
      <c r="BTC114" s="940"/>
      <c r="BTD114" s="940"/>
      <c r="BTE114" s="940"/>
      <c r="BTF114" s="940"/>
      <c r="BTG114" s="940"/>
      <c r="BTH114" s="940"/>
      <c r="BTI114" s="940"/>
      <c r="BTJ114" s="940"/>
      <c r="BTK114" s="940"/>
      <c r="BTL114" s="940"/>
      <c r="BTM114" s="940"/>
      <c r="BTN114" s="940"/>
      <c r="BTO114" s="940"/>
      <c r="BTP114" s="940"/>
      <c r="BTQ114" s="940"/>
      <c r="BTR114" s="940"/>
      <c r="BTS114" s="940"/>
      <c r="BTT114" s="940"/>
      <c r="BTU114" s="940"/>
      <c r="BTV114" s="940"/>
      <c r="BTW114" s="940"/>
      <c r="BTX114" s="940"/>
      <c r="BTY114" s="940"/>
      <c r="BTZ114" s="940"/>
      <c r="BUA114" s="940"/>
      <c r="BUB114" s="940"/>
      <c r="BUC114" s="940"/>
      <c r="BUD114" s="940"/>
      <c r="BUE114" s="940"/>
      <c r="BUF114" s="940"/>
      <c r="BUG114" s="940"/>
      <c r="BUH114" s="940"/>
      <c r="BUI114" s="940"/>
      <c r="BUJ114" s="940"/>
      <c r="BUK114" s="940"/>
      <c r="BUL114" s="940"/>
      <c r="BUM114" s="940"/>
      <c r="BUN114" s="940"/>
      <c r="BUO114" s="940"/>
      <c r="BUP114" s="940"/>
      <c r="BUQ114" s="940"/>
      <c r="BUR114" s="940"/>
      <c r="BUS114" s="940"/>
      <c r="BUT114" s="940"/>
      <c r="BUU114" s="940"/>
      <c r="BUV114" s="940"/>
      <c r="BUW114" s="940"/>
      <c r="BUX114" s="940"/>
      <c r="BUY114" s="940"/>
      <c r="BUZ114" s="940"/>
      <c r="BVA114" s="940"/>
      <c r="BVB114" s="940"/>
      <c r="BVC114" s="940"/>
      <c r="BVD114" s="940"/>
      <c r="BVE114" s="940"/>
      <c r="BVF114" s="940"/>
      <c r="BVG114" s="940"/>
      <c r="BVH114" s="940"/>
      <c r="BVI114" s="940"/>
      <c r="BVJ114" s="940"/>
      <c r="BVK114" s="940"/>
      <c r="BVL114" s="940"/>
      <c r="BVM114" s="940"/>
      <c r="BVN114" s="940"/>
      <c r="BVO114" s="940"/>
      <c r="BVP114" s="940"/>
      <c r="BVQ114" s="940"/>
      <c r="BVR114" s="940"/>
      <c r="BVS114" s="940"/>
      <c r="BVT114" s="940"/>
      <c r="BVU114" s="940"/>
      <c r="BVV114" s="940"/>
      <c r="BVW114" s="940"/>
      <c r="BVX114" s="940"/>
      <c r="BVY114" s="940"/>
      <c r="BVZ114" s="940"/>
      <c r="BWA114" s="940"/>
      <c r="BWB114" s="940"/>
      <c r="BWC114" s="940"/>
      <c r="BWD114" s="940"/>
      <c r="BWE114" s="940"/>
      <c r="BWF114" s="940"/>
      <c r="BWG114" s="940"/>
      <c r="BWH114" s="940"/>
      <c r="BWI114" s="940"/>
      <c r="BWJ114" s="940"/>
      <c r="BWK114" s="940"/>
      <c r="BWL114" s="940"/>
      <c r="BWM114" s="940"/>
      <c r="BWN114" s="940"/>
      <c r="BWO114" s="940"/>
      <c r="BWP114" s="940"/>
      <c r="BWQ114" s="940"/>
      <c r="BWR114" s="940"/>
      <c r="BWS114" s="940"/>
      <c r="BWT114" s="940"/>
      <c r="BWU114" s="940"/>
      <c r="BWV114" s="940"/>
      <c r="BWW114" s="940"/>
      <c r="BWX114" s="940"/>
      <c r="BWY114" s="940"/>
      <c r="BWZ114" s="940"/>
      <c r="BXA114" s="940"/>
      <c r="BXB114" s="940"/>
      <c r="BXC114" s="940"/>
      <c r="BXD114" s="940"/>
      <c r="BXE114" s="940"/>
      <c r="BXF114" s="940"/>
      <c r="BXG114" s="940"/>
      <c r="BXH114" s="940"/>
      <c r="BXI114" s="940"/>
      <c r="BXJ114" s="940"/>
      <c r="BXK114" s="940"/>
      <c r="BXL114" s="940"/>
      <c r="BXM114" s="940"/>
      <c r="BXN114" s="940"/>
      <c r="BXO114" s="940"/>
      <c r="BXP114" s="940"/>
      <c r="BXQ114" s="940"/>
      <c r="BXR114" s="940"/>
      <c r="BXS114" s="940"/>
      <c r="BXT114" s="940"/>
      <c r="BXU114" s="940"/>
      <c r="BXV114" s="940"/>
      <c r="BXW114" s="940"/>
      <c r="BXX114" s="940"/>
      <c r="BXY114" s="940"/>
      <c r="BXZ114" s="940"/>
      <c r="BYA114" s="940"/>
      <c r="BYB114" s="940"/>
      <c r="BYC114" s="940"/>
      <c r="BYD114" s="940"/>
      <c r="BYE114" s="940"/>
      <c r="BYF114" s="940"/>
      <c r="BYG114" s="940"/>
      <c r="BYH114" s="940"/>
      <c r="BYI114" s="940"/>
      <c r="BYJ114" s="940"/>
      <c r="BYK114" s="940"/>
      <c r="BYL114" s="940"/>
      <c r="BYM114" s="940"/>
      <c r="BYN114" s="940"/>
      <c r="BYO114" s="940"/>
      <c r="BYP114" s="940"/>
      <c r="BYQ114" s="940"/>
      <c r="BYR114" s="940"/>
      <c r="BYS114" s="940"/>
      <c r="BYT114" s="940"/>
      <c r="BYU114" s="940"/>
      <c r="BYV114" s="940"/>
      <c r="BYW114" s="940"/>
      <c r="BYX114" s="940"/>
      <c r="BYY114" s="940"/>
      <c r="BYZ114" s="940"/>
      <c r="BZA114" s="940"/>
      <c r="BZB114" s="940"/>
      <c r="BZC114" s="940"/>
      <c r="BZD114" s="940"/>
      <c r="BZE114" s="940"/>
      <c r="BZF114" s="940"/>
      <c r="BZG114" s="940"/>
      <c r="BZH114" s="940"/>
      <c r="BZI114" s="940"/>
      <c r="BZJ114" s="940"/>
      <c r="BZK114" s="940"/>
      <c r="BZL114" s="940"/>
      <c r="BZM114" s="940"/>
      <c r="BZN114" s="940"/>
      <c r="BZO114" s="940"/>
      <c r="BZP114" s="940"/>
      <c r="BZQ114" s="940"/>
      <c r="BZR114" s="940"/>
      <c r="BZS114" s="940"/>
      <c r="BZT114" s="940"/>
      <c r="BZU114" s="940"/>
      <c r="BZV114" s="940"/>
      <c r="BZW114" s="940"/>
      <c r="BZX114" s="940"/>
      <c r="BZY114" s="940"/>
      <c r="BZZ114" s="940"/>
      <c r="CAA114" s="940"/>
      <c r="CAB114" s="940"/>
      <c r="CAC114" s="940"/>
      <c r="CAD114" s="940"/>
      <c r="CAE114" s="940"/>
      <c r="CAF114" s="940"/>
      <c r="CAG114" s="940"/>
      <c r="CAH114" s="940"/>
      <c r="CAI114" s="940"/>
      <c r="CAJ114" s="940"/>
      <c r="CAK114" s="940"/>
      <c r="CAL114" s="940"/>
      <c r="CAM114" s="940"/>
      <c r="CAN114" s="940"/>
      <c r="CAO114" s="940"/>
      <c r="CAP114" s="940"/>
      <c r="CAQ114" s="940"/>
      <c r="CAR114" s="940"/>
      <c r="CAS114" s="940"/>
      <c r="CAT114" s="940"/>
      <c r="CAU114" s="940"/>
      <c r="CAV114" s="940"/>
      <c r="CAW114" s="940"/>
      <c r="CAX114" s="940"/>
      <c r="CAY114" s="940"/>
      <c r="CAZ114" s="940"/>
      <c r="CBA114" s="940"/>
      <c r="CBB114" s="940"/>
      <c r="CBC114" s="940"/>
      <c r="CBD114" s="940"/>
      <c r="CBE114" s="940"/>
      <c r="CBF114" s="940"/>
      <c r="CBG114" s="940"/>
      <c r="CBH114" s="940"/>
      <c r="CBI114" s="940"/>
      <c r="CBJ114" s="940"/>
      <c r="CBK114" s="940"/>
      <c r="CBL114" s="940"/>
      <c r="CBM114" s="940"/>
      <c r="CBN114" s="940"/>
      <c r="CBO114" s="940"/>
      <c r="CBP114" s="940"/>
      <c r="CBQ114" s="940"/>
      <c r="CBR114" s="940"/>
      <c r="CBS114" s="940"/>
      <c r="CBT114" s="940"/>
      <c r="CBU114" s="940"/>
      <c r="CBV114" s="940"/>
      <c r="CBW114" s="940"/>
      <c r="CBX114" s="940"/>
      <c r="CBY114" s="940"/>
      <c r="CBZ114" s="940"/>
      <c r="CCA114" s="940"/>
      <c r="CCB114" s="940"/>
      <c r="CCC114" s="940"/>
      <c r="CCD114" s="940"/>
      <c r="CCE114" s="940"/>
      <c r="CCF114" s="940"/>
      <c r="CCG114" s="940"/>
      <c r="CCH114" s="940"/>
      <c r="CCI114" s="940"/>
      <c r="CCJ114" s="940"/>
      <c r="CCK114" s="940"/>
      <c r="CCL114" s="940"/>
      <c r="CCM114" s="940"/>
      <c r="CCN114" s="940"/>
      <c r="CCO114" s="940"/>
      <c r="CCP114" s="940"/>
      <c r="CCQ114" s="940"/>
      <c r="CCR114" s="940"/>
      <c r="CCS114" s="940"/>
      <c r="CCT114" s="940"/>
      <c r="CCU114" s="940"/>
      <c r="CCV114" s="940"/>
      <c r="CCW114" s="940"/>
      <c r="CCX114" s="940"/>
      <c r="CCY114" s="940"/>
      <c r="CCZ114" s="940"/>
      <c r="CDA114" s="940"/>
      <c r="CDB114" s="940"/>
      <c r="CDC114" s="940"/>
      <c r="CDD114" s="940"/>
      <c r="CDE114" s="940"/>
      <c r="CDF114" s="940"/>
      <c r="CDG114" s="940"/>
      <c r="CDH114" s="940"/>
      <c r="CDI114" s="940"/>
      <c r="CDJ114" s="940"/>
      <c r="CDK114" s="940"/>
      <c r="CDL114" s="940"/>
      <c r="CDM114" s="940"/>
      <c r="CDN114" s="940"/>
      <c r="CDO114" s="940"/>
      <c r="CDP114" s="940"/>
      <c r="CDQ114" s="940"/>
      <c r="CDR114" s="940"/>
      <c r="CDS114" s="940"/>
      <c r="CDT114" s="940"/>
      <c r="CDU114" s="940"/>
      <c r="CDV114" s="940"/>
      <c r="CDW114" s="940"/>
      <c r="CDX114" s="940"/>
      <c r="CDY114" s="940"/>
      <c r="CDZ114" s="940"/>
      <c r="CEA114" s="940"/>
      <c r="CEB114" s="940"/>
      <c r="CEC114" s="940"/>
      <c r="CED114" s="940"/>
      <c r="CEE114" s="940"/>
      <c r="CEF114" s="940"/>
      <c r="CEG114" s="940"/>
      <c r="CEH114" s="940"/>
      <c r="CEI114" s="940"/>
      <c r="CEJ114" s="940"/>
      <c r="CEK114" s="940"/>
      <c r="CEL114" s="940"/>
      <c r="CEM114" s="940"/>
      <c r="CEN114" s="940"/>
      <c r="CEO114" s="940"/>
      <c r="CEP114" s="940"/>
      <c r="CEQ114" s="940"/>
      <c r="CER114" s="940"/>
      <c r="CES114" s="940"/>
      <c r="CET114" s="940"/>
      <c r="CEU114" s="940"/>
      <c r="CEV114" s="940"/>
      <c r="CEW114" s="940"/>
      <c r="CEX114" s="940"/>
      <c r="CEY114" s="940"/>
      <c r="CEZ114" s="940"/>
      <c r="CFA114" s="940"/>
      <c r="CFB114" s="940"/>
      <c r="CFC114" s="940"/>
      <c r="CFD114" s="940"/>
      <c r="CFE114" s="940"/>
      <c r="CFF114" s="940"/>
      <c r="CFG114" s="940"/>
      <c r="CFH114" s="940"/>
      <c r="CFI114" s="940"/>
      <c r="CFJ114" s="940"/>
      <c r="CFK114" s="940"/>
      <c r="CFL114" s="940"/>
      <c r="CFM114" s="940"/>
      <c r="CFN114" s="940"/>
      <c r="CFO114" s="940"/>
      <c r="CFP114" s="940"/>
      <c r="CFQ114" s="940"/>
      <c r="CFR114" s="940"/>
      <c r="CFS114" s="940"/>
      <c r="CFT114" s="940"/>
      <c r="CFU114" s="940"/>
      <c r="CFV114" s="940"/>
      <c r="CFW114" s="940"/>
      <c r="CFX114" s="940"/>
      <c r="CFY114" s="940"/>
      <c r="CFZ114" s="940"/>
      <c r="CGA114" s="940"/>
      <c r="CGB114" s="940"/>
      <c r="CGC114" s="940"/>
      <c r="CGD114" s="940"/>
      <c r="CGE114" s="940"/>
      <c r="CGF114" s="940"/>
      <c r="CGG114" s="940"/>
      <c r="CGH114" s="940"/>
      <c r="CGI114" s="940"/>
      <c r="CGJ114" s="940"/>
      <c r="CGK114" s="940"/>
      <c r="CGL114" s="940"/>
      <c r="CGM114" s="940"/>
      <c r="CGN114" s="940"/>
      <c r="CGO114" s="940"/>
      <c r="CGP114" s="940"/>
      <c r="CGQ114" s="940"/>
      <c r="CGR114" s="940"/>
      <c r="CGS114" s="940"/>
      <c r="CGT114" s="940"/>
      <c r="CGU114" s="940"/>
      <c r="CGV114" s="940"/>
      <c r="CGW114" s="940"/>
      <c r="CGX114" s="940"/>
      <c r="CGY114" s="940"/>
      <c r="CGZ114" s="940"/>
      <c r="CHA114" s="940"/>
      <c r="CHB114" s="940"/>
      <c r="CHC114" s="940"/>
      <c r="CHD114" s="940"/>
      <c r="CHE114" s="940"/>
      <c r="CHF114" s="940"/>
      <c r="CHG114" s="940"/>
      <c r="CHH114" s="940"/>
      <c r="CHI114" s="940"/>
      <c r="CHJ114" s="940"/>
      <c r="CHK114" s="940"/>
      <c r="CHL114" s="940"/>
      <c r="CHM114" s="940"/>
      <c r="CHN114" s="940"/>
      <c r="CHO114" s="940"/>
      <c r="CHP114" s="940"/>
      <c r="CHQ114" s="940"/>
      <c r="CHR114" s="940"/>
      <c r="CHS114" s="940"/>
      <c r="CHT114" s="940"/>
      <c r="CHU114" s="940"/>
      <c r="CHV114" s="940"/>
      <c r="CHW114" s="940"/>
      <c r="CHX114" s="940"/>
      <c r="CHY114" s="940"/>
      <c r="CHZ114" s="940"/>
      <c r="CIA114" s="940"/>
      <c r="CIB114" s="940"/>
      <c r="CIC114" s="940"/>
      <c r="CID114" s="940"/>
      <c r="CIE114" s="940"/>
      <c r="CIF114" s="940"/>
      <c r="CIG114" s="940"/>
      <c r="CIH114" s="940"/>
      <c r="CII114" s="940"/>
      <c r="CIJ114" s="940"/>
      <c r="CIK114" s="940"/>
      <c r="CIL114" s="940"/>
      <c r="CIM114" s="940"/>
      <c r="CIN114" s="940"/>
      <c r="CIO114" s="940"/>
      <c r="CIP114" s="940"/>
      <c r="CIQ114" s="940"/>
      <c r="CIR114" s="940"/>
      <c r="CIS114" s="940"/>
      <c r="CIT114" s="940"/>
      <c r="CIU114" s="940"/>
      <c r="CIV114" s="940"/>
      <c r="CIW114" s="940"/>
      <c r="CIX114" s="940"/>
      <c r="CIY114" s="940"/>
      <c r="CIZ114" s="940"/>
      <c r="CJA114" s="940"/>
      <c r="CJB114" s="940"/>
      <c r="CJC114" s="940"/>
      <c r="CJD114" s="940"/>
      <c r="CJE114" s="940"/>
      <c r="CJF114" s="940"/>
      <c r="CJG114" s="940"/>
      <c r="CJH114" s="940"/>
      <c r="CJI114" s="940"/>
      <c r="CJJ114" s="940"/>
      <c r="CJK114" s="940"/>
      <c r="CJL114" s="940"/>
      <c r="CJM114" s="940"/>
      <c r="CJN114" s="940"/>
      <c r="CJO114" s="940"/>
      <c r="CJP114" s="940"/>
      <c r="CJQ114" s="940"/>
      <c r="CJR114" s="940"/>
      <c r="CJS114" s="940"/>
      <c r="CJT114" s="940"/>
      <c r="CJU114" s="940"/>
      <c r="CJV114" s="940"/>
      <c r="CJW114" s="940"/>
      <c r="CJX114" s="940"/>
      <c r="CJY114" s="940"/>
      <c r="CJZ114" s="940"/>
      <c r="CKA114" s="940"/>
      <c r="CKB114" s="940"/>
      <c r="CKC114" s="940"/>
      <c r="CKD114" s="940"/>
      <c r="CKE114" s="940"/>
      <c r="CKF114" s="940"/>
      <c r="CKG114" s="940"/>
      <c r="CKH114" s="940"/>
      <c r="CKI114" s="940"/>
      <c r="CKJ114" s="940"/>
      <c r="CKK114" s="940"/>
      <c r="CKL114" s="940"/>
      <c r="CKM114" s="940"/>
      <c r="CKN114" s="940"/>
      <c r="CKO114" s="940"/>
      <c r="CKP114" s="940"/>
      <c r="CKQ114" s="940"/>
      <c r="CKR114" s="940"/>
      <c r="CKS114" s="940"/>
      <c r="CKT114" s="940"/>
      <c r="CKU114" s="940"/>
      <c r="CKV114" s="940"/>
      <c r="CKW114" s="940"/>
      <c r="CKX114" s="940"/>
      <c r="CKY114" s="940"/>
      <c r="CKZ114" s="940"/>
      <c r="CLA114" s="940"/>
      <c r="CLB114" s="940"/>
      <c r="CLC114" s="940"/>
      <c r="CLD114" s="940"/>
      <c r="CLE114" s="940"/>
      <c r="CLF114" s="940"/>
      <c r="CLG114" s="940"/>
      <c r="CLH114" s="940"/>
      <c r="CLI114" s="940"/>
      <c r="CLJ114" s="940"/>
      <c r="CLK114" s="940"/>
      <c r="CLL114" s="940"/>
      <c r="CLM114" s="940"/>
      <c r="CLN114" s="940"/>
      <c r="CLO114" s="940"/>
      <c r="CLP114" s="940"/>
      <c r="CLQ114" s="940"/>
      <c r="CLR114" s="940"/>
      <c r="CLS114" s="940"/>
      <c r="CLT114" s="940"/>
      <c r="CLU114" s="940"/>
      <c r="CLV114" s="940"/>
      <c r="CLW114" s="940"/>
      <c r="CLX114" s="940"/>
      <c r="CLY114" s="940"/>
      <c r="CLZ114" s="940"/>
      <c r="CMA114" s="940"/>
      <c r="CMB114" s="940"/>
      <c r="CMC114" s="940"/>
      <c r="CMD114" s="940"/>
      <c r="CME114" s="940"/>
      <c r="CMF114" s="940"/>
      <c r="CMG114" s="940"/>
      <c r="CMH114" s="940"/>
      <c r="CMI114" s="940"/>
      <c r="CMJ114" s="940"/>
      <c r="CMK114" s="940"/>
      <c r="CML114" s="940"/>
      <c r="CMM114" s="940"/>
      <c r="CMN114" s="940"/>
      <c r="CMO114" s="940"/>
      <c r="CMP114" s="940"/>
      <c r="CMQ114" s="940"/>
      <c r="CMR114" s="940"/>
      <c r="CMS114" s="940"/>
      <c r="CMT114" s="940"/>
      <c r="CMU114" s="940"/>
      <c r="CMV114" s="940"/>
      <c r="CMW114" s="940"/>
      <c r="CMX114" s="940"/>
      <c r="CMY114" s="940"/>
      <c r="CMZ114" s="940"/>
      <c r="CNA114" s="940"/>
      <c r="CNB114" s="940"/>
      <c r="CNC114" s="940"/>
      <c r="CND114" s="940"/>
      <c r="CNE114" s="940"/>
      <c r="CNF114" s="940"/>
      <c r="CNG114" s="940"/>
      <c r="CNH114" s="940"/>
      <c r="CNI114" s="940"/>
      <c r="CNJ114" s="940"/>
      <c r="CNK114" s="940"/>
      <c r="CNL114" s="940"/>
      <c r="CNM114" s="940"/>
      <c r="CNN114" s="940"/>
      <c r="CNO114" s="940"/>
      <c r="CNP114" s="940"/>
      <c r="CNQ114" s="940"/>
      <c r="CNR114" s="940"/>
      <c r="CNS114" s="940"/>
      <c r="CNT114" s="940"/>
      <c r="CNU114" s="940"/>
      <c r="CNV114" s="940"/>
      <c r="CNW114" s="940"/>
      <c r="CNX114" s="940"/>
      <c r="CNY114" s="940"/>
      <c r="CNZ114" s="940"/>
      <c r="COA114" s="940"/>
      <c r="COB114" s="940"/>
      <c r="COC114" s="940"/>
      <c r="COD114" s="940"/>
      <c r="COE114" s="940"/>
      <c r="COF114" s="940"/>
      <c r="COG114" s="940"/>
      <c r="COH114" s="940"/>
      <c r="COI114" s="940"/>
      <c r="COJ114" s="940"/>
      <c r="COK114" s="940"/>
      <c r="COL114" s="940"/>
      <c r="COM114" s="940"/>
      <c r="CON114" s="940"/>
      <c r="COO114" s="940"/>
      <c r="COP114" s="940"/>
      <c r="COQ114" s="940"/>
      <c r="COR114" s="940"/>
      <c r="COS114" s="940"/>
      <c r="COT114" s="940"/>
      <c r="COU114" s="940"/>
      <c r="COV114" s="940"/>
      <c r="COW114" s="940"/>
      <c r="COX114" s="940"/>
      <c r="COY114" s="940"/>
      <c r="COZ114" s="940"/>
      <c r="CPA114" s="940"/>
      <c r="CPB114" s="940"/>
      <c r="CPC114" s="940"/>
      <c r="CPD114" s="940"/>
      <c r="CPE114" s="940"/>
      <c r="CPF114" s="940"/>
      <c r="CPG114" s="940"/>
      <c r="CPH114" s="940"/>
      <c r="CPI114" s="940"/>
      <c r="CPJ114" s="940"/>
      <c r="CPK114" s="940"/>
      <c r="CPL114" s="940"/>
      <c r="CPM114" s="940"/>
      <c r="CPN114" s="940"/>
      <c r="CPO114" s="940"/>
      <c r="CPP114" s="940"/>
      <c r="CPQ114" s="940"/>
      <c r="CPR114" s="940"/>
      <c r="CPS114" s="940"/>
      <c r="CPT114" s="940"/>
      <c r="CPU114" s="940"/>
      <c r="CPV114" s="940"/>
      <c r="CPW114" s="940"/>
      <c r="CPX114" s="940"/>
      <c r="CPY114" s="940"/>
      <c r="CPZ114" s="940"/>
      <c r="CQA114" s="940"/>
      <c r="CQB114" s="940"/>
      <c r="CQC114" s="940"/>
      <c r="CQD114" s="940"/>
      <c r="CQE114" s="940"/>
      <c r="CQF114" s="940"/>
      <c r="CQG114" s="940"/>
      <c r="CQH114" s="940"/>
      <c r="CQI114" s="940"/>
      <c r="CQJ114" s="940"/>
      <c r="CQK114" s="940"/>
      <c r="CQL114" s="940"/>
      <c r="CQM114" s="940"/>
      <c r="CQN114" s="940"/>
      <c r="CQO114" s="940"/>
      <c r="CQP114" s="940"/>
      <c r="CQQ114" s="940"/>
      <c r="CQR114" s="940"/>
      <c r="CQS114" s="940"/>
      <c r="CQT114" s="940"/>
      <c r="CQU114" s="940"/>
      <c r="CQV114" s="940"/>
      <c r="CQW114" s="940"/>
      <c r="CQX114" s="940"/>
      <c r="CQY114" s="940"/>
      <c r="CQZ114" s="940"/>
      <c r="CRA114" s="940"/>
      <c r="CRB114" s="940"/>
      <c r="CRC114" s="940"/>
      <c r="CRD114" s="940"/>
      <c r="CRE114" s="940"/>
      <c r="CRF114" s="940"/>
      <c r="CRG114" s="940"/>
      <c r="CRH114" s="940"/>
      <c r="CRI114" s="940"/>
      <c r="CRJ114" s="940"/>
      <c r="CRK114" s="940"/>
      <c r="CRL114" s="940"/>
      <c r="CRM114" s="940"/>
      <c r="CRN114" s="940"/>
      <c r="CRO114" s="940"/>
      <c r="CRP114" s="940"/>
      <c r="CRQ114" s="940"/>
      <c r="CRR114" s="940"/>
      <c r="CRS114" s="940"/>
      <c r="CRT114" s="940"/>
      <c r="CRU114" s="940"/>
      <c r="CRV114" s="940"/>
      <c r="CRW114" s="940"/>
      <c r="CRX114" s="940"/>
      <c r="CRY114" s="940"/>
      <c r="CRZ114" s="940"/>
      <c r="CSA114" s="940"/>
      <c r="CSB114" s="940"/>
      <c r="CSC114" s="940"/>
      <c r="CSD114" s="940"/>
      <c r="CSE114" s="940"/>
      <c r="CSF114" s="940"/>
      <c r="CSG114" s="940"/>
      <c r="CSH114" s="940"/>
      <c r="CSI114" s="940"/>
      <c r="CSJ114" s="940"/>
      <c r="CSK114" s="940"/>
      <c r="CSL114" s="940"/>
      <c r="CSM114" s="940"/>
      <c r="CSN114" s="940"/>
      <c r="CSO114" s="940"/>
      <c r="CSP114" s="940"/>
      <c r="CSQ114" s="940"/>
      <c r="CSR114" s="940"/>
      <c r="CSS114" s="940"/>
      <c r="CST114" s="940"/>
      <c r="CSU114" s="940"/>
      <c r="CSV114" s="940"/>
      <c r="CSW114" s="940"/>
      <c r="CSX114" s="940"/>
      <c r="CSY114" s="940"/>
      <c r="CSZ114" s="940"/>
      <c r="CTA114" s="940"/>
      <c r="CTB114" s="940"/>
      <c r="CTC114" s="940"/>
      <c r="CTD114" s="940"/>
      <c r="CTE114" s="940"/>
      <c r="CTF114" s="940"/>
      <c r="CTG114" s="940"/>
      <c r="CTH114" s="940"/>
      <c r="CTI114" s="940"/>
      <c r="CTJ114" s="940"/>
      <c r="CTK114" s="940"/>
      <c r="CTL114" s="940"/>
      <c r="CTM114" s="940"/>
      <c r="CTN114" s="940"/>
      <c r="CTO114" s="940"/>
      <c r="CTP114" s="940"/>
      <c r="CTQ114" s="940"/>
      <c r="CTR114" s="940"/>
      <c r="CTS114" s="940"/>
      <c r="CTT114" s="940"/>
      <c r="CTU114" s="940"/>
      <c r="CTV114" s="940"/>
      <c r="CTW114" s="940"/>
      <c r="CTX114" s="940"/>
      <c r="CTY114" s="940"/>
      <c r="CTZ114" s="940"/>
      <c r="CUA114" s="940"/>
      <c r="CUB114" s="940"/>
      <c r="CUC114" s="940"/>
      <c r="CUD114" s="940"/>
      <c r="CUE114" s="940"/>
      <c r="CUF114" s="940"/>
      <c r="CUG114" s="940"/>
      <c r="CUH114" s="940"/>
      <c r="CUI114" s="940"/>
      <c r="CUJ114" s="940"/>
      <c r="CUK114" s="940"/>
      <c r="CUL114" s="940"/>
      <c r="CUM114" s="940"/>
      <c r="CUN114" s="940"/>
      <c r="CUO114" s="940"/>
      <c r="CUP114" s="940"/>
      <c r="CUQ114" s="940"/>
      <c r="CUR114" s="940"/>
      <c r="CUS114" s="940"/>
      <c r="CUT114" s="940"/>
      <c r="CUU114" s="940"/>
      <c r="CUV114" s="940"/>
      <c r="CUW114" s="940"/>
      <c r="CUX114" s="940"/>
      <c r="CUY114" s="940"/>
      <c r="CUZ114" s="940"/>
      <c r="CVA114" s="940"/>
      <c r="CVB114" s="940"/>
      <c r="CVC114" s="940"/>
      <c r="CVD114" s="940"/>
      <c r="CVE114" s="940"/>
      <c r="CVF114" s="940"/>
      <c r="CVG114" s="940"/>
      <c r="CVH114" s="940"/>
      <c r="CVI114" s="940"/>
      <c r="CVJ114" s="940"/>
      <c r="CVK114" s="940"/>
      <c r="CVL114" s="940"/>
      <c r="CVM114" s="940"/>
      <c r="CVN114" s="940"/>
      <c r="CVO114" s="940"/>
      <c r="CVP114" s="940"/>
      <c r="CVQ114" s="940"/>
      <c r="CVR114" s="940"/>
      <c r="CVS114" s="940"/>
      <c r="CVT114" s="940"/>
      <c r="CVU114" s="940"/>
      <c r="CVV114" s="940"/>
      <c r="CVW114" s="940"/>
      <c r="CVX114" s="940"/>
      <c r="CVY114" s="940"/>
      <c r="CVZ114" s="940"/>
      <c r="CWA114" s="940"/>
      <c r="CWB114" s="940"/>
      <c r="CWC114" s="940"/>
      <c r="CWD114" s="940"/>
      <c r="CWE114" s="940"/>
      <c r="CWF114" s="940"/>
      <c r="CWG114" s="940"/>
      <c r="CWH114" s="940"/>
      <c r="CWI114" s="940"/>
      <c r="CWJ114" s="940"/>
      <c r="CWK114" s="940"/>
      <c r="CWL114" s="940"/>
      <c r="CWM114" s="940"/>
      <c r="CWN114" s="940"/>
      <c r="CWO114" s="940"/>
      <c r="CWP114" s="940"/>
      <c r="CWQ114" s="940"/>
      <c r="CWR114" s="940"/>
      <c r="CWS114" s="940"/>
      <c r="CWT114" s="940"/>
      <c r="CWU114" s="940"/>
      <c r="CWV114" s="940"/>
      <c r="CWW114" s="940"/>
      <c r="CWX114" s="940"/>
      <c r="CWY114" s="940"/>
      <c r="CWZ114" s="940"/>
      <c r="CXA114" s="940"/>
      <c r="CXB114" s="940"/>
      <c r="CXC114" s="940"/>
      <c r="CXD114" s="940"/>
      <c r="CXE114" s="940"/>
      <c r="CXF114" s="940"/>
      <c r="CXG114" s="940"/>
      <c r="CXH114" s="940"/>
      <c r="CXI114" s="940"/>
      <c r="CXJ114" s="940"/>
      <c r="CXK114" s="940"/>
      <c r="CXL114" s="940"/>
      <c r="CXM114" s="940"/>
      <c r="CXN114" s="940"/>
      <c r="CXO114" s="940"/>
      <c r="CXP114" s="940"/>
      <c r="CXQ114" s="940"/>
      <c r="CXR114" s="940"/>
      <c r="CXS114" s="940"/>
      <c r="CXT114" s="940"/>
      <c r="CXU114" s="940"/>
      <c r="CXV114" s="940"/>
      <c r="CXW114" s="940"/>
      <c r="CXX114" s="940"/>
      <c r="CXY114" s="940"/>
      <c r="CXZ114" s="940"/>
      <c r="CYA114" s="940"/>
      <c r="CYB114" s="940"/>
      <c r="CYC114" s="940"/>
      <c r="CYD114" s="940"/>
      <c r="CYE114" s="940"/>
      <c r="CYF114" s="940"/>
      <c r="CYG114" s="940"/>
      <c r="CYH114" s="940"/>
      <c r="CYI114" s="940"/>
      <c r="CYJ114" s="940"/>
      <c r="CYK114" s="940"/>
      <c r="CYL114" s="940"/>
      <c r="CYM114" s="940"/>
      <c r="CYN114" s="940"/>
      <c r="CYO114" s="940"/>
      <c r="CYP114" s="940"/>
      <c r="CYQ114" s="940"/>
      <c r="CYR114" s="940"/>
      <c r="CYS114" s="940"/>
      <c r="CYT114" s="940"/>
      <c r="CYU114" s="940"/>
      <c r="CYV114" s="940"/>
      <c r="CYW114" s="940"/>
      <c r="CYX114" s="940"/>
      <c r="CYY114" s="940"/>
      <c r="CYZ114" s="940"/>
      <c r="CZA114" s="940"/>
      <c r="CZB114" s="940"/>
      <c r="CZC114" s="940"/>
      <c r="CZD114" s="940"/>
      <c r="CZE114" s="940"/>
      <c r="CZF114" s="940"/>
      <c r="CZG114" s="940"/>
      <c r="CZH114" s="940"/>
      <c r="CZI114" s="940"/>
      <c r="CZJ114" s="940"/>
      <c r="CZK114" s="940"/>
      <c r="CZL114" s="940"/>
      <c r="CZM114" s="940"/>
      <c r="CZN114" s="940"/>
      <c r="CZO114" s="940"/>
      <c r="CZP114" s="940"/>
      <c r="CZQ114" s="940"/>
      <c r="CZR114" s="940"/>
      <c r="CZS114" s="940"/>
      <c r="CZT114" s="940"/>
      <c r="CZU114" s="940"/>
      <c r="CZV114" s="940"/>
      <c r="CZW114" s="940"/>
      <c r="CZX114" s="940"/>
      <c r="CZY114" s="940"/>
      <c r="CZZ114" s="940"/>
      <c r="DAA114" s="940"/>
      <c r="DAB114" s="940"/>
      <c r="DAC114" s="940"/>
      <c r="DAD114" s="940"/>
      <c r="DAE114" s="940"/>
      <c r="DAF114" s="940"/>
      <c r="DAG114" s="940"/>
      <c r="DAH114" s="940"/>
      <c r="DAI114" s="940"/>
      <c r="DAJ114" s="940"/>
      <c r="DAK114" s="940"/>
      <c r="DAL114" s="940"/>
      <c r="DAM114" s="940"/>
      <c r="DAN114" s="940"/>
      <c r="DAO114" s="940"/>
      <c r="DAP114" s="940"/>
      <c r="DAQ114" s="940"/>
      <c r="DAR114" s="940"/>
      <c r="DAS114" s="940"/>
      <c r="DAT114" s="940"/>
      <c r="DAU114" s="940"/>
      <c r="DAV114" s="940"/>
      <c r="DAW114" s="940"/>
      <c r="DAX114" s="940"/>
      <c r="DAY114" s="940"/>
      <c r="DAZ114" s="940"/>
      <c r="DBA114" s="940"/>
      <c r="DBB114" s="940"/>
      <c r="DBC114" s="940"/>
      <c r="DBD114" s="940"/>
      <c r="DBE114" s="940"/>
      <c r="DBF114" s="940"/>
      <c r="DBG114" s="940"/>
      <c r="DBH114" s="940"/>
      <c r="DBI114" s="940"/>
      <c r="DBJ114" s="940"/>
      <c r="DBK114" s="940"/>
      <c r="DBL114" s="940"/>
      <c r="DBM114" s="940"/>
      <c r="DBN114" s="940"/>
      <c r="DBO114" s="940"/>
      <c r="DBP114" s="940"/>
      <c r="DBQ114" s="940"/>
      <c r="DBR114" s="940"/>
      <c r="DBS114" s="940"/>
      <c r="DBT114" s="940"/>
      <c r="DBU114" s="940"/>
      <c r="DBV114" s="940"/>
      <c r="DBW114" s="940"/>
      <c r="DBX114" s="940"/>
      <c r="DBY114" s="940"/>
      <c r="DBZ114" s="940"/>
      <c r="DCA114" s="940"/>
      <c r="DCB114" s="940"/>
      <c r="DCC114" s="940"/>
      <c r="DCD114" s="940"/>
      <c r="DCE114" s="940"/>
      <c r="DCF114" s="940"/>
      <c r="DCG114" s="940"/>
      <c r="DCH114" s="940"/>
      <c r="DCI114" s="940"/>
      <c r="DCJ114" s="940"/>
      <c r="DCK114" s="940"/>
      <c r="DCL114" s="940"/>
      <c r="DCM114" s="940"/>
      <c r="DCN114" s="940"/>
      <c r="DCO114" s="940"/>
      <c r="DCP114" s="940"/>
      <c r="DCQ114" s="940"/>
      <c r="DCR114" s="940"/>
      <c r="DCS114" s="940"/>
      <c r="DCT114" s="940"/>
      <c r="DCU114" s="940"/>
      <c r="DCV114" s="940"/>
      <c r="DCW114" s="940"/>
      <c r="DCX114" s="940"/>
      <c r="DCY114" s="940"/>
      <c r="DCZ114" s="940"/>
      <c r="DDA114" s="940"/>
      <c r="DDB114" s="940"/>
      <c r="DDC114" s="940"/>
      <c r="DDD114" s="940"/>
      <c r="DDE114" s="940"/>
      <c r="DDF114" s="940"/>
      <c r="DDG114" s="940"/>
      <c r="DDH114" s="940"/>
      <c r="DDI114" s="940"/>
      <c r="DDJ114" s="940"/>
      <c r="DDK114" s="940"/>
      <c r="DDL114" s="940"/>
      <c r="DDM114" s="940"/>
      <c r="DDN114" s="940"/>
      <c r="DDO114" s="940"/>
      <c r="DDP114" s="940"/>
      <c r="DDQ114" s="940"/>
      <c r="DDR114" s="940"/>
      <c r="DDS114" s="940"/>
      <c r="DDT114" s="940"/>
      <c r="DDU114" s="940"/>
      <c r="DDV114" s="940"/>
      <c r="DDW114" s="940"/>
      <c r="DDX114" s="940"/>
      <c r="DDY114" s="940"/>
      <c r="DDZ114" s="940"/>
      <c r="DEA114" s="940"/>
      <c r="DEB114" s="940"/>
      <c r="DEC114" s="940"/>
      <c r="DED114" s="940"/>
      <c r="DEE114" s="940"/>
      <c r="DEF114" s="940"/>
      <c r="DEG114" s="940"/>
      <c r="DEH114" s="940"/>
      <c r="DEI114" s="940"/>
      <c r="DEJ114" s="940"/>
      <c r="DEK114" s="940"/>
      <c r="DEL114" s="940"/>
      <c r="DEM114" s="940"/>
      <c r="DEN114" s="940"/>
      <c r="DEO114" s="940"/>
      <c r="DEP114" s="940"/>
      <c r="DEQ114" s="940"/>
      <c r="DER114" s="940"/>
      <c r="DES114" s="940"/>
      <c r="DET114" s="940"/>
      <c r="DEU114" s="940"/>
      <c r="DEV114" s="940"/>
      <c r="DEW114" s="940"/>
      <c r="DEX114" s="940"/>
      <c r="DEY114" s="940"/>
      <c r="DEZ114" s="940"/>
      <c r="DFA114" s="940"/>
      <c r="DFB114" s="940"/>
      <c r="DFC114" s="940"/>
      <c r="DFD114" s="940"/>
      <c r="DFE114" s="940"/>
      <c r="DFF114" s="940"/>
      <c r="DFG114" s="940"/>
      <c r="DFH114" s="940"/>
      <c r="DFI114" s="940"/>
      <c r="DFJ114" s="940"/>
      <c r="DFK114" s="940"/>
      <c r="DFL114" s="940"/>
      <c r="DFM114" s="940"/>
      <c r="DFN114" s="940"/>
      <c r="DFO114" s="940"/>
      <c r="DFP114" s="940"/>
      <c r="DFQ114" s="940"/>
      <c r="DFR114" s="940"/>
      <c r="DFS114" s="940"/>
      <c r="DFT114" s="940"/>
      <c r="DFU114" s="940"/>
      <c r="DFV114" s="940"/>
      <c r="DFW114" s="940"/>
      <c r="DFX114" s="940"/>
      <c r="DFY114" s="940"/>
      <c r="DFZ114" s="940"/>
      <c r="DGA114" s="940"/>
      <c r="DGB114" s="940"/>
      <c r="DGC114" s="940"/>
      <c r="DGD114" s="940"/>
      <c r="DGE114" s="940"/>
      <c r="DGF114" s="940"/>
      <c r="DGG114" s="940"/>
      <c r="DGH114" s="940"/>
      <c r="DGI114" s="940"/>
      <c r="DGJ114" s="940"/>
      <c r="DGK114" s="940"/>
      <c r="DGL114" s="940"/>
      <c r="DGM114" s="940"/>
      <c r="DGN114" s="940"/>
      <c r="DGO114" s="940"/>
      <c r="DGP114" s="940"/>
      <c r="DGQ114" s="940"/>
      <c r="DGR114" s="940"/>
      <c r="DGS114" s="940"/>
      <c r="DGT114" s="940"/>
      <c r="DGU114" s="940"/>
      <c r="DGV114" s="940"/>
      <c r="DGW114" s="940"/>
      <c r="DGX114" s="940"/>
      <c r="DGY114" s="940"/>
      <c r="DGZ114" s="940"/>
      <c r="DHA114" s="940"/>
      <c r="DHB114" s="940"/>
      <c r="DHC114" s="940"/>
      <c r="DHD114" s="940"/>
      <c r="DHE114" s="940"/>
      <c r="DHF114" s="940"/>
      <c r="DHG114" s="940"/>
      <c r="DHH114" s="940"/>
      <c r="DHI114" s="940"/>
      <c r="DHJ114" s="940"/>
      <c r="DHK114" s="940"/>
      <c r="DHL114" s="940"/>
      <c r="DHM114" s="940"/>
      <c r="DHN114" s="940"/>
      <c r="DHO114" s="940"/>
      <c r="DHP114" s="940"/>
      <c r="DHQ114" s="940"/>
      <c r="DHR114" s="940"/>
      <c r="DHS114" s="940"/>
      <c r="DHT114" s="940"/>
      <c r="DHU114" s="940"/>
      <c r="DHV114" s="940"/>
      <c r="DHW114" s="940"/>
      <c r="DHX114" s="940"/>
      <c r="DHY114" s="940"/>
      <c r="DHZ114" s="940"/>
      <c r="DIA114" s="940"/>
      <c r="DIB114" s="940"/>
      <c r="DIC114" s="940"/>
      <c r="DID114" s="940"/>
      <c r="DIE114" s="940"/>
      <c r="DIF114" s="940"/>
      <c r="DIG114" s="940"/>
      <c r="DIH114" s="940"/>
      <c r="DII114" s="940"/>
      <c r="DIJ114" s="940"/>
      <c r="DIK114" s="940"/>
      <c r="DIL114" s="940"/>
      <c r="DIM114" s="940"/>
      <c r="DIN114" s="940"/>
      <c r="DIO114" s="940"/>
      <c r="DIP114" s="940"/>
      <c r="DIQ114" s="940"/>
      <c r="DIR114" s="940"/>
      <c r="DIS114" s="940"/>
      <c r="DIT114" s="940"/>
      <c r="DIU114" s="940"/>
      <c r="DIV114" s="940"/>
      <c r="DIW114" s="940"/>
      <c r="DIX114" s="940"/>
      <c r="DIY114" s="940"/>
      <c r="DIZ114" s="940"/>
      <c r="DJA114" s="940"/>
      <c r="DJB114" s="940"/>
      <c r="DJC114" s="940"/>
      <c r="DJD114" s="940"/>
      <c r="DJE114" s="940"/>
      <c r="DJF114" s="940"/>
      <c r="DJG114" s="940"/>
      <c r="DJH114" s="940"/>
      <c r="DJI114" s="940"/>
      <c r="DJJ114" s="940"/>
      <c r="DJK114" s="940"/>
      <c r="DJL114" s="940"/>
      <c r="DJM114" s="940"/>
      <c r="DJN114" s="940"/>
      <c r="DJO114" s="940"/>
      <c r="DJP114" s="940"/>
      <c r="DJQ114" s="940"/>
      <c r="DJR114" s="940"/>
      <c r="DJS114" s="940"/>
      <c r="DJT114" s="940"/>
      <c r="DJU114" s="940"/>
      <c r="DJV114" s="940"/>
      <c r="DJW114" s="940"/>
      <c r="DJX114" s="940"/>
      <c r="DJY114" s="940"/>
      <c r="DJZ114" s="940"/>
      <c r="DKA114" s="940"/>
      <c r="DKB114" s="940"/>
      <c r="DKC114" s="940"/>
      <c r="DKD114" s="940"/>
      <c r="DKE114" s="940"/>
      <c r="DKF114" s="940"/>
      <c r="DKG114" s="940"/>
      <c r="DKH114" s="940"/>
      <c r="DKI114" s="940"/>
      <c r="DKJ114" s="940"/>
      <c r="DKK114" s="940"/>
      <c r="DKL114" s="940"/>
      <c r="DKM114" s="940"/>
      <c r="DKN114" s="940"/>
      <c r="DKO114" s="940"/>
      <c r="DKP114" s="940"/>
      <c r="DKQ114" s="940"/>
      <c r="DKR114" s="940"/>
      <c r="DKS114" s="940"/>
      <c r="DKT114" s="940"/>
      <c r="DKU114" s="940"/>
      <c r="DKV114" s="940"/>
      <c r="DKW114" s="940"/>
      <c r="DKX114" s="940"/>
      <c r="DKY114" s="940"/>
      <c r="DKZ114" s="940"/>
      <c r="DLA114" s="940"/>
      <c r="DLB114" s="940"/>
      <c r="DLC114" s="940"/>
      <c r="DLD114" s="940"/>
      <c r="DLE114" s="940"/>
      <c r="DLF114" s="940"/>
      <c r="DLG114" s="940"/>
      <c r="DLH114" s="940"/>
      <c r="DLI114" s="940"/>
      <c r="DLJ114" s="940"/>
      <c r="DLK114" s="940"/>
      <c r="DLL114" s="940"/>
      <c r="DLM114" s="940"/>
      <c r="DLN114" s="940"/>
      <c r="DLO114" s="940"/>
      <c r="DLP114" s="940"/>
      <c r="DLQ114" s="940"/>
      <c r="DLR114" s="940"/>
      <c r="DLS114" s="940"/>
      <c r="DLT114" s="940"/>
      <c r="DLU114" s="940"/>
      <c r="DLV114" s="940"/>
      <c r="DLW114" s="940"/>
      <c r="DLX114" s="940"/>
      <c r="DLY114" s="940"/>
      <c r="DLZ114" s="940"/>
      <c r="DMA114" s="940"/>
      <c r="DMB114" s="940"/>
      <c r="DMC114" s="940"/>
      <c r="DMD114" s="940"/>
      <c r="DME114" s="940"/>
      <c r="DMF114" s="940"/>
      <c r="DMG114" s="940"/>
      <c r="DMH114" s="940"/>
      <c r="DMI114" s="940"/>
      <c r="DMJ114" s="940"/>
      <c r="DMK114" s="940"/>
      <c r="DML114" s="940"/>
      <c r="DMM114" s="940"/>
      <c r="DMN114" s="940"/>
      <c r="DMO114" s="940"/>
      <c r="DMP114" s="940"/>
      <c r="DMQ114" s="940"/>
      <c r="DMR114" s="940"/>
      <c r="DMS114" s="940"/>
      <c r="DMT114" s="940"/>
      <c r="DMU114" s="940"/>
      <c r="DMV114" s="940"/>
      <c r="DMW114" s="940"/>
      <c r="DMX114" s="940"/>
      <c r="DMY114" s="940"/>
      <c r="DMZ114" s="940"/>
      <c r="DNA114" s="940"/>
      <c r="DNB114" s="940"/>
      <c r="DNC114" s="940"/>
      <c r="DND114" s="940"/>
      <c r="DNE114" s="940"/>
      <c r="DNF114" s="940"/>
      <c r="DNG114" s="940"/>
      <c r="DNH114" s="940"/>
      <c r="DNI114" s="940"/>
      <c r="DNJ114" s="940"/>
      <c r="DNK114" s="940"/>
      <c r="DNL114" s="940"/>
      <c r="DNM114" s="940"/>
      <c r="DNN114" s="940"/>
      <c r="DNO114" s="940"/>
      <c r="DNP114" s="940"/>
      <c r="DNQ114" s="940"/>
      <c r="DNR114" s="940"/>
      <c r="DNS114" s="940"/>
      <c r="DNT114" s="940"/>
      <c r="DNU114" s="940"/>
      <c r="DNV114" s="940"/>
      <c r="DNW114" s="940"/>
      <c r="DNX114" s="940"/>
      <c r="DNY114" s="940"/>
      <c r="DNZ114" s="940"/>
      <c r="DOA114" s="940"/>
      <c r="DOB114" s="940"/>
      <c r="DOC114" s="940"/>
      <c r="DOD114" s="940"/>
      <c r="DOE114" s="940"/>
      <c r="DOF114" s="940"/>
      <c r="DOG114" s="940"/>
      <c r="DOH114" s="940"/>
      <c r="DOI114" s="940"/>
      <c r="DOJ114" s="940"/>
      <c r="DOK114" s="940"/>
      <c r="DOL114" s="940"/>
      <c r="DOM114" s="940"/>
      <c r="DON114" s="940"/>
      <c r="DOO114" s="940"/>
      <c r="DOP114" s="940"/>
      <c r="DOQ114" s="940"/>
      <c r="DOR114" s="940"/>
      <c r="DOS114" s="940"/>
      <c r="DOT114" s="940"/>
      <c r="DOU114" s="940"/>
      <c r="DOV114" s="940"/>
      <c r="DOW114" s="940"/>
      <c r="DOX114" s="940"/>
      <c r="DOY114" s="940"/>
      <c r="DOZ114" s="940"/>
      <c r="DPA114" s="940"/>
      <c r="DPB114" s="940"/>
      <c r="DPC114" s="940"/>
      <c r="DPD114" s="940"/>
      <c r="DPE114" s="940"/>
      <c r="DPF114" s="940"/>
      <c r="DPG114" s="940"/>
      <c r="DPH114" s="940"/>
      <c r="DPI114" s="940"/>
      <c r="DPJ114" s="940"/>
      <c r="DPK114" s="940"/>
      <c r="DPL114" s="940"/>
      <c r="DPM114" s="940"/>
      <c r="DPN114" s="940"/>
      <c r="DPO114" s="940"/>
      <c r="DPP114" s="940"/>
      <c r="DPQ114" s="940"/>
      <c r="DPR114" s="940"/>
      <c r="DPS114" s="940"/>
      <c r="DPT114" s="940"/>
      <c r="DPU114" s="940"/>
      <c r="DPV114" s="940"/>
      <c r="DPW114" s="940"/>
      <c r="DPX114" s="940"/>
      <c r="DPY114" s="940"/>
      <c r="DPZ114" s="940"/>
      <c r="DQA114" s="940"/>
      <c r="DQB114" s="940"/>
      <c r="DQC114" s="940"/>
      <c r="DQD114" s="940"/>
      <c r="DQE114" s="940"/>
      <c r="DQF114" s="940"/>
      <c r="DQG114" s="940"/>
      <c r="DQH114" s="940"/>
      <c r="DQI114" s="940"/>
      <c r="DQJ114" s="940"/>
      <c r="DQK114" s="940"/>
      <c r="DQL114" s="940"/>
      <c r="DQM114" s="940"/>
      <c r="DQN114" s="940"/>
      <c r="DQO114" s="940"/>
      <c r="DQP114" s="940"/>
      <c r="DQQ114" s="940"/>
      <c r="DQR114" s="940"/>
      <c r="DQS114" s="940"/>
      <c r="DQT114" s="940"/>
      <c r="DQU114" s="940"/>
      <c r="DQV114" s="940"/>
      <c r="DQW114" s="940"/>
      <c r="DQX114" s="940"/>
      <c r="DQY114" s="940"/>
      <c r="DQZ114" s="940"/>
      <c r="DRA114" s="940"/>
      <c r="DRB114" s="940"/>
      <c r="DRC114" s="940"/>
      <c r="DRD114" s="940"/>
      <c r="DRE114" s="940"/>
      <c r="DRF114" s="940"/>
      <c r="DRG114" s="940"/>
      <c r="DRH114" s="940"/>
      <c r="DRI114" s="940"/>
      <c r="DRJ114" s="940"/>
      <c r="DRK114" s="940"/>
      <c r="DRL114" s="940"/>
      <c r="DRM114" s="940"/>
      <c r="DRN114" s="940"/>
      <c r="DRO114" s="940"/>
      <c r="DRP114" s="940"/>
      <c r="DRQ114" s="940"/>
      <c r="DRR114" s="940"/>
      <c r="DRS114" s="940"/>
      <c r="DRT114" s="940"/>
      <c r="DRU114" s="940"/>
      <c r="DRV114" s="940"/>
      <c r="DRW114" s="940"/>
      <c r="DRX114" s="940"/>
      <c r="DRY114" s="940"/>
      <c r="DRZ114" s="940"/>
      <c r="DSA114" s="940"/>
      <c r="DSB114" s="940"/>
      <c r="DSC114" s="940"/>
      <c r="DSD114" s="940"/>
      <c r="DSE114" s="940"/>
      <c r="DSF114" s="940"/>
      <c r="DSG114" s="940"/>
      <c r="DSH114" s="940"/>
      <c r="DSI114" s="940"/>
      <c r="DSJ114" s="940"/>
      <c r="DSK114" s="940"/>
      <c r="DSL114" s="940"/>
      <c r="DSM114" s="940"/>
      <c r="DSN114" s="940"/>
      <c r="DSO114" s="940"/>
      <c r="DSP114" s="940"/>
      <c r="DSQ114" s="940"/>
      <c r="DSR114" s="940"/>
      <c r="DSS114" s="940"/>
      <c r="DST114" s="940"/>
      <c r="DSU114" s="940"/>
      <c r="DSV114" s="940"/>
      <c r="DSW114" s="940"/>
      <c r="DSX114" s="940"/>
      <c r="DSY114" s="940"/>
      <c r="DSZ114" s="940"/>
      <c r="DTA114" s="940"/>
      <c r="DTB114" s="940"/>
      <c r="DTC114" s="940"/>
      <c r="DTD114" s="940"/>
      <c r="DTE114" s="940"/>
      <c r="DTF114" s="940"/>
      <c r="DTG114" s="940"/>
      <c r="DTH114" s="940"/>
      <c r="DTI114" s="940"/>
      <c r="DTJ114" s="940"/>
      <c r="DTK114" s="940"/>
      <c r="DTL114" s="940"/>
      <c r="DTM114" s="940"/>
      <c r="DTN114" s="940"/>
      <c r="DTO114" s="940"/>
      <c r="DTP114" s="940"/>
      <c r="DTQ114" s="940"/>
      <c r="DTR114" s="940"/>
      <c r="DTS114" s="940"/>
      <c r="DTT114" s="940"/>
      <c r="DTU114" s="940"/>
      <c r="DTV114" s="940"/>
      <c r="DTW114" s="940"/>
      <c r="DTX114" s="940"/>
      <c r="DTY114" s="940"/>
      <c r="DTZ114" s="940"/>
      <c r="DUA114" s="940"/>
      <c r="DUB114" s="940"/>
      <c r="DUC114" s="940"/>
      <c r="DUD114" s="940"/>
      <c r="DUE114" s="940"/>
      <c r="DUF114" s="940"/>
      <c r="DUG114" s="940"/>
      <c r="DUH114" s="940"/>
      <c r="DUI114" s="940"/>
      <c r="DUJ114" s="940"/>
      <c r="DUK114" s="940"/>
      <c r="DUL114" s="940"/>
      <c r="DUM114" s="940"/>
      <c r="DUN114" s="940"/>
      <c r="DUO114" s="940"/>
      <c r="DUP114" s="940"/>
      <c r="DUQ114" s="940"/>
      <c r="DUR114" s="940"/>
      <c r="DUS114" s="940"/>
      <c r="DUT114" s="940"/>
      <c r="DUU114" s="940"/>
      <c r="DUV114" s="940"/>
      <c r="DUW114" s="940"/>
      <c r="DUX114" s="940"/>
      <c r="DUY114" s="940"/>
      <c r="DUZ114" s="940"/>
      <c r="DVA114" s="940"/>
      <c r="DVB114" s="940"/>
      <c r="DVC114" s="940"/>
      <c r="DVD114" s="940"/>
      <c r="DVE114" s="940"/>
      <c r="DVF114" s="940"/>
      <c r="DVG114" s="940"/>
      <c r="DVH114" s="940"/>
      <c r="DVI114" s="940"/>
      <c r="DVJ114" s="940"/>
      <c r="DVK114" s="940"/>
      <c r="DVL114" s="940"/>
      <c r="DVM114" s="940"/>
      <c r="DVN114" s="940"/>
      <c r="DVO114" s="940"/>
      <c r="DVP114" s="940"/>
      <c r="DVQ114" s="940"/>
      <c r="DVR114" s="940"/>
      <c r="DVS114" s="940"/>
      <c r="DVT114" s="940"/>
      <c r="DVU114" s="940"/>
      <c r="DVV114" s="940"/>
      <c r="DVW114" s="940"/>
      <c r="DVX114" s="940"/>
      <c r="DVY114" s="940"/>
      <c r="DVZ114" s="940"/>
      <c r="DWA114" s="940"/>
      <c r="DWB114" s="940"/>
      <c r="DWC114" s="940"/>
      <c r="DWD114" s="940"/>
      <c r="DWE114" s="940"/>
      <c r="DWF114" s="940"/>
      <c r="DWG114" s="940"/>
      <c r="DWH114" s="940"/>
      <c r="DWI114" s="940"/>
      <c r="DWJ114" s="940"/>
      <c r="DWK114" s="940"/>
      <c r="DWL114" s="940"/>
      <c r="DWM114" s="940"/>
      <c r="DWN114" s="940"/>
      <c r="DWO114" s="940"/>
      <c r="DWP114" s="940"/>
      <c r="DWQ114" s="940"/>
      <c r="DWR114" s="940"/>
      <c r="DWS114" s="940"/>
      <c r="DWT114" s="940"/>
      <c r="DWU114" s="940"/>
      <c r="DWV114" s="940"/>
      <c r="DWW114" s="940"/>
      <c r="DWX114" s="940"/>
      <c r="DWY114" s="940"/>
      <c r="DWZ114" s="940"/>
      <c r="DXA114" s="940"/>
      <c r="DXB114" s="940"/>
      <c r="DXC114" s="940"/>
      <c r="DXD114" s="940"/>
      <c r="DXE114" s="940"/>
      <c r="DXF114" s="940"/>
      <c r="DXG114" s="940"/>
      <c r="DXH114" s="940"/>
      <c r="DXI114" s="940"/>
      <c r="DXJ114" s="940"/>
      <c r="DXK114" s="940"/>
      <c r="DXL114" s="940"/>
      <c r="DXM114" s="940"/>
      <c r="DXN114" s="940"/>
      <c r="DXO114" s="940"/>
      <c r="DXP114" s="940"/>
      <c r="DXQ114" s="940"/>
      <c r="DXR114" s="940"/>
      <c r="DXS114" s="940"/>
      <c r="DXT114" s="940"/>
      <c r="DXU114" s="940"/>
      <c r="DXV114" s="940"/>
      <c r="DXW114" s="940"/>
      <c r="DXX114" s="940"/>
      <c r="DXY114" s="940"/>
      <c r="DXZ114" s="940"/>
      <c r="DYA114" s="940"/>
      <c r="DYB114" s="940"/>
      <c r="DYC114" s="940"/>
      <c r="DYD114" s="940"/>
      <c r="DYE114" s="940"/>
      <c r="DYF114" s="940"/>
      <c r="DYG114" s="940"/>
      <c r="DYH114" s="940"/>
      <c r="DYI114" s="940"/>
      <c r="DYJ114" s="940"/>
      <c r="DYK114" s="940"/>
      <c r="DYL114" s="940"/>
      <c r="DYM114" s="940"/>
      <c r="DYN114" s="940"/>
      <c r="DYO114" s="940"/>
      <c r="DYP114" s="940"/>
      <c r="DYQ114" s="940"/>
      <c r="DYR114" s="940"/>
      <c r="DYS114" s="940"/>
      <c r="DYT114" s="940"/>
      <c r="DYU114" s="940"/>
      <c r="DYV114" s="940"/>
      <c r="DYW114" s="940"/>
      <c r="DYX114" s="940"/>
      <c r="DYY114" s="940"/>
      <c r="DYZ114" s="940"/>
      <c r="DZA114" s="940"/>
      <c r="DZB114" s="940"/>
      <c r="DZC114" s="940"/>
      <c r="DZD114" s="940"/>
      <c r="DZE114" s="940"/>
      <c r="DZF114" s="940"/>
      <c r="DZG114" s="940"/>
      <c r="DZH114" s="940"/>
      <c r="DZI114" s="940"/>
      <c r="DZJ114" s="940"/>
      <c r="DZK114" s="940"/>
      <c r="DZL114" s="940"/>
      <c r="DZM114" s="940"/>
      <c r="DZN114" s="940"/>
      <c r="DZO114" s="940"/>
      <c r="DZP114" s="940"/>
      <c r="DZQ114" s="940"/>
      <c r="DZR114" s="940"/>
      <c r="DZS114" s="940"/>
      <c r="DZT114" s="940"/>
      <c r="DZU114" s="940"/>
      <c r="DZV114" s="940"/>
      <c r="DZW114" s="940"/>
      <c r="DZX114" s="940"/>
      <c r="DZY114" s="940"/>
      <c r="DZZ114" s="940"/>
      <c r="EAA114" s="940"/>
      <c r="EAB114" s="940"/>
      <c r="EAC114" s="940"/>
      <c r="EAD114" s="940"/>
      <c r="EAE114" s="940"/>
      <c r="EAF114" s="940"/>
      <c r="EAG114" s="940"/>
      <c r="EAH114" s="940"/>
      <c r="EAI114" s="940"/>
      <c r="EAJ114" s="940"/>
      <c r="EAK114" s="940"/>
      <c r="EAL114" s="940"/>
      <c r="EAM114" s="940"/>
      <c r="EAN114" s="940"/>
      <c r="EAO114" s="940"/>
      <c r="EAP114" s="940"/>
      <c r="EAQ114" s="940"/>
      <c r="EAR114" s="940"/>
      <c r="EAS114" s="940"/>
      <c r="EAT114" s="940"/>
      <c r="EAU114" s="940"/>
      <c r="EAV114" s="940"/>
      <c r="EAW114" s="940"/>
      <c r="EAX114" s="940"/>
      <c r="EAY114" s="940"/>
      <c r="EAZ114" s="940"/>
      <c r="EBA114" s="940"/>
      <c r="EBB114" s="940"/>
      <c r="EBC114" s="940"/>
      <c r="EBD114" s="940"/>
      <c r="EBE114" s="940"/>
      <c r="EBF114" s="940"/>
      <c r="EBG114" s="940"/>
      <c r="EBH114" s="940"/>
      <c r="EBI114" s="940"/>
      <c r="EBJ114" s="940"/>
      <c r="EBK114" s="940"/>
      <c r="EBL114" s="940"/>
      <c r="EBM114" s="940"/>
      <c r="EBN114" s="940"/>
      <c r="EBO114" s="940"/>
      <c r="EBP114" s="940"/>
      <c r="EBQ114" s="940"/>
      <c r="EBR114" s="940"/>
      <c r="EBS114" s="940"/>
      <c r="EBT114" s="940"/>
      <c r="EBU114" s="940"/>
      <c r="EBV114" s="940"/>
      <c r="EBW114" s="940"/>
      <c r="EBX114" s="940"/>
      <c r="EBY114" s="940"/>
      <c r="EBZ114" s="940"/>
      <c r="ECA114" s="940"/>
      <c r="ECB114" s="940"/>
      <c r="ECC114" s="940"/>
      <c r="ECD114" s="940"/>
      <c r="ECE114" s="940"/>
      <c r="ECF114" s="940"/>
      <c r="ECG114" s="940"/>
      <c r="ECH114" s="940"/>
      <c r="ECI114" s="940"/>
      <c r="ECJ114" s="940"/>
      <c r="ECK114" s="940"/>
      <c r="ECL114" s="940"/>
      <c r="ECM114" s="940"/>
      <c r="ECN114" s="940"/>
      <c r="ECO114" s="940"/>
      <c r="ECP114" s="940"/>
      <c r="ECQ114" s="940"/>
      <c r="ECR114" s="940"/>
      <c r="ECS114" s="940"/>
      <c r="ECT114" s="940"/>
      <c r="ECU114" s="940"/>
      <c r="ECV114" s="940"/>
      <c r="ECW114" s="940"/>
      <c r="ECX114" s="940"/>
      <c r="ECY114" s="940"/>
      <c r="ECZ114" s="940"/>
      <c r="EDA114" s="940"/>
      <c r="EDB114" s="940"/>
      <c r="EDC114" s="940"/>
      <c r="EDD114" s="940"/>
      <c r="EDE114" s="940"/>
      <c r="EDF114" s="940"/>
      <c r="EDG114" s="940"/>
      <c r="EDH114" s="940"/>
      <c r="EDI114" s="940"/>
      <c r="EDJ114" s="940"/>
      <c r="EDK114" s="940"/>
      <c r="EDL114" s="940"/>
      <c r="EDM114" s="940"/>
      <c r="EDN114" s="940"/>
      <c r="EDO114" s="940"/>
      <c r="EDP114" s="940"/>
      <c r="EDQ114" s="940"/>
      <c r="EDR114" s="940"/>
      <c r="EDS114" s="940"/>
      <c r="EDT114" s="940"/>
      <c r="EDU114" s="940"/>
      <c r="EDV114" s="940"/>
      <c r="EDW114" s="940"/>
      <c r="EDX114" s="940"/>
      <c r="EDY114" s="940"/>
      <c r="EDZ114" s="940"/>
      <c r="EEA114" s="940"/>
      <c r="EEB114" s="940"/>
      <c r="EEC114" s="940"/>
      <c r="EED114" s="940"/>
      <c r="EEE114" s="940"/>
      <c r="EEF114" s="940"/>
      <c r="EEG114" s="940"/>
      <c r="EEH114" s="940"/>
      <c r="EEI114" s="940"/>
      <c r="EEJ114" s="940"/>
      <c r="EEK114" s="940"/>
      <c r="EEL114" s="940"/>
      <c r="EEM114" s="940"/>
      <c r="EEN114" s="940"/>
      <c r="EEO114" s="940"/>
      <c r="EEP114" s="940"/>
      <c r="EEQ114" s="940"/>
      <c r="EER114" s="940"/>
      <c r="EES114" s="940"/>
      <c r="EET114" s="940"/>
      <c r="EEU114" s="940"/>
      <c r="EEV114" s="940"/>
      <c r="EEW114" s="940"/>
      <c r="EEX114" s="940"/>
      <c r="EEY114" s="940"/>
      <c r="EEZ114" s="940"/>
      <c r="EFA114" s="940"/>
      <c r="EFB114" s="940"/>
      <c r="EFC114" s="940"/>
      <c r="EFD114" s="940"/>
      <c r="EFE114" s="940"/>
      <c r="EFF114" s="940"/>
      <c r="EFG114" s="940"/>
      <c r="EFH114" s="940"/>
      <c r="EFI114" s="940"/>
      <c r="EFJ114" s="940"/>
      <c r="EFK114" s="940"/>
      <c r="EFL114" s="940"/>
      <c r="EFM114" s="940"/>
      <c r="EFN114" s="940"/>
      <c r="EFO114" s="940"/>
      <c r="EFP114" s="940"/>
      <c r="EFQ114" s="940"/>
      <c r="EFR114" s="940"/>
      <c r="EFS114" s="940"/>
      <c r="EFT114" s="940"/>
      <c r="EFU114" s="940"/>
      <c r="EFV114" s="940"/>
      <c r="EFW114" s="940"/>
      <c r="EFX114" s="940"/>
      <c r="EFY114" s="940"/>
      <c r="EFZ114" s="940"/>
      <c r="EGA114" s="940"/>
      <c r="EGB114" s="940"/>
      <c r="EGC114" s="940"/>
      <c r="EGD114" s="940"/>
      <c r="EGE114" s="940"/>
      <c r="EGF114" s="940"/>
      <c r="EGG114" s="940"/>
      <c r="EGH114" s="940"/>
      <c r="EGI114" s="940"/>
      <c r="EGJ114" s="940"/>
      <c r="EGK114" s="940"/>
      <c r="EGL114" s="940"/>
      <c r="EGM114" s="940"/>
      <c r="EGN114" s="940"/>
      <c r="EGO114" s="940"/>
      <c r="EGP114" s="940"/>
      <c r="EGQ114" s="940"/>
      <c r="EGR114" s="940"/>
      <c r="EGS114" s="940"/>
      <c r="EGT114" s="940"/>
      <c r="EGU114" s="940"/>
      <c r="EGV114" s="940"/>
      <c r="EGW114" s="940"/>
      <c r="EGX114" s="940"/>
      <c r="EGY114" s="940"/>
      <c r="EGZ114" s="940"/>
      <c r="EHA114" s="940"/>
      <c r="EHB114" s="940"/>
      <c r="EHC114" s="940"/>
      <c r="EHD114" s="940"/>
      <c r="EHE114" s="940"/>
      <c r="EHF114" s="940"/>
      <c r="EHG114" s="940"/>
      <c r="EHH114" s="940"/>
      <c r="EHI114" s="940"/>
      <c r="EHJ114" s="940"/>
      <c r="EHK114" s="940"/>
      <c r="EHL114" s="940"/>
      <c r="EHM114" s="940"/>
      <c r="EHN114" s="940"/>
      <c r="EHO114" s="940"/>
      <c r="EHP114" s="940"/>
      <c r="EHQ114" s="940"/>
      <c r="EHR114" s="940"/>
      <c r="EHS114" s="940"/>
      <c r="EHT114" s="940"/>
      <c r="EHU114" s="940"/>
      <c r="EHV114" s="940"/>
      <c r="EHW114" s="940"/>
      <c r="EHX114" s="940"/>
      <c r="EHY114" s="940"/>
      <c r="EHZ114" s="940"/>
      <c r="EIA114" s="940"/>
      <c r="EIB114" s="940"/>
      <c r="EIC114" s="940"/>
      <c r="EID114" s="940"/>
      <c r="EIE114" s="940"/>
      <c r="EIF114" s="940"/>
      <c r="EIG114" s="940"/>
      <c r="EIH114" s="940"/>
      <c r="EII114" s="940"/>
      <c r="EIJ114" s="940"/>
      <c r="EIK114" s="940"/>
      <c r="EIL114" s="940"/>
      <c r="EIM114" s="940"/>
      <c r="EIN114" s="940"/>
      <c r="EIO114" s="940"/>
      <c r="EIP114" s="940"/>
      <c r="EIQ114" s="940"/>
      <c r="EIR114" s="940"/>
      <c r="EIS114" s="940"/>
      <c r="EIT114" s="940"/>
      <c r="EIU114" s="940"/>
      <c r="EIV114" s="940"/>
      <c r="EIW114" s="940"/>
      <c r="EIX114" s="940"/>
      <c r="EIY114" s="940"/>
      <c r="EIZ114" s="940"/>
      <c r="EJA114" s="940"/>
      <c r="EJB114" s="940"/>
      <c r="EJC114" s="940"/>
      <c r="EJD114" s="940"/>
      <c r="EJE114" s="940"/>
      <c r="EJF114" s="940"/>
      <c r="EJG114" s="940"/>
      <c r="EJH114" s="940"/>
      <c r="EJI114" s="940"/>
      <c r="EJJ114" s="940"/>
      <c r="EJK114" s="940"/>
      <c r="EJL114" s="940"/>
      <c r="EJM114" s="940"/>
      <c r="EJN114" s="940"/>
      <c r="EJO114" s="940"/>
      <c r="EJP114" s="940"/>
      <c r="EJQ114" s="940"/>
      <c r="EJR114" s="940"/>
      <c r="EJS114" s="940"/>
      <c r="EJT114" s="940"/>
      <c r="EJU114" s="940"/>
      <c r="EJV114" s="940"/>
      <c r="EJW114" s="940"/>
      <c r="EJX114" s="940"/>
      <c r="EJY114" s="940"/>
      <c r="EJZ114" s="940"/>
      <c r="EKA114" s="940"/>
      <c r="EKB114" s="940"/>
      <c r="EKC114" s="940"/>
      <c r="EKD114" s="940"/>
      <c r="EKE114" s="940"/>
      <c r="EKF114" s="940"/>
      <c r="EKG114" s="940"/>
      <c r="EKH114" s="940"/>
      <c r="EKI114" s="940"/>
      <c r="EKJ114" s="940"/>
      <c r="EKK114" s="940"/>
      <c r="EKL114" s="940"/>
      <c r="EKM114" s="940"/>
      <c r="EKN114" s="940"/>
      <c r="EKO114" s="940"/>
      <c r="EKP114" s="940"/>
      <c r="EKQ114" s="940"/>
      <c r="EKR114" s="940"/>
      <c r="EKS114" s="940"/>
      <c r="EKT114" s="940"/>
      <c r="EKU114" s="940"/>
      <c r="EKV114" s="940"/>
      <c r="EKW114" s="940"/>
      <c r="EKX114" s="940"/>
      <c r="EKY114" s="940"/>
      <c r="EKZ114" s="940"/>
      <c r="ELA114" s="940"/>
      <c r="ELB114" s="940"/>
      <c r="ELC114" s="940"/>
      <c r="ELD114" s="940"/>
      <c r="ELE114" s="940"/>
      <c r="ELF114" s="940"/>
      <c r="ELG114" s="940"/>
      <c r="ELH114" s="940"/>
      <c r="ELI114" s="940"/>
      <c r="ELJ114" s="940"/>
      <c r="ELK114" s="940"/>
      <c r="ELL114" s="940"/>
      <c r="ELM114" s="940"/>
      <c r="ELN114" s="940"/>
      <c r="ELO114" s="940"/>
      <c r="ELP114" s="940"/>
      <c r="ELQ114" s="940"/>
      <c r="ELR114" s="940"/>
      <c r="ELS114" s="940"/>
      <c r="ELT114" s="940"/>
      <c r="ELU114" s="940"/>
      <c r="ELV114" s="940"/>
      <c r="ELW114" s="940"/>
      <c r="ELX114" s="940"/>
      <c r="ELY114" s="940"/>
      <c r="ELZ114" s="940"/>
      <c r="EMA114" s="940"/>
      <c r="EMB114" s="940"/>
      <c r="EMC114" s="940"/>
      <c r="EMD114" s="940"/>
      <c r="EME114" s="940"/>
      <c r="EMF114" s="940"/>
      <c r="EMG114" s="940"/>
      <c r="EMH114" s="940"/>
      <c r="EMI114" s="940"/>
      <c r="EMJ114" s="940"/>
      <c r="EMK114" s="940"/>
      <c r="EML114" s="940"/>
      <c r="EMM114" s="940"/>
      <c r="EMN114" s="940"/>
      <c r="EMO114" s="940"/>
      <c r="EMP114" s="940"/>
      <c r="EMQ114" s="940"/>
      <c r="EMR114" s="940"/>
      <c r="EMS114" s="940"/>
      <c r="EMT114" s="940"/>
      <c r="EMU114" s="940"/>
      <c r="EMV114" s="940"/>
      <c r="EMW114" s="940"/>
      <c r="EMX114" s="940"/>
      <c r="EMY114" s="940"/>
      <c r="EMZ114" s="940"/>
      <c r="ENA114" s="940"/>
      <c r="ENB114" s="940"/>
      <c r="ENC114" s="940"/>
      <c r="END114" s="940"/>
      <c r="ENE114" s="940"/>
      <c r="ENF114" s="940"/>
      <c r="ENG114" s="940"/>
      <c r="ENH114" s="940"/>
      <c r="ENI114" s="940"/>
      <c r="ENJ114" s="940"/>
      <c r="ENK114" s="940"/>
      <c r="ENL114" s="940"/>
      <c r="ENM114" s="940"/>
      <c r="ENN114" s="940"/>
      <c r="ENO114" s="940"/>
      <c r="ENP114" s="940"/>
      <c r="ENQ114" s="940"/>
      <c r="ENR114" s="940"/>
      <c r="ENS114" s="940"/>
      <c r="ENT114" s="940"/>
      <c r="ENU114" s="940"/>
      <c r="ENV114" s="940"/>
      <c r="ENW114" s="940"/>
      <c r="ENX114" s="940"/>
      <c r="ENY114" s="940"/>
      <c r="ENZ114" s="940"/>
      <c r="EOA114" s="940"/>
      <c r="EOB114" s="940"/>
      <c r="EOC114" s="940"/>
      <c r="EOD114" s="940"/>
      <c r="EOE114" s="940"/>
      <c r="EOF114" s="940"/>
      <c r="EOG114" s="940"/>
      <c r="EOH114" s="940"/>
      <c r="EOI114" s="940"/>
      <c r="EOJ114" s="940"/>
      <c r="EOK114" s="940"/>
      <c r="EOL114" s="940"/>
      <c r="EOM114" s="940"/>
      <c r="EON114" s="940"/>
      <c r="EOO114" s="940"/>
      <c r="EOP114" s="940"/>
      <c r="EOQ114" s="940"/>
      <c r="EOR114" s="940"/>
      <c r="EOS114" s="940"/>
      <c r="EOT114" s="940"/>
      <c r="EOU114" s="940"/>
      <c r="EOV114" s="940"/>
      <c r="EOW114" s="940"/>
      <c r="EOX114" s="940"/>
      <c r="EOY114" s="940"/>
      <c r="EOZ114" s="940"/>
      <c r="EPA114" s="940"/>
      <c r="EPB114" s="940"/>
      <c r="EPC114" s="940"/>
      <c r="EPD114" s="940"/>
      <c r="EPE114" s="940"/>
      <c r="EPF114" s="940"/>
      <c r="EPG114" s="940"/>
      <c r="EPH114" s="940"/>
      <c r="EPI114" s="940"/>
      <c r="EPJ114" s="940"/>
      <c r="EPK114" s="940"/>
      <c r="EPL114" s="940"/>
      <c r="EPM114" s="940"/>
      <c r="EPN114" s="940"/>
      <c r="EPO114" s="940"/>
      <c r="EPP114" s="940"/>
      <c r="EPQ114" s="940"/>
      <c r="EPR114" s="940"/>
      <c r="EPS114" s="940"/>
      <c r="EPT114" s="940"/>
      <c r="EPU114" s="940"/>
      <c r="EPV114" s="940"/>
      <c r="EPW114" s="940"/>
      <c r="EPX114" s="940"/>
      <c r="EPY114" s="940"/>
      <c r="EPZ114" s="940"/>
      <c r="EQA114" s="940"/>
      <c r="EQB114" s="940"/>
      <c r="EQC114" s="940"/>
      <c r="EQD114" s="940"/>
      <c r="EQE114" s="940"/>
      <c r="EQF114" s="940"/>
      <c r="EQG114" s="940"/>
      <c r="EQH114" s="940"/>
      <c r="EQI114" s="940"/>
      <c r="EQJ114" s="940"/>
      <c r="EQK114" s="940"/>
      <c r="EQL114" s="940"/>
      <c r="EQM114" s="940"/>
      <c r="EQN114" s="940"/>
      <c r="EQO114" s="940"/>
      <c r="EQP114" s="940"/>
      <c r="EQQ114" s="940"/>
      <c r="EQR114" s="940"/>
      <c r="EQS114" s="940"/>
      <c r="EQT114" s="940"/>
      <c r="EQU114" s="940"/>
      <c r="EQV114" s="940"/>
      <c r="EQW114" s="940"/>
      <c r="EQX114" s="940"/>
      <c r="EQY114" s="940"/>
      <c r="EQZ114" s="940"/>
      <c r="ERA114" s="940"/>
      <c r="ERB114" s="940"/>
      <c r="ERC114" s="940"/>
      <c r="ERD114" s="940"/>
      <c r="ERE114" s="940"/>
      <c r="ERF114" s="940"/>
      <c r="ERG114" s="940"/>
      <c r="ERH114" s="940"/>
      <c r="ERI114" s="940"/>
      <c r="ERJ114" s="940"/>
      <c r="ERK114" s="940"/>
      <c r="ERL114" s="940"/>
      <c r="ERM114" s="940"/>
      <c r="ERN114" s="940"/>
      <c r="ERO114" s="940"/>
      <c r="ERP114" s="940"/>
      <c r="ERQ114" s="940"/>
      <c r="ERR114" s="940"/>
      <c r="ERS114" s="940"/>
      <c r="ERT114" s="940"/>
      <c r="ERU114" s="940"/>
      <c r="ERV114" s="940"/>
      <c r="ERW114" s="940"/>
      <c r="ERX114" s="940"/>
      <c r="ERY114" s="940"/>
      <c r="ERZ114" s="940"/>
      <c r="ESA114" s="940"/>
      <c r="ESB114" s="940"/>
      <c r="ESC114" s="940"/>
      <c r="ESD114" s="940"/>
      <c r="ESE114" s="940"/>
      <c r="ESF114" s="940"/>
      <c r="ESG114" s="940"/>
      <c r="ESH114" s="940"/>
      <c r="ESI114" s="940"/>
      <c r="ESJ114" s="940"/>
      <c r="ESK114" s="940"/>
      <c r="ESL114" s="940"/>
      <c r="ESM114" s="940"/>
      <c r="ESN114" s="940"/>
      <c r="ESO114" s="940"/>
      <c r="ESP114" s="940"/>
      <c r="ESQ114" s="940"/>
      <c r="ESR114" s="940"/>
      <c r="ESS114" s="940"/>
      <c r="EST114" s="940"/>
      <c r="ESU114" s="940"/>
      <c r="ESV114" s="940"/>
      <c r="ESW114" s="940"/>
      <c r="ESX114" s="940"/>
      <c r="ESY114" s="940"/>
      <c r="ESZ114" s="940"/>
      <c r="ETA114" s="940"/>
      <c r="ETB114" s="940"/>
      <c r="ETC114" s="940"/>
      <c r="ETD114" s="940"/>
      <c r="ETE114" s="940"/>
      <c r="ETF114" s="940"/>
      <c r="ETG114" s="940"/>
      <c r="ETH114" s="940"/>
      <c r="ETI114" s="940"/>
      <c r="ETJ114" s="940"/>
      <c r="ETK114" s="940"/>
      <c r="ETL114" s="940"/>
      <c r="ETM114" s="940"/>
      <c r="ETN114" s="940"/>
      <c r="ETO114" s="940"/>
      <c r="ETP114" s="940"/>
      <c r="ETQ114" s="940"/>
      <c r="ETR114" s="940"/>
      <c r="ETS114" s="940"/>
      <c r="ETT114" s="940"/>
      <c r="ETU114" s="940"/>
      <c r="ETV114" s="940"/>
      <c r="ETW114" s="940"/>
      <c r="ETX114" s="940"/>
      <c r="ETY114" s="940"/>
      <c r="ETZ114" s="940"/>
      <c r="EUA114" s="940"/>
      <c r="EUB114" s="940"/>
      <c r="EUC114" s="940"/>
      <c r="EUD114" s="940"/>
      <c r="EUE114" s="940"/>
      <c r="EUF114" s="940"/>
      <c r="EUG114" s="940"/>
      <c r="EUH114" s="940"/>
      <c r="EUI114" s="940"/>
      <c r="EUJ114" s="940"/>
      <c r="EUK114" s="940"/>
      <c r="EUL114" s="940"/>
      <c r="EUM114" s="940"/>
      <c r="EUN114" s="940"/>
      <c r="EUO114" s="940"/>
      <c r="EUP114" s="940"/>
      <c r="EUQ114" s="940"/>
      <c r="EUR114" s="940"/>
      <c r="EUS114" s="940"/>
      <c r="EUT114" s="940"/>
      <c r="EUU114" s="940"/>
      <c r="EUV114" s="940"/>
      <c r="EUW114" s="940"/>
      <c r="EUX114" s="940"/>
      <c r="EUY114" s="940"/>
      <c r="EUZ114" s="940"/>
      <c r="EVA114" s="940"/>
      <c r="EVB114" s="940"/>
      <c r="EVC114" s="940"/>
      <c r="EVD114" s="940"/>
      <c r="EVE114" s="940"/>
      <c r="EVF114" s="940"/>
      <c r="EVG114" s="940"/>
      <c r="EVH114" s="940"/>
      <c r="EVI114" s="940"/>
      <c r="EVJ114" s="940"/>
      <c r="EVK114" s="940"/>
      <c r="EVL114" s="940"/>
      <c r="EVM114" s="940"/>
      <c r="EVN114" s="940"/>
      <c r="EVO114" s="940"/>
      <c r="EVP114" s="940"/>
      <c r="EVQ114" s="940"/>
      <c r="EVR114" s="940"/>
      <c r="EVS114" s="940"/>
      <c r="EVT114" s="940"/>
      <c r="EVU114" s="940"/>
      <c r="EVV114" s="940"/>
      <c r="EVW114" s="940"/>
      <c r="EVX114" s="940"/>
      <c r="EVY114" s="940"/>
      <c r="EVZ114" s="940"/>
      <c r="EWA114" s="940"/>
      <c r="EWB114" s="940"/>
      <c r="EWC114" s="940"/>
      <c r="EWD114" s="940"/>
      <c r="EWE114" s="940"/>
      <c r="EWF114" s="940"/>
      <c r="EWG114" s="940"/>
      <c r="EWH114" s="940"/>
      <c r="EWI114" s="940"/>
      <c r="EWJ114" s="940"/>
      <c r="EWK114" s="940"/>
      <c r="EWL114" s="940"/>
      <c r="EWM114" s="940"/>
      <c r="EWN114" s="940"/>
      <c r="EWO114" s="940"/>
      <c r="EWP114" s="940"/>
      <c r="EWQ114" s="940"/>
      <c r="EWR114" s="940"/>
      <c r="EWS114" s="940"/>
      <c r="EWT114" s="940"/>
      <c r="EWU114" s="940"/>
      <c r="EWV114" s="940"/>
      <c r="EWW114" s="940"/>
      <c r="EWX114" s="940"/>
      <c r="EWY114" s="940"/>
      <c r="EWZ114" s="940"/>
      <c r="EXA114" s="940"/>
      <c r="EXB114" s="940"/>
      <c r="EXC114" s="940"/>
      <c r="EXD114" s="940"/>
      <c r="EXE114" s="940"/>
      <c r="EXF114" s="940"/>
      <c r="EXG114" s="940"/>
      <c r="EXH114" s="940"/>
      <c r="EXI114" s="940"/>
      <c r="EXJ114" s="940"/>
      <c r="EXK114" s="940"/>
      <c r="EXL114" s="940"/>
      <c r="EXM114" s="940"/>
      <c r="EXN114" s="940"/>
      <c r="EXO114" s="940"/>
      <c r="EXP114" s="940"/>
      <c r="EXQ114" s="940"/>
      <c r="EXR114" s="940"/>
      <c r="EXS114" s="940"/>
      <c r="EXT114" s="940"/>
      <c r="EXU114" s="940"/>
      <c r="EXV114" s="940"/>
      <c r="EXW114" s="940"/>
      <c r="EXX114" s="940"/>
      <c r="EXY114" s="940"/>
      <c r="EXZ114" s="940"/>
      <c r="EYA114" s="940"/>
      <c r="EYB114" s="940"/>
      <c r="EYC114" s="940"/>
      <c r="EYD114" s="940"/>
      <c r="EYE114" s="940"/>
      <c r="EYF114" s="940"/>
      <c r="EYG114" s="940"/>
      <c r="EYH114" s="940"/>
      <c r="EYI114" s="940"/>
      <c r="EYJ114" s="940"/>
      <c r="EYK114" s="940"/>
      <c r="EYL114" s="940"/>
      <c r="EYM114" s="940"/>
      <c r="EYN114" s="940"/>
      <c r="EYO114" s="940"/>
      <c r="EYP114" s="940"/>
      <c r="EYQ114" s="940"/>
      <c r="EYR114" s="940"/>
      <c r="EYS114" s="940"/>
      <c r="EYT114" s="940"/>
      <c r="EYU114" s="940"/>
      <c r="EYV114" s="940"/>
      <c r="EYW114" s="940"/>
      <c r="EYX114" s="940"/>
      <c r="EYY114" s="940"/>
      <c r="EYZ114" s="940"/>
      <c r="EZA114" s="940"/>
      <c r="EZB114" s="940"/>
      <c r="EZC114" s="940"/>
      <c r="EZD114" s="940"/>
      <c r="EZE114" s="940"/>
      <c r="EZF114" s="940"/>
      <c r="EZG114" s="940"/>
      <c r="EZH114" s="940"/>
      <c r="EZI114" s="940"/>
      <c r="EZJ114" s="940"/>
      <c r="EZK114" s="940"/>
      <c r="EZL114" s="940"/>
      <c r="EZM114" s="940"/>
      <c r="EZN114" s="940"/>
      <c r="EZO114" s="940"/>
      <c r="EZP114" s="940"/>
      <c r="EZQ114" s="940"/>
      <c r="EZR114" s="940"/>
      <c r="EZS114" s="940"/>
      <c r="EZT114" s="940"/>
      <c r="EZU114" s="940"/>
      <c r="EZV114" s="940"/>
      <c r="EZW114" s="940"/>
      <c r="EZX114" s="940"/>
      <c r="EZY114" s="940"/>
      <c r="EZZ114" s="940"/>
      <c r="FAA114" s="940"/>
      <c r="FAB114" s="940"/>
      <c r="FAC114" s="940"/>
      <c r="FAD114" s="940"/>
      <c r="FAE114" s="940"/>
      <c r="FAF114" s="940"/>
      <c r="FAG114" s="940"/>
      <c r="FAH114" s="940"/>
      <c r="FAI114" s="940"/>
      <c r="FAJ114" s="940"/>
      <c r="FAK114" s="940"/>
      <c r="FAL114" s="940"/>
      <c r="FAM114" s="940"/>
      <c r="FAN114" s="940"/>
      <c r="FAO114" s="940"/>
      <c r="FAP114" s="940"/>
      <c r="FAQ114" s="940"/>
      <c r="FAR114" s="940"/>
      <c r="FAS114" s="940"/>
      <c r="FAT114" s="940"/>
      <c r="FAU114" s="940"/>
      <c r="FAV114" s="940"/>
      <c r="FAW114" s="940"/>
      <c r="FAX114" s="940"/>
      <c r="FAY114" s="940"/>
      <c r="FAZ114" s="940"/>
      <c r="FBA114" s="940"/>
      <c r="FBB114" s="940"/>
      <c r="FBC114" s="940"/>
      <c r="FBD114" s="940"/>
      <c r="FBE114" s="940"/>
      <c r="FBF114" s="940"/>
      <c r="FBG114" s="940"/>
      <c r="FBH114" s="940"/>
      <c r="FBI114" s="940"/>
      <c r="FBJ114" s="940"/>
      <c r="FBK114" s="940"/>
      <c r="FBL114" s="940"/>
      <c r="FBM114" s="940"/>
      <c r="FBN114" s="940"/>
      <c r="FBO114" s="940"/>
      <c r="FBP114" s="940"/>
      <c r="FBQ114" s="940"/>
      <c r="FBR114" s="940"/>
      <c r="FBS114" s="940"/>
      <c r="FBT114" s="940"/>
      <c r="FBU114" s="940"/>
      <c r="FBV114" s="940"/>
      <c r="FBW114" s="940"/>
      <c r="FBX114" s="940"/>
      <c r="FBY114" s="940"/>
      <c r="FBZ114" s="940"/>
      <c r="FCA114" s="940"/>
      <c r="FCB114" s="940"/>
      <c r="FCC114" s="940"/>
      <c r="FCD114" s="940"/>
      <c r="FCE114" s="940"/>
      <c r="FCF114" s="940"/>
      <c r="FCG114" s="940"/>
      <c r="FCH114" s="940"/>
      <c r="FCI114" s="940"/>
      <c r="FCJ114" s="940"/>
      <c r="FCK114" s="940"/>
      <c r="FCL114" s="940"/>
      <c r="FCM114" s="940"/>
      <c r="FCN114" s="940"/>
      <c r="FCO114" s="940"/>
      <c r="FCP114" s="940"/>
      <c r="FCQ114" s="940"/>
      <c r="FCR114" s="940"/>
      <c r="FCS114" s="940"/>
      <c r="FCT114" s="940"/>
      <c r="FCU114" s="940"/>
      <c r="FCV114" s="940"/>
      <c r="FCW114" s="940"/>
      <c r="FCX114" s="940"/>
      <c r="FCY114" s="940"/>
      <c r="FCZ114" s="940"/>
      <c r="FDA114" s="940"/>
      <c r="FDB114" s="940"/>
      <c r="FDC114" s="940"/>
      <c r="FDD114" s="940"/>
      <c r="FDE114" s="940"/>
      <c r="FDF114" s="940"/>
      <c r="FDG114" s="940"/>
      <c r="FDH114" s="940"/>
      <c r="FDI114" s="940"/>
      <c r="FDJ114" s="940"/>
      <c r="FDK114" s="940"/>
      <c r="FDL114" s="940"/>
      <c r="FDM114" s="940"/>
      <c r="FDN114" s="940"/>
      <c r="FDO114" s="940"/>
      <c r="FDP114" s="940"/>
      <c r="FDQ114" s="940"/>
      <c r="FDR114" s="940"/>
      <c r="FDS114" s="940"/>
      <c r="FDT114" s="940"/>
      <c r="FDU114" s="940"/>
      <c r="FDV114" s="940"/>
      <c r="FDW114" s="940"/>
      <c r="FDX114" s="940"/>
      <c r="FDY114" s="940"/>
      <c r="FDZ114" s="940"/>
      <c r="FEA114" s="940"/>
      <c r="FEB114" s="940"/>
      <c r="FEC114" s="940"/>
      <c r="FED114" s="940"/>
      <c r="FEE114" s="940"/>
      <c r="FEF114" s="940"/>
      <c r="FEG114" s="940"/>
      <c r="FEH114" s="940"/>
      <c r="FEI114" s="940"/>
      <c r="FEJ114" s="940"/>
      <c r="FEK114" s="940"/>
      <c r="FEL114" s="940"/>
      <c r="FEM114" s="940"/>
      <c r="FEN114" s="940"/>
      <c r="FEO114" s="940"/>
      <c r="FEP114" s="940"/>
      <c r="FEQ114" s="940"/>
      <c r="FER114" s="940"/>
      <c r="FES114" s="940"/>
      <c r="FET114" s="940"/>
      <c r="FEU114" s="940"/>
      <c r="FEV114" s="940"/>
      <c r="FEW114" s="940"/>
      <c r="FEX114" s="940"/>
      <c r="FEY114" s="940"/>
      <c r="FEZ114" s="940"/>
      <c r="FFA114" s="940"/>
      <c r="FFB114" s="940"/>
      <c r="FFC114" s="940"/>
      <c r="FFD114" s="940"/>
      <c r="FFE114" s="940"/>
      <c r="FFF114" s="940"/>
      <c r="FFG114" s="940"/>
      <c r="FFH114" s="940"/>
      <c r="FFI114" s="940"/>
      <c r="FFJ114" s="940"/>
      <c r="FFK114" s="940"/>
      <c r="FFL114" s="940"/>
      <c r="FFM114" s="940"/>
      <c r="FFN114" s="940"/>
      <c r="FFO114" s="940"/>
      <c r="FFP114" s="940"/>
      <c r="FFQ114" s="940"/>
      <c r="FFR114" s="940"/>
      <c r="FFS114" s="940"/>
      <c r="FFT114" s="940"/>
      <c r="FFU114" s="940"/>
      <c r="FFV114" s="940"/>
      <c r="FFW114" s="940"/>
      <c r="FFX114" s="940"/>
      <c r="FFY114" s="940"/>
      <c r="FFZ114" s="940"/>
      <c r="FGA114" s="940"/>
      <c r="FGB114" s="940"/>
      <c r="FGC114" s="940"/>
      <c r="FGD114" s="940"/>
      <c r="FGE114" s="940"/>
      <c r="FGF114" s="940"/>
      <c r="FGG114" s="940"/>
      <c r="FGH114" s="940"/>
      <c r="FGI114" s="940"/>
      <c r="FGJ114" s="940"/>
      <c r="FGK114" s="940"/>
      <c r="FGL114" s="940"/>
      <c r="FGM114" s="940"/>
      <c r="FGN114" s="940"/>
      <c r="FGO114" s="940"/>
      <c r="FGP114" s="940"/>
      <c r="FGQ114" s="940"/>
      <c r="FGR114" s="940"/>
      <c r="FGS114" s="940"/>
      <c r="FGT114" s="940"/>
      <c r="FGU114" s="940"/>
      <c r="FGV114" s="940"/>
      <c r="FGW114" s="940"/>
      <c r="FGX114" s="940"/>
      <c r="FGY114" s="940"/>
      <c r="FGZ114" s="940"/>
      <c r="FHA114" s="940"/>
      <c r="FHB114" s="940"/>
      <c r="FHC114" s="940"/>
      <c r="FHD114" s="940"/>
      <c r="FHE114" s="940"/>
      <c r="FHF114" s="940"/>
      <c r="FHG114" s="940"/>
      <c r="FHH114" s="940"/>
      <c r="FHI114" s="940"/>
      <c r="FHJ114" s="940"/>
      <c r="FHK114" s="940"/>
      <c r="FHL114" s="940"/>
      <c r="FHM114" s="940"/>
      <c r="FHN114" s="940"/>
      <c r="FHO114" s="940"/>
      <c r="FHP114" s="940"/>
      <c r="FHQ114" s="940"/>
      <c r="FHR114" s="940"/>
      <c r="FHS114" s="940"/>
      <c r="FHT114" s="940"/>
      <c r="FHU114" s="940"/>
      <c r="FHV114" s="940"/>
      <c r="FHW114" s="940"/>
      <c r="FHX114" s="940"/>
      <c r="FHY114" s="940"/>
      <c r="FHZ114" s="940"/>
      <c r="FIA114" s="940"/>
      <c r="FIB114" s="940"/>
      <c r="FIC114" s="940"/>
      <c r="FID114" s="940"/>
      <c r="FIE114" s="940"/>
      <c r="FIF114" s="940"/>
      <c r="FIG114" s="940"/>
      <c r="FIH114" s="940"/>
      <c r="FII114" s="940"/>
      <c r="FIJ114" s="940"/>
      <c r="FIK114" s="940"/>
      <c r="FIL114" s="940"/>
      <c r="FIM114" s="940"/>
      <c r="FIN114" s="940"/>
      <c r="FIO114" s="940"/>
      <c r="FIP114" s="940"/>
      <c r="FIQ114" s="940"/>
      <c r="FIR114" s="940"/>
      <c r="FIS114" s="940"/>
      <c r="FIT114" s="940"/>
      <c r="FIU114" s="940"/>
      <c r="FIV114" s="940"/>
      <c r="FIW114" s="940"/>
      <c r="FIX114" s="940"/>
      <c r="FIY114" s="940"/>
      <c r="FIZ114" s="940"/>
      <c r="FJA114" s="940"/>
      <c r="FJB114" s="940"/>
      <c r="FJC114" s="940"/>
      <c r="FJD114" s="940"/>
      <c r="FJE114" s="940"/>
      <c r="FJF114" s="940"/>
      <c r="FJG114" s="940"/>
      <c r="FJH114" s="940"/>
      <c r="FJI114" s="940"/>
      <c r="FJJ114" s="940"/>
      <c r="FJK114" s="940"/>
      <c r="FJL114" s="940"/>
      <c r="FJM114" s="940"/>
      <c r="FJN114" s="940"/>
      <c r="FJO114" s="940"/>
      <c r="FJP114" s="940"/>
      <c r="FJQ114" s="940"/>
      <c r="FJR114" s="940"/>
      <c r="FJS114" s="940"/>
      <c r="FJT114" s="940"/>
      <c r="FJU114" s="940"/>
      <c r="FJV114" s="940"/>
      <c r="FJW114" s="940"/>
      <c r="FJX114" s="940"/>
      <c r="FJY114" s="940"/>
      <c r="FJZ114" s="940"/>
      <c r="FKA114" s="940"/>
      <c r="FKB114" s="940"/>
      <c r="FKC114" s="940"/>
      <c r="FKD114" s="940"/>
      <c r="FKE114" s="940"/>
      <c r="FKF114" s="940"/>
      <c r="FKG114" s="940"/>
      <c r="FKH114" s="940"/>
      <c r="FKI114" s="940"/>
      <c r="FKJ114" s="940"/>
      <c r="FKK114" s="940"/>
      <c r="FKL114" s="940"/>
      <c r="FKM114" s="940"/>
      <c r="FKN114" s="940"/>
      <c r="FKO114" s="940"/>
      <c r="FKP114" s="940"/>
      <c r="FKQ114" s="940"/>
      <c r="FKR114" s="940"/>
      <c r="FKS114" s="940"/>
      <c r="FKT114" s="940"/>
      <c r="FKU114" s="940"/>
      <c r="FKV114" s="940"/>
      <c r="FKW114" s="940"/>
      <c r="FKX114" s="940"/>
      <c r="FKY114" s="940"/>
      <c r="FKZ114" s="940"/>
      <c r="FLA114" s="940"/>
      <c r="FLB114" s="940"/>
      <c r="FLC114" s="940"/>
      <c r="FLD114" s="940"/>
      <c r="FLE114" s="940"/>
      <c r="FLF114" s="940"/>
      <c r="FLG114" s="940"/>
      <c r="FLH114" s="940"/>
      <c r="FLI114" s="940"/>
      <c r="FLJ114" s="940"/>
      <c r="FLK114" s="940"/>
      <c r="FLL114" s="940"/>
      <c r="FLM114" s="940"/>
      <c r="FLN114" s="940"/>
      <c r="FLO114" s="940"/>
      <c r="FLP114" s="940"/>
      <c r="FLQ114" s="940"/>
      <c r="FLR114" s="940"/>
      <c r="FLS114" s="940"/>
      <c r="FLT114" s="940"/>
      <c r="FLU114" s="940"/>
      <c r="FLV114" s="940"/>
      <c r="FLW114" s="940"/>
      <c r="FLX114" s="940"/>
      <c r="FLY114" s="940"/>
      <c r="FLZ114" s="940"/>
      <c r="FMA114" s="940"/>
      <c r="FMB114" s="940"/>
      <c r="FMC114" s="940"/>
      <c r="FMD114" s="940"/>
      <c r="FME114" s="940"/>
      <c r="FMF114" s="940"/>
      <c r="FMG114" s="940"/>
      <c r="FMH114" s="940"/>
      <c r="FMI114" s="940"/>
      <c r="FMJ114" s="940"/>
      <c r="FMK114" s="940"/>
      <c r="FML114" s="940"/>
      <c r="FMM114" s="940"/>
      <c r="FMN114" s="940"/>
      <c r="FMO114" s="940"/>
      <c r="FMP114" s="940"/>
      <c r="FMQ114" s="940"/>
      <c r="FMR114" s="940"/>
      <c r="FMS114" s="940"/>
      <c r="FMT114" s="940"/>
      <c r="FMU114" s="940"/>
      <c r="FMV114" s="940"/>
      <c r="FMW114" s="940"/>
      <c r="FMX114" s="940"/>
      <c r="FMY114" s="940"/>
      <c r="FMZ114" s="940"/>
      <c r="FNA114" s="940"/>
      <c r="FNB114" s="940"/>
      <c r="FNC114" s="940"/>
      <c r="FND114" s="940"/>
      <c r="FNE114" s="940"/>
      <c r="FNF114" s="940"/>
      <c r="FNG114" s="940"/>
      <c r="FNH114" s="940"/>
      <c r="FNI114" s="940"/>
      <c r="FNJ114" s="940"/>
      <c r="FNK114" s="940"/>
      <c r="FNL114" s="940"/>
      <c r="FNM114" s="940"/>
      <c r="FNN114" s="940"/>
      <c r="FNO114" s="940"/>
      <c r="FNP114" s="940"/>
      <c r="FNQ114" s="940"/>
      <c r="FNR114" s="940"/>
      <c r="FNS114" s="940"/>
      <c r="FNT114" s="940"/>
      <c r="FNU114" s="940"/>
      <c r="FNV114" s="940"/>
      <c r="FNW114" s="940"/>
      <c r="FNX114" s="940"/>
      <c r="FNY114" s="940"/>
      <c r="FNZ114" s="940"/>
      <c r="FOA114" s="940"/>
      <c r="FOB114" s="940"/>
      <c r="FOC114" s="940"/>
      <c r="FOD114" s="940"/>
      <c r="FOE114" s="940"/>
      <c r="FOF114" s="940"/>
      <c r="FOG114" s="940"/>
      <c r="FOH114" s="940"/>
      <c r="FOI114" s="940"/>
      <c r="FOJ114" s="940"/>
      <c r="FOK114" s="940"/>
      <c r="FOL114" s="940"/>
      <c r="FOM114" s="940"/>
      <c r="FON114" s="940"/>
      <c r="FOO114" s="940"/>
      <c r="FOP114" s="940"/>
      <c r="FOQ114" s="940"/>
      <c r="FOR114" s="940"/>
      <c r="FOS114" s="940"/>
      <c r="FOT114" s="940"/>
      <c r="FOU114" s="940"/>
      <c r="FOV114" s="940"/>
      <c r="FOW114" s="940"/>
      <c r="FOX114" s="940"/>
      <c r="FOY114" s="940"/>
      <c r="FOZ114" s="940"/>
      <c r="FPA114" s="940"/>
      <c r="FPB114" s="940"/>
      <c r="FPC114" s="940"/>
      <c r="FPD114" s="940"/>
      <c r="FPE114" s="940"/>
      <c r="FPF114" s="940"/>
      <c r="FPG114" s="940"/>
      <c r="FPH114" s="940"/>
      <c r="FPI114" s="940"/>
      <c r="FPJ114" s="940"/>
      <c r="FPK114" s="940"/>
      <c r="FPL114" s="940"/>
      <c r="FPM114" s="940"/>
      <c r="FPN114" s="940"/>
      <c r="FPO114" s="940"/>
      <c r="FPP114" s="940"/>
      <c r="FPQ114" s="940"/>
      <c r="FPR114" s="940"/>
      <c r="FPS114" s="940"/>
      <c r="FPT114" s="940"/>
      <c r="FPU114" s="940"/>
      <c r="FPV114" s="940"/>
      <c r="FPW114" s="940"/>
      <c r="FPX114" s="940"/>
      <c r="FPY114" s="940"/>
      <c r="FPZ114" s="940"/>
      <c r="FQA114" s="940"/>
      <c r="FQB114" s="940"/>
      <c r="FQC114" s="940"/>
      <c r="FQD114" s="940"/>
      <c r="FQE114" s="940"/>
      <c r="FQF114" s="940"/>
      <c r="FQG114" s="940"/>
      <c r="FQH114" s="940"/>
      <c r="FQI114" s="940"/>
      <c r="FQJ114" s="940"/>
      <c r="FQK114" s="940"/>
      <c r="FQL114" s="940"/>
      <c r="FQM114" s="940"/>
      <c r="FQN114" s="940"/>
      <c r="FQO114" s="940"/>
      <c r="FQP114" s="940"/>
      <c r="FQQ114" s="940"/>
      <c r="FQR114" s="940"/>
      <c r="FQS114" s="940"/>
      <c r="FQT114" s="940"/>
      <c r="FQU114" s="940"/>
      <c r="FQV114" s="940"/>
      <c r="FQW114" s="940"/>
      <c r="FQX114" s="940"/>
      <c r="FQY114" s="940"/>
      <c r="FQZ114" s="940"/>
      <c r="FRA114" s="940"/>
      <c r="FRB114" s="940"/>
      <c r="FRC114" s="940"/>
      <c r="FRD114" s="940"/>
      <c r="FRE114" s="940"/>
      <c r="FRF114" s="940"/>
      <c r="FRG114" s="940"/>
      <c r="FRH114" s="940"/>
      <c r="FRI114" s="940"/>
      <c r="FRJ114" s="940"/>
      <c r="FRK114" s="940"/>
      <c r="FRL114" s="940"/>
      <c r="FRM114" s="940"/>
      <c r="FRN114" s="940"/>
      <c r="FRO114" s="940"/>
      <c r="FRP114" s="940"/>
      <c r="FRQ114" s="940"/>
      <c r="FRR114" s="940"/>
      <c r="FRS114" s="940"/>
      <c r="FRT114" s="940"/>
      <c r="FRU114" s="940"/>
      <c r="FRV114" s="940"/>
      <c r="FRW114" s="940"/>
      <c r="FRX114" s="940"/>
      <c r="FRY114" s="940"/>
      <c r="FRZ114" s="940"/>
      <c r="FSA114" s="940"/>
      <c r="FSB114" s="940"/>
      <c r="FSC114" s="940"/>
      <c r="FSD114" s="940"/>
      <c r="FSE114" s="940"/>
      <c r="FSF114" s="940"/>
      <c r="FSG114" s="940"/>
      <c r="FSH114" s="940"/>
      <c r="FSI114" s="940"/>
      <c r="FSJ114" s="940"/>
      <c r="FSK114" s="940"/>
      <c r="FSL114" s="940"/>
      <c r="FSM114" s="940"/>
      <c r="FSN114" s="940"/>
      <c r="FSO114" s="940"/>
      <c r="FSP114" s="940"/>
      <c r="FSQ114" s="940"/>
      <c r="FSR114" s="940"/>
      <c r="FSS114" s="940"/>
      <c r="FST114" s="940"/>
      <c r="FSU114" s="940"/>
      <c r="FSV114" s="940"/>
      <c r="FSW114" s="940"/>
      <c r="FSX114" s="940"/>
      <c r="FSY114" s="940"/>
      <c r="FSZ114" s="940"/>
      <c r="FTA114" s="940"/>
      <c r="FTB114" s="940"/>
      <c r="FTC114" s="940"/>
      <c r="FTD114" s="940"/>
      <c r="FTE114" s="940"/>
      <c r="FTF114" s="940"/>
      <c r="FTG114" s="940"/>
      <c r="FTH114" s="940"/>
      <c r="FTI114" s="940"/>
      <c r="FTJ114" s="940"/>
      <c r="FTK114" s="940"/>
      <c r="FTL114" s="940"/>
      <c r="FTM114" s="940"/>
      <c r="FTN114" s="940"/>
      <c r="FTO114" s="940"/>
      <c r="FTP114" s="940"/>
      <c r="FTQ114" s="940"/>
      <c r="FTR114" s="940"/>
      <c r="FTS114" s="940"/>
      <c r="FTT114" s="940"/>
      <c r="FTU114" s="940"/>
      <c r="FTV114" s="940"/>
      <c r="FTW114" s="940"/>
      <c r="FTX114" s="940"/>
      <c r="FTY114" s="940"/>
      <c r="FTZ114" s="940"/>
      <c r="FUA114" s="940"/>
      <c r="FUB114" s="940"/>
      <c r="FUC114" s="940"/>
      <c r="FUD114" s="940"/>
      <c r="FUE114" s="940"/>
      <c r="FUF114" s="940"/>
      <c r="FUG114" s="940"/>
      <c r="FUH114" s="940"/>
      <c r="FUI114" s="940"/>
      <c r="FUJ114" s="940"/>
      <c r="FUK114" s="940"/>
      <c r="FUL114" s="940"/>
      <c r="FUM114" s="940"/>
      <c r="FUN114" s="940"/>
      <c r="FUO114" s="940"/>
      <c r="FUP114" s="940"/>
      <c r="FUQ114" s="940"/>
      <c r="FUR114" s="940"/>
      <c r="FUS114" s="940"/>
      <c r="FUT114" s="940"/>
      <c r="FUU114" s="940"/>
      <c r="FUV114" s="940"/>
      <c r="FUW114" s="940"/>
      <c r="FUX114" s="940"/>
      <c r="FUY114" s="940"/>
      <c r="FUZ114" s="940"/>
      <c r="FVA114" s="940"/>
      <c r="FVB114" s="940"/>
      <c r="FVC114" s="940"/>
      <c r="FVD114" s="940"/>
      <c r="FVE114" s="940"/>
      <c r="FVF114" s="940"/>
      <c r="FVG114" s="940"/>
      <c r="FVH114" s="940"/>
      <c r="FVI114" s="940"/>
      <c r="FVJ114" s="940"/>
      <c r="FVK114" s="940"/>
      <c r="FVL114" s="940"/>
      <c r="FVM114" s="940"/>
      <c r="FVN114" s="940"/>
      <c r="FVO114" s="940"/>
      <c r="FVP114" s="940"/>
      <c r="FVQ114" s="940"/>
      <c r="FVR114" s="940"/>
      <c r="FVS114" s="940"/>
      <c r="FVT114" s="940"/>
      <c r="FVU114" s="940"/>
      <c r="FVV114" s="940"/>
      <c r="FVW114" s="940"/>
      <c r="FVX114" s="940"/>
      <c r="FVY114" s="940"/>
      <c r="FVZ114" s="940"/>
      <c r="FWA114" s="940"/>
      <c r="FWB114" s="940"/>
      <c r="FWC114" s="940"/>
      <c r="FWD114" s="940"/>
      <c r="FWE114" s="940"/>
      <c r="FWF114" s="940"/>
      <c r="FWG114" s="940"/>
      <c r="FWH114" s="940"/>
      <c r="FWI114" s="940"/>
      <c r="FWJ114" s="940"/>
      <c r="FWK114" s="940"/>
      <c r="FWL114" s="940"/>
      <c r="FWM114" s="940"/>
      <c r="FWN114" s="940"/>
      <c r="FWO114" s="940"/>
      <c r="FWP114" s="940"/>
      <c r="FWQ114" s="940"/>
      <c r="FWR114" s="940"/>
      <c r="FWS114" s="940"/>
      <c r="FWT114" s="940"/>
      <c r="FWU114" s="940"/>
      <c r="FWV114" s="940"/>
      <c r="FWW114" s="940"/>
      <c r="FWX114" s="940"/>
      <c r="FWY114" s="940"/>
      <c r="FWZ114" s="940"/>
      <c r="FXA114" s="940"/>
      <c r="FXB114" s="940"/>
      <c r="FXC114" s="940"/>
      <c r="FXD114" s="940"/>
      <c r="FXE114" s="940"/>
      <c r="FXF114" s="940"/>
      <c r="FXG114" s="940"/>
      <c r="FXH114" s="940"/>
      <c r="FXI114" s="940"/>
      <c r="FXJ114" s="940"/>
      <c r="FXK114" s="940"/>
      <c r="FXL114" s="940"/>
      <c r="FXM114" s="940"/>
      <c r="FXN114" s="940"/>
      <c r="FXO114" s="940"/>
      <c r="FXP114" s="940"/>
      <c r="FXQ114" s="940"/>
      <c r="FXR114" s="940"/>
      <c r="FXS114" s="940"/>
      <c r="FXT114" s="940"/>
      <c r="FXU114" s="940"/>
      <c r="FXV114" s="940"/>
      <c r="FXW114" s="940"/>
      <c r="FXX114" s="940"/>
      <c r="FXY114" s="940"/>
      <c r="FXZ114" s="940"/>
      <c r="FYA114" s="940"/>
      <c r="FYB114" s="940"/>
      <c r="FYC114" s="940"/>
      <c r="FYD114" s="940"/>
      <c r="FYE114" s="940"/>
      <c r="FYF114" s="940"/>
      <c r="FYG114" s="940"/>
      <c r="FYH114" s="940"/>
      <c r="FYI114" s="940"/>
      <c r="FYJ114" s="940"/>
      <c r="FYK114" s="940"/>
      <c r="FYL114" s="940"/>
      <c r="FYM114" s="940"/>
      <c r="FYN114" s="940"/>
      <c r="FYO114" s="940"/>
      <c r="FYP114" s="940"/>
      <c r="FYQ114" s="940"/>
      <c r="FYR114" s="940"/>
      <c r="FYS114" s="940"/>
      <c r="FYT114" s="940"/>
      <c r="FYU114" s="940"/>
      <c r="FYV114" s="940"/>
      <c r="FYW114" s="940"/>
      <c r="FYX114" s="940"/>
      <c r="FYY114" s="940"/>
      <c r="FYZ114" s="940"/>
      <c r="FZA114" s="940"/>
      <c r="FZB114" s="940"/>
      <c r="FZC114" s="940"/>
      <c r="FZD114" s="940"/>
      <c r="FZE114" s="940"/>
      <c r="FZF114" s="940"/>
      <c r="FZG114" s="940"/>
      <c r="FZH114" s="940"/>
      <c r="FZI114" s="940"/>
      <c r="FZJ114" s="940"/>
      <c r="FZK114" s="940"/>
      <c r="FZL114" s="940"/>
      <c r="FZM114" s="940"/>
      <c r="FZN114" s="940"/>
      <c r="FZO114" s="940"/>
      <c r="FZP114" s="940"/>
      <c r="FZQ114" s="940"/>
      <c r="FZR114" s="940"/>
      <c r="FZS114" s="940"/>
      <c r="FZT114" s="940"/>
      <c r="FZU114" s="940"/>
      <c r="FZV114" s="940"/>
      <c r="FZW114" s="940"/>
      <c r="FZX114" s="940"/>
      <c r="FZY114" s="940"/>
      <c r="FZZ114" s="940"/>
      <c r="GAA114" s="940"/>
      <c r="GAB114" s="940"/>
      <c r="GAC114" s="940"/>
      <c r="GAD114" s="940"/>
      <c r="GAE114" s="940"/>
      <c r="GAF114" s="940"/>
      <c r="GAG114" s="940"/>
      <c r="GAH114" s="940"/>
      <c r="GAI114" s="940"/>
      <c r="GAJ114" s="940"/>
      <c r="GAK114" s="940"/>
      <c r="GAL114" s="940"/>
      <c r="GAM114" s="940"/>
      <c r="GAN114" s="940"/>
      <c r="GAO114" s="940"/>
      <c r="GAP114" s="940"/>
      <c r="GAQ114" s="940"/>
      <c r="GAR114" s="940"/>
      <c r="GAS114" s="940"/>
      <c r="GAT114" s="940"/>
      <c r="GAU114" s="940"/>
      <c r="GAV114" s="940"/>
      <c r="GAW114" s="940"/>
      <c r="GAX114" s="940"/>
      <c r="GAY114" s="940"/>
      <c r="GAZ114" s="940"/>
      <c r="GBA114" s="940"/>
      <c r="GBB114" s="940"/>
      <c r="GBC114" s="940"/>
      <c r="GBD114" s="940"/>
      <c r="GBE114" s="940"/>
      <c r="GBF114" s="940"/>
      <c r="GBG114" s="940"/>
      <c r="GBH114" s="940"/>
      <c r="GBI114" s="940"/>
      <c r="GBJ114" s="940"/>
      <c r="GBK114" s="940"/>
      <c r="GBL114" s="940"/>
      <c r="GBM114" s="940"/>
      <c r="GBN114" s="940"/>
      <c r="GBO114" s="940"/>
      <c r="GBP114" s="940"/>
      <c r="GBQ114" s="940"/>
      <c r="GBR114" s="940"/>
      <c r="GBS114" s="940"/>
      <c r="GBT114" s="940"/>
      <c r="GBU114" s="940"/>
      <c r="GBV114" s="940"/>
      <c r="GBW114" s="940"/>
      <c r="GBX114" s="940"/>
      <c r="GBY114" s="940"/>
      <c r="GBZ114" s="940"/>
      <c r="GCA114" s="940"/>
      <c r="GCB114" s="940"/>
      <c r="GCC114" s="940"/>
      <c r="GCD114" s="940"/>
      <c r="GCE114" s="940"/>
      <c r="GCF114" s="940"/>
      <c r="GCG114" s="940"/>
      <c r="GCH114" s="940"/>
      <c r="GCI114" s="940"/>
      <c r="GCJ114" s="940"/>
      <c r="GCK114" s="940"/>
      <c r="GCL114" s="940"/>
      <c r="GCM114" s="940"/>
      <c r="GCN114" s="940"/>
      <c r="GCO114" s="940"/>
      <c r="GCP114" s="940"/>
      <c r="GCQ114" s="940"/>
      <c r="GCR114" s="940"/>
      <c r="GCS114" s="940"/>
      <c r="GCT114" s="940"/>
      <c r="GCU114" s="940"/>
      <c r="GCV114" s="940"/>
      <c r="GCW114" s="940"/>
      <c r="GCX114" s="940"/>
      <c r="GCY114" s="940"/>
      <c r="GCZ114" s="940"/>
      <c r="GDA114" s="940"/>
      <c r="GDB114" s="940"/>
      <c r="GDC114" s="940"/>
      <c r="GDD114" s="940"/>
      <c r="GDE114" s="940"/>
      <c r="GDF114" s="940"/>
      <c r="GDG114" s="940"/>
      <c r="GDH114" s="940"/>
      <c r="GDI114" s="940"/>
      <c r="GDJ114" s="940"/>
      <c r="GDK114" s="940"/>
      <c r="GDL114" s="940"/>
      <c r="GDM114" s="940"/>
      <c r="GDN114" s="940"/>
      <c r="GDO114" s="940"/>
      <c r="GDP114" s="940"/>
      <c r="GDQ114" s="940"/>
      <c r="GDR114" s="940"/>
      <c r="GDS114" s="940"/>
      <c r="GDT114" s="940"/>
      <c r="GDU114" s="940"/>
      <c r="GDV114" s="940"/>
      <c r="GDW114" s="940"/>
      <c r="GDX114" s="940"/>
      <c r="GDY114" s="940"/>
      <c r="GDZ114" s="940"/>
      <c r="GEA114" s="940"/>
      <c r="GEB114" s="940"/>
      <c r="GEC114" s="940"/>
      <c r="GED114" s="940"/>
      <c r="GEE114" s="940"/>
      <c r="GEF114" s="940"/>
      <c r="GEG114" s="940"/>
      <c r="GEH114" s="940"/>
      <c r="GEI114" s="940"/>
      <c r="GEJ114" s="940"/>
      <c r="GEK114" s="940"/>
      <c r="GEL114" s="940"/>
      <c r="GEM114" s="940"/>
      <c r="GEN114" s="940"/>
      <c r="GEO114" s="940"/>
      <c r="GEP114" s="940"/>
      <c r="GEQ114" s="940"/>
      <c r="GER114" s="940"/>
      <c r="GES114" s="940"/>
      <c r="GET114" s="940"/>
      <c r="GEU114" s="940"/>
      <c r="GEV114" s="940"/>
      <c r="GEW114" s="940"/>
      <c r="GEX114" s="940"/>
      <c r="GEY114" s="940"/>
      <c r="GEZ114" s="940"/>
      <c r="GFA114" s="940"/>
      <c r="GFB114" s="940"/>
      <c r="GFC114" s="940"/>
      <c r="GFD114" s="940"/>
      <c r="GFE114" s="940"/>
      <c r="GFF114" s="940"/>
      <c r="GFG114" s="940"/>
      <c r="GFH114" s="940"/>
      <c r="GFI114" s="940"/>
      <c r="GFJ114" s="940"/>
      <c r="GFK114" s="940"/>
      <c r="GFL114" s="940"/>
      <c r="GFM114" s="940"/>
      <c r="GFN114" s="940"/>
      <c r="GFO114" s="940"/>
      <c r="GFP114" s="940"/>
      <c r="GFQ114" s="940"/>
      <c r="GFR114" s="940"/>
      <c r="GFS114" s="940"/>
      <c r="GFT114" s="940"/>
      <c r="GFU114" s="940"/>
      <c r="GFV114" s="940"/>
      <c r="GFW114" s="940"/>
      <c r="GFX114" s="940"/>
      <c r="GFY114" s="940"/>
      <c r="GFZ114" s="940"/>
      <c r="GGA114" s="940"/>
      <c r="GGB114" s="940"/>
      <c r="GGC114" s="940"/>
      <c r="GGD114" s="940"/>
      <c r="GGE114" s="940"/>
      <c r="GGF114" s="940"/>
      <c r="GGG114" s="940"/>
      <c r="GGH114" s="940"/>
      <c r="GGI114" s="940"/>
      <c r="GGJ114" s="940"/>
      <c r="GGK114" s="940"/>
      <c r="GGL114" s="940"/>
      <c r="GGM114" s="940"/>
      <c r="GGN114" s="940"/>
      <c r="GGO114" s="940"/>
      <c r="GGP114" s="940"/>
      <c r="GGQ114" s="940"/>
      <c r="GGR114" s="940"/>
      <c r="GGS114" s="940"/>
      <c r="GGT114" s="940"/>
      <c r="GGU114" s="940"/>
      <c r="GGV114" s="940"/>
      <c r="GGW114" s="940"/>
      <c r="GGX114" s="940"/>
      <c r="GGY114" s="940"/>
      <c r="GGZ114" s="940"/>
      <c r="GHA114" s="940"/>
      <c r="GHB114" s="940"/>
      <c r="GHC114" s="940"/>
      <c r="GHD114" s="940"/>
      <c r="GHE114" s="940"/>
      <c r="GHF114" s="940"/>
      <c r="GHG114" s="940"/>
      <c r="GHH114" s="940"/>
      <c r="GHI114" s="940"/>
      <c r="GHJ114" s="940"/>
      <c r="GHK114" s="940"/>
      <c r="GHL114" s="940"/>
      <c r="GHM114" s="940"/>
      <c r="GHN114" s="940"/>
      <c r="GHO114" s="940"/>
      <c r="GHP114" s="940"/>
      <c r="GHQ114" s="940"/>
      <c r="GHR114" s="940"/>
      <c r="GHS114" s="940"/>
      <c r="GHT114" s="940"/>
      <c r="GHU114" s="940"/>
      <c r="GHV114" s="940"/>
      <c r="GHW114" s="940"/>
      <c r="GHX114" s="940"/>
      <c r="GHY114" s="940"/>
      <c r="GHZ114" s="940"/>
      <c r="GIA114" s="940"/>
      <c r="GIB114" s="940"/>
      <c r="GIC114" s="940"/>
      <c r="GID114" s="940"/>
      <c r="GIE114" s="940"/>
      <c r="GIF114" s="940"/>
      <c r="GIG114" s="940"/>
      <c r="GIH114" s="940"/>
      <c r="GII114" s="940"/>
      <c r="GIJ114" s="940"/>
      <c r="GIK114" s="940"/>
      <c r="GIL114" s="940"/>
      <c r="GIM114" s="940"/>
      <c r="GIN114" s="940"/>
      <c r="GIO114" s="940"/>
      <c r="GIP114" s="940"/>
      <c r="GIQ114" s="940"/>
      <c r="GIR114" s="940"/>
      <c r="GIS114" s="940"/>
      <c r="GIT114" s="940"/>
      <c r="GIU114" s="940"/>
      <c r="GIV114" s="940"/>
      <c r="GIW114" s="940"/>
      <c r="GIX114" s="940"/>
      <c r="GIY114" s="940"/>
      <c r="GIZ114" s="940"/>
      <c r="GJA114" s="940"/>
      <c r="GJB114" s="940"/>
      <c r="GJC114" s="940"/>
      <c r="GJD114" s="940"/>
      <c r="GJE114" s="940"/>
      <c r="GJF114" s="940"/>
      <c r="GJG114" s="940"/>
      <c r="GJH114" s="940"/>
      <c r="GJI114" s="940"/>
      <c r="GJJ114" s="940"/>
      <c r="GJK114" s="940"/>
      <c r="GJL114" s="940"/>
      <c r="GJM114" s="940"/>
      <c r="GJN114" s="940"/>
      <c r="GJO114" s="940"/>
      <c r="GJP114" s="940"/>
      <c r="GJQ114" s="940"/>
      <c r="GJR114" s="940"/>
      <c r="GJS114" s="940"/>
      <c r="GJT114" s="940"/>
      <c r="GJU114" s="940"/>
      <c r="GJV114" s="940"/>
      <c r="GJW114" s="940"/>
      <c r="GJX114" s="940"/>
      <c r="GJY114" s="940"/>
      <c r="GJZ114" s="940"/>
      <c r="GKA114" s="940"/>
      <c r="GKB114" s="940"/>
      <c r="GKC114" s="940"/>
      <c r="GKD114" s="940"/>
      <c r="GKE114" s="940"/>
      <c r="GKF114" s="940"/>
      <c r="GKG114" s="940"/>
      <c r="GKH114" s="940"/>
      <c r="GKI114" s="940"/>
      <c r="GKJ114" s="940"/>
      <c r="GKK114" s="940"/>
      <c r="GKL114" s="940"/>
      <c r="GKM114" s="940"/>
      <c r="GKN114" s="940"/>
      <c r="GKO114" s="940"/>
      <c r="GKP114" s="940"/>
      <c r="GKQ114" s="940"/>
      <c r="GKR114" s="940"/>
      <c r="GKS114" s="940"/>
      <c r="GKT114" s="940"/>
      <c r="GKU114" s="940"/>
      <c r="GKV114" s="940"/>
      <c r="GKW114" s="940"/>
      <c r="GKX114" s="940"/>
      <c r="GKY114" s="940"/>
      <c r="GKZ114" s="940"/>
      <c r="GLA114" s="940"/>
      <c r="GLB114" s="940"/>
      <c r="GLC114" s="940"/>
      <c r="GLD114" s="940"/>
      <c r="GLE114" s="940"/>
      <c r="GLF114" s="940"/>
      <c r="GLG114" s="940"/>
      <c r="GLH114" s="940"/>
      <c r="GLI114" s="940"/>
      <c r="GLJ114" s="940"/>
      <c r="GLK114" s="940"/>
      <c r="GLL114" s="940"/>
      <c r="GLM114" s="940"/>
      <c r="GLN114" s="940"/>
      <c r="GLO114" s="940"/>
      <c r="GLP114" s="940"/>
      <c r="GLQ114" s="940"/>
      <c r="GLR114" s="940"/>
      <c r="GLS114" s="940"/>
      <c r="GLT114" s="940"/>
      <c r="GLU114" s="940"/>
      <c r="GLV114" s="940"/>
      <c r="GLW114" s="940"/>
      <c r="GLX114" s="940"/>
      <c r="GLY114" s="940"/>
      <c r="GLZ114" s="940"/>
      <c r="GMA114" s="940"/>
      <c r="GMB114" s="940"/>
      <c r="GMC114" s="940"/>
      <c r="GMD114" s="940"/>
      <c r="GME114" s="940"/>
      <c r="GMF114" s="940"/>
      <c r="GMG114" s="940"/>
      <c r="GMH114" s="940"/>
      <c r="GMI114" s="940"/>
      <c r="GMJ114" s="940"/>
      <c r="GMK114" s="940"/>
      <c r="GML114" s="940"/>
      <c r="GMM114" s="940"/>
      <c r="GMN114" s="940"/>
      <c r="GMO114" s="940"/>
      <c r="GMP114" s="940"/>
      <c r="GMQ114" s="940"/>
      <c r="GMR114" s="940"/>
      <c r="GMS114" s="940"/>
      <c r="GMT114" s="940"/>
      <c r="GMU114" s="940"/>
      <c r="GMV114" s="940"/>
      <c r="GMW114" s="940"/>
      <c r="GMX114" s="940"/>
      <c r="GMY114" s="940"/>
      <c r="GMZ114" s="940"/>
      <c r="GNA114" s="940"/>
      <c r="GNB114" s="940"/>
      <c r="GNC114" s="940"/>
      <c r="GND114" s="940"/>
      <c r="GNE114" s="940"/>
      <c r="GNF114" s="940"/>
      <c r="GNG114" s="940"/>
      <c r="GNH114" s="940"/>
      <c r="GNI114" s="940"/>
      <c r="GNJ114" s="940"/>
      <c r="GNK114" s="940"/>
      <c r="GNL114" s="940"/>
      <c r="GNM114" s="940"/>
      <c r="GNN114" s="940"/>
      <c r="GNO114" s="940"/>
      <c r="GNP114" s="940"/>
      <c r="GNQ114" s="940"/>
      <c r="GNR114" s="940"/>
      <c r="GNS114" s="940"/>
      <c r="GNT114" s="940"/>
      <c r="GNU114" s="940"/>
      <c r="GNV114" s="940"/>
      <c r="GNW114" s="940"/>
      <c r="GNX114" s="940"/>
      <c r="GNY114" s="940"/>
      <c r="GNZ114" s="940"/>
      <c r="GOA114" s="940"/>
      <c r="GOB114" s="940"/>
      <c r="GOC114" s="940"/>
      <c r="GOD114" s="940"/>
      <c r="GOE114" s="940"/>
      <c r="GOF114" s="940"/>
      <c r="GOG114" s="940"/>
      <c r="GOH114" s="940"/>
      <c r="GOI114" s="940"/>
      <c r="GOJ114" s="940"/>
      <c r="GOK114" s="940"/>
      <c r="GOL114" s="940"/>
      <c r="GOM114" s="940"/>
      <c r="GON114" s="940"/>
      <c r="GOO114" s="940"/>
      <c r="GOP114" s="940"/>
      <c r="GOQ114" s="940"/>
      <c r="GOR114" s="940"/>
      <c r="GOS114" s="940"/>
      <c r="GOT114" s="940"/>
      <c r="GOU114" s="940"/>
      <c r="GOV114" s="940"/>
      <c r="GOW114" s="940"/>
      <c r="GOX114" s="940"/>
      <c r="GOY114" s="940"/>
      <c r="GOZ114" s="940"/>
      <c r="GPA114" s="940"/>
      <c r="GPB114" s="940"/>
      <c r="GPC114" s="940"/>
      <c r="GPD114" s="940"/>
      <c r="GPE114" s="940"/>
      <c r="GPF114" s="940"/>
      <c r="GPG114" s="940"/>
      <c r="GPH114" s="940"/>
      <c r="GPI114" s="940"/>
      <c r="GPJ114" s="940"/>
      <c r="GPK114" s="940"/>
      <c r="GPL114" s="940"/>
      <c r="GPM114" s="940"/>
      <c r="GPN114" s="940"/>
      <c r="GPO114" s="940"/>
      <c r="GPP114" s="940"/>
      <c r="GPQ114" s="940"/>
      <c r="GPR114" s="940"/>
      <c r="GPS114" s="940"/>
      <c r="GPT114" s="940"/>
      <c r="GPU114" s="940"/>
      <c r="GPV114" s="940"/>
      <c r="GPW114" s="940"/>
      <c r="GPX114" s="940"/>
      <c r="GPY114" s="940"/>
      <c r="GPZ114" s="940"/>
      <c r="GQA114" s="940"/>
      <c r="GQB114" s="940"/>
      <c r="GQC114" s="940"/>
      <c r="GQD114" s="940"/>
      <c r="GQE114" s="940"/>
      <c r="GQF114" s="940"/>
      <c r="GQG114" s="940"/>
      <c r="GQH114" s="940"/>
      <c r="GQI114" s="940"/>
      <c r="GQJ114" s="940"/>
      <c r="GQK114" s="940"/>
      <c r="GQL114" s="940"/>
      <c r="GQM114" s="940"/>
      <c r="GQN114" s="940"/>
      <c r="GQO114" s="940"/>
      <c r="GQP114" s="940"/>
      <c r="GQQ114" s="940"/>
      <c r="GQR114" s="940"/>
      <c r="GQS114" s="940"/>
      <c r="GQT114" s="940"/>
      <c r="GQU114" s="940"/>
      <c r="GQV114" s="940"/>
      <c r="GQW114" s="940"/>
      <c r="GQX114" s="940"/>
      <c r="GQY114" s="940"/>
      <c r="GQZ114" s="940"/>
      <c r="GRA114" s="940"/>
      <c r="GRB114" s="940"/>
      <c r="GRC114" s="940"/>
      <c r="GRD114" s="940"/>
      <c r="GRE114" s="940"/>
      <c r="GRF114" s="940"/>
      <c r="GRG114" s="940"/>
      <c r="GRH114" s="940"/>
      <c r="GRI114" s="940"/>
      <c r="GRJ114" s="940"/>
      <c r="GRK114" s="940"/>
      <c r="GRL114" s="940"/>
      <c r="GRM114" s="940"/>
      <c r="GRN114" s="940"/>
      <c r="GRO114" s="940"/>
      <c r="GRP114" s="940"/>
      <c r="GRQ114" s="940"/>
      <c r="GRR114" s="940"/>
      <c r="GRS114" s="940"/>
      <c r="GRT114" s="940"/>
      <c r="GRU114" s="940"/>
      <c r="GRV114" s="940"/>
      <c r="GRW114" s="940"/>
      <c r="GRX114" s="940"/>
      <c r="GRY114" s="940"/>
      <c r="GRZ114" s="940"/>
      <c r="GSA114" s="940"/>
      <c r="GSB114" s="940"/>
      <c r="GSC114" s="940"/>
      <c r="GSD114" s="940"/>
      <c r="GSE114" s="940"/>
      <c r="GSF114" s="940"/>
      <c r="GSG114" s="940"/>
      <c r="GSH114" s="940"/>
      <c r="GSI114" s="940"/>
      <c r="GSJ114" s="940"/>
      <c r="GSK114" s="940"/>
      <c r="GSL114" s="940"/>
      <c r="GSM114" s="940"/>
      <c r="GSN114" s="940"/>
      <c r="GSO114" s="940"/>
      <c r="GSP114" s="940"/>
      <c r="GSQ114" s="940"/>
      <c r="GSR114" s="940"/>
      <c r="GSS114" s="940"/>
      <c r="GST114" s="940"/>
      <c r="GSU114" s="940"/>
      <c r="GSV114" s="940"/>
      <c r="GSW114" s="940"/>
      <c r="GSX114" s="940"/>
      <c r="GSY114" s="940"/>
      <c r="GSZ114" s="940"/>
      <c r="GTA114" s="940"/>
      <c r="GTB114" s="940"/>
      <c r="GTC114" s="940"/>
      <c r="GTD114" s="940"/>
      <c r="GTE114" s="940"/>
      <c r="GTF114" s="940"/>
      <c r="GTG114" s="940"/>
      <c r="GTH114" s="940"/>
      <c r="GTI114" s="940"/>
      <c r="GTJ114" s="940"/>
      <c r="GTK114" s="940"/>
      <c r="GTL114" s="940"/>
      <c r="GTM114" s="940"/>
      <c r="GTN114" s="940"/>
      <c r="GTO114" s="940"/>
      <c r="GTP114" s="940"/>
      <c r="GTQ114" s="940"/>
      <c r="GTR114" s="940"/>
      <c r="GTS114" s="940"/>
      <c r="GTT114" s="940"/>
      <c r="GTU114" s="940"/>
      <c r="GTV114" s="940"/>
      <c r="GTW114" s="940"/>
      <c r="GTX114" s="940"/>
      <c r="GTY114" s="940"/>
      <c r="GTZ114" s="940"/>
      <c r="GUA114" s="940"/>
      <c r="GUB114" s="940"/>
      <c r="GUC114" s="940"/>
      <c r="GUD114" s="940"/>
      <c r="GUE114" s="940"/>
      <c r="GUF114" s="940"/>
      <c r="GUG114" s="940"/>
      <c r="GUH114" s="940"/>
      <c r="GUI114" s="940"/>
      <c r="GUJ114" s="940"/>
      <c r="GUK114" s="940"/>
      <c r="GUL114" s="940"/>
      <c r="GUM114" s="940"/>
      <c r="GUN114" s="940"/>
      <c r="GUO114" s="940"/>
      <c r="GUP114" s="940"/>
      <c r="GUQ114" s="940"/>
      <c r="GUR114" s="940"/>
      <c r="GUS114" s="940"/>
      <c r="GUT114" s="940"/>
      <c r="GUU114" s="940"/>
      <c r="GUV114" s="940"/>
      <c r="GUW114" s="940"/>
      <c r="GUX114" s="940"/>
      <c r="GUY114" s="940"/>
      <c r="GUZ114" s="940"/>
      <c r="GVA114" s="940"/>
      <c r="GVB114" s="940"/>
      <c r="GVC114" s="940"/>
      <c r="GVD114" s="940"/>
      <c r="GVE114" s="940"/>
      <c r="GVF114" s="940"/>
      <c r="GVG114" s="940"/>
      <c r="GVH114" s="940"/>
      <c r="GVI114" s="940"/>
      <c r="GVJ114" s="940"/>
      <c r="GVK114" s="940"/>
      <c r="GVL114" s="940"/>
      <c r="GVM114" s="940"/>
      <c r="GVN114" s="940"/>
      <c r="GVO114" s="940"/>
      <c r="GVP114" s="940"/>
      <c r="GVQ114" s="940"/>
      <c r="GVR114" s="940"/>
      <c r="GVS114" s="940"/>
      <c r="GVT114" s="940"/>
      <c r="GVU114" s="940"/>
      <c r="GVV114" s="940"/>
      <c r="GVW114" s="940"/>
      <c r="GVX114" s="940"/>
      <c r="GVY114" s="940"/>
      <c r="GVZ114" s="940"/>
      <c r="GWA114" s="940"/>
      <c r="GWB114" s="940"/>
      <c r="GWC114" s="940"/>
      <c r="GWD114" s="940"/>
      <c r="GWE114" s="940"/>
      <c r="GWF114" s="940"/>
      <c r="GWG114" s="940"/>
      <c r="GWH114" s="940"/>
      <c r="GWI114" s="940"/>
      <c r="GWJ114" s="940"/>
      <c r="GWK114" s="940"/>
      <c r="GWL114" s="940"/>
      <c r="GWM114" s="940"/>
      <c r="GWN114" s="940"/>
      <c r="GWO114" s="940"/>
      <c r="GWP114" s="940"/>
      <c r="GWQ114" s="940"/>
      <c r="GWR114" s="940"/>
      <c r="GWS114" s="940"/>
      <c r="GWT114" s="940"/>
      <c r="GWU114" s="940"/>
      <c r="GWV114" s="940"/>
      <c r="GWW114" s="940"/>
      <c r="GWX114" s="940"/>
      <c r="GWY114" s="940"/>
      <c r="GWZ114" s="940"/>
      <c r="GXA114" s="940"/>
      <c r="GXB114" s="940"/>
      <c r="GXC114" s="940"/>
      <c r="GXD114" s="940"/>
      <c r="GXE114" s="940"/>
      <c r="GXF114" s="940"/>
      <c r="GXG114" s="940"/>
      <c r="GXH114" s="940"/>
      <c r="GXI114" s="940"/>
      <c r="GXJ114" s="940"/>
      <c r="GXK114" s="940"/>
      <c r="GXL114" s="940"/>
      <c r="GXM114" s="940"/>
      <c r="GXN114" s="940"/>
      <c r="GXO114" s="940"/>
      <c r="GXP114" s="940"/>
      <c r="GXQ114" s="940"/>
      <c r="GXR114" s="940"/>
      <c r="GXS114" s="940"/>
      <c r="GXT114" s="940"/>
      <c r="GXU114" s="940"/>
      <c r="GXV114" s="940"/>
      <c r="GXW114" s="940"/>
      <c r="GXX114" s="940"/>
      <c r="GXY114" s="940"/>
      <c r="GXZ114" s="940"/>
      <c r="GYA114" s="940"/>
      <c r="GYB114" s="940"/>
      <c r="GYC114" s="940"/>
      <c r="GYD114" s="940"/>
      <c r="GYE114" s="940"/>
      <c r="GYF114" s="940"/>
      <c r="GYG114" s="940"/>
      <c r="GYH114" s="940"/>
      <c r="GYI114" s="940"/>
      <c r="GYJ114" s="940"/>
      <c r="GYK114" s="940"/>
      <c r="GYL114" s="940"/>
      <c r="GYM114" s="940"/>
      <c r="GYN114" s="940"/>
      <c r="GYO114" s="940"/>
      <c r="GYP114" s="940"/>
      <c r="GYQ114" s="940"/>
      <c r="GYR114" s="940"/>
      <c r="GYS114" s="940"/>
      <c r="GYT114" s="940"/>
      <c r="GYU114" s="940"/>
      <c r="GYV114" s="940"/>
      <c r="GYW114" s="940"/>
      <c r="GYX114" s="940"/>
      <c r="GYY114" s="940"/>
      <c r="GYZ114" s="940"/>
      <c r="GZA114" s="940"/>
      <c r="GZB114" s="940"/>
      <c r="GZC114" s="940"/>
      <c r="GZD114" s="940"/>
      <c r="GZE114" s="940"/>
      <c r="GZF114" s="940"/>
      <c r="GZG114" s="940"/>
      <c r="GZH114" s="940"/>
      <c r="GZI114" s="940"/>
      <c r="GZJ114" s="940"/>
      <c r="GZK114" s="940"/>
      <c r="GZL114" s="940"/>
      <c r="GZM114" s="940"/>
      <c r="GZN114" s="940"/>
      <c r="GZO114" s="940"/>
      <c r="GZP114" s="940"/>
      <c r="GZQ114" s="940"/>
      <c r="GZR114" s="940"/>
      <c r="GZS114" s="940"/>
      <c r="GZT114" s="940"/>
      <c r="GZU114" s="940"/>
      <c r="GZV114" s="940"/>
      <c r="GZW114" s="940"/>
      <c r="GZX114" s="940"/>
      <c r="GZY114" s="940"/>
      <c r="GZZ114" s="940"/>
      <c r="HAA114" s="940"/>
      <c r="HAB114" s="940"/>
      <c r="HAC114" s="940"/>
      <c r="HAD114" s="940"/>
      <c r="HAE114" s="940"/>
      <c r="HAF114" s="940"/>
      <c r="HAG114" s="940"/>
      <c r="HAH114" s="940"/>
      <c r="HAI114" s="940"/>
      <c r="HAJ114" s="940"/>
      <c r="HAK114" s="940"/>
      <c r="HAL114" s="940"/>
      <c r="HAM114" s="940"/>
      <c r="HAN114" s="940"/>
      <c r="HAO114" s="940"/>
      <c r="HAP114" s="940"/>
      <c r="HAQ114" s="940"/>
      <c r="HAR114" s="940"/>
      <c r="HAS114" s="940"/>
      <c r="HAT114" s="940"/>
      <c r="HAU114" s="940"/>
      <c r="HAV114" s="940"/>
      <c r="HAW114" s="940"/>
      <c r="HAX114" s="940"/>
      <c r="HAY114" s="940"/>
      <c r="HAZ114" s="940"/>
      <c r="HBA114" s="940"/>
      <c r="HBB114" s="940"/>
      <c r="HBC114" s="940"/>
      <c r="HBD114" s="940"/>
      <c r="HBE114" s="940"/>
      <c r="HBF114" s="940"/>
      <c r="HBG114" s="940"/>
      <c r="HBH114" s="940"/>
      <c r="HBI114" s="940"/>
      <c r="HBJ114" s="940"/>
      <c r="HBK114" s="940"/>
      <c r="HBL114" s="940"/>
      <c r="HBM114" s="940"/>
      <c r="HBN114" s="940"/>
      <c r="HBO114" s="940"/>
      <c r="HBP114" s="940"/>
      <c r="HBQ114" s="940"/>
      <c r="HBR114" s="940"/>
      <c r="HBS114" s="940"/>
      <c r="HBT114" s="940"/>
      <c r="HBU114" s="940"/>
      <c r="HBV114" s="940"/>
      <c r="HBW114" s="940"/>
      <c r="HBX114" s="940"/>
      <c r="HBY114" s="940"/>
      <c r="HBZ114" s="940"/>
      <c r="HCA114" s="940"/>
      <c r="HCB114" s="940"/>
      <c r="HCC114" s="940"/>
      <c r="HCD114" s="940"/>
      <c r="HCE114" s="940"/>
      <c r="HCF114" s="940"/>
      <c r="HCG114" s="940"/>
      <c r="HCH114" s="940"/>
      <c r="HCI114" s="940"/>
      <c r="HCJ114" s="940"/>
      <c r="HCK114" s="940"/>
      <c r="HCL114" s="940"/>
      <c r="HCM114" s="940"/>
      <c r="HCN114" s="940"/>
      <c r="HCO114" s="940"/>
      <c r="HCP114" s="940"/>
      <c r="HCQ114" s="940"/>
      <c r="HCR114" s="940"/>
      <c r="HCS114" s="940"/>
      <c r="HCT114" s="940"/>
      <c r="HCU114" s="940"/>
      <c r="HCV114" s="940"/>
      <c r="HCW114" s="940"/>
      <c r="HCX114" s="940"/>
      <c r="HCY114" s="940"/>
      <c r="HCZ114" s="940"/>
      <c r="HDA114" s="940"/>
      <c r="HDB114" s="940"/>
      <c r="HDC114" s="940"/>
      <c r="HDD114" s="940"/>
      <c r="HDE114" s="940"/>
      <c r="HDF114" s="940"/>
      <c r="HDG114" s="940"/>
      <c r="HDH114" s="940"/>
      <c r="HDI114" s="940"/>
      <c r="HDJ114" s="940"/>
      <c r="HDK114" s="940"/>
      <c r="HDL114" s="940"/>
      <c r="HDM114" s="940"/>
      <c r="HDN114" s="940"/>
      <c r="HDO114" s="940"/>
      <c r="HDP114" s="940"/>
      <c r="HDQ114" s="940"/>
      <c r="HDR114" s="940"/>
      <c r="HDS114" s="940"/>
      <c r="HDT114" s="940"/>
      <c r="HDU114" s="940"/>
      <c r="HDV114" s="940"/>
      <c r="HDW114" s="940"/>
      <c r="HDX114" s="940"/>
      <c r="HDY114" s="940"/>
      <c r="HDZ114" s="940"/>
      <c r="HEA114" s="940"/>
      <c r="HEB114" s="940"/>
      <c r="HEC114" s="940"/>
      <c r="HED114" s="940"/>
      <c r="HEE114" s="940"/>
      <c r="HEF114" s="940"/>
      <c r="HEG114" s="940"/>
      <c r="HEH114" s="940"/>
      <c r="HEI114" s="940"/>
      <c r="HEJ114" s="940"/>
      <c r="HEK114" s="940"/>
      <c r="HEL114" s="940"/>
      <c r="HEM114" s="940"/>
      <c r="HEN114" s="940"/>
      <c r="HEO114" s="940"/>
      <c r="HEP114" s="940"/>
      <c r="HEQ114" s="940"/>
      <c r="HER114" s="940"/>
      <c r="HES114" s="940"/>
      <c r="HET114" s="940"/>
      <c r="HEU114" s="940"/>
      <c r="HEV114" s="940"/>
      <c r="HEW114" s="940"/>
      <c r="HEX114" s="940"/>
      <c r="HEY114" s="940"/>
      <c r="HEZ114" s="940"/>
      <c r="HFA114" s="940"/>
      <c r="HFB114" s="940"/>
      <c r="HFC114" s="940"/>
      <c r="HFD114" s="940"/>
      <c r="HFE114" s="940"/>
      <c r="HFF114" s="940"/>
      <c r="HFG114" s="940"/>
      <c r="HFH114" s="940"/>
      <c r="HFI114" s="940"/>
      <c r="HFJ114" s="940"/>
      <c r="HFK114" s="940"/>
      <c r="HFL114" s="940"/>
      <c r="HFM114" s="940"/>
      <c r="HFN114" s="940"/>
      <c r="HFO114" s="940"/>
      <c r="HFP114" s="940"/>
      <c r="HFQ114" s="940"/>
      <c r="HFR114" s="940"/>
      <c r="HFS114" s="940"/>
      <c r="HFT114" s="940"/>
      <c r="HFU114" s="940"/>
      <c r="HFV114" s="940"/>
      <c r="HFW114" s="940"/>
      <c r="HFX114" s="940"/>
      <c r="HFY114" s="940"/>
      <c r="HFZ114" s="940"/>
      <c r="HGA114" s="940"/>
      <c r="HGB114" s="940"/>
      <c r="HGC114" s="940"/>
      <c r="HGD114" s="940"/>
      <c r="HGE114" s="940"/>
      <c r="HGF114" s="940"/>
      <c r="HGG114" s="940"/>
      <c r="HGH114" s="940"/>
      <c r="HGI114" s="940"/>
      <c r="HGJ114" s="940"/>
      <c r="HGK114" s="940"/>
      <c r="HGL114" s="940"/>
      <c r="HGM114" s="940"/>
      <c r="HGN114" s="940"/>
      <c r="HGO114" s="940"/>
      <c r="HGP114" s="940"/>
      <c r="HGQ114" s="940"/>
      <c r="HGR114" s="940"/>
      <c r="HGS114" s="940"/>
      <c r="HGT114" s="940"/>
      <c r="HGU114" s="940"/>
      <c r="HGV114" s="940"/>
      <c r="HGW114" s="940"/>
      <c r="HGX114" s="940"/>
      <c r="HGY114" s="940"/>
      <c r="HGZ114" s="940"/>
      <c r="HHA114" s="940"/>
      <c r="HHB114" s="940"/>
      <c r="HHC114" s="940"/>
      <c r="HHD114" s="940"/>
      <c r="HHE114" s="940"/>
      <c r="HHF114" s="940"/>
      <c r="HHG114" s="940"/>
      <c r="HHH114" s="940"/>
      <c r="HHI114" s="940"/>
      <c r="HHJ114" s="940"/>
      <c r="HHK114" s="940"/>
      <c r="HHL114" s="940"/>
      <c r="HHM114" s="940"/>
      <c r="HHN114" s="940"/>
      <c r="HHO114" s="940"/>
      <c r="HHP114" s="940"/>
      <c r="HHQ114" s="940"/>
      <c r="HHR114" s="940"/>
      <c r="HHS114" s="940"/>
      <c r="HHT114" s="940"/>
      <c r="HHU114" s="940"/>
      <c r="HHV114" s="940"/>
      <c r="HHW114" s="940"/>
      <c r="HHX114" s="940"/>
      <c r="HHY114" s="940"/>
      <c r="HHZ114" s="940"/>
      <c r="HIA114" s="940"/>
      <c r="HIB114" s="940"/>
      <c r="HIC114" s="940"/>
      <c r="HID114" s="940"/>
      <c r="HIE114" s="940"/>
      <c r="HIF114" s="940"/>
      <c r="HIG114" s="940"/>
      <c r="HIH114" s="940"/>
      <c r="HII114" s="940"/>
      <c r="HIJ114" s="940"/>
      <c r="HIK114" s="940"/>
      <c r="HIL114" s="940"/>
      <c r="HIM114" s="940"/>
      <c r="HIN114" s="940"/>
      <c r="HIO114" s="940"/>
      <c r="HIP114" s="940"/>
      <c r="HIQ114" s="940"/>
      <c r="HIR114" s="940"/>
      <c r="HIS114" s="940"/>
      <c r="HIT114" s="940"/>
      <c r="HIU114" s="940"/>
      <c r="HIV114" s="940"/>
      <c r="HIW114" s="940"/>
      <c r="HIX114" s="940"/>
      <c r="HIY114" s="940"/>
      <c r="HIZ114" s="940"/>
      <c r="HJA114" s="940"/>
      <c r="HJB114" s="940"/>
      <c r="HJC114" s="940"/>
      <c r="HJD114" s="940"/>
      <c r="HJE114" s="940"/>
      <c r="HJF114" s="940"/>
      <c r="HJG114" s="940"/>
      <c r="HJH114" s="940"/>
      <c r="HJI114" s="940"/>
      <c r="HJJ114" s="940"/>
      <c r="HJK114" s="940"/>
      <c r="HJL114" s="940"/>
      <c r="HJM114" s="940"/>
      <c r="HJN114" s="940"/>
      <c r="HJO114" s="940"/>
      <c r="HJP114" s="940"/>
      <c r="HJQ114" s="940"/>
      <c r="HJR114" s="940"/>
      <c r="HJS114" s="940"/>
      <c r="HJT114" s="940"/>
      <c r="HJU114" s="940"/>
      <c r="HJV114" s="940"/>
      <c r="HJW114" s="940"/>
      <c r="HJX114" s="940"/>
      <c r="HJY114" s="940"/>
      <c r="HJZ114" s="940"/>
      <c r="HKA114" s="940"/>
      <c r="HKB114" s="940"/>
      <c r="HKC114" s="940"/>
      <c r="HKD114" s="940"/>
      <c r="HKE114" s="940"/>
      <c r="HKF114" s="940"/>
      <c r="HKG114" s="940"/>
      <c r="HKH114" s="940"/>
      <c r="HKI114" s="940"/>
      <c r="HKJ114" s="940"/>
      <c r="HKK114" s="940"/>
      <c r="HKL114" s="940"/>
      <c r="HKM114" s="940"/>
      <c r="HKN114" s="940"/>
      <c r="HKO114" s="940"/>
      <c r="HKP114" s="940"/>
      <c r="HKQ114" s="940"/>
      <c r="HKR114" s="940"/>
      <c r="HKS114" s="940"/>
      <c r="HKT114" s="940"/>
      <c r="HKU114" s="940"/>
      <c r="HKV114" s="940"/>
      <c r="HKW114" s="940"/>
      <c r="HKX114" s="940"/>
      <c r="HKY114" s="940"/>
      <c r="HKZ114" s="940"/>
      <c r="HLA114" s="940"/>
      <c r="HLB114" s="940"/>
      <c r="HLC114" s="940"/>
      <c r="HLD114" s="940"/>
      <c r="HLE114" s="940"/>
      <c r="HLF114" s="940"/>
      <c r="HLG114" s="940"/>
      <c r="HLH114" s="940"/>
      <c r="HLI114" s="940"/>
      <c r="HLJ114" s="940"/>
      <c r="HLK114" s="940"/>
      <c r="HLL114" s="940"/>
      <c r="HLM114" s="940"/>
      <c r="HLN114" s="940"/>
      <c r="HLO114" s="940"/>
      <c r="HLP114" s="940"/>
      <c r="HLQ114" s="940"/>
      <c r="HLR114" s="940"/>
      <c r="HLS114" s="940"/>
      <c r="HLT114" s="940"/>
      <c r="HLU114" s="940"/>
      <c r="HLV114" s="940"/>
      <c r="HLW114" s="940"/>
      <c r="HLX114" s="940"/>
      <c r="HLY114" s="940"/>
      <c r="HLZ114" s="940"/>
      <c r="HMA114" s="940"/>
      <c r="HMB114" s="940"/>
      <c r="HMC114" s="940"/>
      <c r="HMD114" s="940"/>
      <c r="HME114" s="940"/>
      <c r="HMF114" s="940"/>
      <c r="HMG114" s="940"/>
      <c r="HMH114" s="940"/>
      <c r="HMI114" s="940"/>
      <c r="HMJ114" s="940"/>
      <c r="HMK114" s="940"/>
      <c r="HML114" s="940"/>
      <c r="HMM114" s="940"/>
      <c r="HMN114" s="940"/>
      <c r="HMO114" s="940"/>
      <c r="HMP114" s="940"/>
      <c r="HMQ114" s="940"/>
      <c r="HMR114" s="940"/>
      <c r="HMS114" s="940"/>
      <c r="HMT114" s="940"/>
      <c r="HMU114" s="940"/>
      <c r="HMV114" s="940"/>
      <c r="HMW114" s="940"/>
      <c r="HMX114" s="940"/>
      <c r="HMY114" s="940"/>
      <c r="HMZ114" s="940"/>
      <c r="HNA114" s="940"/>
      <c r="HNB114" s="940"/>
      <c r="HNC114" s="940"/>
      <c r="HND114" s="940"/>
      <c r="HNE114" s="940"/>
      <c r="HNF114" s="940"/>
      <c r="HNG114" s="940"/>
      <c r="HNH114" s="940"/>
      <c r="HNI114" s="940"/>
      <c r="HNJ114" s="940"/>
      <c r="HNK114" s="940"/>
      <c r="HNL114" s="940"/>
      <c r="HNM114" s="940"/>
      <c r="HNN114" s="940"/>
      <c r="HNO114" s="940"/>
      <c r="HNP114" s="940"/>
      <c r="HNQ114" s="940"/>
      <c r="HNR114" s="940"/>
      <c r="HNS114" s="940"/>
      <c r="HNT114" s="940"/>
      <c r="HNU114" s="940"/>
      <c r="HNV114" s="940"/>
      <c r="HNW114" s="940"/>
      <c r="HNX114" s="940"/>
      <c r="HNY114" s="940"/>
      <c r="HNZ114" s="940"/>
      <c r="HOA114" s="940"/>
      <c r="HOB114" s="940"/>
      <c r="HOC114" s="940"/>
      <c r="HOD114" s="940"/>
      <c r="HOE114" s="940"/>
      <c r="HOF114" s="940"/>
      <c r="HOG114" s="940"/>
      <c r="HOH114" s="940"/>
      <c r="HOI114" s="940"/>
      <c r="HOJ114" s="940"/>
      <c r="HOK114" s="940"/>
      <c r="HOL114" s="940"/>
      <c r="HOM114" s="940"/>
      <c r="HON114" s="940"/>
      <c r="HOO114" s="940"/>
      <c r="HOP114" s="940"/>
      <c r="HOQ114" s="940"/>
      <c r="HOR114" s="940"/>
      <c r="HOS114" s="940"/>
      <c r="HOT114" s="940"/>
      <c r="HOU114" s="940"/>
      <c r="HOV114" s="940"/>
      <c r="HOW114" s="940"/>
      <c r="HOX114" s="940"/>
      <c r="HOY114" s="940"/>
      <c r="HOZ114" s="940"/>
      <c r="HPA114" s="940"/>
      <c r="HPB114" s="940"/>
      <c r="HPC114" s="940"/>
      <c r="HPD114" s="940"/>
      <c r="HPE114" s="940"/>
      <c r="HPF114" s="940"/>
      <c r="HPG114" s="940"/>
      <c r="HPH114" s="940"/>
      <c r="HPI114" s="940"/>
      <c r="HPJ114" s="940"/>
      <c r="HPK114" s="940"/>
      <c r="HPL114" s="940"/>
      <c r="HPM114" s="940"/>
      <c r="HPN114" s="940"/>
      <c r="HPO114" s="940"/>
      <c r="HPP114" s="940"/>
      <c r="HPQ114" s="940"/>
      <c r="HPR114" s="940"/>
      <c r="HPS114" s="940"/>
      <c r="HPT114" s="940"/>
      <c r="HPU114" s="940"/>
      <c r="HPV114" s="940"/>
      <c r="HPW114" s="940"/>
      <c r="HPX114" s="940"/>
      <c r="HPY114" s="940"/>
      <c r="HPZ114" s="940"/>
      <c r="HQA114" s="940"/>
      <c r="HQB114" s="940"/>
      <c r="HQC114" s="940"/>
      <c r="HQD114" s="940"/>
      <c r="HQE114" s="940"/>
      <c r="HQF114" s="940"/>
      <c r="HQG114" s="940"/>
      <c r="HQH114" s="940"/>
      <c r="HQI114" s="940"/>
      <c r="HQJ114" s="940"/>
      <c r="HQK114" s="940"/>
      <c r="HQL114" s="940"/>
      <c r="HQM114" s="940"/>
      <c r="HQN114" s="940"/>
      <c r="HQO114" s="940"/>
      <c r="HQP114" s="940"/>
      <c r="HQQ114" s="940"/>
      <c r="HQR114" s="940"/>
      <c r="HQS114" s="940"/>
      <c r="HQT114" s="940"/>
      <c r="HQU114" s="940"/>
      <c r="HQV114" s="940"/>
      <c r="HQW114" s="940"/>
      <c r="HQX114" s="940"/>
      <c r="HQY114" s="940"/>
      <c r="HQZ114" s="940"/>
      <c r="HRA114" s="940"/>
      <c r="HRB114" s="940"/>
      <c r="HRC114" s="940"/>
      <c r="HRD114" s="940"/>
      <c r="HRE114" s="940"/>
      <c r="HRF114" s="940"/>
      <c r="HRG114" s="940"/>
      <c r="HRH114" s="940"/>
      <c r="HRI114" s="940"/>
      <c r="HRJ114" s="940"/>
      <c r="HRK114" s="940"/>
      <c r="HRL114" s="940"/>
      <c r="HRM114" s="940"/>
      <c r="HRN114" s="940"/>
      <c r="HRO114" s="940"/>
      <c r="HRP114" s="940"/>
      <c r="HRQ114" s="940"/>
      <c r="HRR114" s="940"/>
      <c r="HRS114" s="940"/>
      <c r="HRT114" s="940"/>
      <c r="HRU114" s="940"/>
      <c r="HRV114" s="940"/>
      <c r="HRW114" s="940"/>
      <c r="HRX114" s="940"/>
      <c r="HRY114" s="940"/>
      <c r="HRZ114" s="940"/>
      <c r="HSA114" s="940"/>
      <c r="HSB114" s="940"/>
      <c r="HSC114" s="940"/>
      <c r="HSD114" s="940"/>
      <c r="HSE114" s="940"/>
      <c r="HSF114" s="940"/>
      <c r="HSG114" s="940"/>
      <c r="HSH114" s="940"/>
      <c r="HSI114" s="940"/>
      <c r="HSJ114" s="940"/>
      <c r="HSK114" s="940"/>
      <c r="HSL114" s="940"/>
      <c r="HSM114" s="940"/>
      <c r="HSN114" s="940"/>
      <c r="HSO114" s="940"/>
      <c r="HSP114" s="940"/>
      <c r="HSQ114" s="940"/>
      <c r="HSR114" s="940"/>
      <c r="HSS114" s="940"/>
      <c r="HST114" s="940"/>
      <c r="HSU114" s="940"/>
      <c r="HSV114" s="940"/>
      <c r="HSW114" s="940"/>
      <c r="HSX114" s="940"/>
      <c r="HSY114" s="940"/>
      <c r="HSZ114" s="940"/>
      <c r="HTA114" s="940"/>
      <c r="HTB114" s="940"/>
      <c r="HTC114" s="940"/>
      <c r="HTD114" s="940"/>
      <c r="HTE114" s="940"/>
      <c r="HTF114" s="940"/>
      <c r="HTG114" s="940"/>
      <c r="HTH114" s="940"/>
      <c r="HTI114" s="940"/>
      <c r="HTJ114" s="940"/>
      <c r="HTK114" s="940"/>
      <c r="HTL114" s="940"/>
      <c r="HTM114" s="940"/>
      <c r="HTN114" s="940"/>
      <c r="HTO114" s="940"/>
      <c r="HTP114" s="940"/>
      <c r="HTQ114" s="940"/>
      <c r="HTR114" s="940"/>
      <c r="HTS114" s="940"/>
      <c r="HTT114" s="940"/>
      <c r="HTU114" s="940"/>
      <c r="HTV114" s="940"/>
      <c r="HTW114" s="940"/>
      <c r="HTX114" s="940"/>
      <c r="HTY114" s="940"/>
      <c r="HTZ114" s="940"/>
      <c r="HUA114" s="940"/>
      <c r="HUB114" s="940"/>
      <c r="HUC114" s="940"/>
      <c r="HUD114" s="940"/>
      <c r="HUE114" s="940"/>
      <c r="HUF114" s="940"/>
      <c r="HUG114" s="940"/>
      <c r="HUH114" s="940"/>
      <c r="HUI114" s="940"/>
      <c r="HUJ114" s="940"/>
      <c r="HUK114" s="940"/>
      <c r="HUL114" s="940"/>
      <c r="HUM114" s="940"/>
      <c r="HUN114" s="940"/>
      <c r="HUO114" s="940"/>
      <c r="HUP114" s="940"/>
      <c r="HUQ114" s="940"/>
      <c r="HUR114" s="940"/>
      <c r="HUS114" s="940"/>
      <c r="HUT114" s="940"/>
      <c r="HUU114" s="940"/>
      <c r="HUV114" s="940"/>
      <c r="HUW114" s="940"/>
      <c r="HUX114" s="940"/>
      <c r="HUY114" s="940"/>
      <c r="HUZ114" s="940"/>
      <c r="HVA114" s="940"/>
      <c r="HVB114" s="940"/>
      <c r="HVC114" s="940"/>
      <c r="HVD114" s="940"/>
      <c r="HVE114" s="940"/>
      <c r="HVF114" s="940"/>
      <c r="HVG114" s="940"/>
      <c r="HVH114" s="940"/>
      <c r="HVI114" s="940"/>
      <c r="HVJ114" s="940"/>
      <c r="HVK114" s="940"/>
      <c r="HVL114" s="940"/>
      <c r="HVM114" s="940"/>
      <c r="HVN114" s="940"/>
      <c r="HVO114" s="940"/>
      <c r="HVP114" s="940"/>
      <c r="HVQ114" s="940"/>
      <c r="HVR114" s="940"/>
      <c r="HVS114" s="940"/>
      <c r="HVT114" s="940"/>
      <c r="HVU114" s="940"/>
      <c r="HVV114" s="940"/>
      <c r="HVW114" s="940"/>
      <c r="HVX114" s="940"/>
      <c r="HVY114" s="940"/>
      <c r="HVZ114" s="940"/>
      <c r="HWA114" s="940"/>
      <c r="HWB114" s="940"/>
      <c r="HWC114" s="940"/>
      <c r="HWD114" s="940"/>
      <c r="HWE114" s="940"/>
      <c r="HWF114" s="940"/>
      <c r="HWG114" s="940"/>
      <c r="HWH114" s="940"/>
      <c r="HWI114" s="940"/>
      <c r="HWJ114" s="940"/>
      <c r="HWK114" s="940"/>
      <c r="HWL114" s="940"/>
      <c r="HWM114" s="940"/>
      <c r="HWN114" s="940"/>
      <c r="HWO114" s="940"/>
      <c r="HWP114" s="940"/>
      <c r="HWQ114" s="940"/>
      <c r="HWR114" s="940"/>
      <c r="HWS114" s="940"/>
      <c r="HWT114" s="940"/>
      <c r="HWU114" s="940"/>
      <c r="HWV114" s="940"/>
      <c r="HWW114" s="940"/>
      <c r="HWX114" s="940"/>
      <c r="HWY114" s="940"/>
      <c r="HWZ114" s="940"/>
      <c r="HXA114" s="940"/>
      <c r="HXB114" s="940"/>
      <c r="HXC114" s="940"/>
      <c r="HXD114" s="940"/>
      <c r="HXE114" s="940"/>
      <c r="HXF114" s="940"/>
      <c r="HXG114" s="940"/>
      <c r="HXH114" s="940"/>
      <c r="HXI114" s="940"/>
      <c r="HXJ114" s="940"/>
      <c r="HXK114" s="940"/>
      <c r="HXL114" s="940"/>
      <c r="HXM114" s="940"/>
      <c r="HXN114" s="940"/>
      <c r="HXO114" s="940"/>
      <c r="HXP114" s="940"/>
      <c r="HXQ114" s="940"/>
      <c r="HXR114" s="940"/>
      <c r="HXS114" s="940"/>
      <c r="HXT114" s="940"/>
      <c r="HXU114" s="940"/>
      <c r="HXV114" s="940"/>
      <c r="HXW114" s="940"/>
      <c r="HXX114" s="940"/>
      <c r="HXY114" s="940"/>
      <c r="HXZ114" s="940"/>
      <c r="HYA114" s="940"/>
      <c r="HYB114" s="940"/>
      <c r="HYC114" s="940"/>
      <c r="HYD114" s="940"/>
      <c r="HYE114" s="940"/>
      <c r="HYF114" s="940"/>
      <c r="HYG114" s="940"/>
      <c r="HYH114" s="940"/>
      <c r="HYI114" s="940"/>
      <c r="HYJ114" s="940"/>
      <c r="HYK114" s="940"/>
      <c r="HYL114" s="940"/>
      <c r="HYM114" s="940"/>
      <c r="HYN114" s="940"/>
      <c r="HYO114" s="940"/>
      <c r="HYP114" s="940"/>
      <c r="HYQ114" s="940"/>
      <c r="HYR114" s="940"/>
      <c r="HYS114" s="940"/>
      <c r="HYT114" s="940"/>
      <c r="HYU114" s="940"/>
      <c r="HYV114" s="940"/>
      <c r="HYW114" s="940"/>
      <c r="HYX114" s="940"/>
      <c r="HYY114" s="940"/>
      <c r="HYZ114" s="940"/>
      <c r="HZA114" s="940"/>
      <c r="HZB114" s="940"/>
      <c r="HZC114" s="940"/>
      <c r="HZD114" s="940"/>
      <c r="HZE114" s="940"/>
      <c r="HZF114" s="940"/>
      <c r="HZG114" s="940"/>
      <c r="HZH114" s="940"/>
      <c r="HZI114" s="940"/>
      <c r="HZJ114" s="940"/>
      <c r="HZK114" s="940"/>
      <c r="HZL114" s="940"/>
      <c r="HZM114" s="940"/>
      <c r="HZN114" s="940"/>
      <c r="HZO114" s="940"/>
      <c r="HZP114" s="940"/>
      <c r="HZQ114" s="940"/>
      <c r="HZR114" s="940"/>
      <c r="HZS114" s="940"/>
      <c r="HZT114" s="940"/>
      <c r="HZU114" s="940"/>
      <c r="HZV114" s="940"/>
      <c r="HZW114" s="940"/>
      <c r="HZX114" s="940"/>
      <c r="HZY114" s="940"/>
      <c r="HZZ114" s="940"/>
      <c r="IAA114" s="940"/>
      <c r="IAB114" s="940"/>
      <c r="IAC114" s="940"/>
      <c r="IAD114" s="940"/>
      <c r="IAE114" s="940"/>
      <c r="IAF114" s="940"/>
      <c r="IAG114" s="940"/>
      <c r="IAH114" s="940"/>
      <c r="IAI114" s="940"/>
      <c r="IAJ114" s="940"/>
      <c r="IAK114" s="940"/>
      <c r="IAL114" s="940"/>
      <c r="IAM114" s="940"/>
      <c r="IAN114" s="940"/>
      <c r="IAO114" s="940"/>
      <c r="IAP114" s="940"/>
      <c r="IAQ114" s="940"/>
      <c r="IAR114" s="940"/>
      <c r="IAS114" s="940"/>
      <c r="IAT114" s="940"/>
      <c r="IAU114" s="940"/>
      <c r="IAV114" s="940"/>
      <c r="IAW114" s="940"/>
      <c r="IAX114" s="940"/>
      <c r="IAY114" s="940"/>
      <c r="IAZ114" s="940"/>
      <c r="IBA114" s="940"/>
      <c r="IBB114" s="940"/>
      <c r="IBC114" s="940"/>
      <c r="IBD114" s="940"/>
      <c r="IBE114" s="940"/>
      <c r="IBF114" s="940"/>
      <c r="IBG114" s="940"/>
      <c r="IBH114" s="940"/>
      <c r="IBI114" s="940"/>
      <c r="IBJ114" s="940"/>
      <c r="IBK114" s="940"/>
      <c r="IBL114" s="940"/>
      <c r="IBM114" s="940"/>
      <c r="IBN114" s="940"/>
      <c r="IBO114" s="940"/>
      <c r="IBP114" s="940"/>
      <c r="IBQ114" s="940"/>
      <c r="IBR114" s="940"/>
      <c r="IBS114" s="940"/>
      <c r="IBT114" s="940"/>
      <c r="IBU114" s="940"/>
      <c r="IBV114" s="940"/>
      <c r="IBW114" s="940"/>
      <c r="IBX114" s="940"/>
      <c r="IBY114" s="940"/>
      <c r="IBZ114" s="940"/>
      <c r="ICA114" s="940"/>
      <c r="ICB114" s="940"/>
      <c r="ICC114" s="940"/>
      <c r="ICD114" s="940"/>
      <c r="ICE114" s="940"/>
      <c r="ICF114" s="940"/>
      <c r="ICG114" s="940"/>
      <c r="ICH114" s="940"/>
      <c r="ICI114" s="940"/>
      <c r="ICJ114" s="940"/>
      <c r="ICK114" s="940"/>
      <c r="ICL114" s="940"/>
      <c r="ICM114" s="940"/>
      <c r="ICN114" s="940"/>
      <c r="ICO114" s="940"/>
      <c r="ICP114" s="940"/>
      <c r="ICQ114" s="940"/>
      <c r="ICR114" s="940"/>
      <c r="ICS114" s="940"/>
      <c r="ICT114" s="940"/>
      <c r="ICU114" s="940"/>
      <c r="ICV114" s="940"/>
      <c r="ICW114" s="940"/>
      <c r="ICX114" s="940"/>
      <c r="ICY114" s="940"/>
      <c r="ICZ114" s="940"/>
      <c r="IDA114" s="940"/>
      <c r="IDB114" s="940"/>
      <c r="IDC114" s="940"/>
      <c r="IDD114" s="940"/>
      <c r="IDE114" s="940"/>
      <c r="IDF114" s="940"/>
      <c r="IDG114" s="940"/>
      <c r="IDH114" s="940"/>
      <c r="IDI114" s="940"/>
      <c r="IDJ114" s="940"/>
      <c r="IDK114" s="940"/>
      <c r="IDL114" s="940"/>
      <c r="IDM114" s="940"/>
      <c r="IDN114" s="940"/>
      <c r="IDO114" s="940"/>
      <c r="IDP114" s="940"/>
      <c r="IDQ114" s="940"/>
      <c r="IDR114" s="940"/>
      <c r="IDS114" s="940"/>
      <c r="IDT114" s="940"/>
      <c r="IDU114" s="940"/>
      <c r="IDV114" s="940"/>
      <c r="IDW114" s="940"/>
      <c r="IDX114" s="940"/>
      <c r="IDY114" s="940"/>
      <c r="IDZ114" s="940"/>
      <c r="IEA114" s="940"/>
      <c r="IEB114" s="940"/>
      <c r="IEC114" s="940"/>
      <c r="IED114" s="940"/>
      <c r="IEE114" s="940"/>
      <c r="IEF114" s="940"/>
      <c r="IEG114" s="940"/>
      <c r="IEH114" s="940"/>
      <c r="IEI114" s="940"/>
      <c r="IEJ114" s="940"/>
      <c r="IEK114" s="940"/>
      <c r="IEL114" s="940"/>
      <c r="IEM114" s="940"/>
      <c r="IEN114" s="940"/>
      <c r="IEO114" s="940"/>
      <c r="IEP114" s="940"/>
      <c r="IEQ114" s="940"/>
      <c r="IER114" s="940"/>
      <c r="IES114" s="940"/>
      <c r="IET114" s="940"/>
      <c r="IEU114" s="940"/>
      <c r="IEV114" s="940"/>
      <c r="IEW114" s="940"/>
      <c r="IEX114" s="940"/>
      <c r="IEY114" s="940"/>
      <c r="IEZ114" s="940"/>
      <c r="IFA114" s="940"/>
      <c r="IFB114" s="940"/>
      <c r="IFC114" s="940"/>
      <c r="IFD114" s="940"/>
      <c r="IFE114" s="940"/>
      <c r="IFF114" s="940"/>
      <c r="IFG114" s="940"/>
      <c r="IFH114" s="940"/>
      <c r="IFI114" s="940"/>
      <c r="IFJ114" s="940"/>
      <c r="IFK114" s="940"/>
      <c r="IFL114" s="940"/>
      <c r="IFM114" s="940"/>
      <c r="IFN114" s="940"/>
      <c r="IFO114" s="940"/>
      <c r="IFP114" s="940"/>
      <c r="IFQ114" s="940"/>
      <c r="IFR114" s="940"/>
      <c r="IFS114" s="940"/>
      <c r="IFT114" s="940"/>
      <c r="IFU114" s="940"/>
      <c r="IFV114" s="940"/>
      <c r="IFW114" s="940"/>
      <c r="IFX114" s="940"/>
      <c r="IFY114" s="940"/>
      <c r="IFZ114" s="940"/>
      <c r="IGA114" s="940"/>
      <c r="IGB114" s="940"/>
      <c r="IGC114" s="940"/>
      <c r="IGD114" s="940"/>
      <c r="IGE114" s="940"/>
      <c r="IGF114" s="940"/>
      <c r="IGG114" s="940"/>
      <c r="IGH114" s="940"/>
      <c r="IGI114" s="940"/>
      <c r="IGJ114" s="940"/>
      <c r="IGK114" s="940"/>
      <c r="IGL114" s="940"/>
      <c r="IGM114" s="940"/>
      <c r="IGN114" s="940"/>
      <c r="IGO114" s="940"/>
      <c r="IGP114" s="940"/>
      <c r="IGQ114" s="940"/>
      <c r="IGR114" s="940"/>
      <c r="IGS114" s="940"/>
      <c r="IGT114" s="940"/>
      <c r="IGU114" s="940"/>
      <c r="IGV114" s="940"/>
      <c r="IGW114" s="940"/>
      <c r="IGX114" s="940"/>
      <c r="IGY114" s="940"/>
      <c r="IGZ114" s="940"/>
      <c r="IHA114" s="940"/>
      <c r="IHB114" s="940"/>
      <c r="IHC114" s="940"/>
      <c r="IHD114" s="940"/>
      <c r="IHE114" s="940"/>
      <c r="IHF114" s="940"/>
      <c r="IHG114" s="940"/>
      <c r="IHH114" s="940"/>
      <c r="IHI114" s="940"/>
      <c r="IHJ114" s="940"/>
      <c r="IHK114" s="940"/>
      <c r="IHL114" s="940"/>
      <c r="IHM114" s="940"/>
      <c r="IHN114" s="940"/>
      <c r="IHO114" s="940"/>
      <c r="IHP114" s="940"/>
      <c r="IHQ114" s="940"/>
      <c r="IHR114" s="940"/>
      <c r="IHS114" s="940"/>
      <c r="IHT114" s="940"/>
      <c r="IHU114" s="940"/>
      <c r="IHV114" s="940"/>
      <c r="IHW114" s="940"/>
      <c r="IHX114" s="940"/>
      <c r="IHY114" s="940"/>
      <c r="IHZ114" s="940"/>
      <c r="IIA114" s="940"/>
      <c r="IIB114" s="940"/>
      <c r="IIC114" s="940"/>
      <c r="IID114" s="940"/>
      <c r="IIE114" s="940"/>
      <c r="IIF114" s="940"/>
      <c r="IIG114" s="940"/>
      <c r="IIH114" s="940"/>
      <c r="III114" s="940"/>
      <c r="IIJ114" s="940"/>
      <c r="IIK114" s="940"/>
      <c r="IIL114" s="940"/>
      <c r="IIM114" s="940"/>
      <c r="IIN114" s="940"/>
      <c r="IIO114" s="940"/>
      <c r="IIP114" s="940"/>
      <c r="IIQ114" s="940"/>
      <c r="IIR114" s="940"/>
      <c r="IIS114" s="940"/>
      <c r="IIT114" s="940"/>
      <c r="IIU114" s="940"/>
      <c r="IIV114" s="940"/>
      <c r="IIW114" s="940"/>
      <c r="IIX114" s="940"/>
      <c r="IIY114" s="940"/>
      <c r="IIZ114" s="940"/>
      <c r="IJA114" s="940"/>
      <c r="IJB114" s="940"/>
      <c r="IJC114" s="940"/>
      <c r="IJD114" s="940"/>
      <c r="IJE114" s="940"/>
      <c r="IJF114" s="940"/>
      <c r="IJG114" s="940"/>
      <c r="IJH114" s="940"/>
      <c r="IJI114" s="940"/>
      <c r="IJJ114" s="940"/>
      <c r="IJK114" s="940"/>
      <c r="IJL114" s="940"/>
      <c r="IJM114" s="940"/>
      <c r="IJN114" s="940"/>
      <c r="IJO114" s="940"/>
      <c r="IJP114" s="940"/>
      <c r="IJQ114" s="940"/>
      <c r="IJR114" s="940"/>
      <c r="IJS114" s="940"/>
      <c r="IJT114" s="940"/>
      <c r="IJU114" s="940"/>
      <c r="IJV114" s="940"/>
      <c r="IJW114" s="940"/>
      <c r="IJX114" s="940"/>
      <c r="IJY114" s="940"/>
      <c r="IJZ114" s="940"/>
      <c r="IKA114" s="940"/>
      <c r="IKB114" s="940"/>
      <c r="IKC114" s="940"/>
      <c r="IKD114" s="940"/>
      <c r="IKE114" s="940"/>
      <c r="IKF114" s="940"/>
      <c r="IKG114" s="940"/>
      <c r="IKH114" s="940"/>
      <c r="IKI114" s="940"/>
      <c r="IKJ114" s="940"/>
      <c r="IKK114" s="940"/>
      <c r="IKL114" s="940"/>
      <c r="IKM114" s="940"/>
      <c r="IKN114" s="940"/>
      <c r="IKO114" s="940"/>
      <c r="IKP114" s="940"/>
      <c r="IKQ114" s="940"/>
      <c r="IKR114" s="940"/>
      <c r="IKS114" s="940"/>
      <c r="IKT114" s="940"/>
      <c r="IKU114" s="940"/>
      <c r="IKV114" s="940"/>
      <c r="IKW114" s="940"/>
      <c r="IKX114" s="940"/>
      <c r="IKY114" s="940"/>
      <c r="IKZ114" s="940"/>
      <c r="ILA114" s="940"/>
      <c r="ILB114" s="940"/>
      <c r="ILC114" s="940"/>
      <c r="ILD114" s="940"/>
      <c r="ILE114" s="940"/>
      <c r="ILF114" s="940"/>
      <c r="ILG114" s="940"/>
      <c r="ILH114" s="940"/>
      <c r="ILI114" s="940"/>
      <c r="ILJ114" s="940"/>
      <c r="ILK114" s="940"/>
      <c r="ILL114" s="940"/>
      <c r="ILM114" s="940"/>
      <c r="ILN114" s="940"/>
      <c r="ILO114" s="940"/>
      <c r="ILP114" s="940"/>
      <c r="ILQ114" s="940"/>
      <c r="ILR114" s="940"/>
      <c r="ILS114" s="940"/>
      <c r="ILT114" s="940"/>
      <c r="ILU114" s="940"/>
      <c r="ILV114" s="940"/>
      <c r="ILW114" s="940"/>
      <c r="ILX114" s="940"/>
      <c r="ILY114" s="940"/>
      <c r="ILZ114" s="940"/>
      <c r="IMA114" s="940"/>
      <c r="IMB114" s="940"/>
      <c r="IMC114" s="940"/>
      <c r="IMD114" s="940"/>
      <c r="IME114" s="940"/>
      <c r="IMF114" s="940"/>
      <c r="IMG114" s="940"/>
      <c r="IMH114" s="940"/>
      <c r="IMI114" s="940"/>
      <c r="IMJ114" s="940"/>
      <c r="IMK114" s="940"/>
      <c r="IML114" s="940"/>
      <c r="IMM114" s="940"/>
      <c r="IMN114" s="940"/>
      <c r="IMO114" s="940"/>
      <c r="IMP114" s="940"/>
      <c r="IMQ114" s="940"/>
      <c r="IMR114" s="940"/>
      <c r="IMS114" s="940"/>
      <c r="IMT114" s="940"/>
      <c r="IMU114" s="940"/>
      <c r="IMV114" s="940"/>
      <c r="IMW114" s="940"/>
      <c r="IMX114" s="940"/>
      <c r="IMY114" s="940"/>
      <c r="IMZ114" s="940"/>
      <c r="INA114" s="940"/>
      <c r="INB114" s="940"/>
      <c r="INC114" s="940"/>
      <c r="IND114" s="940"/>
      <c r="INE114" s="940"/>
      <c r="INF114" s="940"/>
      <c r="ING114" s="940"/>
      <c r="INH114" s="940"/>
      <c r="INI114" s="940"/>
      <c r="INJ114" s="940"/>
      <c r="INK114" s="940"/>
      <c r="INL114" s="940"/>
      <c r="INM114" s="940"/>
      <c r="INN114" s="940"/>
      <c r="INO114" s="940"/>
      <c r="INP114" s="940"/>
      <c r="INQ114" s="940"/>
      <c r="INR114" s="940"/>
      <c r="INS114" s="940"/>
      <c r="INT114" s="940"/>
      <c r="INU114" s="940"/>
      <c r="INV114" s="940"/>
      <c r="INW114" s="940"/>
      <c r="INX114" s="940"/>
      <c r="INY114" s="940"/>
      <c r="INZ114" s="940"/>
      <c r="IOA114" s="940"/>
      <c r="IOB114" s="940"/>
      <c r="IOC114" s="940"/>
      <c r="IOD114" s="940"/>
      <c r="IOE114" s="940"/>
      <c r="IOF114" s="940"/>
      <c r="IOG114" s="940"/>
      <c r="IOH114" s="940"/>
      <c r="IOI114" s="940"/>
      <c r="IOJ114" s="940"/>
      <c r="IOK114" s="940"/>
      <c r="IOL114" s="940"/>
      <c r="IOM114" s="940"/>
      <c r="ION114" s="940"/>
      <c r="IOO114" s="940"/>
      <c r="IOP114" s="940"/>
      <c r="IOQ114" s="940"/>
      <c r="IOR114" s="940"/>
      <c r="IOS114" s="940"/>
      <c r="IOT114" s="940"/>
      <c r="IOU114" s="940"/>
      <c r="IOV114" s="940"/>
      <c r="IOW114" s="940"/>
      <c r="IOX114" s="940"/>
      <c r="IOY114" s="940"/>
      <c r="IOZ114" s="940"/>
      <c r="IPA114" s="940"/>
      <c r="IPB114" s="940"/>
      <c r="IPC114" s="940"/>
      <c r="IPD114" s="940"/>
      <c r="IPE114" s="940"/>
      <c r="IPF114" s="940"/>
      <c r="IPG114" s="940"/>
      <c r="IPH114" s="940"/>
      <c r="IPI114" s="940"/>
      <c r="IPJ114" s="940"/>
      <c r="IPK114" s="940"/>
      <c r="IPL114" s="940"/>
      <c r="IPM114" s="940"/>
      <c r="IPN114" s="940"/>
      <c r="IPO114" s="940"/>
      <c r="IPP114" s="940"/>
      <c r="IPQ114" s="940"/>
      <c r="IPR114" s="940"/>
      <c r="IPS114" s="940"/>
      <c r="IPT114" s="940"/>
      <c r="IPU114" s="940"/>
      <c r="IPV114" s="940"/>
      <c r="IPW114" s="940"/>
      <c r="IPX114" s="940"/>
      <c r="IPY114" s="940"/>
      <c r="IPZ114" s="940"/>
      <c r="IQA114" s="940"/>
      <c r="IQB114" s="940"/>
      <c r="IQC114" s="940"/>
      <c r="IQD114" s="940"/>
      <c r="IQE114" s="940"/>
      <c r="IQF114" s="940"/>
      <c r="IQG114" s="940"/>
      <c r="IQH114" s="940"/>
      <c r="IQI114" s="940"/>
      <c r="IQJ114" s="940"/>
      <c r="IQK114" s="940"/>
      <c r="IQL114" s="940"/>
      <c r="IQM114" s="940"/>
      <c r="IQN114" s="940"/>
      <c r="IQO114" s="940"/>
      <c r="IQP114" s="940"/>
      <c r="IQQ114" s="940"/>
      <c r="IQR114" s="940"/>
      <c r="IQS114" s="940"/>
      <c r="IQT114" s="940"/>
      <c r="IQU114" s="940"/>
      <c r="IQV114" s="940"/>
      <c r="IQW114" s="940"/>
      <c r="IQX114" s="940"/>
      <c r="IQY114" s="940"/>
      <c r="IQZ114" s="940"/>
      <c r="IRA114" s="940"/>
      <c r="IRB114" s="940"/>
      <c r="IRC114" s="940"/>
      <c r="IRD114" s="940"/>
      <c r="IRE114" s="940"/>
      <c r="IRF114" s="940"/>
      <c r="IRG114" s="940"/>
      <c r="IRH114" s="940"/>
      <c r="IRI114" s="940"/>
      <c r="IRJ114" s="940"/>
      <c r="IRK114" s="940"/>
      <c r="IRL114" s="940"/>
      <c r="IRM114" s="940"/>
      <c r="IRN114" s="940"/>
      <c r="IRO114" s="940"/>
      <c r="IRP114" s="940"/>
      <c r="IRQ114" s="940"/>
      <c r="IRR114" s="940"/>
      <c r="IRS114" s="940"/>
      <c r="IRT114" s="940"/>
      <c r="IRU114" s="940"/>
      <c r="IRV114" s="940"/>
      <c r="IRW114" s="940"/>
      <c r="IRX114" s="940"/>
      <c r="IRY114" s="940"/>
      <c r="IRZ114" s="940"/>
      <c r="ISA114" s="940"/>
      <c r="ISB114" s="940"/>
      <c r="ISC114" s="940"/>
      <c r="ISD114" s="940"/>
      <c r="ISE114" s="940"/>
      <c r="ISF114" s="940"/>
      <c r="ISG114" s="940"/>
      <c r="ISH114" s="940"/>
      <c r="ISI114" s="940"/>
      <c r="ISJ114" s="940"/>
      <c r="ISK114" s="940"/>
      <c r="ISL114" s="940"/>
      <c r="ISM114" s="940"/>
      <c r="ISN114" s="940"/>
      <c r="ISO114" s="940"/>
      <c r="ISP114" s="940"/>
      <c r="ISQ114" s="940"/>
      <c r="ISR114" s="940"/>
      <c r="ISS114" s="940"/>
      <c r="IST114" s="940"/>
      <c r="ISU114" s="940"/>
      <c r="ISV114" s="940"/>
      <c r="ISW114" s="940"/>
      <c r="ISX114" s="940"/>
      <c r="ISY114" s="940"/>
      <c r="ISZ114" s="940"/>
      <c r="ITA114" s="940"/>
      <c r="ITB114" s="940"/>
      <c r="ITC114" s="940"/>
      <c r="ITD114" s="940"/>
      <c r="ITE114" s="940"/>
      <c r="ITF114" s="940"/>
      <c r="ITG114" s="940"/>
      <c r="ITH114" s="940"/>
      <c r="ITI114" s="940"/>
      <c r="ITJ114" s="940"/>
      <c r="ITK114" s="940"/>
      <c r="ITL114" s="940"/>
      <c r="ITM114" s="940"/>
      <c r="ITN114" s="940"/>
      <c r="ITO114" s="940"/>
      <c r="ITP114" s="940"/>
      <c r="ITQ114" s="940"/>
      <c r="ITR114" s="940"/>
      <c r="ITS114" s="940"/>
      <c r="ITT114" s="940"/>
      <c r="ITU114" s="940"/>
      <c r="ITV114" s="940"/>
      <c r="ITW114" s="940"/>
      <c r="ITX114" s="940"/>
      <c r="ITY114" s="940"/>
      <c r="ITZ114" s="940"/>
      <c r="IUA114" s="940"/>
      <c r="IUB114" s="940"/>
      <c r="IUC114" s="940"/>
      <c r="IUD114" s="940"/>
      <c r="IUE114" s="940"/>
      <c r="IUF114" s="940"/>
      <c r="IUG114" s="940"/>
      <c r="IUH114" s="940"/>
      <c r="IUI114" s="940"/>
      <c r="IUJ114" s="940"/>
      <c r="IUK114" s="940"/>
      <c r="IUL114" s="940"/>
      <c r="IUM114" s="940"/>
      <c r="IUN114" s="940"/>
      <c r="IUO114" s="940"/>
      <c r="IUP114" s="940"/>
      <c r="IUQ114" s="940"/>
      <c r="IUR114" s="940"/>
      <c r="IUS114" s="940"/>
      <c r="IUT114" s="940"/>
      <c r="IUU114" s="940"/>
      <c r="IUV114" s="940"/>
      <c r="IUW114" s="940"/>
      <c r="IUX114" s="940"/>
      <c r="IUY114" s="940"/>
      <c r="IUZ114" s="940"/>
      <c r="IVA114" s="940"/>
      <c r="IVB114" s="940"/>
      <c r="IVC114" s="940"/>
      <c r="IVD114" s="940"/>
      <c r="IVE114" s="940"/>
      <c r="IVF114" s="940"/>
      <c r="IVG114" s="940"/>
      <c r="IVH114" s="940"/>
      <c r="IVI114" s="940"/>
      <c r="IVJ114" s="940"/>
      <c r="IVK114" s="940"/>
      <c r="IVL114" s="940"/>
      <c r="IVM114" s="940"/>
      <c r="IVN114" s="940"/>
      <c r="IVO114" s="940"/>
      <c r="IVP114" s="940"/>
      <c r="IVQ114" s="940"/>
      <c r="IVR114" s="940"/>
      <c r="IVS114" s="940"/>
      <c r="IVT114" s="940"/>
      <c r="IVU114" s="940"/>
      <c r="IVV114" s="940"/>
      <c r="IVW114" s="940"/>
      <c r="IVX114" s="940"/>
      <c r="IVY114" s="940"/>
      <c r="IVZ114" s="940"/>
      <c r="IWA114" s="940"/>
      <c r="IWB114" s="940"/>
      <c r="IWC114" s="940"/>
      <c r="IWD114" s="940"/>
      <c r="IWE114" s="940"/>
      <c r="IWF114" s="940"/>
      <c r="IWG114" s="940"/>
      <c r="IWH114" s="940"/>
      <c r="IWI114" s="940"/>
      <c r="IWJ114" s="940"/>
      <c r="IWK114" s="940"/>
      <c r="IWL114" s="940"/>
      <c r="IWM114" s="940"/>
      <c r="IWN114" s="940"/>
      <c r="IWO114" s="940"/>
      <c r="IWP114" s="940"/>
      <c r="IWQ114" s="940"/>
      <c r="IWR114" s="940"/>
      <c r="IWS114" s="940"/>
      <c r="IWT114" s="940"/>
      <c r="IWU114" s="940"/>
      <c r="IWV114" s="940"/>
      <c r="IWW114" s="940"/>
      <c r="IWX114" s="940"/>
      <c r="IWY114" s="940"/>
      <c r="IWZ114" s="940"/>
      <c r="IXA114" s="940"/>
      <c r="IXB114" s="940"/>
      <c r="IXC114" s="940"/>
      <c r="IXD114" s="940"/>
      <c r="IXE114" s="940"/>
      <c r="IXF114" s="940"/>
      <c r="IXG114" s="940"/>
      <c r="IXH114" s="940"/>
      <c r="IXI114" s="940"/>
      <c r="IXJ114" s="940"/>
      <c r="IXK114" s="940"/>
      <c r="IXL114" s="940"/>
      <c r="IXM114" s="940"/>
      <c r="IXN114" s="940"/>
      <c r="IXO114" s="940"/>
      <c r="IXP114" s="940"/>
      <c r="IXQ114" s="940"/>
      <c r="IXR114" s="940"/>
      <c r="IXS114" s="940"/>
      <c r="IXT114" s="940"/>
      <c r="IXU114" s="940"/>
      <c r="IXV114" s="940"/>
      <c r="IXW114" s="940"/>
      <c r="IXX114" s="940"/>
      <c r="IXY114" s="940"/>
      <c r="IXZ114" s="940"/>
      <c r="IYA114" s="940"/>
      <c r="IYB114" s="940"/>
      <c r="IYC114" s="940"/>
      <c r="IYD114" s="940"/>
      <c r="IYE114" s="940"/>
      <c r="IYF114" s="940"/>
      <c r="IYG114" s="940"/>
      <c r="IYH114" s="940"/>
      <c r="IYI114" s="940"/>
      <c r="IYJ114" s="940"/>
      <c r="IYK114" s="940"/>
      <c r="IYL114" s="940"/>
      <c r="IYM114" s="940"/>
      <c r="IYN114" s="940"/>
      <c r="IYO114" s="940"/>
      <c r="IYP114" s="940"/>
      <c r="IYQ114" s="940"/>
      <c r="IYR114" s="940"/>
      <c r="IYS114" s="940"/>
      <c r="IYT114" s="940"/>
      <c r="IYU114" s="940"/>
      <c r="IYV114" s="940"/>
      <c r="IYW114" s="940"/>
      <c r="IYX114" s="940"/>
      <c r="IYY114" s="940"/>
      <c r="IYZ114" s="940"/>
      <c r="IZA114" s="940"/>
      <c r="IZB114" s="940"/>
      <c r="IZC114" s="940"/>
      <c r="IZD114" s="940"/>
      <c r="IZE114" s="940"/>
      <c r="IZF114" s="940"/>
      <c r="IZG114" s="940"/>
      <c r="IZH114" s="940"/>
      <c r="IZI114" s="940"/>
      <c r="IZJ114" s="940"/>
      <c r="IZK114" s="940"/>
      <c r="IZL114" s="940"/>
      <c r="IZM114" s="940"/>
      <c r="IZN114" s="940"/>
      <c r="IZO114" s="940"/>
      <c r="IZP114" s="940"/>
      <c r="IZQ114" s="940"/>
      <c r="IZR114" s="940"/>
      <c r="IZS114" s="940"/>
      <c r="IZT114" s="940"/>
      <c r="IZU114" s="940"/>
      <c r="IZV114" s="940"/>
      <c r="IZW114" s="940"/>
      <c r="IZX114" s="940"/>
      <c r="IZY114" s="940"/>
      <c r="IZZ114" s="940"/>
      <c r="JAA114" s="940"/>
      <c r="JAB114" s="940"/>
      <c r="JAC114" s="940"/>
      <c r="JAD114" s="940"/>
      <c r="JAE114" s="940"/>
      <c r="JAF114" s="940"/>
      <c r="JAG114" s="940"/>
      <c r="JAH114" s="940"/>
      <c r="JAI114" s="940"/>
      <c r="JAJ114" s="940"/>
      <c r="JAK114" s="940"/>
      <c r="JAL114" s="940"/>
      <c r="JAM114" s="940"/>
      <c r="JAN114" s="940"/>
      <c r="JAO114" s="940"/>
      <c r="JAP114" s="940"/>
      <c r="JAQ114" s="940"/>
      <c r="JAR114" s="940"/>
      <c r="JAS114" s="940"/>
      <c r="JAT114" s="940"/>
      <c r="JAU114" s="940"/>
      <c r="JAV114" s="940"/>
      <c r="JAW114" s="940"/>
      <c r="JAX114" s="940"/>
      <c r="JAY114" s="940"/>
      <c r="JAZ114" s="940"/>
      <c r="JBA114" s="940"/>
      <c r="JBB114" s="940"/>
      <c r="JBC114" s="940"/>
      <c r="JBD114" s="940"/>
      <c r="JBE114" s="940"/>
      <c r="JBF114" s="940"/>
      <c r="JBG114" s="940"/>
      <c r="JBH114" s="940"/>
      <c r="JBI114" s="940"/>
      <c r="JBJ114" s="940"/>
      <c r="JBK114" s="940"/>
      <c r="JBL114" s="940"/>
      <c r="JBM114" s="940"/>
      <c r="JBN114" s="940"/>
      <c r="JBO114" s="940"/>
      <c r="JBP114" s="940"/>
      <c r="JBQ114" s="940"/>
      <c r="JBR114" s="940"/>
      <c r="JBS114" s="940"/>
      <c r="JBT114" s="940"/>
      <c r="JBU114" s="940"/>
      <c r="JBV114" s="940"/>
      <c r="JBW114" s="940"/>
      <c r="JBX114" s="940"/>
      <c r="JBY114" s="940"/>
      <c r="JBZ114" s="940"/>
      <c r="JCA114" s="940"/>
      <c r="JCB114" s="940"/>
      <c r="JCC114" s="940"/>
      <c r="JCD114" s="940"/>
      <c r="JCE114" s="940"/>
      <c r="JCF114" s="940"/>
      <c r="JCG114" s="940"/>
      <c r="JCH114" s="940"/>
      <c r="JCI114" s="940"/>
      <c r="JCJ114" s="940"/>
      <c r="JCK114" s="940"/>
      <c r="JCL114" s="940"/>
      <c r="JCM114" s="940"/>
      <c r="JCN114" s="940"/>
      <c r="JCO114" s="940"/>
      <c r="JCP114" s="940"/>
      <c r="JCQ114" s="940"/>
      <c r="JCR114" s="940"/>
      <c r="JCS114" s="940"/>
      <c r="JCT114" s="940"/>
      <c r="JCU114" s="940"/>
      <c r="JCV114" s="940"/>
      <c r="JCW114" s="940"/>
      <c r="JCX114" s="940"/>
      <c r="JCY114" s="940"/>
      <c r="JCZ114" s="940"/>
      <c r="JDA114" s="940"/>
      <c r="JDB114" s="940"/>
      <c r="JDC114" s="940"/>
      <c r="JDD114" s="940"/>
      <c r="JDE114" s="940"/>
      <c r="JDF114" s="940"/>
      <c r="JDG114" s="940"/>
      <c r="JDH114" s="940"/>
      <c r="JDI114" s="940"/>
      <c r="JDJ114" s="940"/>
      <c r="JDK114" s="940"/>
      <c r="JDL114" s="940"/>
      <c r="JDM114" s="940"/>
      <c r="JDN114" s="940"/>
      <c r="JDO114" s="940"/>
      <c r="JDP114" s="940"/>
      <c r="JDQ114" s="940"/>
      <c r="JDR114" s="940"/>
      <c r="JDS114" s="940"/>
      <c r="JDT114" s="940"/>
      <c r="JDU114" s="940"/>
      <c r="JDV114" s="940"/>
      <c r="JDW114" s="940"/>
      <c r="JDX114" s="940"/>
      <c r="JDY114" s="940"/>
      <c r="JDZ114" s="940"/>
      <c r="JEA114" s="940"/>
      <c r="JEB114" s="940"/>
      <c r="JEC114" s="940"/>
      <c r="JED114" s="940"/>
      <c r="JEE114" s="940"/>
      <c r="JEF114" s="940"/>
      <c r="JEG114" s="940"/>
      <c r="JEH114" s="940"/>
      <c r="JEI114" s="940"/>
      <c r="JEJ114" s="940"/>
      <c r="JEK114" s="940"/>
      <c r="JEL114" s="940"/>
      <c r="JEM114" s="940"/>
      <c r="JEN114" s="940"/>
      <c r="JEO114" s="940"/>
      <c r="JEP114" s="940"/>
      <c r="JEQ114" s="940"/>
      <c r="JER114" s="940"/>
      <c r="JES114" s="940"/>
      <c r="JET114" s="940"/>
      <c r="JEU114" s="940"/>
      <c r="JEV114" s="940"/>
      <c r="JEW114" s="940"/>
      <c r="JEX114" s="940"/>
      <c r="JEY114" s="940"/>
      <c r="JEZ114" s="940"/>
      <c r="JFA114" s="940"/>
      <c r="JFB114" s="940"/>
      <c r="JFC114" s="940"/>
      <c r="JFD114" s="940"/>
      <c r="JFE114" s="940"/>
      <c r="JFF114" s="940"/>
      <c r="JFG114" s="940"/>
      <c r="JFH114" s="940"/>
      <c r="JFI114" s="940"/>
      <c r="JFJ114" s="940"/>
      <c r="JFK114" s="940"/>
      <c r="JFL114" s="940"/>
      <c r="JFM114" s="940"/>
      <c r="JFN114" s="940"/>
      <c r="JFO114" s="940"/>
      <c r="JFP114" s="940"/>
      <c r="JFQ114" s="940"/>
      <c r="JFR114" s="940"/>
      <c r="JFS114" s="940"/>
      <c r="JFT114" s="940"/>
      <c r="JFU114" s="940"/>
      <c r="JFV114" s="940"/>
      <c r="JFW114" s="940"/>
      <c r="JFX114" s="940"/>
      <c r="JFY114" s="940"/>
      <c r="JFZ114" s="940"/>
      <c r="JGA114" s="940"/>
      <c r="JGB114" s="940"/>
      <c r="JGC114" s="940"/>
      <c r="JGD114" s="940"/>
      <c r="JGE114" s="940"/>
      <c r="JGF114" s="940"/>
      <c r="JGG114" s="940"/>
      <c r="JGH114" s="940"/>
      <c r="JGI114" s="940"/>
      <c r="JGJ114" s="940"/>
      <c r="JGK114" s="940"/>
      <c r="JGL114" s="940"/>
      <c r="JGM114" s="940"/>
      <c r="JGN114" s="940"/>
      <c r="JGO114" s="940"/>
      <c r="JGP114" s="940"/>
      <c r="JGQ114" s="940"/>
      <c r="JGR114" s="940"/>
      <c r="JGS114" s="940"/>
      <c r="JGT114" s="940"/>
      <c r="JGU114" s="940"/>
      <c r="JGV114" s="940"/>
      <c r="JGW114" s="940"/>
      <c r="JGX114" s="940"/>
      <c r="JGY114" s="940"/>
      <c r="JGZ114" s="940"/>
      <c r="JHA114" s="940"/>
      <c r="JHB114" s="940"/>
      <c r="JHC114" s="940"/>
      <c r="JHD114" s="940"/>
      <c r="JHE114" s="940"/>
      <c r="JHF114" s="940"/>
      <c r="JHG114" s="940"/>
      <c r="JHH114" s="940"/>
      <c r="JHI114" s="940"/>
      <c r="JHJ114" s="940"/>
      <c r="JHK114" s="940"/>
      <c r="JHL114" s="940"/>
      <c r="JHM114" s="940"/>
      <c r="JHN114" s="940"/>
      <c r="JHO114" s="940"/>
      <c r="JHP114" s="940"/>
      <c r="JHQ114" s="940"/>
      <c r="JHR114" s="940"/>
      <c r="JHS114" s="940"/>
      <c r="JHT114" s="940"/>
      <c r="JHU114" s="940"/>
      <c r="JHV114" s="940"/>
      <c r="JHW114" s="940"/>
      <c r="JHX114" s="940"/>
      <c r="JHY114" s="940"/>
      <c r="JHZ114" s="940"/>
      <c r="JIA114" s="940"/>
      <c r="JIB114" s="940"/>
      <c r="JIC114" s="940"/>
      <c r="JID114" s="940"/>
      <c r="JIE114" s="940"/>
      <c r="JIF114" s="940"/>
      <c r="JIG114" s="940"/>
      <c r="JIH114" s="940"/>
      <c r="JII114" s="940"/>
      <c r="JIJ114" s="940"/>
      <c r="JIK114" s="940"/>
      <c r="JIL114" s="940"/>
      <c r="JIM114" s="940"/>
      <c r="JIN114" s="940"/>
      <c r="JIO114" s="940"/>
      <c r="JIP114" s="940"/>
      <c r="JIQ114" s="940"/>
      <c r="JIR114" s="940"/>
      <c r="JIS114" s="940"/>
      <c r="JIT114" s="940"/>
      <c r="JIU114" s="940"/>
      <c r="JIV114" s="940"/>
      <c r="JIW114" s="940"/>
      <c r="JIX114" s="940"/>
      <c r="JIY114" s="940"/>
      <c r="JIZ114" s="940"/>
      <c r="JJA114" s="940"/>
      <c r="JJB114" s="940"/>
      <c r="JJC114" s="940"/>
      <c r="JJD114" s="940"/>
      <c r="JJE114" s="940"/>
      <c r="JJF114" s="940"/>
      <c r="JJG114" s="940"/>
      <c r="JJH114" s="940"/>
      <c r="JJI114" s="940"/>
      <c r="JJJ114" s="940"/>
      <c r="JJK114" s="940"/>
      <c r="JJL114" s="940"/>
      <c r="JJM114" s="940"/>
      <c r="JJN114" s="940"/>
      <c r="JJO114" s="940"/>
      <c r="JJP114" s="940"/>
      <c r="JJQ114" s="940"/>
      <c r="JJR114" s="940"/>
      <c r="JJS114" s="940"/>
      <c r="JJT114" s="940"/>
      <c r="JJU114" s="940"/>
      <c r="JJV114" s="940"/>
      <c r="JJW114" s="940"/>
      <c r="JJX114" s="940"/>
      <c r="JJY114" s="940"/>
      <c r="JJZ114" s="940"/>
      <c r="JKA114" s="940"/>
      <c r="JKB114" s="940"/>
      <c r="JKC114" s="940"/>
      <c r="JKD114" s="940"/>
      <c r="JKE114" s="940"/>
      <c r="JKF114" s="940"/>
      <c r="JKG114" s="940"/>
      <c r="JKH114" s="940"/>
      <c r="JKI114" s="940"/>
      <c r="JKJ114" s="940"/>
      <c r="JKK114" s="940"/>
      <c r="JKL114" s="940"/>
      <c r="JKM114" s="940"/>
      <c r="JKN114" s="940"/>
      <c r="JKO114" s="940"/>
      <c r="JKP114" s="940"/>
      <c r="JKQ114" s="940"/>
      <c r="JKR114" s="940"/>
      <c r="JKS114" s="940"/>
      <c r="JKT114" s="940"/>
      <c r="JKU114" s="940"/>
      <c r="JKV114" s="940"/>
      <c r="JKW114" s="940"/>
      <c r="JKX114" s="940"/>
      <c r="JKY114" s="940"/>
      <c r="JKZ114" s="940"/>
      <c r="JLA114" s="940"/>
      <c r="JLB114" s="940"/>
      <c r="JLC114" s="940"/>
      <c r="JLD114" s="940"/>
      <c r="JLE114" s="940"/>
      <c r="JLF114" s="940"/>
      <c r="JLG114" s="940"/>
      <c r="JLH114" s="940"/>
      <c r="JLI114" s="940"/>
      <c r="JLJ114" s="940"/>
      <c r="JLK114" s="940"/>
      <c r="JLL114" s="940"/>
      <c r="JLM114" s="940"/>
      <c r="JLN114" s="940"/>
      <c r="JLO114" s="940"/>
      <c r="JLP114" s="940"/>
      <c r="JLQ114" s="940"/>
      <c r="JLR114" s="940"/>
      <c r="JLS114" s="940"/>
      <c r="JLT114" s="940"/>
      <c r="JLU114" s="940"/>
      <c r="JLV114" s="940"/>
      <c r="JLW114" s="940"/>
      <c r="JLX114" s="940"/>
      <c r="JLY114" s="940"/>
      <c r="JLZ114" s="940"/>
      <c r="JMA114" s="940"/>
      <c r="JMB114" s="940"/>
      <c r="JMC114" s="940"/>
      <c r="JMD114" s="940"/>
      <c r="JME114" s="940"/>
      <c r="JMF114" s="940"/>
      <c r="JMG114" s="940"/>
      <c r="JMH114" s="940"/>
      <c r="JMI114" s="940"/>
      <c r="JMJ114" s="940"/>
      <c r="JMK114" s="940"/>
      <c r="JML114" s="940"/>
      <c r="JMM114" s="940"/>
      <c r="JMN114" s="940"/>
      <c r="JMO114" s="940"/>
      <c r="JMP114" s="940"/>
      <c r="JMQ114" s="940"/>
      <c r="JMR114" s="940"/>
      <c r="JMS114" s="940"/>
      <c r="JMT114" s="940"/>
      <c r="JMU114" s="940"/>
      <c r="JMV114" s="940"/>
      <c r="JMW114" s="940"/>
      <c r="JMX114" s="940"/>
      <c r="JMY114" s="940"/>
      <c r="JMZ114" s="940"/>
      <c r="JNA114" s="940"/>
      <c r="JNB114" s="940"/>
      <c r="JNC114" s="940"/>
      <c r="JND114" s="940"/>
      <c r="JNE114" s="940"/>
      <c r="JNF114" s="940"/>
      <c r="JNG114" s="940"/>
      <c r="JNH114" s="940"/>
      <c r="JNI114" s="940"/>
      <c r="JNJ114" s="940"/>
      <c r="JNK114" s="940"/>
      <c r="JNL114" s="940"/>
      <c r="JNM114" s="940"/>
      <c r="JNN114" s="940"/>
      <c r="JNO114" s="940"/>
      <c r="JNP114" s="940"/>
      <c r="JNQ114" s="940"/>
      <c r="JNR114" s="940"/>
      <c r="JNS114" s="940"/>
      <c r="JNT114" s="940"/>
      <c r="JNU114" s="940"/>
      <c r="JNV114" s="940"/>
      <c r="JNW114" s="940"/>
      <c r="JNX114" s="940"/>
      <c r="JNY114" s="940"/>
      <c r="JNZ114" s="940"/>
      <c r="JOA114" s="940"/>
      <c r="JOB114" s="940"/>
      <c r="JOC114" s="940"/>
      <c r="JOD114" s="940"/>
      <c r="JOE114" s="940"/>
      <c r="JOF114" s="940"/>
      <c r="JOG114" s="940"/>
      <c r="JOH114" s="940"/>
      <c r="JOI114" s="940"/>
      <c r="JOJ114" s="940"/>
      <c r="JOK114" s="940"/>
      <c r="JOL114" s="940"/>
      <c r="JOM114" s="940"/>
      <c r="JON114" s="940"/>
      <c r="JOO114" s="940"/>
      <c r="JOP114" s="940"/>
      <c r="JOQ114" s="940"/>
      <c r="JOR114" s="940"/>
      <c r="JOS114" s="940"/>
      <c r="JOT114" s="940"/>
      <c r="JOU114" s="940"/>
      <c r="JOV114" s="940"/>
      <c r="JOW114" s="940"/>
      <c r="JOX114" s="940"/>
      <c r="JOY114" s="940"/>
      <c r="JOZ114" s="940"/>
      <c r="JPA114" s="940"/>
      <c r="JPB114" s="940"/>
      <c r="JPC114" s="940"/>
      <c r="JPD114" s="940"/>
      <c r="JPE114" s="940"/>
      <c r="JPF114" s="940"/>
      <c r="JPG114" s="940"/>
      <c r="JPH114" s="940"/>
      <c r="JPI114" s="940"/>
      <c r="JPJ114" s="940"/>
      <c r="JPK114" s="940"/>
      <c r="JPL114" s="940"/>
      <c r="JPM114" s="940"/>
      <c r="JPN114" s="940"/>
      <c r="JPO114" s="940"/>
      <c r="JPP114" s="940"/>
      <c r="JPQ114" s="940"/>
      <c r="JPR114" s="940"/>
      <c r="JPS114" s="940"/>
      <c r="JPT114" s="940"/>
      <c r="JPU114" s="940"/>
      <c r="JPV114" s="940"/>
      <c r="JPW114" s="940"/>
      <c r="JPX114" s="940"/>
      <c r="JPY114" s="940"/>
      <c r="JPZ114" s="940"/>
      <c r="JQA114" s="940"/>
      <c r="JQB114" s="940"/>
      <c r="JQC114" s="940"/>
      <c r="JQD114" s="940"/>
      <c r="JQE114" s="940"/>
      <c r="JQF114" s="940"/>
      <c r="JQG114" s="940"/>
      <c r="JQH114" s="940"/>
      <c r="JQI114" s="940"/>
      <c r="JQJ114" s="940"/>
      <c r="JQK114" s="940"/>
      <c r="JQL114" s="940"/>
      <c r="JQM114" s="940"/>
      <c r="JQN114" s="940"/>
      <c r="JQO114" s="940"/>
      <c r="JQP114" s="940"/>
      <c r="JQQ114" s="940"/>
      <c r="JQR114" s="940"/>
      <c r="JQS114" s="940"/>
      <c r="JQT114" s="940"/>
      <c r="JQU114" s="940"/>
      <c r="JQV114" s="940"/>
      <c r="JQW114" s="940"/>
      <c r="JQX114" s="940"/>
      <c r="JQY114" s="940"/>
      <c r="JQZ114" s="940"/>
      <c r="JRA114" s="940"/>
      <c r="JRB114" s="940"/>
      <c r="JRC114" s="940"/>
      <c r="JRD114" s="940"/>
      <c r="JRE114" s="940"/>
      <c r="JRF114" s="940"/>
      <c r="JRG114" s="940"/>
      <c r="JRH114" s="940"/>
      <c r="JRI114" s="940"/>
      <c r="JRJ114" s="940"/>
      <c r="JRK114" s="940"/>
      <c r="JRL114" s="940"/>
      <c r="JRM114" s="940"/>
      <c r="JRN114" s="940"/>
      <c r="JRO114" s="940"/>
      <c r="JRP114" s="940"/>
      <c r="JRQ114" s="940"/>
      <c r="JRR114" s="940"/>
      <c r="JRS114" s="940"/>
      <c r="JRT114" s="940"/>
      <c r="JRU114" s="940"/>
      <c r="JRV114" s="940"/>
      <c r="JRW114" s="940"/>
      <c r="JRX114" s="940"/>
      <c r="JRY114" s="940"/>
      <c r="JRZ114" s="940"/>
      <c r="JSA114" s="940"/>
      <c r="JSB114" s="940"/>
      <c r="JSC114" s="940"/>
      <c r="JSD114" s="940"/>
      <c r="JSE114" s="940"/>
      <c r="JSF114" s="940"/>
      <c r="JSG114" s="940"/>
      <c r="JSH114" s="940"/>
      <c r="JSI114" s="940"/>
      <c r="JSJ114" s="940"/>
      <c r="JSK114" s="940"/>
      <c r="JSL114" s="940"/>
      <c r="JSM114" s="940"/>
      <c r="JSN114" s="940"/>
      <c r="JSO114" s="940"/>
      <c r="JSP114" s="940"/>
      <c r="JSQ114" s="940"/>
      <c r="JSR114" s="940"/>
      <c r="JSS114" s="940"/>
      <c r="JST114" s="940"/>
      <c r="JSU114" s="940"/>
      <c r="JSV114" s="940"/>
      <c r="JSW114" s="940"/>
      <c r="JSX114" s="940"/>
      <c r="JSY114" s="940"/>
      <c r="JSZ114" s="940"/>
      <c r="JTA114" s="940"/>
      <c r="JTB114" s="940"/>
      <c r="JTC114" s="940"/>
      <c r="JTD114" s="940"/>
      <c r="JTE114" s="940"/>
      <c r="JTF114" s="940"/>
      <c r="JTG114" s="940"/>
      <c r="JTH114" s="940"/>
      <c r="JTI114" s="940"/>
      <c r="JTJ114" s="940"/>
      <c r="JTK114" s="940"/>
      <c r="JTL114" s="940"/>
      <c r="JTM114" s="940"/>
      <c r="JTN114" s="940"/>
      <c r="JTO114" s="940"/>
      <c r="JTP114" s="940"/>
      <c r="JTQ114" s="940"/>
      <c r="JTR114" s="940"/>
      <c r="JTS114" s="940"/>
      <c r="JTT114" s="940"/>
      <c r="JTU114" s="940"/>
      <c r="JTV114" s="940"/>
      <c r="JTW114" s="940"/>
      <c r="JTX114" s="940"/>
      <c r="JTY114" s="940"/>
      <c r="JTZ114" s="940"/>
      <c r="JUA114" s="940"/>
      <c r="JUB114" s="940"/>
      <c r="JUC114" s="940"/>
      <c r="JUD114" s="940"/>
      <c r="JUE114" s="940"/>
      <c r="JUF114" s="940"/>
      <c r="JUG114" s="940"/>
      <c r="JUH114" s="940"/>
      <c r="JUI114" s="940"/>
      <c r="JUJ114" s="940"/>
      <c r="JUK114" s="940"/>
      <c r="JUL114" s="940"/>
      <c r="JUM114" s="940"/>
      <c r="JUN114" s="940"/>
      <c r="JUO114" s="940"/>
      <c r="JUP114" s="940"/>
      <c r="JUQ114" s="940"/>
      <c r="JUR114" s="940"/>
      <c r="JUS114" s="940"/>
      <c r="JUT114" s="940"/>
      <c r="JUU114" s="940"/>
      <c r="JUV114" s="940"/>
      <c r="JUW114" s="940"/>
      <c r="JUX114" s="940"/>
      <c r="JUY114" s="940"/>
      <c r="JUZ114" s="940"/>
      <c r="JVA114" s="940"/>
      <c r="JVB114" s="940"/>
      <c r="JVC114" s="940"/>
      <c r="JVD114" s="940"/>
      <c r="JVE114" s="940"/>
      <c r="JVF114" s="940"/>
      <c r="JVG114" s="940"/>
      <c r="JVH114" s="940"/>
      <c r="JVI114" s="940"/>
      <c r="JVJ114" s="940"/>
      <c r="JVK114" s="940"/>
      <c r="JVL114" s="940"/>
      <c r="JVM114" s="940"/>
      <c r="JVN114" s="940"/>
      <c r="JVO114" s="940"/>
      <c r="JVP114" s="940"/>
      <c r="JVQ114" s="940"/>
      <c r="JVR114" s="940"/>
      <c r="JVS114" s="940"/>
      <c r="JVT114" s="940"/>
      <c r="JVU114" s="940"/>
      <c r="JVV114" s="940"/>
      <c r="JVW114" s="940"/>
      <c r="JVX114" s="940"/>
      <c r="JVY114" s="940"/>
      <c r="JVZ114" s="940"/>
      <c r="JWA114" s="940"/>
      <c r="JWB114" s="940"/>
      <c r="JWC114" s="940"/>
      <c r="JWD114" s="940"/>
      <c r="JWE114" s="940"/>
      <c r="JWF114" s="940"/>
      <c r="JWG114" s="940"/>
      <c r="JWH114" s="940"/>
      <c r="JWI114" s="940"/>
      <c r="JWJ114" s="940"/>
      <c r="JWK114" s="940"/>
      <c r="JWL114" s="940"/>
      <c r="JWM114" s="940"/>
      <c r="JWN114" s="940"/>
      <c r="JWO114" s="940"/>
      <c r="JWP114" s="940"/>
      <c r="JWQ114" s="940"/>
      <c r="JWR114" s="940"/>
      <c r="JWS114" s="940"/>
      <c r="JWT114" s="940"/>
      <c r="JWU114" s="940"/>
      <c r="JWV114" s="940"/>
      <c r="JWW114" s="940"/>
      <c r="JWX114" s="940"/>
      <c r="JWY114" s="940"/>
      <c r="JWZ114" s="940"/>
      <c r="JXA114" s="940"/>
      <c r="JXB114" s="940"/>
      <c r="JXC114" s="940"/>
      <c r="JXD114" s="940"/>
      <c r="JXE114" s="940"/>
      <c r="JXF114" s="940"/>
      <c r="JXG114" s="940"/>
      <c r="JXH114" s="940"/>
      <c r="JXI114" s="940"/>
      <c r="JXJ114" s="940"/>
      <c r="JXK114" s="940"/>
      <c r="JXL114" s="940"/>
      <c r="JXM114" s="940"/>
      <c r="JXN114" s="940"/>
      <c r="JXO114" s="940"/>
      <c r="JXP114" s="940"/>
      <c r="JXQ114" s="940"/>
      <c r="JXR114" s="940"/>
      <c r="JXS114" s="940"/>
      <c r="JXT114" s="940"/>
      <c r="JXU114" s="940"/>
      <c r="JXV114" s="940"/>
      <c r="JXW114" s="940"/>
      <c r="JXX114" s="940"/>
      <c r="JXY114" s="940"/>
      <c r="JXZ114" s="940"/>
      <c r="JYA114" s="940"/>
      <c r="JYB114" s="940"/>
      <c r="JYC114" s="940"/>
      <c r="JYD114" s="940"/>
      <c r="JYE114" s="940"/>
      <c r="JYF114" s="940"/>
      <c r="JYG114" s="940"/>
      <c r="JYH114" s="940"/>
      <c r="JYI114" s="940"/>
      <c r="JYJ114" s="940"/>
      <c r="JYK114" s="940"/>
      <c r="JYL114" s="940"/>
      <c r="JYM114" s="940"/>
      <c r="JYN114" s="940"/>
      <c r="JYO114" s="940"/>
      <c r="JYP114" s="940"/>
      <c r="JYQ114" s="940"/>
      <c r="JYR114" s="940"/>
      <c r="JYS114" s="940"/>
      <c r="JYT114" s="940"/>
      <c r="JYU114" s="940"/>
      <c r="JYV114" s="940"/>
      <c r="JYW114" s="940"/>
      <c r="JYX114" s="940"/>
      <c r="JYY114" s="940"/>
      <c r="JYZ114" s="940"/>
      <c r="JZA114" s="940"/>
      <c r="JZB114" s="940"/>
      <c r="JZC114" s="940"/>
      <c r="JZD114" s="940"/>
      <c r="JZE114" s="940"/>
      <c r="JZF114" s="940"/>
      <c r="JZG114" s="940"/>
      <c r="JZH114" s="940"/>
      <c r="JZI114" s="940"/>
      <c r="JZJ114" s="940"/>
      <c r="JZK114" s="940"/>
      <c r="JZL114" s="940"/>
      <c r="JZM114" s="940"/>
      <c r="JZN114" s="940"/>
      <c r="JZO114" s="940"/>
      <c r="JZP114" s="940"/>
      <c r="JZQ114" s="940"/>
      <c r="JZR114" s="940"/>
      <c r="JZS114" s="940"/>
      <c r="JZT114" s="940"/>
      <c r="JZU114" s="940"/>
      <c r="JZV114" s="940"/>
      <c r="JZW114" s="940"/>
      <c r="JZX114" s="940"/>
      <c r="JZY114" s="940"/>
      <c r="JZZ114" s="940"/>
      <c r="KAA114" s="940"/>
      <c r="KAB114" s="940"/>
      <c r="KAC114" s="940"/>
      <c r="KAD114" s="940"/>
      <c r="KAE114" s="940"/>
      <c r="KAF114" s="940"/>
      <c r="KAG114" s="940"/>
      <c r="KAH114" s="940"/>
      <c r="KAI114" s="940"/>
      <c r="KAJ114" s="940"/>
      <c r="KAK114" s="940"/>
      <c r="KAL114" s="940"/>
      <c r="KAM114" s="940"/>
      <c r="KAN114" s="940"/>
      <c r="KAO114" s="940"/>
      <c r="KAP114" s="940"/>
      <c r="KAQ114" s="940"/>
      <c r="KAR114" s="940"/>
      <c r="KAS114" s="940"/>
      <c r="KAT114" s="940"/>
      <c r="KAU114" s="940"/>
      <c r="KAV114" s="940"/>
      <c r="KAW114" s="940"/>
      <c r="KAX114" s="940"/>
      <c r="KAY114" s="940"/>
      <c r="KAZ114" s="940"/>
      <c r="KBA114" s="940"/>
      <c r="KBB114" s="940"/>
      <c r="KBC114" s="940"/>
      <c r="KBD114" s="940"/>
      <c r="KBE114" s="940"/>
      <c r="KBF114" s="940"/>
      <c r="KBG114" s="940"/>
      <c r="KBH114" s="940"/>
      <c r="KBI114" s="940"/>
      <c r="KBJ114" s="940"/>
      <c r="KBK114" s="940"/>
      <c r="KBL114" s="940"/>
      <c r="KBM114" s="940"/>
      <c r="KBN114" s="940"/>
      <c r="KBO114" s="940"/>
      <c r="KBP114" s="940"/>
      <c r="KBQ114" s="940"/>
      <c r="KBR114" s="940"/>
      <c r="KBS114" s="940"/>
      <c r="KBT114" s="940"/>
      <c r="KBU114" s="940"/>
      <c r="KBV114" s="940"/>
      <c r="KBW114" s="940"/>
      <c r="KBX114" s="940"/>
      <c r="KBY114" s="940"/>
      <c r="KBZ114" s="940"/>
      <c r="KCA114" s="940"/>
      <c r="KCB114" s="940"/>
      <c r="KCC114" s="940"/>
      <c r="KCD114" s="940"/>
      <c r="KCE114" s="940"/>
      <c r="KCF114" s="940"/>
      <c r="KCG114" s="940"/>
      <c r="KCH114" s="940"/>
      <c r="KCI114" s="940"/>
      <c r="KCJ114" s="940"/>
      <c r="KCK114" s="940"/>
      <c r="KCL114" s="940"/>
      <c r="KCM114" s="940"/>
      <c r="KCN114" s="940"/>
      <c r="KCO114" s="940"/>
      <c r="KCP114" s="940"/>
      <c r="KCQ114" s="940"/>
      <c r="KCR114" s="940"/>
      <c r="KCS114" s="940"/>
      <c r="KCT114" s="940"/>
      <c r="KCU114" s="940"/>
      <c r="KCV114" s="940"/>
      <c r="KCW114" s="940"/>
      <c r="KCX114" s="940"/>
      <c r="KCY114" s="940"/>
      <c r="KCZ114" s="940"/>
      <c r="KDA114" s="940"/>
      <c r="KDB114" s="940"/>
      <c r="KDC114" s="940"/>
      <c r="KDD114" s="940"/>
      <c r="KDE114" s="940"/>
      <c r="KDF114" s="940"/>
      <c r="KDG114" s="940"/>
      <c r="KDH114" s="940"/>
      <c r="KDI114" s="940"/>
      <c r="KDJ114" s="940"/>
      <c r="KDK114" s="940"/>
      <c r="KDL114" s="940"/>
      <c r="KDM114" s="940"/>
      <c r="KDN114" s="940"/>
      <c r="KDO114" s="940"/>
      <c r="KDP114" s="940"/>
      <c r="KDQ114" s="940"/>
      <c r="KDR114" s="940"/>
      <c r="KDS114" s="940"/>
      <c r="KDT114" s="940"/>
      <c r="KDU114" s="940"/>
      <c r="KDV114" s="940"/>
      <c r="KDW114" s="940"/>
      <c r="KDX114" s="940"/>
      <c r="KDY114" s="940"/>
      <c r="KDZ114" s="940"/>
      <c r="KEA114" s="940"/>
      <c r="KEB114" s="940"/>
      <c r="KEC114" s="940"/>
      <c r="KED114" s="940"/>
      <c r="KEE114" s="940"/>
      <c r="KEF114" s="940"/>
      <c r="KEG114" s="940"/>
      <c r="KEH114" s="940"/>
      <c r="KEI114" s="940"/>
      <c r="KEJ114" s="940"/>
      <c r="KEK114" s="940"/>
      <c r="KEL114" s="940"/>
      <c r="KEM114" s="940"/>
      <c r="KEN114" s="940"/>
      <c r="KEO114" s="940"/>
      <c r="KEP114" s="940"/>
      <c r="KEQ114" s="940"/>
      <c r="KER114" s="940"/>
      <c r="KES114" s="940"/>
      <c r="KET114" s="940"/>
      <c r="KEU114" s="940"/>
      <c r="KEV114" s="940"/>
      <c r="KEW114" s="940"/>
      <c r="KEX114" s="940"/>
      <c r="KEY114" s="940"/>
      <c r="KEZ114" s="940"/>
      <c r="KFA114" s="940"/>
      <c r="KFB114" s="940"/>
      <c r="KFC114" s="940"/>
      <c r="KFD114" s="940"/>
      <c r="KFE114" s="940"/>
      <c r="KFF114" s="940"/>
      <c r="KFG114" s="940"/>
      <c r="KFH114" s="940"/>
      <c r="KFI114" s="940"/>
      <c r="KFJ114" s="940"/>
      <c r="KFK114" s="940"/>
      <c r="KFL114" s="940"/>
      <c r="KFM114" s="940"/>
      <c r="KFN114" s="940"/>
      <c r="KFO114" s="940"/>
      <c r="KFP114" s="940"/>
      <c r="KFQ114" s="940"/>
      <c r="KFR114" s="940"/>
      <c r="KFS114" s="940"/>
      <c r="KFT114" s="940"/>
      <c r="KFU114" s="940"/>
      <c r="KFV114" s="940"/>
      <c r="KFW114" s="940"/>
      <c r="KFX114" s="940"/>
      <c r="KFY114" s="940"/>
      <c r="KFZ114" s="940"/>
      <c r="KGA114" s="940"/>
      <c r="KGB114" s="940"/>
      <c r="KGC114" s="940"/>
      <c r="KGD114" s="940"/>
      <c r="KGE114" s="940"/>
      <c r="KGF114" s="940"/>
      <c r="KGG114" s="940"/>
      <c r="KGH114" s="940"/>
      <c r="KGI114" s="940"/>
      <c r="KGJ114" s="940"/>
      <c r="KGK114" s="940"/>
      <c r="KGL114" s="940"/>
      <c r="KGM114" s="940"/>
      <c r="KGN114" s="940"/>
      <c r="KGO114" s="940"/>
      <c r="KGP114" s="940"/>
      <c r="KGQ114" s="940"/>
      <c r="KGR114" s="940"/>
      <c r="KGS114" s="940"/>
      <c r="KGT114" s="940"/>
      <c r="KGU114" s="940"/>
      <c r="KGV114" s="940"/>
      <c r="KGW114" s="940"/>
      <c r="KGX114" s="940"/>
      <c r="KGY114" s="940"/>
      <c r="KGZ114" s="940"/>
      <c r="KHA114" s="940"/>
      <c r="KHB114" s="940"/>
      <c r="KHC114" s="940"/>
      <c r="KHD114" s="940"/>
      <c r="KHE114" s="940"/>
      <c r="KHF114" s="940"/>
      <c r="KHG114" s="940"/>
      <c r="KHH114" s="940"/>
      <c r="KHI114" s="940"/>
      <c r="KHJ114" s="940"/>
      <c r="KHK114" s="940"/>
      <c r="KHL114" s="940"/>
      <c r="KHM114" s="940"/>
      <c r="KHN114" s="940"/>
      <c r="KHO114" s="940"/>
      <c r="KHP114" s="940"/>
      <c r="KHQ114" s="940"/>
      <c r="KHR114" s="940"/>
      <c r="KHS114" s="940"/>
      <c r="KHT114" s="940"/>
      <c r="KHU114" s="940"/>
      <c r="KHV114" s="940"/>
      <c r="KHW114" s="940"/>
      <c r="KHX114" s="940"/>
      <c r="KHY114" s="940"/>
      <c r="KHZ114" s="940"/>
      <c r="KIA114" s="940"/>
      <c r="KIB114" s="940"/>
      <c r="KIC114" s="940"/>
      <c r="KID114" s="940"/>
      <c r="KIE114" s="940"/>
      <c r="KIF114" s="940"/>
      <c r="KIG114" s="940"/>
      <c r="KIH114" s="940"/>
      <c r="KII114" s="940"/>
      <c r="KIJ114" s="940"/>
      <c r="KIK114" s="940"/>
      <c r="KIL114" s="940"/>
      <c r="KIM114" s="940"/>
      <c r="KIN114" s="940"/>
      <c r="KIO114" s="940"/>
      <c r="KIP114" s="940"/>
      <c r="KIQ114" s="940"/>
      <c r="KIR114" s="940"/>
      <c r="KIS114" s="940"/>
      <c r="KIT114" s="940"/>
      <c r="KIU114" s="940"/>
      <c r="KIV114" s="940"/>
      <c r="KIW114" s="940"/>
      <c r="KIX114" s="940"/>
      <c r="KIY114" s="940"/>
      <c r="KIZ114" s="940"/>
      <c r="KJA114" s="940"/>
      <c r="KJB114" s="940"/>
      <c r="KJC114" s="940"/>
      <c r="KJD114" s="940"/>
      <c r="KJE114" s="940"/>
      <c r="KJF114" s="940"/>
      <c r="KJG114" s="940"/>
      <c r="KJH114" s="940"/>
      <c r="KJI114" s="940"/>
      <c r="KJJ114" s="940"/>
      <c r="KJK114" s="940"/>
      <c r="KJL114" s="940"/>
      <c r="KJM114" s="940"/>
      <c r="KJN114" s="940"/>
      <c r="KJO114" s="940"/>
      <c r="KJP114" s="940"/>
      <c r="KJQ114" s="940"/>
      <c r="KJR114" s="940"/>
      <c r="KJS114" s="940"/>
      <c r="KJT114" s="940"/>
      <c r="KJU114" s="940"/>
      <c r="KJV114" s="940"/>
      <c r="KJW114" s="940"/>
      <c r="KJX114" s="940"/>
      <c r="KJY114" s="940"/>
      <c r="KJZ114" s="940"/>
      <c r="KKA114" s="940"/>
      <c r="KKB114" s="940"/>
      <c r="KKC114" s="940"/>
      <c r="KKD114" s="940"/>
      <c r="KKE114" s="940"/>
      <c r="KKF114" s="940"/>
      <c r="KKG114" s="940"/>
      <c r="KKH114" s="940"/>
      <c r="KKI114" s="940"/>
      <c r="KKJ114" s="940"/>
      <c r="KKK114" s="940"/>
      <c r="KKL114" s="940"/>
      <c r="KKM114" s="940"/>
      <c r="KKN114" s="940"/>
      <c r="KKO114" s="940"/>
      <c r="KKP114" s="940"/>
      <c r="KKQ114" s="940"/>
      <c r="KKR114" s="940"/>
      <c r="KKS114" s="940"/>
      <c r="KKT114" s="940"/>
      <c r="KKU114" s="940"/>
      <c r="KKV114" s="940"/>
      <c r="KKW114" s="940"/>
      <c r="KKX114" s="940"/>
      <c r="KKY114" s="940"/>
      <c r="KKZ114" s="940"/>
      <c r="KLA114" s="940"/>
      <c r="KLB114" s="940"/>
      <c r="KLC114" s="940"/>
      <c r="KLD114" s="940"/>
      <c r="KLE114" s="940"/>
      <c r="KLF114" s="940"/>
      <c r="KLG114" s="940"/>
      <c r="KLH114" s="940"/>
      <c r="KLI114" s="940"/>
      <c r="KLJ114" s="940"/>
      <c r="KLK114" s="940"/>
      <c r="KLL114" s="940"/>
      <c r="KLM114" s="940"/>
      <c r="KLN114" s="940"/>
      <c r="KLO114" s="940"/>
      <c r="KLP114" s="940"/>
      <c r="KLQ114" s="940"/>
      <c r="KLR114" s="940"/>
      <c r="KLS114" s="940"/>
      <c r="KLT114" s="940"/>
      <c r="KLU114" s="940"/>
      <c r="KLV114" s="940"/>
      <c r="KLW114" s="940"/>
      <c r="KLX114" s="940"/>
      <c r="KLY114" s="940"/>
      <c r="KLZ114" s="940"/>
      <c r="KMA114" s="940"/>
      <c r="KMB114" s="940"/>
      <c r="KMC114" s="940"/>
      <c r="KMD114" s="940"/>
      <c r="KME114" s="940"/>
      <c r="KMF114" s="940"/>
      <c r="KMG114" s="940"/>
      <c r="KMH114" s="940"/>
      <c r="KMI114" s="940"/>
      <c r="KMJ114" s="940"/>
      <c r="KMK114" s="940"/>
      <c r="KML114" s="940"/>
      <c r="KMM114" s="940"/>
      <c r="KMN114" s="940"/>
      <c r="KMO114" s="940"/>
      <c r="KMP114" s="940"/>
      <c r="KMQ114" s="940"/>
      <c r="KMR114" s="940"/>
      <c r="KMS114" s="940"/>
      <c r="KMT114" s="940"/>
      <c r="KMU114" s="940"/>
      <c r="KMV114" s="940"/>
      <c r="KMW114" s="940"/>
      <c r="KMX114" s="940"/>
      <c r="KMY114" s="940"/>
      <c r="KMZ114" s="940"/>
      <c r="KNA114" s="940"/>
      <c r="KNB114" s="940"/>
      <c r="KNC114" s="940"/>
      <c r="KND114" s="940"/>
      <c r="KNE114" s="940"/>
      <c r="KNF114" s="940"/>
      <c r="KNG114" s="940"/>
      <c r="KNH114" s="940"/>
      <c r="KNI114" s="940"/>
      <c r="KNJ114" s="940"/>
      <c r="KNK114" s="940"/>
      <c r="KNL114" s="940"/>
      <c r="KNM114" s="940"/>
      <c r="KNN114" s="940"/>
      <c r="KNO114" s="940"/>
      <c r="KNP114" s="940"/>
      <c r="KNQ114" s="940"/>
      <c r="KNR114" s="940"/>
      <c r="KNS114" s="940"/>
      <c r="KNT114" s="940"/>
      <c r="KNU114" s="940"/>
      <c r="KNV114" s="940"/>
      <c r="KNW114" s="940"/>
      <c r="KNX114" s="940"/>
      <c r="KNY114" s="940"/>
      <c r="KNZ114" s="940"/>
      <c r="KOA114" s="940"/>
      <c r="KOB114" s="940"/>
      <c r="KOC114" s="940"/>
      <c r="KOD114" s="940"/>
      <c r="KOE114" s="940"/>
      <c r="KOF114" s="940"/>
      <c r="KOG114" s="940"/>
      <c r="KOH114" s="940"/>
      <c r="KOI114" s="940"/>
      <c r="KOJ114" s="940"/>
      <c r="KOK114" s="940"/>
      <c r="KOL114" s="940"/>
      <c r="KOM114" s="940"/>
      <c r="KON114" s="940"/>
      <c r="KOO114" s="940"/>
      <c r="KOP114" s="940"/>
      <c r="KOQ114" s="940"/>
      <c r="KOR114" s="940"/>
      <c r="KOS114" s="940"/>
      <c r="KOT114" s="940"/>
      <c r="KOU114" s="940"/>
      <c r="KOV114" s="940"/>
      <c r="KOW114" s="940"/>
      <c r="KOX114" s="940"/>
      <c r="KOY114" s="940"/>
      <c r="KOZ114" s="940"/>
      <c r="KPA114" s="940"/>
      <c r="KPB114" s="940"/>
      <c r="KPC114" s="940"/>
      <c r="KPD114" s="940"/>
      <c r="KPE114" s="940"/>
      <c r="KPF114" s="940"/>
      <c r="KPG114" s="940"/>
      <c r="KPH114" s="940"/>
      <c r="KPI114" s="940"/>
      <c r="KPJ114" s="940"/>
      <c r="KPK114" s="940"/>
      <c r="KPL114" s="940"/>
      <c r="KPM114" s="940"/>
      <c r="KPN114" s="940"/>
      <c r="KPO114" s="940"/>
      <c r="KPP114" s="940"/>
      <c r="KPQ114" s="940"/>
      <c r="KPR114" s="940"/>
      <c r="KPS114" s="940"/>
      <c r="KPT114" s="940"/>
      <c r="KPU114" s="940"/>
      <c r="KPV114" s="940"/>
      <c r="KPW114" s="940"/>
      <c r="KPX114" s="940"/>
      <c r="KPY114" s="940"/>
      <c r="KPZ114" s="940"/>
      <c r="KQA114" s="940"/>
      <c r="KQB114" s="940"/>
      <c r="KQC114" s="940"/>
      <c r="KQD114" s="940"/>
      <c r="KQE114" s="940"/>
      <c r="KQF114" s="940"/>
      <c r="KQG114" s="940"/>
      <c r="KQH114" s="940"/>
      <c r="KQI114" s="940"/>
      <c r="KQJ114" s="940"/>
      <c r="KQK114" s="940"/>
      <c r="KQL114" s="940"/>
      <c r="KQM114" s="940"/>
      <c r="KQN114" s="940"/>
      <c r="KQO114" s="940"/>
      <c r="KQP114" s="940"/>
      <c r="KQQ114" s="940"/>
      <c r="KQR114" s="940"/>
      <c r="KQS114" s="940"/>
      <c r="KQT114" s="940"/>
      <c r="KQU114" s="940"/>
      <c r="KQV114" s="940"/>
      <c r="KQW114" s="940"/>
      <c r="KQX114" s="940"/>
      <c r="KQY114" s="940"/>
      <c r="KQZ114" s="940"/>
      <c r="KRA114" s="940"/>
      <c r="KRB114" s="940"/>
      <c r="KRC114" s="940"/>
      <c r="KRD114" s="940"/>
      <c r="KRE114" s="940"/>
      <c r="KRF114" s="940"/>
      <c r="KRG114" s="940"/>
      <c r="KRH114" s="940"/>
      <c r="KRI114" s="940"/>
      <c r="KRJ114" s="940"/>
      <c r="KRK114" s="940"/>
      <c r="KRL114" s="940"/>
      <c r="KRM114" s="940"/>
      <c r="KRN114" s="940"/>
      <c r="KRO114" s="940"/>
      <c r="KRP114" s="940"/>
      <c r="KRQ114" s="940"/>
      <c r="KRR114" s="940"/>
      <c r="KRS114" s="940"/>
      <c r="KRT114" s="940"/>
      <c r="KRU114" s="940"/>
      <c r="KRV114" s="940"/>
      <c r="KRW114" s="940"/>
      <c r="KRX114" s="940"/>
      <c r="KRY114" s="940"/>
      <c r="KRZ114" s="940"/>
      <c r="KSA114" s="940"/>
      <c r="KSB114" s="940"/>
      <c r="KSC114" s="940"/>
      <c r="KSD114" s="940"/>
      <c r="KSE114" s="940"/>
      <c r="KSF114" s="940"/>
      <c r="KSG114" s="940"/>
      <c r="KSH114" s="940"/>
      <c r="KSI114" s="940"/>
      <c r="KSJ114" s="940"/>
      <c r="KSK114" s="940"/>
      <c r="KSL114" s="940"/>
      <c r="KSM114" s="940"/>
      <c r="KSN114" s="940"/>
      <c r="KSO114" s="940"/>
      <c r="KSP114" s="940"/>
      <c r="KSQ114" s="940"/>
      <c r="KSR114" s="940"/>
      <c r="KSS114" s="940"/>
      <c r="KST114" s="940"/>
      <c r="KSU114" s="940"/>
      <c r="KSV114" s="940"/>
      <c r="KSW114" s="940"/>
      <c r="KSX114" s="940"/>
      <c r="KSY114" s="940"/>
      <c r="KSZ114" s="940"/>
      <c r="KTA114" s="940"/>
      <c r="KTB114" s="940"/>
      <c r="KTC114" s="940"/>
      <c r="KTD114" s="940"/>
      <c r="KTE114" s="940"/>
      <c r="KTF114" s="940"/>
      <c r="KTG114" s="940"/>
      <c r="KTH114" s="940"/>
      <c r="KTI114" s="940"/>
      <c r="KTJ114" s="940"/>
      <c r="KTK114" s="940"/>
      <c r="KTL114" s="940"/>
      <c r="KTM114" s="940"/>
      <c r="KTN114" s="940"/>
      <c r="KTO114" s="940"/>
      <c r="KTP114" s="940"/>
      <c r="KTQ114" s="940"/>
      <c r="KTR114" s="940"/>
      <c r="KTS114" s="940"/>
      <c r="KTT114" s="940"/>
      <c r="KTU114" s="940"/>
      <c r="KTV114" s="940"/>
      <c r="KTW114" s="940"/>
      <c r="KTX114" s="940"/>
      <c r="KTY114" s="940"/>
      <c r="KTZ114" s="940"/>
      <c r="KUA114" s="940"/>
      <c r="KUB114" s="940"/>
      <c r="KUC114" s="940"/>
      <c r="KUD114" s="940"/>
      <c r="KUE114" s="940"/>
      <c r="KUF114" s="940"/>
      <c r="KUG114" s="940"/>
      <c r="KUH114" s="940"/>
      <c r="KUI114" s="940"/>
      <c r="KUJ114" s="940"/>
      <c r="KUK114" s="940"/>
      <c r="KUL114" s="940"/>
      <c r="KUM114" s="940"/>
      <c r="KUN114" s="940"/>
      <c r="KUO114" s="940"/>
      <c r="KUP114" s="940"/>
      <c r="KUQ114" s="940"/>
      <c r="KUR114" s="940"/>
      <c r="KUS114" s="940"/>
      <c r="KUT114" s="940"/>
      <c r="KUU114" s="940"/>
      <c r="KUV114" s="940"/>
      <c r="KUW114" s="940"/>
      <c r="KUX114" s="940"/>
      <c r="KUY114" s="940"/>
      <c r="KUZ114" s="940"/>
      <c r="KVA114" s="940"/>
      <c r="KVB114" s="940"/>
      <c r="KVC114" s="940"/>
      <c r="KVD114" s="940"/>
      <c r="KVE114" s="940"/>
      <c r="KVF114" s="940"/>
      <c r="KVG114" s="940"/>
      <c r="KVH114" s="940"/>
      <c r="KVI114" s="940"/>
      <c r="KVJ114" s="940"/>
      <c r="KVK114" s="940"/>
      <c r="KVL114" s="940"/>
      <c r="KVM114" s="940"/>
      <c r="KVN114" s="940"/>
      <c r="KVO114" s="940"/>
      <c r="KVP114" s="940"/>
      <c r="KVQ114" s="940"/>
      <c r="KVR114" s="940"/>
      <c r="KVS114" s="940"/>
      <c r="KVT114" s="940"/>
      <c r="KVU114" s="940"/>
      <c r="KVV114" s="940"/>
      <c r="KVW114" s="940"/>
      <c r="KVX114" s="940"/>
      <c r="KVY114" s="940"/>
      <c r="KVZ114" s="940"/>
      <c r="KWA114" s="940"/>
      <c r="KWB114" s="940"/>
      <c r="KWC114" s="940"/>
      <c r="KWD114" s="940"/>
      <c r="KWE114" s="940"/>
      <c r="KWF114" s="940"/>
      <c r="KWG114" s="940"/>
      <c r="KWH114" s="940"/>
      <c r="KWI114" s="940"/>
      <c r="KWJ114" s="940"/>
      <c r="KWK114" s="940"/>
      <c r="KWL114" s="940"/>
      <c r="KWM114" s="940"/>
      <c r="KWN114" s="940"/>
      <c r="KWO114" s="940"/>
      <c r="KWP114" s="940"/>
      <c r="KWQ114" s="940"/>
      <c r="KWR114" s="940"/>
      <c r="KWS114" s="940"/>
      <c r="KWT114" s="940"/>
      <c r="KWU114" s="940"/>
      <c r="KWV114" s="940"/>
      <c r="KWW114" s="940"/>
      <c r="KWX114" s="940"/>
      <c r="KWY114" s="940"/>
      <c r="KWZ114" s="940"/>
      <c r="KXA114" s="940"/>
      <c r="KXB114" s="940"/>
      <c r="KXC114" s="940"/>
      <c r="KXD114" s="940"/>
      <c r="KXE114" s="940"/>
      <c r="KXF114" s="940"/>
      <c r="KXG114" s="940"/>
      <c r="KXH114" s="940"/>
      <c r="KXI114" s="940"/>
      <c r="KXJ114" s="940"/>
      <c r="KXK114" s="940"/>
      <c r="KXL114" s="940"/>
      <c r="KXM114" s="940"/>
      <c r="KXN114" s="940"/>
      <c r="KXO114" s="940"/>
      <c r="KXP114" s="940"/>
      <c r="KXQ114" s="940"/>
      <c r="KXR114" s="940"/>
      <c r="KXS114" s="940"/>
      <c r="KXT114" s="940"/>
      <c r="KXU114" s="940"/>
      <c r="KXV114" s="940"/>
      <c r="KXW114" s="940"/>
      <c r="KXX114" s="940"/>
      <c r="KXY114" s="940"/>
      <c r="KXZ114" s="940"/>
      <c r="KYA114" s="940"/>
      <c r="KYB114" s="940"/>
      <c r="KYC114" s="940"/>
      <c r="KYD114" s="940"/>
      <c r="KYE114" s="940"/>
      <c r="KYF114" s="940"/>
      <c r="KYG114" s="940"/>
      <c r="KYH114" s="940"/>
      <c r="KYI114" s="940"/>
      <c r="KYJ114" s="940"/>
      <c r="KYK114" s="940"/>
      <c r="KYL114" s="940"/>
      <c r="KYM114" s="940"/>
      <c r="KYN114" s="940"/>
      <c r="KYO114" s="940"/>
      <c r="KYP114" s="940"/>
      <c r="KYQ114" s="940"/>
      <c r="KYR114" s="940"/>
      <c r="KYS114" s="940"/>
      <c r="KYT114" s="940"/>
      <c r="KYU114" s="940"/>
      <c r="KYV114" s="940"/>
      <c r="KYW114" s="940"/>
      <c r="KYX114" s="940"/>
      <c r="KYY114" s="940"/>
      <c r="KYZ114" s="940"/>
      <c r="KZA114" s="940"/>
      <c r="KZB114" s="940"/>
      <c r="KZC114" s="940"/>
      <c r="KZD114" s="940"/>
      <c r="KZE114" s="940"/>
      <c r="KZF114" s="940"/>
      <c r="KZG114" s="940"/>
      <c r="KZH114" s="940"/>
      <c r="KZI114" s="940"/>
      <c r="KZJ114" s="940"/>
      <c r="KZK114" s="940"/>
      <c r="KZL114" s="940"/>
      <c r="KZM114" s="940"/>
      <c r="KZN114" s="940"/>
      <c r="KZO114" s="940"/>
      <c r="KZP114" s="940"/>
      <c r="KZQ114" s="940"/>
      <c r="KZR114" s="940"/>
      <c r="KZS114" s="940"/>
      <c r="KZT114" s="940"/>
      <c r="KZU114" s="940"/>
      <c r="KZV114" s="940"/>
      <c r="KZW114" s="940"/>
      <c r="KZX114" s="940"/>
      <c r="KZY114" s="940"/>
      <c r="KZZ114" s="940"/>
      <c r="LAA114" s="940"/>
      <c r="LAB114" s="940"/>
      <c r="LAC114" s="940"/>
      <c r="LAD114" s="940"/>
      <c r="LAE114" s="940"/>
      <c r="LAF114" s="940"/>
      <c r="LAG114" s="940"/>
      <c r="LAH114" s="940"/>
      <c r="LAI114" s="940"/>
      <c r="LAJ114" s="940"/>
      <c r="LAK114" s="940"/>
      <c r="LAL114" s="940"/>
      <c r="LAM114" s="940"/>
      <c r="LAN114" s="940"/>
      <c r="LAO114" s="940"/>
      <c r="LAP114" s="940"/>
      <c r="LAQ114" s="940"/>
      <c r="LAR114" s="940"/>
      <c r="LAS114" s="940"/>
      <c r="LAT114" s="940"/>
      <c r="LAU114" s="940"/>
      <c r="LAV114" s="940"/>
      <c r="LAW114" s="940"/>
      <c r="LAX114" s="940"/>
      <c r="LAY114" s="940"/>
      <c r="LAZ114" s="940"/>
      <c r="LBA114" s="940"/>
      <c r="LBB114" s="940"/>
      <c r="LBC114" s="940"/>
      <c r="LBD114" s="940"/>
      <c r="LBE114" s="940"/>
      <c r="LBF114" s="940"/>
      <c r="LBG114" s="940"/>
      <c r="LBH114" s="940"/>
      <c r="LBI114" s="940"/>
      <c r="LBJ114" s="940"/>
      <c r="LBK114" s="940"/>
      <c r="LBL114" s="940"/>
      <c r="LBM114" s="940"/>
      <c r="LBN114" s="940"/>
      <c r="LBO114" s="940"/>
      <c r="LBP114" s="940"/>
      <c r="LBQ114" s="940"/>
      <c r="LBR114" s="940"/>
      <c r="LBS114" s="940"/>
      <c r="LBT114" s="940"/>
      <c r="LBU114" s="940"/>
      <c r="LBV114" s="940"/>
      <c r="LBW114" s="940"/>
      <c r="LBX114" s="940"/>
      <c r="LBY114" s="940"/>
      <c r="LBZ114" s="940"/>
      <c r="LCA114" s="940"/>
      <c r="LCB114" s="940"/>
      <c r="LCC114" s="940"/>
      <c r="LCD114" s="940"/>
      <c r="LCE114" s="940"/>
      <c r="LCF114" s="940"/>
      <c r="LCG114" s="940"/>
      <c r="LCH114" s="940"/>
      <c r="LCI114" s="940"/>
      <c r="LCJ114" s="940"/>
      <c r="LCK114" s="940"/>
      <c r="LCL114" s="940"/>
      <c r="LCM114" s="940"/>
      <c r="LCN114" s="940"/>
      <c r="LCO114" s="940"/>
      <c r="LCP114" s="940"/>
      <c r="LCQ114" s="940"/>
      <c r="LCR114" s="940"/>
      <c r="LCS114" s="940"/>
      <c r="LCT114" s="940"/>
      <c r="LCU114" s="940"/>
      <c r="LCV114" s="940"/>
      <c r="LCW114" s="940"/>
      <c r="LCX114" s="940"/>
      <c r="LCY114" s="940"/>
      <c r="LCZ114" s="940"/>
      <c r="LDA114" s="940"/>
      <c r="LDB114" s="940"/>
      <c r="LDC114" s="940"/>
      <c r="LDD114" s="940"/>
      <c r="LDE114" s="940"/>
      <c r="LDF114" s="940"/>
      <c r="LDG114" s="940"/>
      <c r="LDH114" s="940"/>
      <c r="LDI114" s="940"/>
      <c r="LDJ114" s="940"/>
      <c r="LDK114" s="940"/>
      <c r="LDL114" s="940"/>
      <c r="LDM114" s="940"/>
      <c r="LDN114" s="940"/>
      <c r="LDO114" s="940"/>
      <c r="LDP114" s="940"/>
      <c r="LDQ114" s="940"/>
      <c r="LDR114" s="940"/>
      <c r="LDS114" s="940"/>
      <c r="LDT114" s="940"/>
      <c r="LDU114" s="940"/>
      <c r="LDV114" s="940"/>
      <c r="LDW114" s="940"/>
      <c r="LDX114" s="940"/>
      <c r="LDY114" s="940"/>
      <c r="LDZ114" s="940"/>
      <c r="LEA114" s="940"/>
      <c r="LEB114" s="940"/>
      <c r="LEC114" s="940"/>
      <c r="LED114" s="940"/>
      <c r="LEE114" s="940"/>
      <c r="LEF114" s="940"/>
      <c r="LEG114" s="940"/>
      <c r="LEH114" s="940"/>
      <c r="LEI114" s="940"/>
      <c r="LEJ114" s="940"/>
      <c r="LEK114" s="940"/>
      <c r="LEL114" s="940"/>
      <c r="LEM114" s="940"/>
      <c r="LEN114" s="940"/>
      <c r="LEO114" s="940"/>
      <c r="LEP114" s="940"/>
      <c r="LEQ114" s="940"/>
      <c r="LER114" s="940"/>
      <c r="LES114" s="940"/>
      <c r="LET114" s="940"/>
      <c r="LEU114" s="940"/>
      <c r="LEV114" s="940"/>
      <c r="LEW114" s="940"/>
      <c r="LEX114" s="940"/>
      <c r="LEY114" s="940"/>
      <c r="LEZ114" s="940"/>
      <c r="LFA114" s="940"/>
      <c r="LFB114" s="940"/>
      <c r="LFC114" s="940"/>
      <c r="LFD114" s="940"/>
      <c r="LFE114" s="940"/>
      <c r="LFF114" s="940"/>
      <c r="LFG114" s="940"/>
      <c r="LFH114" s="940"/>
      <c r="LFI114" s="940"/>
      <c r="LFJ114" s="940"/>
      <c r="LFK114" s="940"/>
      <c r="LFL114" s="940"/>
      <c r="LFM114" s="940"/>
      <c r="LFN114" s="940"/>
      <c r="LFO114" s="940"/>
      <c r="LFP114" s="940"/>
      <c r="LFQ114" s="940"/>
      <c r="LFR114" s="940"/>
      <c r="LFS114" s="940"/>
      <c r="LFT114" s="940"/>
      <c r="LFU114" s="940"/>
      <c r="LFV114" s="940"/>
      <c r="LFW114" s="940"/>
      <c r="LFX114" s="940"/>
      <c r="LFY114" s="940"/>
      <c r="LFZ114" s="940"/>
      <c r="LGA114" s="940"/>
      <c r="LGB114" s="940"/>
      <c r="LGC114" s="940"/>
      <c r="LGD114" s="940"/>
      <c r="LGE114" s="940"/>
      <c r="LGF114" s="940"/>
      <c r="LGG114" s="940"/>
      <c r="LGH114" s="940"/>
      <c r="LGI114" s="940"/>
      <c r="LGJ114" s="940"/>
      <c r="LGK114" s="940"/>
      <c r="LGL114" s="940"/>
      <c r="LGM114" s="940"/>
      <c r="LGN114" s="940"/>
      <c r="LGO114" s="940"/>
      <c r="LGP114" s="940"/>
      <c r="LGQ114" s="940"/>
      <c r="LGR114" s="940"/>
      <c r="LGS114" s="940"/>
      <c r="LGT114" s="940"/>
      <c r="LGU114" s="940"/>
      <c r="LGV114" s="940"/>
      <c r="LGW114" s="940"/>
      <c r="LGX114" s="940"/>
      <c r="LGY114" s="940"/>
      <c r="LGZ114" s="940"/>
      <c r="LHA114" s="940"/>
      <c r="LHB114" s="940"/>
      <c r="LHC114" s="940"/>
      <c r="LHD114" s="940"/>
      <c r="LHE114" s="940"/>
      <c r="LHF114" s="940"/>
      <c r="LHG114" s="940"/>
      <c r="LHH114" s="940"/>
      <c r="LHI114" s="940"/>
      <c r="LHJ114" s="940"/>
      <c r="LHK114" s="940"/>
      <c r="LHL114" s="940"/>
      <c r="LHM114" s="940"/>
      <c r="LHN114" s="940"/>
      <c r="LHO114" s="940"/>
      <c r="LHP114" s="940"/>
      <c r="LHQ114" s="940"/>
      <c r="LHR114" s="940"/>
      <c r="LHS114" s="940"/>
      <c r="LHT114" s="940"/>
      <c r="LHU114" s="940"/>
      <c r="LHV114" s="940"/>
      <c r="LHW114" s="940"/>
      <c r="LHX114" s="940"/>
      <c r="LHY114" s="940"/>
      <c r="LHZ114" s="940"/>
      <c r="LIA114" s="940"/>
      <c r="LIB114" s="940"/>
      <c r="LIC114" s="940"/>
      <c r="LID114" s="940"/>
      <c r="LIE114" s="940"/>
      <c r="LIF114" s="940"/>
      <c r="LIG114" s="940"/>
      <c r="LIH114" s="940"/>
      <c r="LII114" s="940"/>
      <c r="LIJ114" s="940"/>
      <c r="LIK114" s="940"/>
      <c r="LIL114" s="940"/>
      <c r="LIM114" s="940"/>
      <c r="LIN114" s="940"/>
      <c r="LIO114" s="940"/>
      <c r="LIP114" s="940"/>
      <c r="LIQ114" s="940"/>
      <c r="LIR114" s="940"/>
      <c r="LIS114" s="940"/>
      <c r="LIT114" s="940"/>
      <c r="LIU114" s="940"/>
      <c r="LIV114" s="940"/>
      <c r="LIW114" s="940"/>
      <c r="LIX114" s="940"/>
      <c r="LIY114" s="940"/>
      <c r="LIZ114" s="940"/>
      <c r="LJA114" s="940"/>
      <c r="LJB114" s="940"/>
      <c r="LJC114" s="940"/>
      <c r="LJD114" s="940"/>
      <c r="LJE114" s="940"/>
      <c r="LJF114" s="940"/>
      <c r="LJG114" s="940"/>
      <c r="LJH114" s="940"/>
      <c r="LJI114" s="940"/>
      <c r="LJJ114" s="940"/>
      <c r="LJK114" s="940"/>
      <c r="LJL114" s="940"/>
      <c r="LJM114" s="940"/>
      <c r="LJN114" s="940"/>
      <c r="LJO114" s="940"/>
      <c r="LJP114" s="940"/>
      <c r="LJQ114" s="940"/>
      <c r="LJR114" s="940"/>
      <c r="LJS114" s="940"/>
      <c r="LJT114" s="940"/>
      <c r="LJU114" s="940"/>
      <c r="LJV114" s="940"/>
      <c r="LJW114" s="940"/>
      <c r="LJX114" s="940"/>
      <c r="LJY114" s="940"/>
      <c r="LJZ114" s="940"/>
      <c r="LKA114" s="940"/>
      <c r="LKB114" s="940"/>
      <c r="LKC114" s="940"/>
      <c r="LKD114" s="940"/>
      <c r="LKE114" s="940"/>
      <c r="LKF114" s="940"/>
      <c r="LKG114" s="940"/>
      <c r="LKH114" s="940"/>
      <c r="LKI114" s="940"/>
      <c r="LKJ114" s="940"/>
      <c r="LKK114" s="940"/>
      <c r="LKL114" s="940"/>
      <c r="LKM114" s="940"/>
      <c r="LKN114" s="940"/>
      <c r="LKO114" s="940"/>
      <c r="LKP114" s="940"/>
      <c r="LKQ114" s="940"/>
      <c r="LKR114" s="940"/>
      <c r="LKS114" s="940"/>
      <c r="LKT114" s="940"/>
      <c r="LKU114" s="940"/>
      <c r="LKV114" s="940"/>
      <c r="LKW114" s="940"/>
      <c r="LKX114" s="940"/>
      <c r="LKY114" s="940"/>
      <c r="LKZ114" s="940"/>
      <c r="LLA114" s="940"/>
      <c r="LLB114" s="940"/>
      <c r="LLC114" s="940"/>
      <c r="LLD114" s="940"/>
      <c r="LLE114" s="940"/>
      <c r="LLF114" s="940"/>
      <c r="LLG114" s="940"/>
      <c r="LLH114" s="940"/>
      <c r="LLI114" s="940"/>
      <c r="LLJ114" s="940"/>
      <c r="LLK114" s="940"/>
      <c r="LLL114" s="940"/>
      <c r="LLM114" s="940"/>
      <c r="LLN114" s="940"/>
      <c r="LLO114" s="940"/>
      <c r="LLP114" s="940"/>
      <c r="LLQ114" s="940"/>
      <c r="LLR114" s="940"/>
      <c r="LLS114" s="940"/>
      <c r="LLT114" s="940"/>
      <c r="LLU114" s="940"/>
      <c r="LLV114" s="940"/>
      <c r="LLW114" s="940"/>
      <c r="LLX114" s="940"/>
      <c r="LLY114" s="940"/>
      <c r="LLZ114" s="940"/>
      <c r="LMA114" s="940"/>
      <c r="LMB114" s="940"/>
      <c r="LMC114" s="940"/>
      <c r="LMD114" s="940"/>
      <c r="LME114" s="940"/>
      <c r="LMF114" s="940"/>
      <c r="LMG114" s="940"/>
      <c r="LMH114" s="940"/>
      <c r="LMI114" s="940"/>
      <c r="LMJ114" s="940"/>
      <c r="LMK114" s="940"/>
      <c r="LML114" s="940"/>
      <c r="LMM114" s="940"/>
      <c r="LMN114" s="940"/>
      <c r="LMO114" s="940"/>
      <c r="LMP114" s="940"/>
      <c r="LMQ114" s="940"/>
      <c r="LMR114" s="940"/>
      <c r="LMS114" s="940"/>
      <c r="LMT114" s="940"/>
      <c r="LMU114" s="940"/>
      <c r="LMV114" s="940"/>
      <c r="LMW114" s="940"/>
      <c r="LMX114" s="940"/>
      <c r="LMY114" s="940"/>
      <c r="LMZ114" s="940"/>
      <c r="LNA114" s="940"/>
      <c r="LNB114" s="940"/>
      <c r="LNC114" s="940"/>
      <c r="LND114" s="940"/>
      <c r="LNE114" s="940"/>
      <c r="LNF114" s="940"/>
      <c r="LNG114" s="940"/>
      <c r="LNH114" s="940"/>
      <c r="LNI114" s="940"/>
      <c r="LNJ114" s="940"/>
      <c r="LNK114" s="940"/>
      <c r="LNL114" s="940"/>
      <c r="LNM114" s="940"/>
      <c r="LNN114" s="940"/>
      <c r="LNO114" s="940"/>
      <c r="LNP114" s="940"/>
      <c r="LNQ114" s="940"/>
      <c r="LNR114" s="940"/>
      <c r="LNS114" s="940"/>
      <c r="LNT114" s="940"/>
      <c r="LNU114" s="940"/>
      <c r="LNV114" s="940"/>
      <c r="LNW114" s="940"/>
      <c r="LNX114" s="940"/>
      <c r="LNY114" s="940"/>
      <c r="LNZ114" s="940"/>
      <c r="LOA114" s="940"/>
      <c r="LOB114" s="940"/>
      <c r="LOC114" s="940"/>
      <c r="LOD114" s="940"/>
      <c r="LOE114" s="940"/>
      <c r="LOF114" s="940"/>
      <c r="LOG114" s="940"/>
      <c r="LOH114" s="940"/>
      <c r="LOI114" s="940"/>
      <c r="LOJ114" s="940"/>
      <c r="LOK114" s="940"/>
      <c r="LOL114" s="940"/>
      <c r="LOM114" s="940"/>
      <c r="LON114" s="940"/>
      <c r="LOO114" s="940"/>
      <c r="LOP114" s="940"/>
      <c r="LOQ114" s="940"/>
      <c r="LOR114" s="940"/>
      <c r="LOS114" s="940"/>
      <c r="LOT114" s="940"/>
      <c r="LOU114" s="940"/>
      <c r="LOV114" s="940"/>
      <c r="LOW114" s="940"/>
      <c r="LOX114" s="940"/>
      <c r="LOY114" s="940"/>
      <c r="LOZ114" s="940"/>
      <c r="LPA114" s="940"/>
      <c r="LPB114" s="940"/>
      <c r="LPC114" s="940"/>
      <c r="LPD114" s="940"/>
      <c r="LPE114" s="940"/>
      <c r="LPF114" s="940"/>
      <c r="LPG114" s="940"/>
      <c r="LPH114" s="940"/>
      <c r="LPI114" s="940"/>
      <c r="LPJ114" s="940"/>
      <c r="LPK114" s="940"/>
      <c r="LPL114" s="940"/>
      <c r="LPM114" s="940"/>
      <c r="LPN114" s="940"/>
      <c r="LPO114" s="940"/>
      <c r="LPP114" s="940"/>
      <c r="LPQ114" s="940"/>
      <c r="LPR114" s="940"/>
      <c r="LPS114" s="940"/>
      <c r="LPT114" s="940"/>
      <c r="LPU114" s="940"/>
      <c r="LPV114" s="940"/>
      <c r="LPW114" s="940"/>
      <c r="LPX114" s="940"/>
      <c r="LPY114" s="940"/>
      <c r="LPZ114" s="940"/>
      <c r="LQA114" s="940"/>
      <c r="LQB114" s="940"/>
      <c r="LQC114" s="940"/>
      <c r="LQD114" s="940"/>
      <c r="LQE114" s="940"/>
      <c r="LQF114" s="940"/>
      <c r="LQG114" s="940"/>
      <c r="LQH114" s="940"/>
      <c r="LQI114" s="940"/>
      <c r="LQJ114" s="940"/>
      <c r="LQK114" s="940"/>
      <c r="LQL114" s="940"/>
      <c r="LQM114" s="940"/>
      <c r="LQN114" s="940"/>
      <c r="LQO114" s="940"/>
      <c r="LQP114" s="940"/>
      <c r="LQQ114" s="940"/>
      <c r="LQR114" s="940"/>
      <c r="LQS114" s="940"/>
      <c r="LQT114" s="940"/>
      <c r="LQU114" s="940"/>
      <c r="LQV114" s="940"/>
      <c r="LQW114" s="940"/>
      <c r="LQX114" s="940"/>
      <c r="LQY114" s="940"/>
      <c r="LQZ114" s="940"/>
      <c r="LRA114" s="940"/>
      <c r="LRB114" s="940"/>
      <c r="LRC114" s="940"/>
      <c r="LRD114" s="940"/>
      <c r="LRE114" s="940"/>
      <c r="LRF114" s="940"/>
      <c r="LRG114" s="940"/>
      <c r="LRH114" s="940"/>
      <c r="LRI114" s="940"/>
      <c r="LRJ114" s="940"/>
      <c r="LRK114" s="940"/>
      <c r="LRL114" s="940"/>
      <c r="LRM114" s="940"/>
      <c r="LRN114" s="940"/>
      <c r="LRO114" s="940"/>
      <c r="LRP114" s="940"/>
      <c r="LRQ114" s="940"/>
      <c r="LRR114" s="940"/>
      <c r="LRS114" s="940"/>
      <c r="LRT114" s="940"/>
      <c r="LRU114" s="940"/>
      <c r="LRV114" s="940"/>
      <c r="LRW114" s="940"/>
      <c r="LRX114" s="940"/>
      <c r="LRY114" s="940"/>
      <c r="LRZ114" s="940"/>
      <c r="LSA114" s="940"/>
      <c r="LSB114" s="940"/>
      <c r="LSC114" s="940"/>
      <c r="LSD114" s="940"/>
      <c r="LSE114" s="940"/>
      <c r="LSF114" s="940"/>
      <c r="LSG114" s="940"/>
      <c r="LSH114" s="940"/>
      <c r="LSI114" s="940"/>
      <c r="LSJ114" s="940"/>
      <c r="LSK114" s="940"/>
      <c r="LSL114" s="940"/>
      <c r="LSM114" s="940"/>
      <c r="LSN114" s="940"/>
      <c r="LSO114" s="940"/>
      <c r="LSP114" s="940"/>
      <c r="LSQ114" s="940"/>
      <c r="LSR114" s="940"/>
      <c r="LSS114" s="940"/>
      <c r="LST114" s="940"/>
      <c r="LSU114" s="940"/>
      <c r="LSV114" s="940"/>
      <c r="LSW114" s="940"/>
      <c r="LSX114" s="940"/>
      <c r="LSY114" s="940"/>
      <c r="LSZ114" s="940"/>
      <c r="LTA114" s="940"/>
      <c r="LTB114" s="940"/>
      <c r="LTC114" s="940"/>
      <c r="LTD114" s="940"/>
      <c r="LTE114" s="940"/>
      <c r="LTF114" s="940"/>
      <c r="LTG114" s="940"/>
      <c r="LTH114" s="940"/>
      <c r="LTI114" s="940"/>
      <c r="LTJ114" s="940"/>
      <c r="LTK114" s="940"/>
      <c r="LTL114" s="940"/>
      <c r="LTM114" s="940"/>
      <c r="LTN114" s="940"/>
      <c r="LTO114" s="940"/>
      <c r="LTP114" s="940"/>
      <c r="LTQ114" s="940"/>
      <c r="LTR114" s="940"/>
      <c r="LTS114" s="940"/>
      <c r="LTT114" s="940"/>
      <c r="LTU114" s="940"/>
      <c r="LTV114" s="940"/>
      <c r="LTW114" s="940"/>
      <c r="LTX114" s="940"/>
      <c r="LTY114" s="940"/>
      <c r="LTZ114" s="940"/>
      <c r="LUA114" s="940"/>
      <c r="LUB114" s="940"/>
      <c r="LUC114" s="940"/>
      <c r="LUD114" s="940"/>
      <c r="LUE114" s="940"/>
      <c r="LUF114" s="940"/>
      <c r="LUG114" s="940"/>
      <c r="LUH114" s="940"/>
      <c r="LUI114" s="940"/>
      <c r="LUJ114" s="940"/>
      <c r="LUK114" s="940"/>
      <c r="LUL114" s="940"/>
      <c r="LUM114" s="940"/>
      <c r="LUN114" s="940"/>
      <c r="LUO114" s="940"/>
      <c r="LUP114" s="940"/>
      <c r="LUQ114" s="940"/>
      <c r="LUR114" s="940"/>
      <c r="LUS114" s="940"/>
      <c r="LUT114" s="940"/>
      <c r="LUU114" s="940"/>
      <c r="LUV114" s="940"/>
      <c r="LUW114" s="940"/>
      <c r="LUX114" s="940"/>
      <c r="LUY114" s="940"/>
      <c r="LUZ114" s="940"/>
      <c r="LVA114" s="940"/>
      <c r="LVB114" s="940"/>
      <c r="LVC114" s="940"/>
      <c r="LVD114" s="940"/>
      <c r="LVE114" s="940"/>
      <c r="LVF114" s="940"/>
      <c r="LVG114" s="940"/>
      <c r="LVH114" s="940"/>
      <c r="LVI114" s="940"/>
      <c r="LVJ114" s="940"/>
      <c r="LVK114" s="940"/>
      <c r="LVL114" s="940"/>
      <c r="LVM114" s="940"/>
      <c r="LVN114" s="940"/>
      <c r="LVO114" s="940"/>
      <c r="LVP114" s="940"/>
      <c r="LVQ114" s="940"/>
      <c r="LVR114" s="940"/>
      <c r="LVS114" s="940"/>
      <c r="LVT114" s="940"/>
      <c r="LVU114" s="940"/>
      <c r="LVV114" s="940"/>
      <c r="LVW114" s="940"/>
      <c r="LVX114" s="940"/>
      <c r="LVY114" s="940"/>
      <c r="LVZ114" s="940"/>
      <c r="LWA114" s="940"/>
      <c r="LWB114" s="940"/>
      <c r="LWC114" s="940"/>
      <c r="LWD114" s="940"/>
      <c r="LWE114" s="940"/>
      <c r="LWF114" s="940"/>
      <c r="LWG114" s="940"/>
      <c r="LWH114" s="940"/>
      <c r="LWI114" s="940"/>
      <c r="LWJ114" s="940"/>
      <c r="LWK114" s="940"/>
      <c r="LWL114" s="940"/>
      <c r="LWM114" s="940"/>
      <c r="LWN114" s="940"/>
      <c r="LWO114" s="940"/>
      <c r="LWP114" s="940"/>
      <c r="LWQ114" s="940"/>
      <c r="LWR114" s="940"/>
      <c r="LWS114" s="940"/>
      <c r="LWT114" s="940"/>
      <c r="LWU114" s="940"/>
      <c r="LWV114" s="940"/>
      <c r="LWW114" s="940"/>
      <c r="LWX114" s="940"/>
      <c r="LWY114" s="940"/>
      <c r="LWZ114" s="940"/>
      <c r="LXA114" s="940"/>
      <c r="LXB114" s="940"/>
      <c r="LXC114" s="940"/>
      <c r="LXD114" s="940"/>
      <c r="LXE114" s="940"/>
      <c r="LXF114" s="940"/>
      <c r="LXG114" s="940"/>
      <c r="LXH114" s="940"/>
      <c r="LXI114" s="940"/>
      <c r="LXJ114" s="940"/>
      <c r="LXK114" s="940"/>
      <c r="LXL114" s="940"/>
      <c r="LXM114" s="940"/>
      <c r="LXN114" s="940"/>
      <c r="LXO114" s="940"/>
      <c r="LXP114" s="940"/>
      <c r="LXQ114" s="940"/>
      <c r="LXR114" s="940"/>
      <c r="LXS114" s="940"/>
      <c r="LXT114" s="940"/>
      <c r="LXU114" s="940"/>
      <c r="LXV114" s="940"/>
      <c r="LXW114" s="940"/>
      <c r="LXX114" s="940"/>
      <c r="LXY114" s="940"/>
      <c r="LXZ114" s="940"/>
      <c r="LYA114" s="940"/>
      <c r="LYB114" s="940"/>
      <c r="LYC114" s="940"/>
      <c r="LYD114" s="940"/>
      <c r="LYE114" s="940"/>
      <c r="LYF114" s="940"/>
      <c r="LYG114" s="940"/>
      <c r="LYH114" s="940"/>
      <c r="LYI114" s="940"/>
      <c r="LYJ114" s="940"/>
      <c r="LYK114" s="940"/>
      <c r="LYL114" s="940"/>
      <c r="LYM114" s="940"/>
      <c r="LYN114" s="940"/>
      <c r="LYO114" s="940"/>
      <c r="LYP114" s="940"/>
      <c r="LYQ114" s="940"/>
      <c r="LYR114" s="940"/>
      <c r="LYS114" s="940"/>
      <c r="LYT114" s="940"/>
      <c r="LYU114" s="940"/>
      <c r="LYV114" s="940"/>
      <c r="LYW114" s="940"/>
      <c r="LYX114" s="940"/>
      <c r="LYY114" s="940"/>
      <c r="LYZ114" s="940"/>
      <c r="LZA114" s="940"/>
      <c r="LZB114" s="940"/>
      <c r="LZC114" s="940"/>
      <c r="LZD114" s="940"/>
      <c r="LZE114" s="940"/>
      <c r="LZF114" s="940"/>
      <c r="LZG114" s="940"/>
      <c r="LZH114" s="940"/>
      <c r="LZI114" s="940"/>
      <c r="LZJ114" s="940"/>
      <c r="LZK114" s="940"/>
      <c r="LZL114" s="940"/>
      <c r="LZM114" s="940"/>
      <c r="LZN114" s="940"/>
      <c r="LZO114" s="940"/>
      <c r="LZP114" s="940"/>
      <c r="LZQ114" s="940"/>
      <c r="LZR114" s="940"/>
      <c r="LZS114" s="940"/>
      <c r="LZT114" s="940"/>
      <c r="LZU114" s="940"/>
      <c r="LZV114" s="940"/>
      <c r="LZW114" s="940"/>
      <c r="LZX114" s="940"/>
      <c r="LZY114" s="940"/>
      <c r="LZZ114" s="940"/>
      <c r="MAA114" s="940"/>
      <c r="MAB114" s="940"/>
      <c r="MAC114" s="940"/>
      <c r="MAD114" s="940"/>
      <c r="MAE114" s="940"/>
      <c r="MAF114" s="940"/>
      <c r="MAG114" s="940"/>
      <c r="MAH114" s="940"/>
      <c r="MAI114" s="940"/>
      <c r="MAJ114" s="940"/>
      <c r="MAK114" s="940"/>
      <c r="MAL114" s="940"/>
      <c r="MAM114" s="940"/>
      <c r="MAN114" s="940"/>
      <c r="MAO114" s="940"/>
      <c r="MAP114" s="940"/>
      <c r="MAQ114" s="940"/>
      <c r="MAR114" s="940"/>
      <c r="MAS114" s="940"/>
      <c r="MAT114" s="940"/>
      <c r="MAU114" s="940"/>
      <c r="MAV114" s="940"/>
      <c r="MAW114" s="940"/>
      <c r="MAX114" s="940"/>
      <c r="MAY114" s="940"/>
      <c r="MAZ114" s="940"/>
      <c r="MBA114" s="940"/>
      <c r="MBB114" s="940"/>
      <c r="MBC114" s="940"/>
      <c r="MBD114" s="940"/>
      <c r="MBE114" s="940"/>
      <c r="MBF114" s="940"/>
      <c r="MBG114" s="940"/>
      <c r="MBH114" s="940"/>
      <c r="MBI114" s="940"/>
      <c r="MBJ114" s="940"/>
      <c r="MBK114" s="940"/>
      <c r="MBL114" s="940"/>
      <c r="MBM114" s="940"/>
      <c r="MBN114" s="940"/>
      <c r="MBO114" s="940"/>
      <c r="MBP114" s="940"/>
      <c r="MBQ114" s="940"/>
      <c r="MBR114" s="940"/>
      <c r="MBS114" s="940"/>
      <c r="MBT114" s="940"/>
      <c r="MBU114" s="940"/>
      <c r="MBV114" s="940"/>
      <c r="MBW114" s="940"/>
      <c r="MBX114" s="940"/>
      <c r="MBY114" s="940"/>
      <c r="MBZ114" s="940"/>
      <c r="MCA114" s="940"/>
      <c r="MCB114" s="940"/>
      <c r="MCC114" s="940"/>
      <c r="MCD114" s="940"/>
      <c r="MCE114" s="940"/>
      <c r="MCF114" s="940"/>
      <c r="MCG114" s="940"/>
      <c r="MCH114" s="940"/>
      <c r="MCI114" s="940"/>
      <c r="MCJ114" s="940"/>
      <c r="MCK114" s="940"/>
      <c r="MCL114" s="940"/>
      <c r="MCM114" s="940"/>
      <c r="MCN114" s="940"/>
      <c r="MCO114" s="940"/>
      <c r="MCP114" s="940"/>
      <c r="MCQ114" s="940"/>
      <c r="MCR114" s="940"/>
      <c r="MCS114" s="940"/>
      <c r="MCT114" s="940"/>
      <c r="MCU114" s="940"/>
      <c r="MCV114" s="940"/>
      <c r="MCW114" s="940"/>
      <c r="MCX114" s="940"/>
      <c r="MCY114" s="940"/>
      <c r="MCZ114" s="940"/>
      <c r="MDA114" s="940"/>
      <c r="MDB114" s="940"/>
      <c r="MDC114" s="940"/>
      <c r="MDD114" s="940"/>
      <c r="MDE114" s="940"/>
      <c r="MDF114" s="940"/>
      <c r="MDG114" s="940"/>
      <c r="MDH114" s="940"/>
      <c r="MDI114" s="940"/>
      <c r="MDJ114" s="940"/>
      <c r="MDK114" s="940"/>
      <c r="MDL114" s="940"/>
      <c r="MDM114" s="940"/>
      <c r="MDN114" s="940"/>
      <c r="MDO114" s="940"/>
      <c r="MDP114" s="940"/>
      <c r="MDQ114" s="940"/>
      <c r="MDR114" s="940"/>
      <c r="MDS114" s="940"/>
      <c r="MDT114" s="940"/>
      <c r="MDU114" s="940"/>
      <c r="MDV114" s="940"/>
      <c r="MDW114" s="940"/>
      <c r="MDX114" s="940"/>
      <c r="MDY114" s="940"/>
      <c r="MDZ114" s="940"/>
      <c r="MEA114" s="940"/>
      <c r="MEB114" s="940"/>
      <c r="MEC114" s="940"/>
      <c r="MED114" s="940"/>
      <c r="MEE114" s="940"/>
      <c r="MEF114" s="940"/>
      <c r="MEG114" s="940"/>
      <c r="MEH114" s="940"/>
      <c r="MEI114" s="940"/>
      <c r="MEJ114" s="940"/>
      <c r="MEK114" s="940"/>
      <c r="MEL114" s="940"/>
      <c r="MEM114" s="940"/>
      <c r="MEN114" s="940"/>
      <c r="MEO114" s="940"/>
      <c r="MEP114" s="940"/>
      <c r="MEQ114" s="940"/>
      <c r="MER114" s="940"/>
      <c r="MES114" s="940"/>
      <c r="MET114" s="940"/>
      <c r="MEU114" s="940"/>
      <c r="MEV114" s="940"/>
      <c r="MEW114" s="940"/>
      <c r="MEX114" s="940"/>
      <c r="MEY114" s="940"/>
      <c r="MEZ114" s="940"/>
      <c r="MFA114" s="940"/>
      <c r="MFB114" s="940"/>
      <c r="MFC114" s="940"/>
      <c r="MFD114" s="940"/>
      <c r="MFE114" s="940"/>
      <c r="MFF114" s="940"/>
      <c r="MFG114" s="940"/>
      <c r="MFH114" s="940"/>
      <c r="MFI114" s="940"/>
      <c r="MFJ114" s="940"/>
      <c r="MFK114" s="940"/>
      <c r="MFL114" s="940"/>
      <c r="MFM114" s="940"/>
      <c r="MFN114" s="940"/>
      <c r="MFO114" s="940"/>
      <c r="MFP114" s="940"/>
      <c r="MFQ114" s="940"/>
      <c r="MFR114" s="940"/>
      <c r="MFS114" s="940"/>
      <c r="MFT114" s="940"/>
      <c r="MFU114" s="940"/>
      <c r="MFV114" s="940"/>
      <c r="MFW114" s="940"/>
      <c r="MFX114" s="940"/>
      <c r="MFY114" s="940"/>
      <c r="MFZ114" s="940"/>
      <c r="MGA114" s="940"/>
      <c r="MGB114" s="940"/>
      <c r="MGC114" s="940"/>
      <c r="MGD114" s="940"/>
      <c r="MGE114" s="940"/>
      <c r="MGF114" s="940"/>
      <c r="MGG114" s="940"/>
      <c r="MGH114" s="940"/>
      <c r="MGI114" s="940"/>
      <c r="MGJ114" s="940"/>
      <c r="MGK114" s="940"/>
      <c r="MGL114" s="940"/>
      <c r="MGM114" s="940"/>
      <c r="MGN114" s="940"/>
      <c r="MGO114" s="940"/>
      <c r="MGP114" s="940"/>
      <c r="MGQ114" s="940"/>
      <c r="MGR114" s="940"/>
      <c r="MGS114" s="940"/>
      <c r="MGT114" s="940"/>
      <c r="MGU114" s="940"/>
      <c r="MGV114" s="940"/>
      <c r="MGW114" s="940"/>
      <c r="MGX114" s="940"/>
      <c r="MGY114" s="940"/>
      <c r="MGZ114" s="940"/>
      <c r="MHA114" s="940"/>
      <c r="MHB114" s="940"/>
      <c r="MHC114" s="940"/>
      <c r="MHD114" s="940"/>
      <c r="MHE114" s="940"/>
      <c r="MHF114" s="940"/>
      <c r="MHG114" s="940"/>
      <c r="MHH114" s="940"/>
      <c r="MHI114" s="940"/>
      <c r="MHJ114" s="940"/>
      <c r="MHK114" s="940"/>
      <c r="MHL114" s="940"/>
      <c r="MHM114" s="940"/>
      <c r="MHN114" s="940"/>
      <c r="MHO114" s="940"/>
      <c r="MHP114" s="940"/>
      <c r="MHQ114" s="940"/>
      <c r="MHR114" s="940"/>
      <c r="MHS114" s="940"/>
      <c r="MHT114" s="940"/>
      <c r="MHU114" s="940"/>
      <c r="MHV114" s="940"/>
      <c r="MHW114" s="940"/>
      <c r="MHX114" s="940"/>
      <c r="MHY114" s="940"/>
      <c r="MHZ114" s="940"/>
      <c r="MIA114" s="940"/>
      <c r="MIB114" s="940"/>
      <c r="MIC114" s="940"/>
      <c r="MID114" s="940"/>
      <c r="MIE114" s="940"/>
      <c r="MIF114" s="940"/>
      <c r="MIG114" s="940"/>
      <c r="MIH114" s="940"/>
      <c r="MII114" s="940"/>
      <c r="MIJ114" s="940"/>
      <c r="MIK114" s="940"/>
      <c r="MIL114" s="940"/>
      <c r="MIM114" s="940"/>
      <c r="MIN114" s="940"/>
      <c r="MIO114" s="940"/>
      <c r="MIP114" s="940"/>
      <c r="MIQ114" s="940"/>
      <c r="MIR114" s="940"/>
      <c r="MIS114" s="940"/>
      <c r="MIT114" s="940"/>
      <c r="MIU114" s="940"/>
      <c r="MIV114" s="940"/>
      <c r="MIW114" s="940"/>
      <c r="MIX114" s="940"/>
      <c r="MIY114" s="940"/>
      <c r="MIZ114" s="940"/>
      <c r="MJA114" s="940"/>
      <c r="MJB114" s="940"/>
      <c r="MJC114" s="940"/>
      <c r="MJD114" s="940"/>
      <c r="MJE114" s="940"/>
      <c r="MJF114" s="940"/>
      <c r="MJG114" s="940"/>
      <c r="MJH114" s="940"/>
      <c r="MJI114" s="940"/>
      <c r="MJJ114" s="940"/>
      <c r="MJK114" s="940"/>
      <c r="MJL114" s="940"/>
      <c r="MJM114" s="940"/>
      <c r="MJN114" s="940"/>
      <c r="MJO114" s="940"/>
      <c r="MJP114" s="940"/>
      <c r="MJQ114" s="940"/>
      <c r="MJR114" s="940"/>
      <c r="MJS114" s="940"/>
      <c r="MJT114" s="940"/>
      <c r="MJU114" s="940"/>
      <c r="MJV114" s="940"/>
      <c r="MJW114" s="940"/>
      <c r="MJX114" s="940"/>
      <c r="MJY114" s="940"/>
      <c r="MJZ114" s="940"/>
      <c r="MKA114" s="940"/>
      <c r="MKB114" s="940"/>
      <c r="MKC114" s="940"/>
      <c r="MKD114" s="940"/>
      <c r="MKE114" s="940"/>
      <c r="MKF114" s="940"/>
      <c r="MKG114" s="940"/>
      <c r="MKH114" s="940"/>
      <c r="MKI114" s="940"/>
      <c r="MKJ114" s="940"/>
      <c r="MKK114" s="940"/>
      <c r="MKL114" s="940"/>
      <c r="MKM114" s="940"/>
      <c r="MKN114" s="940"/>
      <c r="MKO114" s="940"/>
      <c r="MKP114" s="940"/>
      <c r="MKQ114" s="940"/>
      <c r="MKR114" s="940"/>
      <c r="MKS114" s="940"/>
      <c r="MKT114" s="940"/>
      <c r="MKU114" s="940"/>
      <c r="MKV114" s="940"/>
      <c r="MKW114" s="940"/>
      <c r="MKX114" s="940"/>
      <c r="MKY114" s="940"/>
      <c r="MKZ114" s="940"/>
      <c r="MLA114" s="940"/>
      <c r="MLB114" s="940"/>
      <c r="MLC114" s="940"/>
      <c r="MLD114" s="940"/>
      <c r="MLE114" s="940"/>
      <c r="MLF114" s="940"/>
      <c r="MLG114" s="940"/>
      <c r="MLH114" s="940"/>
      <c r="MLI114" s="940"/>
      <c r="MLJ114" s="940"/>
      <c r="MLK114" s="940"/>
      <c r="MLL114" s="940"/>
      <c r="MLM114" s="940"/>
      <c r="MLN114" s="940"/>
      <c r="MLO114" s="940"/>
      <c r="MLP114" s="940"/>
      <c r="MLQ114" s="940"/>
      <c r="MLR114" s="940"/>
      <c r="MLS114" s="940"/>
      <c r="MLT114" s="940"/>
      <c r="MLU114" s="940"/>
      <c r="MLV114" s="940"/>
      <c r="MLW114" s="940"/>
      <c r="MLX114" s="940"/>
      <c r="MLY114" s="940"/>
      <c r="MLZ114" s="940"/>
      <c r="MMA114" s="940"/>
      <c r="MMB114" s="940"/>
      <c r="MMC114" s="940"/>
      <c r="MMD114" s="940"/>
      <c r="MME114" s="940"/>
      <c r="MMF114" s="940"/>
      <c r="MMG114" s="940"/>
      <c r="MMH114" s="940"/>
      <c r="MMI114" s="940"/>
      <c r="MMJ114" s="940"/>
      <c r="MMK114" s="940"/>
      <c r="MML114" s="940"/>
      <c r="MMM114" s="940"/>
      <c r="MMN114" s="940"/>
      <c r="MMO114" s="940"/>
      <c r="MMP114" s="940"/>
      <c r="MMQ114" s="940"/>
      <c r="MMR114" s="940"/>
      <c r="MMS114" s="940"/>
      <c r="MMT114" s="940"/>
      <c r="MMU114" s="940"/>
      <c r="MMV114" s="940"/>
      <c r="MMW114" s="940"/>
      <c r="MMX114" s="940"/>
      <c r="MMY114" s="940"/>
      <c r="MMZ114" s="940"/>
      <c r="MNA114" s="940"/>
      <c r="MNB114" s="940"/>
      <c r="MNC114" s="940"/>
      <c r="MND114" s="940"/>
      <c r="MNE114" s="940"/>
      <c r="MNF114" s="940"/>
      <c r="MNG114" s="940"/>
      <c r="MNH114" s="940"/>
      <c r="MNI114" s="940"/>
      <c r="MNJ114" s="940"/>
      <c r="MNK114" s="940"/>
      <c r="MNL114" s="940"/>
      <c r="MNM114" s="940"/>
      <c r="MNN114" s="940"/>
      <c r="MNO114" s="940"/>
      <c r="MNP114" s="940"/>
      <c r="MNQ114" s="940"/>
      <c r="MNR114" s="940"/>
      <c r="MNS114" s="940"/>
      <c r="MNT114" s="940"/>
      <c r="MNU114" s="940"/>
      <c r="MNV114" s="940"/>
      <c r="MNW114" s="940"/>
      <c r="MNX114" s="940"/>
      <c r="MNY114" s="940"/>
      <c r="MNZ114" s="940"/>
      <c r="MOA114" s="940"/>
      <c r="MOB114" s="940"/>
      <c r="MOC114" s="940"/>
      <c r="MOD114" s="940"/>
      <c r="MOE114" s="940"/>
      <c r="MOF114" s="940"/>
      <c r="MOG114" s="940"/>
      <c r="MOH114" s="940"/>
      <c r="MOI114" s="940"/>
      <c r="MOJ114" s="940"/>
      <c r="MOK114" s="940"/>
      <c r="MOL114" s="940"/>
      <c r="MOM114" s="940"/>
      <c r="MON114" s="940"/>
      <c r="MOO114" s="940"/>
      <c r="MOP114" s="940"/>
      <c r="MOQ114" s="940"/>
      <c r="MOR114" s="940"/>
      <c r="MOS114" s="940"/>
      <c r="MOT114" s="940"/>
      <c r="MOU114" s="940"/>
      <c r="MOV114" s="940"/>
      <c r="MOW114" s="940"/>
      <c r="MOX114" s="940"/>
      <c r="MOY114" s="940"/>
      <c r="MOZ114" s="940"/>
      <c r="MPA114" s="940"/>
      <c r="MPB114" s="940"/>
      <c r="MPC114" s="940"/>
      <c r="MPD114" s="940"/>
      <c r="MPE114" s="940"/>
      <c r="MPF114" s="940"/>
      <c r="MPG114" s="940"/>
      <c r="MPH114" s="940"/>
      <c r="MPI114" s="940"/>
      <c r="MPJ114" s="940"/>
      <c r="MPK114" s="940"/>
      <c r="MPL114" s="940"/>
      <c r="MPM114" s="940"/>
      <c r="MPN114" s="940"/>
      <c r="MPO114" s="940"/>
      <c r="MPP114" s="940"/>
      <c r="MPQ114" s="940"/>
      <c r="MPR114" s="940"/>
      <c r="MPS114" s="940"/>
      <c r="MPT114" s="940"/>
      <c r="MPU114" s="940"/>
      <c r="MPV114" s="940"/>
      <c r="MPW114" s="940"/>
      <c r="MPX114" s="940"/>
      <c r="MPY114" s="940"/>
      <c r="MPZ114" s="940"/>
      <c r="MQA114" s="940"/>
      <c r="MQB114" s="940"/>
      <c r="MQC114" s="940"/>
      <c r="MQD114" s="940"/>
      <c r="MQE114" s="940"/>
      <c r="MQF114" s="940"/>
      <c r="MQG114" s="940"/>
      <c r="MQH114" s="940"/>
      <c r="MQI114" s="940"/>
      <c r="MQJ114" s="940"/>
      <c r="MQK114" s="940"/>
      <c r="MQL114" s="940"/>
      <c r="MQM114" s="940"/>
      <c r="MQN114" s="940"/>
      <c r="MQO114" s="940"/>
      <c r="MQP114" s="940"/>
      <c r="MQQ114" s="940"/>
      <c r="MQR114" s="940"/>
      <c r="MQS114" s="940"/>
      <c r="MQT114" s="940"/>
      <c r="MQU114" s="940"/>
      <c r="MQV114" s="940"/>
      <c r="MQW114" s="940"/>
      <c r="MQX114" s="940"/>
      <c r="MQY114" s="940"/>
      <c r="MQZ114" s="940"/>
      <c r="MRA114" s="940"/>
      <c r="MRB114" s="940"/>
      <c r="MRC114" s="940"/>
      <c r="MRD114" s="940"/>
      <c r="MRE114" s="940"/>
      <c r="MRF114" s="940"/>
      <c r="MRG114" s="940"/>
      <c r="MRH114" s="940"/>
      <c r="MRI114" s="940"/>
      <c r="MRJ114" s="940"/>
      <c r="MRK114" s="940"/>
      <c r="MRL114" s="940"/>
      <c r="MRM114" s="940"/>
      <c r="MRN114" s="940"/>
      <c r="MRO114" s="940"/>
      <c r="MRP114" s="940"/>
      <c r="MRQ114" s="940"/>
      <c r="MRR114" s="940"/>
      <c r="MRS114" s="940"/>
      <c r="MRT114" s="940"/>
      <c r="MRU114" s="940"/>
      <c r="MRV114" s="940"/>
      <c r="MRW114" s="940"/>
      <c r="MRX114" s="940"/>
      <c r="MRY114" s="940"/>
      <c r="MRZ114" s="940"/>
      <c r="MSA114" s="940"/>
      <c r="MSB114" s="940"/>
      <c r="MSC114" s="940"/>
      <c r="MSD114" s="940"/>
      <c r="MSE114" s="940"/>
      <c r="MSF114" s="940"/>
      <c r="MSG114" s="940"/>
      <c r="MSH114" s="940"/>
      <c r="MSI114" s="940"/>
      <c r="MSJ114" s="940"/>
      <c r="MSK114" s="940"/>
      <c r="MSL114" s="940"/>
      <c r="MSM114" s="940"/>
      <c r="MSN114" s="940"/>
      <c r="MSO114" s="940"/>
      <c r="MSP114" s="940"/>
      <c r="MSQ114" s="940"/>
      <c r="MSR114" s="940"/>
      <c r="MSS114" s="940"/>
      <c r="MST114" s="940"/>
      <c r="MSU114" s="940"/>
      <c r="MSV114" s="940"/>
      <c r="MSW114" s="940"/>
      <c r="MSX114" s="940"/>
      <c r="MSY114" s="940"/>
      <c r="MSZ114" s="940"/>
      <c r="MTA114" s="940"/>
      <c r="MTB114" s="940"/>
      <c r="MTC114" s="940"/>
      <c r="MTD114" s="940"/>
      <c r="MTE114" s="940"/>
      <c r="MTF114" s="940"/>
      <c r="MTG114" s="940"/>
      <c r="MTH114" s="940"/>
      <c r="MTI114" s="940"/>
      <c r="MTJ114" s="940"/>
      <c r="MTK114" s="940"/>
      <c r="MTL114" s="940"/>
      <c r="MTM114" s="940"/>
      <c r="MTN114" s="940"/>
      <c r="MTO114" s="940"/>
      <c r="MTP114" s="940"/>
      <c r="MTQ114" s="940"/>
      <c r="MTR114" s="940"/>
      <c r="MTS114" s="940"/>
      <c r="MTT114" s="940"/>
      <c r="MTU114" s="940"/>
      <c r="MTV114" s="940"/>
      <c r="MTW114" s="940"/>
      <c r="MTX114" s="940"/>
      <c r="MTY114" s="940"/>
      <c r="MTZ114" s="940"/>
      <c r="MUA114" s="940"/>
      <c r="MUB114" s="940"/>
      <c r="MUC114" s="940"/>
      <c r="MUD114" s="940"/>
      <c r="MUE114" s="940"/>
      <c r="MUF114" s="940"/>
      <c r="MUG114" s="940"/>
      <c r="MUH114" s="940"/>
      <c r="MUI114" s="940"/>
      <c r="MUJ114" s="940"/>
      <c r="MUK114" s="940"/>
      <c r="MUL114" s="940"/>
      <c r="MUM114" s="940"/>
      <c r="MUN114" s="940"/>
      <c r="MUO114" s="940"/>
      <c r="MUP114" s="940"/>
      <c r="MUQ114" s="940"/>
      <c r="MUR114" s="940"/>
      <c r="MUS114" s="940"/>
      <c r="MUT114" s="940"/>
      <c r="MUU114" s="940"/>
      <c r="MUV114" s="940"/>
      <c r="MUW114" s="940"/>
      <c r="MUX114" s="940"/>
      <c r="MUY114" s="940"/>
      <c r="MUZ114" s="940"/>
      <c r="MVA114" s="940"/>
      <c r="MVB114" s="940"/>
      <c r="MVC114" s="940"/>
      <c r="MVD114" s="940"/>
      <c r="MVE114" s="940"/>
      <c r="MVF114" s="940"/>
      <c r="MVG114" s="940"/>
      <c r="MVH114" s="940"/>
      <c r="MVI114" s="940"/>
      <c r="MVJ114" s="940"/>
      <c r="MVK114" s="940"/>
      <c r="MVL114" s="940"/>
      <c r="MVM114" s="940"/>
      <c r="MVN114" s="940"/>
      <c r="MVO114" s="940"/>
      <c r="MVP114" s="940"/>
      <c r="MVQ114" s="940"/>
      <c r="MVR114" s="940"/>
      <c r="MVS114" s="940"/>
      <c r="MVT114" s="940"/>
      <c r="MVU114" s="940"/>
      <c r="MVV114" s="940"/>
      <c r="MVW114" s="940"/>
      <c r="MVX114" s="940"/>
      <c r="MVY114" s="940"/>
      <c r="MVZ114" s="940"/>
      <c r="MWA114" s="940"/>
      <c r="MWB114" s="940"/>
      <c r="MWC114" s="940"/>
      <c r="MWD114" s="940"/>
      <c r="MWE114" s="940"/>
      <c r="MWF114" s="940"/>
      <c r="MWG114" s="940"/>
      <c r="MWH114" s="940"/>
      <c r="MWI114" s="940"/>
      <c r="MWJ114" s="940"/>
      <c r="MWK114" s="940"/>
      <c r="MWL114" s="940"/>
      <c r="MWM114" s="940"/>
      <c r="MWN114" s="940"/>
      <c r="MWO114" s="940"/>
      <c r="MWP114" s="940"/>
      <c r="MWQ114" s="940"/>
      <c r="MWR114" s="940"/>
      <c r="MWS114" s="940"/>
      <c r="MWT114" s="940"/>
      <c r="MWU114" s="940"/>
      <c r="MWV114" s="940"/>
      <c r="MWW114" s="940"/>
      <c r="MWX114" s="940"/>
      <c r="MWY114" s="940"/>
      <c r="MWZ114" s="940"/>
      <c r="MXA114" s="940"/>
      <c r="MXB114" s="940"/>
      <c r="MXC114" s="940"/>
      <c r="MXD114" s="940"/>
      <c r="MXE114" s="940"/>
      <c r="MXF114" s="940"/>
      <c r="MXG114" s="940"/>
      <c r="MXH114" s="940"/>
      <c r="MXI114" s="940"/>
      <c r="MXJ114" s="940"/>
      <c r="MXK114" s="940"/>
      <c r="MXL114" s="940"/>
      <c r="MXM114" s="940"/>
      <c r="MXN114" s="940"/>
      <c r="MXO114" s="940"/>
      <c r="MXP114" s="940"/>
      <c r="MXQ114" s="940"/>
      <c r="MXR114" s="940"/>
      <c r="MXS114" s="940"/>
      <c r="MXT114" s="940"/>
      <c r="MXU114" s="940"/>
      <c r="MXV114" s="940"/>
      <c r="MXW114" s="940"/>
      <c r="MXX114" s="940"/>
      <c r="MXY114" s="940"/>
      <c r="MXZ114" s="940"/>
      <c r="MYA114" s="940"/>
      <c r="MYB114" s="940"/>
      <c r="MYC114" s="940"/>
      <c r="MYD114" s="940"/>
      <c r="MYE114" s="940"/>
      <c r="MYF114" s="940"/>
      <c r="MYG114" s="940"/>
      <c r="MYH114" s="940"/>
      <c r="MYI114" s="940"/>
      <c r="MYJ114" s="940"/>
      <c r="MYK114" s="940"/>
      <c r="MYL114" s="940"/>
      <c r="MYM114" s="940"/>
      <c r="MYN114" s="940"/>
      <c r="MYO114" s="940"/>
      <c r="MYP114" s="940"/>
      <c r="MYQ114" s="940"/>
      <c r="MYR114" s="940"/>
      <c r="MYS114" s="940"/>
      <c r="MYT114" s="940"/>
      <c r="MYU114" s="940"/>
      <c r="MYV114" s="940"/>
      <c r="MYW114" s="940"/>
      <c r="MYX114" s="940"/>
      <c r="MYY114" s="940"/>
      <c r="MYZ114" s="940"/>
      <c r="MZA114" s="940"/>
      <c r="MZB114" s="940"/>
      <c r="MZC114" s="940"/>
      <c r="MZD114" s="940"/>
      <c r="MZE114" s="940"/>
      <c r="MZF114" s="940"/>
      <c r="MZG114" s="940"/>
      <c r="MZH114" s="940"/>
      <c r="MZI114" s="940"/>
      <c r="MZJ114" s="940"/>
      <c r="MZK114" s="940"/>
      <c r="MZL114" s="940"/>
      <c r="MZM114" s="940"/>
      <c r="MZN114" s="940"/>
      <c r="MZO114" s="940"/>
      <c r="MZP114" s="940"/>
      <c r="MZQ114" s="940"/>
      <c r="MZR114" s="940"/>
      <c r="MZS114" s="940"/>
      <c r="MZT114" s="940"/>
      <c r="MZU114" s="940"/>
      <c r="MZV114" s="940"/>
      <c r="MZW114" s="940"/>
      <c r="MZX114" s="940"/>
      <c r="MZY114" s="940"/>
      <c r="MZZ114" s="940"/>
      <c r="NAA114" s="940"/>
      <c r="NAB114" s="940"/>
      <c r="NAC114" s="940"/>
      <c r="NAD114" s="940"/>
      <c r="NAE114" s="940"/>
      <c r="NAF114" s="940"/>
      <c r="NAG114" s="940"/>
      <c r="NAH114" s="940"/>
      <c r="NAI114" s="940"/>
      <c r="NAJ114" s="940"/>
      <c r="NAK114" s="940"/>
      <c r="NAL114" s="940"/>
      <c r="NAM114" s="940"/>
      <c r="NAN114" s="940"/>
      <c r="NAO114" s="940"/>
      <c r="NAP114" s="940"/>
      <c r="NAQ114" s="940"/>
      <c r="NAR114" s="940"/>
      <c r="NAS114" s="940"/>
      <c r="NAT114" s="940"/>
      <c r="NAU114" s="940"/>
      <c r="NAV114" s="940"/>
      <c r="NAW114" s="940"/>
      <c r="NAX114" s="940"/>
      <c r="NAY114" s="940"/>
      <c r="NAZ114" s="940"/>
      <c r="NBA114" s="940"/>
      <c r="NBB114" s="940"/>
      <c r="NBC114" s="940"/>
      <c r="NBD114" s="940"/>
      <c r="NBE114" s="940"/>
      <c r="NBF114" s="940"/>
      <c r="NBG114" s="940"/>
      <c r="NBH114" s="940"/>
      <c r="NBI114" s="940"/>
      <c r="NBJ114" s="940"/>
      <c r="NBK114" s="940"/>
      <c r="NBL114" s="940"/>
      <c r="NBM114" s="940"/>
      <c r="NBN114" s="940"/>
      <c r="NBO114" s="940"/>
      <c r="NBP114" s="940"/>
      <c r="NBQ114" s="940"/>
      <c r="NBR114" s="940"/>
      <c r="NBS114" s="940"/>
      <c r="NBT114" s="940"/>
      <c r="NBU114" s="940"/>
      <c r="NBV114" s="940"/>
      <c r="NBW114" s="940"/>
      <c r="NBX114" s="940"/>
      <c r="NBY114" s="940"/>
      <c r="NBZ114" s="940"/>
      <c r="NCA114" s="940"/>
      <c r="NCB114" s="940"/>
      <c r="NCC114" s="940"/>
      <c r="NCD114" s="940"/>
      <c r="NCE114" s="940"/>
      <c r="NCF114" s="940"/>
      <c r="NCG114" s="940"/>
      <c r="NCH114" s="940"/>
      <c r="NCI114" s="940"/>
      <c r="NCJ114" s="940"/>
      <c r="NCK114" s="940"/>
      <c r="NCL114" s="940"/>
      <c r="NCM114" s="940"/>
      <c r="NCN114" s="940"/>
      <c r="NCO114" s="940"/>
      <c r="NCP114" s="940"/>
      <c r="NCQ114" s="940"/>
      <c r="NCR114" s="940"/>
      <c r="NCS114" s="940"/>
      <c r="NCT114" s="940"/>
      <c r="NCU114" s="940"/>
      <c r="NCV114" s="940"/>
      <c r="NCW114" s="940"/>
      <c r="NCX114" s="940"/>
      <c r="NCY114" s="940"/>
      <c r="NCZ114" s="940"/>
      <c r="NDA114" s="940"/>
      <c r="NDB114" s="940"/>
      <c r="NDC114" s="940"/>
      <c r="NDD114" s="940"/>
      <c r="NDE114" s="940"/>
      <c r="NDF114" s="940"/>
      <c r="NDG114" s="940"/>
      <c r="NDH114" s="940"/>
      <c r="NDI114" s="940"/>
      <c r="NDJ114" s="940"/>
      <c r="NDK114" s="940"/>
      <c r="NDL114" s="940"/>
      <c r="NDM114" s="940"/>
      <c r="NDN114" s="940"/>
      <c r="NDO114" s="940"/>
      <c r="NDP114" s="940"/>
      <c r="NDQ114" s="940"/>
      <c r="NDR114" s="940"/>
      <c r="NDS114" s="940"/>
      <c r="NDT114" s="940"/>
      <c r="NDU114" s="940"/>
      <c r="NDV114" s="940"/>
      <c r="NDW114" s="940"/>
      <c r="NDX114" s="940"/>
      <c r="NDY114" s="940"/>
      <c r="NDZ114" s="940"/>
      <c r="NEA114" s="940"/>
      <c r="NEB114" s="940"/>
      <c r="NEC114" s="940"/>
      <c r="NED114" s="940"/>
      <c r="NEE114" s="940"/>
      <c r="NEF114" s="940"/>
      <c r="NEG114" s="940"/>
      <c r="NEH114" s="940"/>
      <c r="NEI114" s="940"/>
      <c r="NEJ114" s="940"/>
      <c r="NEK114" s="940"/>
      <c r="NEL114" s="940"/>
      <c r="NEM114" s="940"/>
      <c r="NEN114" s="940"/>
      <c r="NEO114" s="940"/>
      <c r="NEP114" s="940"/>
      <c r="NEQ114" s="940"/>
      <c r="NER114" s="940"/>
      <c r="NES114" s="940"/>
      <c r="NET114" s="940"/>
      <c r="NEU114" s="940"/>
      <c r="NEV114" s="940"/>
      <c r="NEW114" s="940"/>
      <c r="NEX114" s="940"/>
      <c r="NEY114" s="940"/>
      <c r="NEZ114" s="940"/>
      <c r="NFA114" s="940"/>
      <c r="NFB114" s="940"/>
      <c r="NFC114" s="940"/>
      <c r="NFD114" s="940"/>
      <c r="NFE114" s="940"/>
      <c r="NFF114" s="940"/>
      <c r="NFG114" s="940"/>
      <c r="NFH114" s="940"/>
      <c r="NFI114" s="940"/>
      <c r="NFJ114" s="940"/>
      <c r="NFK114" s="940"/>
      <c r="NFL114" s="940"/>
      <c r="NFM114" s="940"/>
      <c r="NFN114" s="940"/>
      <c r="NFO114" s="940"/>
      <c r="NFP114" s="940"/>
      <c r="NFQ114" s="940"/>
      <c r="NFR114" s="940"/>
      <c r="NFS114" s="940"/>
      <c r="NFT114" s="940"/>
      <c r="NFU114" s="940"/>
      <c r="NFV114" s="940"/>
      <c r="NFW114" s="940"/>
      <c r="NFX114" s="940"/>
      <c r="NFY114" s="940"/>
      <c r="NFZ114" s="940"/>
      <c r="NGA114" s="940"/>
      <c r="NGB114" s="940"/>
      <c r="NGC114" s="940"/>
      <c r="NGD114" s="940"/>
      <c r="NGE114" s="940"/>
      <c r="NGF114" s="940"/>
      <c r="NGG114" s="940"/>
      <c r="NGH114" s="940"/>
      <c r="NGI114" s="940"/>
      <c r="NGJ114" s="940"/>
      <c r="NGK114" s="940"/>
      <c r="NGL114" s="940"/>
      <c r="NGM114" s="940"/>
      <c r="NGN114" s="940"/>
      <c r="NGO114" s="940"/>
      <c r="NGP114" s="940"/>
      <c r="NGQ114" s="940"/>
      <c r="NGR114" s="940"/>
      <c r="NGS114" s="940"/>
      <c r="NGT114" s="940"/>
      <c r="NGU114" s="940"/>
      <c r="NGV114" s="940"/>
      <c r="NGW114" s="940"/>
      <c r="NGX114" s="940"/>
      <c r="NGY114" s="940"/>
      <c r="NGZ114" s="940"/>
      <c r="NHA114" s="940"/>
      <c r="NHB114" s="940"/>
      <c r="NHC114" s="940"/>
      <c r="NHD114" s="940"/>
      <c r="NHE114" s="940"/>
      <c r="NHF114" s="940"/>
      <c r="NHG114" s="940"/>
      <c r="NHH114" s="940"/>
      <c r="NHI114" s="940"/>
      <c r="NHJ114" s="940"/>
      <c r="NHK114" s="940"/>
      <c r="NHL114" s="940"/>
      <c r="NHM114" s="940"/>
      <c r="NHN114" s="940"/>
      <c r="NHO114" s="940"/>
      <c r="NHP114" s="940"/>
      <c r="NHQ114" s="940"/>
      <c r="NHR114" s="940"/>
      <c r="NHS114" s="940"/>
      <c r="NHT114" s="940"/>
      <c r="NHU114" s="940"/>
      <c r="NHV114" s="940"/>
      <c r="NHW114" s="940"/>
      <c r="NHX114" s="940"/>
      <c r="NHY114" s="940"/>
      <c r="NHZ114" s="940"/>
      <c r="NIA114" s="940"/>
      <c r="NIB114" s="940"/>
      <c r="NIC114" s="940"/>
      <c r="NID114" s="940"/>
      <c r="NIE114" s="940"/>
      <c r="NIF114" s="940"/>
      <c r="NIG114" s="940"/>
      <c r="NIH114" s="940"/>
      <c r="NII114" s="940"/>
      <c r="NIJ114" s="940"/>
      <c r="NIK114" s="940"/>
      <c r="NIL114" s="940"/>
      <c r="NIM114" s="940"/>
      <c r="NIN114" s="940"/>
      <c r="NIO114" s="940"/>
      <c r="NIP114" s="940"/>
      <c r="NIQ114" s="940"/>
      <c r="NIR114" s="940"/>
      <c r="NIS114" s="940"/>
      <c r="NIT114" s="940"/>
      <c r="NIU114" s="940"/>
      <c r="NIV114" s="940"/>
      <c r="NIW114" s="940"/>
      <c r="NIX114" s="940"/>
      <c r="NIY114" s="940"/>
      <c r="NIZ114" s="940"/>
      <c r="NJA114" s="940"/>
      <c r="NJB114" s="940"/>
      <c r="NJC114" s="940"/>
      <c r="NJD114" s="940"/>
      <c r="NJE114" s="940"/>
      <c r="NJF114" s="940"/>
      <c r="NJG114" s="940"/>
      <c r="NJH114" s="940"/>
      <c r="NJI114" s="940"/>
      <c r="NJJ114" s="940"/>
      <c r="NJK114" s="940"/>
      <c r="NJL114" s="940"/>
      <c r="NJM114" s="940"/>
      <c r="NJN114" s="940"/>
      <c r="NJO114" s="940"/>
      <c r="NJP114" s="940"/>
      <c r="NJQ114" s="940"/>
      <c r="NJR114" s="940"/>
      <c r="NJS114" s="940"/>
      <c r="NJT114" s="940"/>
      <c r="NJU114" s="940"/>
      <c r="NJV114" s="940"/>
      <c r="NJW114" s="940"/>
      <c r="NJX114" s="940"/>
      <c r="NJY114" s="940"/>
      <c r="NJZ114" s="940"/>
      <c r="NKA114" s="940"/>
      <c r="NKB114" s="940"/>
      <c r="NKC114" s="940"/>
      <c r="NKD114" s="940"/>
      <c r="NKE114" s="940"/>
      <c r="NKF114" s="940"/>
      <c r="NKG114" s="940"/>
      <c r="NKH114" s="940"/>
      <c r="NKI114" s="940"/>
      <c r="NKJ114" s="940"/>
      <c r="NKK114" s="940"/>
      <c r="NKL114" s="940"/>
      <c r="NKM114" s="940"/>
      <c r="NKN114" s="940"/>
      <c r="NKO114" s="940"/>
      <c r="NKP114" s="940"/>
      <c r="NKQ114" s="940"/>
      <c r="NKR114" s="940"/>
      <c r="NKS114" s="940"/>
      <c r="NKT114" s="940"/>
      <c r="NKU114" s="940"/>
      <c r="NKV114" s="940"/>
      <c r="NKW114" s="940"/>
      <c r="NKX114" s="940"/>
      <c r="NKY114" s="940"/>
      <c r="NKZ114" s="940"/>
      <c r="NLA114" s="940"/>
      <c r="NLB114" s="940"/>
      <c r="NLC114" s="940"/>
      <c r="NLD114" s="940"/>
      <c r="NLE114" s="940"/>
      <c r="NLF114" s="940"/>
      <c r="NLG114" s="940"/>
      <c r="NLH114" s="940"/>
      <c r="NLI114" s="940"/>
      <c r="NLJ114" s="940"/>
      <c r="NLK114" s="940"/>
      <c r="NLL114" s="940"/>
      <c r="NLM114" s="940"/>
      <c r="NLN114" s="940"/>
      <c r="NLO114" s="940"/>
      <c r="NLP114" s="940"/>
      <c r="NLQ114" s="940"/>
      <c r="NLR114" s="940"/>
      <c r="NLS114" s="940"/>
      <c r="NLT114" s="940"/>
      <c r="NLU114" s="940"/>
      <c r="NLV114" s="940"/>
      <c r="NLW114" s="940"/>
      <c r="NLX114" s="940"/>
      <c r="NLY114" s="940"/>
      <c r="NLZ114" s="940"/>
      <c r="NMA114" s="940"/>
      <c r="NMB114" s="940"/>
      <c r="NMC114" s="940"/>
      <c r="NMD114" s="940"/>
      <c r="NME114" s="940"/>
      <c r="NMF114" s="940"/>
      <c r="NMG114" s="940"/>
      <c r="NMH114" s="940"/>
      <c r="NMI114" s="940"/>
      <c r="NMJ114" s="940"/>
      <c r="NMK114" s="940"/>
      <c r="NML114" s="940"/>
      <c r="NMM114" s="940"/>
      <c r="NMN114" s="940"/>
      <c r="NMO114" s="940"/>
      <c r="NMP114" s="940"/>
      <c r="NMQ114" s="940"/>
      <c r="NMR114" s="940"/>
      <c r="NMS114" s="940"/>
      <c r="NMT114" s="940"/>
      <c r="NMU114" s="940"/>
      <c r="NMV114" s="940"/>
      <c r="NMW114" s="940"/>
      <c r="NMX114" s="940"/>
      <c r="NMY114" s="940"/>
      <c r="NMZ114" s="940"/>
      <c r="NNA114" s="940"/>
      <c r="NNB114" s="940"/>
      <c r="NNC114" s="940"/>
      <c r="NND114" s="940"/>
      <c r="NNE114" s="940"/>
      <c r="NNF114" s="940"/>
      <c r="NNG114" s="940"/>
      <c r="NNH114" s="940"/>
      <c r="NNI114" s="940"/>
      <c r="NNJ114" s="940"/>
      <c r="NNK114" s="940"/>
      <c r="NNL114" s="940"/>
      <c r="NNM114" s="940"/>
      <c r="NNN114" s="940"/>
      <c r="NNO114" s="940"/>
      <c r="NNP114" s="940"/>
      <c r="NNQ114" s="940"/>
      <c r="NNR114" s="940"/>
      <c r="NNS114" s="940"/>
      <c r="NNT114" s="940"/>
      <c r="NNU114" s="940"/>
      <c r="NNV114" s="940"/>
      <c r="NNW114" s="940"/>
      <c r="NNX114" s="940"/>
      <c r="NNY114" s="940"/>
      <c r="NNZ114" s="940"/>
      <c r="NOA114" s="940"/>
      <c r="NOB114" s="940"/>
      <c r="NOC114" s="940"/>
      <c r="NOD114" s="940"/>
      <c r="NOE114" s="940"/>
      <c r="NOF114" s="940"/>
      <c r="NOG114" s="940"/>
      <c r="NOH114" s="940"/>
      <c r="NOI114" s="940"/>
      <c r="NOJ114" s="940"/>
      <c r="NOK114" s="940"/>
      <c r="NOL114" s="940"/>
      <c r="NOM114" s="940"/>
      <c r="NON114" s="940"/>
      <c r="NOO114" s="940"/>
      <c r="NOP114" s="940"/>
      <c r="NOQ114" s="940"/>
      <c r="NOR114" s="940"/>
      <c r="NOS114" s="940"/>
      <c r="NOT114" s="940"/>
      <c r="NOU114" s="940"/>
      <c r="NOV114" s="940"/>
      <c r="NOW114" s="940"/>
      <c r="NOX114" s="940"/>
      <c r="NOY114" s="940"/>
      <c r="NOZ114" s="940"/>
      <c r="NPA114" s="940"/>
      <c r="NPB114" s="940"/>
      <c r="NPC114" s="940"/>
      <c r="NPD114" s="940"/>
      <c r="NPE114" s="940"/>
      <c r="NPF114" s="940"/>
      <c r="NPG114" s="940"/>
      <c r="NPH114" s="940"/>
      <c r="NPI114" s="940"/>
      <c r="NPJ114" s="940"/>
      <c r="NPK114" s="940"/>
      <c r="NPL114" s="940"/>
      <c r="NPM114" s="940"/>
      <c r="NPN114" s="940"/>
      <c r="NPO114" s="940"/>
      <c r="NPP114" s="940"/>
      <c r="NPQ114" s="940"/>
      <c r="NPR114" s="940"/>
      <c r="NPS114" s="940"/>
      <c r="NPT114" s="940"/>
      <c r="NPU114" s="940"/>
      <c r="NPV114" s="940"/>
      <c r="NPW114" s="940"/>
      <c r="NPX114" s="940"/>
      <c r="NPY114" s="940"/>
      <c r="NPZ114" s="940"/>
      <c r="NQA114" s="940"/>
      <c r="NQB114" s="940"/>
      <c r="NQC114" s="940"/>
      <c r="NQD114" s="940"/>
      <c r="NQE114" s="940"/>
      <c r="NQF114" s="940"/>
      <c r="NQG114" s="940"/>
      <c r="NQH114" s="940"/>
      <c r="NQI114" s="940"/>
      <c r="NQJ114" s="940"/>
      <c r="NQK114" s="940"/>
      <c r="NQL114" s="940"/>
      <c r="NQM114" s="940"/>
      <c r="NQN114" s="940"/>
      <c r="NQO114" s="940"/>
      <c r="NQP114" s="940"/>
      <c r="NQQ114" s="940"/>
      <c r="NQR114" s="940"/>
      <c r="NQS114" s="940"/>
      <c r="NQT114" s="940"/>
      <c r="NQU114" s="940"/>
      <c r="NQV114" s="940"/>
      <c r="NQW114" s="940"/>
      <c r="NQX114" s="940"/>
      <c r="NQY114" s="940"/>
      <c r="NQZ114" s="940"/>
      <c r="NRA114" s="940"/>
      <c r="NRB114" s="940"/>
      <c r="NRC114" s="940"/>
      <c r="NRD114" s="940"/>
      <c r="NRE114" s="940"/>
      <c r="NRF114" s="940"/>
      <c r="NRG114" s="940"/>
      <c r="NRH114" s="940"/>
      <c r="NRI114" s="940"/>
      <c r="NRJ114" s="940"/>
      <c r="NRK114" s="940"/>
      <c r="NRL114" s="940"/>
      <c r="NRM114" s="940"/>
      <c r="NRN114" s="940"/>
      <c r="NRO114" s="940"/>
      <c r="NRP114" s="940"/>
      <c r="NRQ114" s="940"/>
      <c r="NRR114" s="940"/>
      <c r="NRS114" s="940"/>
      <c r="NRT114" s="940"/>
      <c r="NRU114" s="940"/>
      <c r="NRV114" s="940"/>
      <c r="NRW114" s="940"/>
      <c r="NRX114" s="940"/>
      <c r="NRY114" s="940"/>
      <c r="NRZ114" s="940"/>
      <c r="NSA114" s="940"/>
      <c r="NSB114" s="940"/>
      <c r="NSC114" s="940"/>
      <c r="NSD114" s="940"/>
      <c r="NSE114" s="940"/>
      <c r="NSF114" s="940"/>
      <c r="NSG114" s="940"/>
      <c r="NSH114" s="940"/>
      <c r="NSI114" s="940"/>
      <c r="NSJ114" s="940"/>
      <c r="NSK114" s="940"/>
      <c r="NSL114" s="940"/>
      <c r="NSM114" s="940"/>
      <c r="NSN114" s="940"/>
      <c r="NSO114" s="940"/>
      <c r="NSP114" s="940"/>
      <c r="NSQ114" s="940"/>
      <c r="NSR114" s="940"/>
      <c r="NSS114" s="940"/>
      <c r="NST114" s="940"/>
      <c r="NSU114" s="940"/>
      <c r="NSV114" s="940"/>
      <c r="NSW114" s="940"/>
      <c r="NSX114" s="940"/>
      <c r="NSY114" s="940"/>
      <c r="NSZ114" s="940"/>
      <c r="NTA114" s="940"/>
      <c r="NTB114" s="940"/>
      <c r="NTC114" s="940"/>
      <c r="NTD114" s="940"/>
      <c r="NTE114" s="940"/>
      <c r="NTF114" s="940"/>
      <c r="NTG114" s="940"/>
      <c r="NTH114" s="940"/>
      <c r="NTI114" s="940"/>
      <c r="NTJ114" s="940"/>
      <c r="NTK114" s="940"/>
      <c r="NTL114" s="940"/>
      <c r="NTM114" s="940"/>
      <c r="NTN114" s="940"/>
      <c r="NTO114" s="940"/>
      <c r="NTP114" s="940"/>
      <c r="NTQ114" s="940"/>
      <c r="NTR114" s="940"/>
      <c r="NTS114" s="940"/>
      <c r="NTT114" s="940"/>
      <c r="NTU114" s="940"/>
      <c r="NTV114" s="940"/>
      <c r="NTW114" s="940"/>
      <c r="NTX114" s="940"/>
      <c r="NTY114" s="940"/>
      <c r="NTZ114" s="940"/>
      <c r="NUA114" s="940"/>
      <c r="NUB114" s="940"/>
      <c r="NUC114" s="940"/>
      <c r="NUD114" s="940"/>
      <c r="NUE114" s="940"/>
      <c r="NUF114" s="940"/>
      <c r="NUG114" s="940"/>
      <c r="NUH114" s="940"/>
      <c r="NUI114" s="940"/>
      <c r="NUJ114" s="940"/>
      <c r="NUK114" s="940"/>
      <c r="NUL114" s="940"/>
      <c r="NUM114" s="940"/>
      <c r="NUN114" s="940"/>
      <c r="NUO114" s="940"/>
      <c r="NUP114" s="940"/>
      <c r="NUQ114" s="940"/>
      <c r="NUR114" s="940"/>
      <c r="NUS114" s="940"/>
      <c r="NUT114" s="940"/>
      <c r="NUU114" s="940"/>
      <c r="NUV114" s="940"/>
      <c r="NUW114" s="940"/>
      <c r="NUX114" s="940"/>
      <c r="NUY114" s="940"/>
      <c r="NUZ114" s="940"/>
      <c r="NVA114" s="940"/>
      <c r="NVB114" s="940"/>
      <c r="NVC114" s="940"/>
      <c r="NVD114" s="940"/>
      <c r="NVE114" s="940"/>
      <c r="NVF114" s="940"/>
      <c r="NVG114" s="940"/>
      <c r="NVH114" s="940"/>
      <c r="NVI114" s="940"/>
      <c r="NVJ114" s="940"/>
      <c r="NVK114" s="940"/>
      <c r="NVL114" s="940"/>
      <c r="NVM114" s="940"/>
      <c r="NVN114" s="940"/>
      <c r="NVO114" s="940"/>
      <c r="NVP114" s="940"/>
      <c r="NVQ114" s="940"/>
      <c r="NVR114" s="940"/>
      <c r="NVS114" s="940"/>
      <c r="NVT114" s="940"/>
      <c r="NVU114" s="940"/>
      <c r="NVV114" s="940"/>
      <c r="NVW114" s="940"/>
      <c r="NVX114" s="940"/>
      <c r="NVY114" s="940"/>
      <c r="NVZ114" s="940"/>
      <c r="NWA114" s="940"/>
      <c r="NWB114" s="940"/>
      <c r="NWC114" s="940"/>
      <c r="NWD114" s="940"/>
      <c r="NWE114" s="940"/>
      <c r="NWF114" s="940"/>
      <c r="NWG114" s="940"/>
      <c r="NWH114" s="940"/>
      <c r="NWI114" s="940"/>
      <c r="NWJ114" s="940"/>
      <c r="NWK114" s="940"/>
      <c r="NWL114" s="940"/>
      <c r="NWM114" s="940"/>
      <c r="NWN114" s="940"/>
      <c r="NWO114" s="940"/>
      <c r="NWP114" s="940"/>
      <c r="NWQ114" s="940"/>
      <c r="NWR114" s="940"/>
      <c r="NWS114" s="940"/>
      <c r="NWT114" s="940"/>
      <c r="NWU114" s="940"/>
      <c r="NWV114" s="940"/>
      <c r="NWW114" s="940"/>
      <c r="NWX114" s="940"/>
      <c r="NWY114" s="940"/>
      <c r="NWZ114" s="940"/>
      <c r="NXA114" s="940"/>
      <c r="NXB114" s="940"/>
      <c r="NXC114" s="940"/>
      <c r="NXD114" s="940"/>
      <c r="NXE114" s="940"/>
      <c r="NXF114" s="940"/>
      <c r="NXG114" s="940"/>
      <c r="NXH114" s="940"/>
      <c r="NXI114" s="940"/>
      <c r="NXJ114" s="940"/>
      <c r="NXK114" s="940"/>
      <c r="NXL114" s="940"/>
      <c r="NXM114" s="940"/>
      <c r="NXN114" s="940"/>
      <c r="NXO114" s="940"/>
      <c r="NXP114" s="940"/>
      <c r="NXQ114" s="940"/>
      <c r="NXR114" s="940"/>
      <c r="NXS114" s="940"/>
      <c r="NXT114" s="940"/>
      <c r="NXU114" s="940"/>
      <c r="NXV114" s="940"/>
      <c r="NXW114" s="940"/>
      <c r="NXX114" s="940"/>
      <c r="NXY114" s="940"/>
      <c r="NXZ114" s="940"/>
      <c r="NYA114" s="940"/>
      <c r="NYB114" s="940"/>
      <c r="NYC114" s="940"/>
      <c r="NYD114" s="940"/>
      <c r="NYE114" s="940"/>
      <c r="NYF114" s="940"/>
      <c r="NYG114" s="940"/>
      <c r="NYH114" s="940"/>
      <c r="NYI114" s="940"/>
      <c r="NYJ114" s="940"/>
      <c r="NYK114" s="940"/>
      <c r="NYL114" s="940"/>
      <c r="NYM114" s="940"/>
      <c r="NYN114" s="940"/>
      <c r="NYO114" s="940"/>
      <c r="NYP114" s="940"/>
      <c r="NYQ114" s="940"/>
      <c r="NYR114" s="940"/>
      <c r="NYS114" s="940"/>
      <c r="NYT114" s="940"/>
      <c r="NYU114" s="940"/>
      <c r="NYV114" s="940"/>
      <c r="NYW114" s="940"/>
      <c r="NYX114" s="940"/>
      <c r="NYY114" s="940"/>
      <c r="NYZ114" s="940"/>
      <c r="NZA114" s="940"/>
      <c r="NZB114" s="940"/>
      <c r="NZC114" s="940"/>
      <c r="NZD114" s="940"/>
      <c r="NZE114" s="940"/>
      <c r="NZF114" s="940"/>
      <c r="NZG114" s="940"/>
      <c r="NZH114" s="940"/>
      <c r="NZI114" s="940"/>
      <c r="NZJ114" s="940"/>
      <c r="NZK114" s="940"/>
      <c r="NZL114" s="940"/>
      <c r="NZM114" s="940"/>
      <c r="NZN114" s="940"/>
      <c r="NZO114" s="940"/>
      <c r="NZP114" s="940"/>
      <c r="NZQ114" s="940"/>
      <c r="NZR114" s="940"/>
      <c r="NZS114" s="940"/>
      <c r="NZT114" s="940"/>
      <c r="NZU114" s="940"/>
      <c r="NZV114" s="940"/>
      <c r="NZW114" s="940"/>
      <c r="NZX114" s="940"/>
      <c r="NZY114" s="940"/>
      <c r="NZZ114" s="940"/>
      <c r="OAA114" s="940"/>
      <c r="OAB114" s="940"/>
      <c r="OAC114" s="940"/>
      <c r="OAD114" s="940"/>
      <c r="OAE114" s="940"/>
      <c r="OAF114" s="940"/>
      <c r="OAG114" s="940"/>
      <c r="OAH114" s="940"/>
      <c r="OAI114" s="940"/>
      <c r="OAJ114" s="940"/>
      <c r="OAK114" s="940"/>
      <c r="OAL114" s="940"/>
      <c r="OAM114" s="940"/>
      <c r="OAN114" s="940"/>
      <c r="OAO114" s="940"/>
      <c r="OAP114" s="940"/>
      <c r="OAQ114" s="940"/>
      <c r="OAR114" s="940"/>
      <c r="OAS114" s="940"/>
      <c r="OAT114" s="940"/>
      <c r="OAU114" s="940"/>
      <c r="OAV114" s="940"/>
      <c r="OAW114" s="940"/>
      <c r="OAX114" s="940"/>
      <c r="OAY114" s="940"/>
      <c r="OAZ114" s="940"/>
      <c r="OBA114" s="940"/>
      <c r="OBB114" s="940"/>
      <c r="OBC114" s="940"/>
      <c r="OBD114" s="940"/>
      <c r="OBE114" s="940"/>
      <c r="OBF114" s="940"/>
      <c r="OBG114" s="940"/>
      <c r="OBH114" s="940"/>
      <c r="OBI114" s="940"/>
      <c r="OBJ114" s="940"/>
      <c r="OBK114" s="940"/>
      <c r="OBL114" s="940"/>
      <c r="OBM114" s="940"/>
      <c r="OBN114" s="940"/>
      <c r="OBO114" s="940"/>
      <c r="OBP114" s="940"/>
      <c r="OBQ114" s="940"/>
      <c r="OBR114" s="940"/>
      <c r="OBS114" s="940"/>
      <c r="OBT114" s="940"/>
      <c r="OBU114" s="940"/>
      <c r="OBV114" s="940"/>
      <c r="OBW114" s="940"/>
      <c r="OBX114" s="940"/>
      <c r="OBY114" s="940"/>
      <c r="OBZ114" s="940"/>
      <c r="OCA114" s="940"/>
      <c r="OCB114" s="940"/>
      <c r="OCC114" s="940"/>
      <c r="OCD114" s="940"/>
      <c r="OCE114" s="940"/>
      <c r="OCF114" s="940"/>
      <c r="OCG114" s="940"/>
      <c r="OCH114" s="940"/>
      <c r="OCI114" s="940"/>
      <c r="OCJ114" s="940"/>
      <c r="OCK114" s="940"/>
      <c r="OCL114" s="940"/>
      <c r="OCM114" s="940"/>
      <c r="OCN114" s="940"/>
      <c r="OCO114" s="940"/>
      <c r="OCP114" s="940"/>
      <c r="OCQ114" s="940"/>
      <c r="OCR114" s="940"/>
      <c r="OCS114" s="940"/>
      <c r="OCT114" s="940"/>
      <c r="OCU114" s="940"/>
      <c r="OCV114" s="940"/>
      <c r="OCW114" s="940"/>
      <c r="OCX114" s="940"/>
      <c r="OCY114" s="940"/>
      <c r="OCZ114" s="940"/>
      <c r="ODA114" s="940"/>
      <c r="ODB114" s="940"/>
      <c r="ODC114" s="940"/>
      <c r="ODD114" s="940"/>
      <c r="ODE114" s="940"/>
      <c r="ODF114" s="940"/>
      <c r="ODG114" s="940"/>
      <c r="ODH114" s="940"/>
      <c r="ODI114" s="940"/>
      <c r="ODJ114" s="940"/>
      <c r="ODK114" s="940"/>
      <c r="ODL114" s="940"/>
      <c r="ODM114" s="940"/>
      <c r="ODN114" s="940"/>
      <c r="ODO114" s="940"/>
      <c r="ODP114" s="940"/>
      <c r="ODQ114" s="940"/>
      <c r="ODR114" s="940"/>
      <c r="ODS114" s="940"/>
      <c r="ODT114" s="940"/>
      <c r="ODU114" s="940"/>
      <c r="ODV114" s="940"/>
      <c r="ODW114" s="940"/>
      <c r="ODX114" s="940"/>
      <c r="ODY114" s="940"/>
      <c r="ODZ114" s="940"/>
      <c r="OEA114" s="940"/>
      <c r="OEB114" s="940"/>
      <c r="OEC114" s="940"/>
      <c r="OED114" s="940"/>
      <c r="OEE114" s="940"/>
      <c r="OEF114" s="940"/>
      <c r="OEG114" s="940"/>
      <c r="OEH114" s="940"/>
      <c r="OEI114" s="940"/>
      <c r="OEJ114" s="940"/>
      <c r="OEK114" s="940"/>
      <c r="OEL114" s="940"/>
      <c r="OEM114" s="940"/>
      <c r="OEN114" s="940"/>
      <c r="OEO114" s="940"/>
      <c r="OEP114" s="940"/>
      <c r="OEQ114" s="940"/>
      <c r="OER114" s="940"/>
      <c r="OES114" s="940"/>
      <c r="OET114" s="940"/>
      <c r="OEU114" s="940"/>
      <c r="OEV114" s="940"/>
      <c r="OEW114" s="940"/>
      <c r="OEX114" s="940"/>
      <c r="OEY114" s="940"/>
      <c r="OEZ114" s="940"/>
      <c r="OFA114" s="940"/>
      <c r="OFB114" s="940"/>
      <c r="OFC114" s="940"/>
      <c r="OFD114" s="940"/>
      <c r="OFE114" s="940"/>
      <c r="OFF114" s="940"/>
      <c r="OFG114" s="940"/>
      <c r="OFH114" s="940"/>
      <c r="OFI114" s="940"/>
      <c r="OFJ114" s="940"/>
      <c r="OFK114" s="940"/>
      <c r="OFL114" s="940"/>
      <c r="OFM114" s="940"/>
      <c r="OFN114" s="940"/>
      <c r="OFO114" s="940"/>
      <c r="OFP114" s="940"/>
      <c r="OFQ114" s="940"/>
      <c r="OFR114" s="940"/>
      <c r="OFS114" s="940"/>
      <c r="OFT114" s="940"/>
      <c r="OFU114" s="940"/>
      <c r="OFV114" s="940"/>
      <c r="OFW114" s="940"/>
      <c r="OFX114" s="940"/>
      <c r="OFY114" s="940"/>
      <c r="OFZ114" s="940"/>
      <c r="OGA114" s="940"/>
      <c r="OGB114" s="940"/>
      <c r="OGC114" s="940"/>
      <c r="OGD114" s="940"/>
      <c r="OGE114" s="940"/>
      <c r="OGF114" s="940"/>
      <c r="OGG114" s="940"/>
      <c r="OGH114" s="940"/>
      <c r="OGI114" s="940"/>
      <c r="OGJ114" s="940"/>
      <c r="OGK114" s="940"/>
      <c r="OGL114" s="940"/>
      <c r="OGM114" s="940"/>
      <c r="OGN114" s="940"/>
      <c r="OGO114" s="940"/>
      <c r="OGP114" s="940"/>
      <c r="OGQ114" s="940"/>
      <c r="OGR114" s="940"/>
      <c r="OGS114" s="940"/>
      <c r="OGT114" s="940"/>
      <c r="OGU114" s="940"/>
      <c r="OGV114" s="940"/>
      <c r="OGW114" s="940"/>
      <c r="OGX114" s="940"/>
      <c r="OGY114" s="940"/>
      <c r="OGZ114" s="940"/>
      <c r="OHA114" s="940"/>
      <c r="OHB114" s="940"/>
      <c r="OHC114" s="940"/>
      <c r="OHD114" s="940"/>
      <c r="OHE114" s="940"/>
      <c r="OHF114" s="940"/>
      <c r="OHG114" s="940"/>
      <c r="OHH114" s="940"/>
      <c r="OHI114" s="940"/>
      <c r="OHJ114" s="940"/>
      <c r="OHK114" s="940"/>
      <c r="OHL114" s="940"/>
      <c r="OHM114" s="940"/>
      <c r="OHN114" s="940"/>
      <c r="OHO114" s="940"/>
      <c r="OHP114" s="940"/>
      <c r="OHQ114" s="940"/>
      <c r="OHR114" s="940"/>
      <c r="OHS114" s="940"/>
      <c r="OHT114" s="940"/>
      <c r="OHU114" s="940"/>
      <c r="OHV114" s="940"/>
      <c r="OHW114" s="940"/>
      <c r="OHX114" s="940"/>
      <c r="OHY114" s="940"/>
      <c r="OHZ114" s="940"/>
      <c r="OIA114" s="940"/>
      <c r="OIB114" s="940"/>
      <c r="OIC114" s="940"/>
      <c r="OID114" s="940"/>
      <c r="OIE114" s="940"/>
      <c r="OIF114" s="940"/>
      <c r="OIG114" s="940"/>
      <c r="OIH114" s="940"/>
      <c r="OII114" s="940"/>
      <c r="OIJ114" s="940"/>
      <c r="OIK114" s="940"/>
      <c r="OIL114" s="940"/>
      <c r="OIM114" s="940"/>
      <c r="OIN114" s="940"/>
      <c r="OIO114" s="940"/>
      <c r="OIP114" s="940"/>
      <c r="OIQ114" s="940"/>
      <c r="OIR114" s="940"/>
      <c r="OIS114" s="940"/>
      <c r="OIT114" s="940"/>
      <c r="OIU114" s="940"/>
      <c r="OIV114" s="940"/>
      <c r="OIW114" s="940"/>
      <c r="OIX114" s="940"/>
      <c r="OIY114" s="940"/>
      <c r="OIZ114" s="940"/>
      <c r="OJA114" s="940"/>
      <c r="OJB114" s="940"/>
      <c r="OJC114" s="940"/>
      <c r="OJD114" s="940"/>
      <c r="OJE114" s="940"/>
      <c r="OJF114" s="940"/>
      <c r="OJG114" s="940"/>
      <c r="OJH114" s="940"/>
      <c r="OJI114" s="940"/>
      <c r="OJJ114" s="940"/>
      <c r="OJK114" s="940"/>
      <c r="OJL114" s="940"/>
      <c r="OJM114" s="940"/>
      <c r="OJN114" s="940"/>
      <c r="OJO114" s="940"/>
      <c r="OJP114" s="940"/>
      <c r="OJQ114" s="940"/>
      <c r="OJR114" s="940"/>
      <c r="OJS114" s="940"/>
      <c r="OJT114" s="940"/>
      <c r="OJU114" s="940"/>
      <c r="OJV114" s="940"/>
      <c r="OJW114" s="940"/>
      <c r="OJX114" s="940"/>
      <c r="OJY114" s="940"/>
      <c r="OJZ114" s="940"/>
      <c r="OKA114" s="940"/>
      <c r="OKB114" s="940"/>
      <c r="OKC114" s="940"/>
      <c r="OKD114" s="940"/>
      <c r="OKE114" s="940"/>
      <c r="OKF114" s="940"/>
      <c r="OKG114" s="940"/>
      <c r="OKH114" s="940"/>
      <c r="OKI114" s="940"/>
      <c r="OKJ114" s="940"/>
      <c r="OKK114" s="940"/>
      <c r="OKL114" s="940"/>
      <c r="OKM114" s="940"/>
      <c r="OKN114" s="940"/>
      <c r="OKO114" s="940"/>
      <c r="OKP114" s="940"/>
      <c r="OKQ114" s="940"/>
      <c r="OKR114" s="940"/>
      <c r="OKS114" s="940"/>
      <c r="OKT114" s="940"/>
      <c r="OKU114" s="940"/>
      <c r="OKV114" s="940"/>
      <c r="OKW114" s="940"/>
      <c r="OKX114" s="940"/>
      <c r="OKY114" s="940"/>
      <c r="OKZ114" s="940"/>
      <c r="OLA114" s="940"/>
      <c r="OLB114" s="940"/>
      <c r="OLC114" s="940"/>
      <c r="OLD114" s="940"/>
      <c r="OLE114" s="940"/>
      <c r="OLF114" s="940"/>
      <c r="OLG114" s="940"/>
      <c r="OLH114" s="940"/>
      <c r="OLI114" s="940"/>
      <c r="OLJ114" s="940"/>
      <c r="OLK114" s="940"/>
      <c r="OLL114" s="940"/>
      <c r="OLM114" s="940"/>
      <c r="OLN114" s="940"/>
      <c r="OLO114" s="940"/>
      <c r="OLP114" s="940"/>
      <c r="OLQ114" s="940"/>
      <c r="OLR114" s="940"/>
      <c r="OLS114" s="940"/>
      <c r="OLT114" s="940"/>
      <c r="OLU114" s="940"/>
      <c r="OLV114" s="940"/>
      <c r="OLW114" s="940"/>
      <c r="OLX114" s="940"/>
      <c r="OLY114" s="940"/>
      <c r="OLZ114" s="940"/>
      <c r="OMA114" s="940"/>
      <c r="OMB114" s="940"/>
      <c r="OMC114" s="940"/>
      <c r="OMD114" s="940"/>
      <c r="OME114" s="940"/>
      <c r="OMF114" s="940"/>
      <c r="OMG114" s="940"/>
      <c r="OMH114" s="940"/>
      <c r="OMI114" s="940"/>
      <c r="OMJ114" s="940"/>
      <c r="OMK114" s="940"/>
      <c r="OML114" s="940"/>
      <c r="OMM114" s="940"/>
      <c r="OMN114" s="940"/>
      <c r="OMO114" s="940"/>
      <c r="OMP114" s="940"/>
      <c r="OMQ114" s="940"/>
      <c r="OMR114" s="940"/>
      <c r="OMS114" s="940"/>
      <c r="OMT114" s="940"/>
      <c r="OMU114" s="940"/>
      <c r="OMV114" s="940"/>
      <c r="OMW114" s="940"/>
      <c r="OMX114" s="940"/>
      <c r="OMY114" s="940"/>
      <c r="OMZ114" s="940"/>
      <c r="ONA114" s="940"/>
      <c r="ONB114" s="940"/>
      <c r="ONC114" s="940"/>
      <c r="OND114" s="940"/>
      <c r="ONE114" s="940"/>
      <c r="ONF114" s="940"/>
      <c r="ONG114" s="940"/>
      <c r="ONH114" s="940"/>
      <c r="ONI114" s="940"/>
      <c r="ONJ114" s="940"/>
      <c r="ONK114" s="940"/>
      <c r="ONL114" s="940"/>
      <c r="ONM114" s="940"/>
      <c r="ONN114" s="940"/>
      <c r="ONO114" s="940"/>
      <c r="ONP114" s="940"/>
      <c r="ONQ114" s="940"/>
      <c r="ONR114" s="940"/>
      <c r="ONS114" s="940"/>
      <c r="ONT114" s="940"/>
      <c r="ONU114" s="940"/>
      <c r="ONV114" s="940"/>
      <c r="ONW114" s="940"/>
      <c r="ONX114" s="940"/>
      <c r="ONY114" s="940"/>
      <c r="ONZ114" s="940"/>
      <c r="OOA114" s="940"/>
      <c r="OOB114" s="940"/>
      <c r="OOC114" s="940"/>
      <c r="OOD114" s="940"/>
      <c r="OOE114" s="940"/>
      <c r="OOF114" s="940"/>
      <c r="OOG114" s="940"/>
      <c r="OOH114" s="940"/>
      <c r="OOI114" s="940"/>
      <c r="OOJ114" s="940"/>
      <c r="OOK114" s="940"/>
      <c r="OOL114" s="940"/>
      <c r="OOM114" s="940"/>
      <c r="OON114" s="940"/>
      <c r="OOO114" s="940"/>
      <c r="OOP114" s="940"/>
      <c r="OOQ114" s="940"/>
      <c r="OOR114" s="940"/>
      <c r="OOS114" s="940"/>
      <c r="OOT114" s="940"/>
      <c r="OOU114" s="940"/>
      <c r="OOV114" s="940"/>
      <c r="OOW114" s="940"/>
      <c r="OOX114" s="940"/>
      <c r="OOY114" s="940"/>
      <c r="OOZ114" s="940"/>
      <c r="OPA114" s="940"/>
      <c r="OPB114" s="940"/>
      <c r="OPC114" s="940"/>
      <c r="OPD114" s="940"/>
      <c r="OPE114" s="940"/>
      <c r="OPF114" s="940"/>
      <c r="OPG114" s="940"/>
      <c r="OPH114" s="940"/>
      <c r="OPI114" s="940"/>
      <c r="OPJ114" s="940"/>
      <c r="OPK114" s="940"/>
      <c r="OPL114" s="940"/>
      <c r="OPM114" s="940"/>
      <c r="OPN114" s="940"/>
      <c r="OPO114" s="940"/>
      <c r="OPP114" s="940"/>
      <c r="OPQ114" s="940"/>
      <c r="OPR114" s="940"/>
      <c r="OPS114" s="940"/>
      <c r="OPT114" s="940"/>
      <c r="OPU114" s="940"/>
      <c r="OPV114" s="940"/>
      <c r="OPW114" s="940"/>
      <c r="OPX114" s="940"/>
      <c r="OPY114" s="940"/>
      <c r="OPZ114" s="940"/>
      <c r="OQA114" s="940"/>
      <c r="OQB114" s="940"/>
      <c r="OQC114" s="940"/>
      <c r="OQD114" s="940"/>
      <c r="OQE114" s="940"/>
      <c r="OQF114" s="940"/>
      <c r="OQG114" s="940"/>
      <c r="OQH114" s="940"/>
      <c r="OQI114" s="940"/>
      <c r="OQJ114" s="940"/>
      <c r="OQK114" s="940"/>
      <c r="OQL114" s="940"/>
      <c r="OQM114" s="940"/>
      <c r="OQN114" s="940"/>
      <c r="OQO114" s="940"/>
      <c r="OQP114" s="940"/>
      <c r="OQQ114" s="940"/>
      <c r="OQR114" s="940"/>
      <c r="OQS114" s="940"/>
      <c r="OQT114" s="940"/>
      <c r="OQU114" s="940"/>
      <c r="OQV114" s="940"/>
      <c r="OQW114" s="940"/>
      <c r="OQX114" s="940"/>
      <c r="OQY114" s="940"/>
      <c r="OQZ114" s="940"/>
      <c r="ORA114" s="940"/>
      <c r="ORB114" s="940"/>
      <c r="ORC114" s="940"/>
      <c r="ORD114" s="940"/>
      <c r="ORE114" s="940"/>
      <c r="ORF114" s="940"/>
      <c r="ORG114" s="940"/>
      <c r="ORH114" s="940"/>
      <c r="ORI114" s="940"/>
      <c r="ORJ114" s="940"/>
      <c r="ORK114" s="940"/>
      <c r="ORL114" s="940"/>
      <c r="ORM114" s="940"/>
      <c r="ORN114" s="940"/>
      <c r="ORO114" s="940"/>
      <c r="ORP114" s="940"/>
      <c r="ORQ114" s="940"/>
      <c r="ORR114" s="940"/>
      <c r="ORS114" s="940"/>
      <c r="ORT114" s="940"/>
      <c r="ORU114" s="940"/>
      <c r="ORV114" s="940"/>
      <c r="ORW114" s="940"/>
      <c r="ORX114" s="940"/>
      <c r="ORY114" s="940"/>
      <c r="ORZ114" s="940"/>
      <c r="OSA114" s="940"/>
      <c r="OSB114" s="940"/>
      <c r="OSC114" s="940"/>
      <c r="OSD114" s="940"/>
      <c r="OSE114" s="940"/>
      <c r="OSF114" s="940"/>
      <c r="OSG114" s="940"/>
      <c r="OSH114" s="940"/>
      <c r="OSI114" s="940"/>
      <c r="OSJ114" s="940"/>
      <c r="OSK114" s="940"/>
      <c r="OSL114" s="940"/>
      <c r="OSM114" s="940"/>
      <c r="OSN114" s="940"/>
      <c r="OSO114" s="940"/>
      <c r="OSP114" s="940"/>
      <c r="OSQ114" s="940"/>
      <c r="OSR114" s="940"/>
      <c r="OSS114" s="940"/>
      <c r="OST114" s="940"/>
      <c r="OSU114" s="940"/>
      <c r="OSV114" s="940"/>
      <c r="OSW114" s="940"/>
      <c r="OSX114" s="940"/>
      <c r="OSY114" s="940"/>
      <c r="OSZ114" s="940"/>
      <c r="OTA114" s="940"/>
      <c r="OTB114" s="940"/>
      <c r="OTC114" s="940"/>
      <c r="OTD114" s="940"/>
      <c r="OTE114" s="940"/>
      <c r="OTF114" s="940"/>
      <c r="OTG114" s="940"/>
      <c r="OTH114" s="940"/>
      <c r="OTI114" s="940"/>
      <c r="OTJ114" s="940"/>
      <c r="OTK114" s="940"/>
      <c r="OTL114" s="940"/>
      <c r="OTM114" s="940"/>
      <c r="OTN114" s="940"/>
      <c r="OTO114" s="940"/>
      <c r="OTP114" s="940"/>
      <c r="OTQ114" s="940"/>
      <c r="OTR114" s="940"/>
      <c r="OTS114" s="940"/>
      <c r="OTT114" s="940"/>
      <c r="OTU114" s="940"/>
      <c r="OTV114" s="940"/>
      <c r="OTW114" s="940"/>
      <c r="OTX114" s="940"/>
      <c r="OTY114" s="940"/>
      <c r="OTZ114" s="940"/>
      <c r="OUA114" s="940"/>
      <c r="OUB114" s="940"/>
      <c r="OUC114" s="940"/>
      <c r="OUD114" s="940"/>
      <c r="OUE114" s="940"/>
      <c r="OUF114" s="940"/>
      <c r="OUG114" s="940"/>
      <c r="OUH114" s="940"/>
      <c r="OUI114" s="940"/>
      <c r="OUJ114" s="940"/>
      <c r="OUK114" s="940"/>
      <c r="OUL114" s="940"/>
      <c r="OUM114" s="940"/>
      <c r="OUN114" s="940"/>
      <c r="OUO114" s="940"/>
      <c r="OUP114" s="940"/>
      <c r="OUQ114" s="940"/>
      <c r="OUR114" s="940"/>
      <c r="OUS114" s="940"/>
      <c r="OUT114" s="940"/>
      <c r="OUU114" s="940"/>
      <c r="OUV114" s="940"/>
      <c r="OUW114" s="940"/>
      <c r="OUX114" s="940"/>
      <c r="OUY114" s="940"/>
      <c r="OUZ114" s="940"/>
      <c r="OVA114" s="940"/>
      <c r="OVB114" s="940"/>
      <c r="OVC114" s="940"/>
      <c r="OVD114" s="940"/>
      <c r="OVE114" s="940"/>
      <c r="OVF114" s="940"/>
      <c r="OVG114" s="940"/>
      <c r="OVH114" s="940"/>
      <c r="OVI114" s="940"/>
      <c r="OVJ114" s="940"/>
      <c r="OVK114" s="940"/>
      <c r="OVL114" s="940"/>
      <c r="OVM114" s="940"/>
      <c r="OVN114" s="940"/>
      <c r="OVO114" s="940"/>
      <c r="OVP114" s="940"/>
      <c r="OVQ114" s="940"/>
      <c r="OVR114" s="940"/>
      <c r="OVS114" s="940"/>
      <c r="OVT114" s="940"/>
      <c r="OVU114" s="940"/>
      <c r="OVV114" s="940"/>
      <c r="OVW114" s="940"/>
      <c r="OVX114" s="940"/>
      <c r="OVY114" s="940"/>
      <c r="OVZ114" s="940"/>
      <c r="OWA114" s="940"/>
      <c r="OWB114" s="940"/>
      <c r="OWC114" s="940"/>
      <c r="OWD114" s="940"/>
      <c r="OWE114" s="940"/>
      <c r="OWF114" s="940"/>
      <c r="OWG114" s="940"/>
      <c r="OWH114" s="940"/>
      <c r="OWI114" s="940"/>
      <c r="OWJ114" s="940"/>
      <c r="OWK114" s="940"/>
      <c r="OWL114" s="940"/>
      <c r="OWM114" s="940"/>
      <c r="OWN114" s="940"/>
      <c r="OWO114" s="940"/>
      <c r="OWP114" s="940"/>
      <c r="OWQ114" s="940"/>
      <c r="OWR114" s="940"/>
      <c r="OWS114" s="940"/>
      <c r="OWT114" s="940"/>
      <c r="OWU114" s="940"/>
      <c r="OWV114" s="940"/>
      <c r="OWW114" s="940"/>
      <c r="OWX114" s="940"/>
      <c r="OWY114" s="940"/>
      <c r="OWZ114" s="940"/>
      <c r="OXA114" s="940"/>
      <c r="OXB114" s="940"/>
      <c r="OXC114" s="940"/>
      <c r="OXD114" s="940"/>
      <c r="OXE114" s="940"/>
      <c r="OXF114" s="940"/>
      <c r="OXG114" s="940"/>
      <c r="OXH114" s="940"/>
      <c r="OXI114" s="940"/>
      <c r="OXJ114" s="940"/>
      <c r="OXK114" s="940"/>
      <c r="OXL114" s="940"/>
      <c r="OXM114" s="940"/>
      <c r="OXN114" s="940"/>
      <c r="OXO114" s="940"/>
      <c r="OXP114" s="940"/>
      <c r="OXQ114" s="940"/>
      <c r="OXR114" s="940"/>
      <c r="OXS114" s="940"/>
      <c r="OXT114" s="940"/>
      <c r="OXU114" s="940"/>
      <c r="OXV114" s="940"/>
      <c r="OXW114" s="940"/>
      <c r="OXX114" s="940"/>
      <c r="OXY114" s="940"/>
      <c r="OXZ114" s="940"/>
      <c r="OYA114" s="940"/>
      <c r="OYB114" s="940"/>
      <c r="OYC114" s="940"/>
      <c r="OYD114" s="940"/>
      <c r="OYE114" s="940"/>
      <c r="OYF114" s="940"/>
      <c r="OYG114" s="940"/>
      <c r="OYH114" s="940"/>
      <c r="OYI114" s="940"/>
      <c r="OYJ114" s="940"/>
      <c r="OYK114" s="940"/>
      <c r="OYL114" s="940"/>
      <c r="OYM114" s="940"/>
      <c r="OYN114" s="940"/>
      <c r="OYO114" s="940"/>
      <c r="OYP114" s="940"/>
      <c r="OYQ114" s="940"/>
      <c r="OYR114" s="940"/>
      <c r="OYS114" s="940"/>
      <c r="OYT114" s="940"/>
      <c r="OYU114" s="940"/>
      <c r="OYV114" s="940"/>
      <c r="OYW114" s="940"/>
      <c r="OYX114" s="940"/>
      <c r="OYY114" s="940"/>
      <c r="OYZ114" s="940"/>
      <c r="OZA114" s="940"/>
      <c r="OZB114" s="940"/>
      <c r="OZC114" s="940"/>
      <c r="OZD114" s="940"/>
      <c r="OZE114" s="940"/>
      <c r="OZF114" s="940"/>
      <c r="OZG114" s="940"/>
      <c r="OZH114" s="940"/>
      <c r="OZI114" s="940"/>
      <c r="OZJ114" s="940"/>
      <c r="OZK114" s="940"/>
      <c r="OZL114" s="940"/>
      <c r="OZM114" s="940"/>
      <c r="OZN114" s="940"/>
      <c r="OZO114" s="940"/>
      <c r="OZP114" s="940"/>
      <c r="OZQ114" s="940"/>
      <c r="OZR114" s="940"/>
      <c r="OZS114" s="940"/>
      <c r="OZT114" s="940"/>
      <c r="OZU114" s="940"/>
      <c r="OZV114" s="940"/>
      <c r="OZW114" s="940"/>
      <c r="OZX114" s="940"/>
      <c r="OZY114" s="940"/>
      <c r="OZZ114" s="940"/>
      <c r="PAA114" s="940"/>
      <c r="PAB114" s="940"/>
      <c r="PAC114" s="940"/>
      <c r="PAD114" s="940"/>
      <c r="PAE114" s="940"/>
      <c r="PAF114" s="940"/>
      <c r="PAG114" s="940"/>
      <c r="PAH114" s="940"/>
      <c r="PAI114" s="940"/>
      <c r="PAJ114" s="940"/>
      <c r="PAK114" s="940"/>
      <c r="PAL114" s="940"/>
      <c r="PAM114" s="940"/>
      <c r="PAN114" s="940"/>
      <c r="PAO114" s="940"/>
      <c r="PAP114" s="940"/>
      <c r="PAQ114" s="940"/>
      <c r="PAR114" s="940"/>
      <c r="PAS114" s="940"/>
      <c r="PAT114" s="940"/>
      <c r="PAU114" s="940"/>
      <c r="PAV114" s="940"/>
      <c r="PAW114" s="940"/>
      <c r="PAX114" s="940"/>
      <c r="PAY114" s="940"/>
      <c r="PAZ114" s="940"/>
      <c r="PBA114" s="940"/>
      <c r="PBB114" s="940"/>
      <c r="PBC114" s="940"/>
      <c r="PBD114" s="940"/>
      <c r="PBE114" s="940"/>
      <c r="PBF114" s="940"/>
      <c r="PBG114" s="940"/>
      <c r="PBH114" s="940"/>
      <c r="PBI114" s="940"/>
      <c r="PBJ114" s="940"/>
      <c r="PBK114" s="940"/>
      <c r="PBL114" s="940"/>
      <c r="PBM114" s="940"/>
      <c r="PBN114" s="940"/>
      <c r="PBO114" s="940"/>
      <c r="PBP114" s="940"/>
      <c r="PBQ114" s="940"/>
      <c r="PBR114" s="940"/>
      <c r="PBS114" s="940"/>
      <c r="PBT114" s="940"/>
      <c r="PBU114" s="940"/>
      <c r="PBV114" s="940"/>
      <c r="PBW114" s="940"/>
      <c r="PBX114" s="940"/>
      <c r="PBY114" s="940"/>
      <c r="PBZ114" s="940"/>
      <c r="PCA114" s="940"/>
      <c r="PCB114" s="940"/>
      <c r="PCC114" s="940"/>
      <c r="PCD114" s="940"/>
      <c r="PCE114" s="940"/>
      <c r="PCF114" s="940"/>
      <c r="PCG114" s="940"/>
      <c r="PCH114" s="940"/>
      <c r="PCI114" s="940"/>
      <c r="PCJ114" s="940"/>
      <c r="PCK114" s="940"/>
      <c r="PCL114" s="940"/>
      <c r="PCM114" s="940"/>
      <c r="PCN114" s="940"/>
      <c r="PCO114" s="940"/>
      <c r="PCP114" s="940"/>
      <c r="PCQ114" s="940"/>
      <c r="PCR114" s="940"/>
      <c r="PCS114" s="940"/>
      <c r="PCT114" s="940"/>
      <c r="PCU114" s="940"/>
      <c r="PCV114" s="940"/>
      <c r="PCW114" s="940"/>
      <c r="PCX114" s="940"/>
      <c r="PCY114" s="940"/>
      <c r="PCZ114" s="940"/>
      <c r="PDA114" s="940"/>
      <c r="PDB114" s="940"/>
      <c r="PDC114" s="940"/>
      <c r="PDD114" s="940"/>
      <c r="PDE114" s="940"/>
      <c r="PDF114" s="940"/>
      <c r="PDG114" s="940"/>
      <c r="PDH114" s="940"/>
      <c r="PDI114" s="940"/>
      <c r="PDJ114" s="940"/>
      <c r="PDK114" s="940"/>
      <c r="PDL114" s="940"/>
      <c r="PDM114" s="940"/>
      <c r="PDN114" s="940"/>
      <c r="PDO114" s="940"/>
      <c r="PDP114" s="940"/>
      <c r="PDQ114" s="940"/>
      <c r="PDR114" s="940"/>
      <c r="PDS114" s="940"/>
      <c r="PDT114" s="940"/>
      <c r="PDU114" s="940"/>
      <c r="PDV114" s="940"/>
      <c r="PDW114" s="940"/>
      <c r="PDX114" s="940"/>
      <c r="PDY114" s="940"/>
      <c r="PDZ114" s="940"/>
      <c r="PEA114" s="940"/>
      <c r="PEB114" s="940"/>
      <c r="PEC114" s="940"/>
      <c r="PED114" s="940"/>
      <c r="PEE114" s="940"/>
      <c r="PEF114" s="940"/>
      <c r="PEG114" s="940"/>
      <c r="PEH114" s="940"/>
      <c r="PEI114" s="940"/>
      <c r="PEJ114" s="940"/>
      <c r="PEK114" s="940"/>
      <c r="PEL114" s="940"/>
      <c r="PEM114" s="940"/>
      <c r="PEN114" s="940"/>
      <c r="PEO114" s="940"/>
      <c r="PEP114" s="940"/>
      <c r="PEQ114" s="940"/>
      <c r="PER114" s="940"/>
      <c r="PES114" s="940"/>
      <c r="PET114" s="940"/>
      <c r="PEU114" s="940"/>
      <c r="PEV114" s="940"/>
      <c r="PEW114" s="940"/>
      <c r="PEX114" s="940"/>
      <c r="PEY114" s="940"/>
      <c r="PEZ114" s="940"/>
      <c r="PFA114" s="940"/>
      <c r="PFB114" s="940"/>
      <c r="PFC114" s="940"/>
      <c r="PFD114" s="940"/>
      <c r="PFE114" s="940"/>
      <c r="PFF114" s="940"/>
      <c r="PFG114" s="940"/>
      <c r="PFH114" s="940"/>
      <c r="PFI114" s="940"/>
      <c r="PFJ114" s="940"/>
      <c r="PFK114" s="940"/>
      <c r="PFL114" s="940"/>
      <c r="PFM114" s="940"/>
      <c r="PFN114" s="940"/>
      <c r="PFO114" s="940"/>
      <c r="PFP114" s="940"/>
      <c r="PFQ114" s="940"/>
      <c r="PFR114" s="940"/>
      <c r="PFS114" s="940"/>
      <c r="PFT114" s="940"/>
      <c r="PFU114" s="940"/>
      <c r="PFV114" s="940"/>
      <c r="PFW114" s="940"/>
      <c r="PFX114" s="940"/>
      <c r="PFY114" s="940"/>
      <c r="PFZ114" s="940"/>
      <c r="PGA114" s="940"/>
      <c r="PGB114" s="940"/>
      <c r="PGC114" s="940"/>
      <c r="PGD114" s="940"/>
      <c r="PGE114" s="940"/>
      <c r="PGF114" s="940"/>
      <c r="PGG114" s="940"/>
      <c r="PGH114" s="940"/>
      <c r="PGI114" s="940"/>
      <c r="PGJ114" s="940"/>
      <c r="PGK114" s="940"/>
      <c r="PGL114" s="940"/>
      <c r="PGM114" s="940"/>
      <c r="PGN114" s="940"/>
      <c r="PGO114" s="940"/>
      <c r="PGP114" s="940"/>
      <c r="PGQ114" s="940"/>
      <c r="PGR114" s="940"/>
      <c r="PGS114" s="940"/>
      <c r="PGT114" s="940"/>
      <c r="PGU114" s="940"/>
      <c r="PGV114" s="940"/>
      <c r="PGW114" s="940"/>
      <c r="PGX114" s="940"/>
      <c r="PGY114" s="940"/>
      <c r="PGZ114" s="940"/>
      <c r="PHA114" s="940"/>
      <c r="PHB114" s="940"/>
      <c r="PHC114" s="940"/>
      <c r="PHD114" s="940"/>
      <c r="PHE114" s="940"/>
      <c r="PHF114" s="940"/>
      <c r="PHG114" s="940"/>
      <c r="PHH114" s="940"/>
      <c r="PHI114" s="940"/>
      <c r="PHJ114" s="940"/>
      <c r="PHK114" s="940"/>
      <c r="PHL114" s="940"/>
      <c r="PHM114" s="940"/>
      <c r="PHN114" s="940"/>
      <c r="PHO114" s="940"/>
      <c r="PHP114" s="940"/>
      <c r="PHQ114" s="940"/>
      <c r="PHR114" s="940"/>
      <c r="PHS114" s="940"/>
      <c r="PHT114" s="940"/>
      <c r="PHU114" s="940"/>
      <c r="PHV114" s="940"/>
      <c r="PHW114" s="940"/>
      <c r="PHX114" s="940"/>
      <c r="PHY114" s="940"/>
      <c r="PHZ114" s="940"/>
      <c r="PIA114" s="940"/>
      <c r="PIB114" s="940"/>
      <c r="PIC114" s="940"/>
      <c r="PID114" s="940"/>
      <c r="PIE114" s="940"/>
      <c r="PIF114" s="940"/>
      <c r="PIG114" s="940"/>
      <c r="PIH114" s="940"/>
      <c r="PII114" s="940"/>
      <c r="PIJ114" s="940"/>
      <c r="PIK114" s="940"/>
      <c r="PIL114" s="940"/>
      <c r="PIM114" s="940"/>
      <c r="PIN114" s="940"/>
      <c r="PIO114" s="940"/>
      <c r="PIP114" s="940"/>
      <c r="PIQ114" s="940"/>
      <c r="PIR114" s="940"/>
      <c r="PIS114" s="940"/>
      <c r="PIT114" s="940"/>
      <c r="PIU114" s="940"/>
      <c r="PIV114" s="940"/>
      <c r="PIW114" s="940"/>
      <c r="PIX114" s="940"/>
      <c r="PIY114" s="940"/>
      <c r="PIZ114" s="940"/>
      <c r="PJA114" s="940"/>
      <c r="PJB114" s="940"/>
      <c r="PJC114" s="940"/>
      <c r="PJD114" s="940"/>
      <c r="PJE114" s="940"/>
      <c r="PJF114" s="940"/>
      <c r="PJG114" s="940"/>
      <c r="PJH114" s="940"/>
      <c r="PJI114" s="940"/>
      <c r="PJJ114" s="940"/>
      <c r="PJK114" s="940"/>
      <c r="PJL114" s="940"/>
      <c r="PJM114" s="940"/>
      <c r="PJN114" s="940"/>
      <c r="PJO114" s="940"/>
      <c r="PJP114" s="940"/>
      <c r="PJQ114" s="940"/>
      <c r="PJR114" s="940"/>
      <c r="PJS114" s="940"/>
      <c r="PJT114" s="940"/>
      <c r="PJU114" s="940"/>
      <c r="PJV114" s="940"/>
      <c r="PJW114" s="940"/>
      <c r="PJX114" s="940"/>
      <c r="PJY114" s="940"/>
      <c r="PJZ114" s="940"/>
      <c r="PKA114" s="940"/>
      <c r="PKB114" s="940"/>
      <c r="PKC114" s="940"/>
      <c r="PKD114" s="940"/>
      <c r="PKE114" s="940"/>
      <c r="PKF114" s="940"/>
      <c r="PKG114" s="940"/>
      <c r="PKH114" s="940"/>
      <c r="PKI114" s="940"/>
      <c r="PKJ114" s="940"/>
      <c r="PKK114" s="940"/>
      <c r="PKL114" s="940"/>
      <c r="PKM114" s="940"/>
      <c r="PKN114" s="940"/>
      <c r="PKO114" s="940"/>
      <c r="PKP114" s="940"/>
      <c r="PKQ114" s="940"/>
      <c r="PKR114" s="940"/>
      <c r="PKS114" s="940"/>
      <c r="PKT114" s="940"/>
      <c r="PKU114" s="940"/>
      <c r="PKV114" s="940"/>
      <c r="PKW114" s="940"/>
      <c r="PKX114" s="940"/>
      <c r="PKY114" s="940"/>
      <c r="PKZ114" s="940"/>
      <c r="PLA114" s="940"/>
      <c r="PLB114" s="940"/>
      <c r="PLC114" s="940"/>
      <c r="PLD114" s="940"/>
      <c r="PLE114" s="940"/>
      <c r="PLF114" s="940"/>
      <c r="PLG114" s="940"/>
      <c r="PLH114" s="940"/>
      <c r="PLI114" s="940"/>
      <c r="PLJ114" s="940"/>
      <c r="PLK114" s="940"/>
      <c r="PLL114" s="940"/>
      <c r="PLM114" s="940"/>
      <c r="PLN114" s="940"/>
      <c r="PLO114" s="940"/>
      <c r="PLP114" s="940"/>
      <c r="PLQ114" s="940"/>
      <c r="PLR114" s="940"/>
      <c r="PLS114" s="940"/>
      <c r="PLT114" s="940"/>
      <c r="PLU114" s="940"/>
      <c r="PLV114" s="940"/>
      <c r="PLW114" s="940"/>
      <c r="PLX114" s="940"/>
      <c r="PLY114" s="940"/>
      <c r="PLZ114" s="940"/>
      <c r="PMA114" s="940"/>
      <c r="PMB114" s="940"/>
      <c r="PMC114" s="940"/>
      <c r="PMD114" s="940"/>
      <c r="PME114" s="940"/>
      <c r="PMF114" s="940"/>
      <c r="PMG114" s="940"/>
      <c r="PMH114" s="940"/>
      <c r="PMI114" s="940"/>
      <c r="PMJ114" s="940"/>
      <c r="PMK114" s="940"/>
      <c r="PML114" s="940"/>
      <c r="PMM114" s="940"/>
      <c r="PMN114" s="940"/>
      <c r="PMO114" s="940"/>
      <c r="PMP114" s="940"/>
      <c r="PMQ114" s="940"/>
      <c r="PMR114" s="940"/>
      <c r="PMS114" s="940"/>
      <c r="PMT114" s="940"/>
      <c r="PMU114" s="940"/>
      <c r="PMV114" s="940"/>
      <c r="PMW114" s="940"/>
      <c r="PMX114" s="940"/>
      <c r="PMY114" s="940"/>
      <c r="PMZ114" s="940"/>
      <c r="PNA114" s="940"/>
      <c r="PNB114" s="940"/>
      <c r="PNC114" s="940"/>
      <c r="PND114" s="940"/>
      <c r="PNE114" s="940"/>
      <c r="PNF114" s="940"/>
      <c r="PNG114" s="940"/>
      <c r="PNH114" s="940"/>
      <c r="PNI114" s="940"/>
      <c r="PNJ114" s="940"/>
      <c r="PNK114" s="940"/>
      <c r="PNL114" s="940"/>
      <c r="PNM114" s="940"/>
      <c r="PNN114" s="940"/>
      <c r="PNO114" s="940"/>
      <c r="PNP114" s="940"/>
      <c r="PNQ114" s="940"/>
      <c r="PNR114" s="940"/>
      <c r="PNS114" s="940"/>
      <c r="PNT114" s="940"/>
      <c r="PNU114" s="940"/>
      <c r="PNV114" s="940"/>
      <c r="PNW114" s="940"/>
      <c r="PNX114" s="940"/>
      <c r="PNY114" s="940"/>
      <c r="PNZ114" s="940"/>
      <c r="POA114" s="940"/>
      <c r="POB114" s="940"/>
      <c r="POC114" s="940"/>
      <c r="POD114" s="940"/>
      <c r="POE114" s="940"/>
      <c r="POF114" s="940"/>
      <c r="POG114" s="940"/>
      <c r="POH114" s="940"/>
      <c r="POI114" s="940"/>
      <c r="POJ114" s="940"/>
      <c r="POK114" s="940"/>
      <c r="POL114" s="940"/>
      <c r="POM114" s="940"/>
      <c r="PON114" s="940"/>
      <c r="POO114" s="940"/>
      <c r="POP114" s="940"/>
      <c r="POQ114" s="940"/>
      <c r="POR114" s="940"/>
      <c r="POS114" s="940"/>
      <c r="POT114" s="940"/>
      <c r="POU114" s="940"/>
      <c r="POV114" s="940"/>
      <c r="POW114" s="940"/>
      <c r="POX114" s="940"/>
      <c r="POY114" s="940"/>
      <c r="POZ114" s="940"/>
      <c r="PPA114" s="940"/>
      <c r="PPB114" s="940"/>
      <c r="PPC114" s="940"/>
      <c r="PPD114" s="940"/>
      <c r="PPE114" s="940"/>
      <c r="PPF114" s="940"/>
      <c r="PPG114" s="940"/>
      <c r="PPH114" s="940"/>
      <c r="PPI114" s="940"/>
      <c r="PPJ114" s="940"/>
      <c r="PPK114" s="940"/>
      <c r="PPL114" s="940"/>
      <c r="PPM114" s="940"/>
      <c r="PPN114" s="940"/>
      <c r="PPO114" s="940"/>
      <c r="PPP114" s="940"/>
      <c r="PPQ114" s="940"/>
      <c r="PPR114" s="940"/>
      <c r="PPS114" s="940"/>
      <c r="PPT114" s="940"/>
      <c r="PPU114" s="940"/>
      <c r="PPV114" s="940"/>
      <c r="PPW114" s="940"/>
      <c r="PPX114" s="940"/>
      <c r="PPY114" s="940"/>
      <c r="PPZ114" s="940"/>
      <c r="PQA114" s="940"/>
      <c r="PQB114" s="940"/>
      <c r="PQC114" s="940"/>
      <c r="PQD114" s="940"/>
      <c r="PQE114" s="940"/>
      <c r="PQF114" s="940"/>
      <c r="PQG114" s="940"/>
      <c r="PQH114" s="940"/>
      <c r="PQI114" s="940"/>
      <c r="PQJ114" s="940"/>
      <c r="PQK114" s="940"/>
      <c r="PQL114" s="940"/>
      <c r="PQM114" s="940"/>
      <c r="PQN114" s="940"/>
      <c r="PQO114" s="940"/>
      <c r="PQP114" s="940"/>
      <c r="PQQ114" s="940"/>
      <c r="PQR114" s="940"/>
      <c r="PQS114" s="940"/>
      <c r="PQT114" s="940"/>
      <c r="PQU114" s="940"/>
      <c r="PQV114" s="940"/>
      <c r="PQW114" s="940"/>
      <c r="PQX114" s="940"/>
      <c r="PQY114" s="940"/>
      <c r="PQZ114" s="940"/>
      <c r="PRA114" s="940"/>
      <c r="PRB114" s="940"/>
      <c r="PRC114" s="940"/>
      <c r="PRD114" s="940"/>
      <c r="PRE114" s="940"/>
      <c r="PRF114" s="940"/>
      <c r="PRG114" s="940"/>
      <c r="PRH114" s="940"/>
      <c r="PRI114" s="940"/>
      <c r="PRJ114" s="940"/>
      <c r="PRK114" s="940"/>
      <c r="PRL114" s="940"/>
      <c r="PRM114" s="940"/>
      <c r="PRN114" s="940"/>
      <c r="PRO114" s="940"/>
      <c r="PRP114" s="940"/>
      <c r="PRQ114" s="940"/>
      <c r="PRR114" s="940"/>
      <c r="PRS114" s="940"/>
      <c r="PRT114" s="940"/>
      <c r="PRU114" s="940"/>
      <c r="PRV114" s="940"/>
      <c r="PRW114" s="940"/>
      <c r="PRX114" s="940"/>
      <c r="PRY114" s="940"/>
      <c r="PRZ114" s="940"/>
      <c r="PSA114" s="940"/>
      <c r="PSB114" s="940"/>
      <c r="PSC114" s="940"/>
      <c r="PSD114" s="940"/>
      <c r="PSE114" s="940"/>
      <c r="PSF114" s="940"/>
      <c r="PSG114" s="940"/>
      <c r="PSH114" s="940"/>
      <c r="PSI114" s="940"/>
      <c r="PSJ114" s="940"/>
      <c r="PSK114" s="940"/>
      <c r="PSL114" s="940"/>
      <c r="PSM114" s="940"/>
      <c r="PSN114" s="940"/>
      <c r="PSO114" s="940"/>
      <c r="PSP114" s="940"/>
      <c r="PSQ114" s="940"/>
      <c r="PSR114" s="940"/>
      <c r="PSS114" s="940"/>
      <c r="PST114" s="940"/>
      <c r="PSU114" s="940"/>
      <c r="PSV114" s="940"/>
      <c r="PSW114" s="940"/>
      <c r="PSX114" s="940"/>
      <c r="PSY114" s="940"/>
      <c r="PSZ114" s="940"/>
      <c r="PTA114" s="940"/>
      <c r="PTB114" s="940"/>
      <c r="PTC114" s="940"/>
      <c r="PTD114" s="940"/>
      <c r="PTE114" s="940"/>
      <c r="PTF114" s="940"/>
      <c r="PTG114" s="940"/>
      <c r="PTH114" s="940"/>
      <c r="PTI114" s="940"/>
      <c r="PTJ114" s="940"/>
      <c r="PTK114" s="940"/>
      <c r="PTL114" s="940"/>
      <c r="PTM114" s="940"/>
      <c r="PTN114" s="940"/>
      <c r="PTO114" s="940"/>
      <c r="PTP114" s="940"/>
      <c r="PTQ114" s="940"/>
      <c r="PTR114" s="940"/>
      <c r="PTS114" s="940"/>
      <c r="PTT114" s="940"/>
      <c r="PTU114" s="940"/>
      <c r="PTV114" s="940"/>
      <c r="PTW114" s="940"/>
      <c r="PTX114" s="940"/>
      <c r="PTY114" s="940"/>
      <c r="PTZ114" s="940"/>
      <c r="PUA114" s="940"/>
      <c r="PUB114" s="940"/>
      <c r="PUC114" s="940"/>
      <c r="PUD114" s="940"/>
      <c r="PUE114" s="940"/>
      <c r="PUF114" s="940"/>
      <c r="PUG114" s="940"/>
      <c r="PUH114" s="940"/>
      <c r="PUI114" s="940"/>
      <c r="PUJ114" s="940"/>
      <c r="PUK114" s="940"/>
      <c r="PUL114" s="940"/>
      <c r="PUM114" s="940"/>
      <c r="PUN114" s="940"/>
      <c r="PUO114" s="940"/>
      <c r="PUP114" s="940"/>
      <c r="PUQ114" s="940"/>
      <c r="PUR114" s="940"/>
      <c r="PUS114" s="940"/>
      <c r="PUT114" s="940"/>
      <c r="PUU114" s="940"/>
      <c r="PUV114" s="940"/>
      <c r="PUW114" s="940"/>
      <c r="PUX114" s="940"/>
      <c r="PUY114" s="940"/>
      <c r="PUZ114" s="940"/>
      <c r="PVA114" s="940"/>
      <c r="PVB114" s="940"/>
      <c r="PVC114" s="940"/>
      <c r="PVD114" s="940"/>
      <c r="PVE114" s="940"/>
      <c r="PVF114" s="940"/>
      <c r="PVG114" s="940"/>
      <c r="PVH114" s="940"/>
      <c r="PVI114" s="940"/>
      <c r="PVJ114" s="940"/>
      <c r="PVK114" s="940"/>
      <c r="PVL114" s="940"/>
      <c r="PVM114" s="940"/>
      <c r="PVN114" s="940"/>
      <c r="PVO114" s="940"/>
      <c r="PVP114" s="940"/>
      <c r="PVQ114" s="940"/>
      <c r="PVR114" s="940"/>
      <c r="PVS114" s="940"/>
      <c r="PVT114" s="940"/>
      <c r="PVU114" s="940"/>
      <c r="PVV114" s="940"/>
      <c r="PVW114" s="940"/>
      <c r="PVX114" s="940"/>
      <c r="PVY114" s="940"/>
      <c r="PVZ114" s="940"/>
      <c r="PWA114" s="940"/>
      <c r="PWB114" s="940"/>
      <c r="PWC114" s="940"/>
      <c r="PWD114" s="940"/>
      <c r="PWE114" s="940"/>
      <c r="PWF114" s="940"/>
      <c r="PWG114" s="940"/>
      <c r="PWH114" s="940"/>
      <c r="PWI114" s="940"/>
      <c r="PWJ114" s="940"/>
      <c r="PWK114" s="940"/>
      <c r="PWL114" s="940"/>
      <c r="PWM114" s="940"/>
      <c r="PWN114" s="940"/>
      <c r="PWO114" s="940"/>
      <c r="PWP114" s="940"/>
      <c r="PWQ114" s="940"/>
      <c r="PWR114" s="940"/>
      <c r="PWS114" s="940"/>
      <c r="PWT114" s="940"/>
      <c r="PWU114" s="940"/>
      <c r="PWV114" s="940"/>
      <c r="PWW114" s="940"/>
      <c r="PWX114" s="940"/>
      <c r="PWY114" s="940"/>
      <c r="PWZ114" s="940"/>
      <c r="PXA114" s="940"/>
      <c r="PXB114" s="940"/>
      <c r="PXC114" s="940"/>
      <c r="PXD114" s="940"/>
      <c r="PXE114" s="940"/>
      <c r="PXF114" s="940"/>
      <c r="PXG114" s="940"/>
      <c r="PXH114" s="940"/>
      <c r="PXI114" s="940"/>
      <c r="PXJ114" s="940"/>
      <c r="PXK114" s="940"/>
      <c r="PXL114" s="940"/>
      <c r="PXM114" s="940"/>
      <c r="PXN114" s="940"/>
      <c r="PXO114" s="940"/>
      <c r="PXP114" s="940"/>
      <c r="PXQ114" s="940"/>
      <c r="PXR114" s="940"/>
      <c r="PXS114" s="940"/>
      <c r="PXT114" s="940"/>
      <c r="PXU114" s="940"/>
      <c r="PXV114" s="940"/>
      <c r="PXW114" s="940"/>
      <c r="PXX114" s="940"/>
      <c r="PXY114" s="940"/>
      <c r="PXZ114" s="940"/>
      <c r="PYA114" s="940"/>
      <c r="PYB114" s="940"/>
      <c r="PYC114" s="940"/>
      <c r="PYD114" s="940"/>
      <c r="PYE114" s="940"/>
      <c r="PYF114" s="940"/>
      <c r="PYG114" s="940"/>
      <c r="PYH114" s="940"/>
      <c r="PYI114" s="940"/>
      <c r="PYJ114" s="940"/>
      <c r="PYK114" s="940"/>
      <c r="PYL114" s="940"/>
      <c r="PYM114" s="940"/>
      <c r="PYN114" s="940"/>
      <c r="PYO114" s="940"/>
      <c r="PYP114" s="940"/>
      <c r="PYQ114" s="940"/>
      <c r="PYR114" s="940"/>
      <c r="PYS114" s="940"/>
      <c r="PYT114" s="940"/>
      <c r="PYU114" s="940"/>
      <c r="PYV114" s="940"/>
      <c r="PYW114" s="940"/>
      <c r="PYX114" s="940"/>
      <c r="PYY114" s="940"/>
      <c r="PYZ114" s="940"/>
      <c r="PZA114" s="940"/>
      <c r="PZB114" s="940"/>
      <c r="PZC114" s="940"/>
      <c r="PZD114" s="940"/>
      <c r="PZE114" s="940"/>
      <c r="PZF114" s="940"/>
      <c r="PZG114" s="940"/>
      <c r="PZH114" s="940"/>
      <c r="PZI114" s="940"/>
      <c r="PZJ114" s="940"/>
      <c r="PZK114" s="940"/>
      <c r="PZL114" s="940"/>
      <c r="PZM114" s="940"/>
      <c r="PZN114" s="940"/>
      <c r="PZO114" s="940"/>
      <c r="PZP114" s="940"/>
      <c r="PZQ114" s="940"/>
      <c r="PZR114" s="940"/>
      <c r="PZS114" s="940"/>
      <c r="PZT114" s="940"/>
      <c r="PZU114" s="940"/>
      <c r="PZV114" s="940"/>
      <c r="PZW114" s="940"/>
      <c r="PZX114" s="940"/>
      <c r="PZY114" s="940"/>
      <c r="PZZ114" s="940"/>
      <c r="QAA114" s="940"/>
      <c r="QAB114" s="940"/>
      <c r="QAC114" s="940"/>
      <c r="QAD114" s="940"/>
      <c r="QAE114" s="940"/>
      <c r="QAF114" s="940"/>
      <c r="QAG114" s="940"/>
      <c r="QAH114" s="940"/>
      <c r="QAI114" s="940"/>
      <c r="QAJ114" s="940"/>
      <c r="QAK114" s="940"/>
      <c r="QAL114" s="940"/>
      <c r="QAM114" s="940"/>
      <c r="QAN114" s="940"/>
      <c r="QAO114" s="940"/>
      <c r="QAP114" s="940"/>
      <c r="QAQ114" s="940"/>
      <c r="QAR114" s="940"/>
      <c r="QAS114" s="940"/>
      <c r="QAT114" s="940"/>
      <c r="QAU114" s="940"/>
      <c r="QAV114" s="940"/>
      <c r="QAW114" s="940"/>
      <c r="QAX114" s="940"/>
      <c r="QAY114" s="940"/>
      <c r="QAZ114" s="940"/>
      <c r="QBA114" s="940"/>
      <c r="QBB114" s="940"/>
      <c r="QBC114" s="940"/>
      <c r="QBD114" s="940"/>
      <c r="QBE114" s="940"/>
      <c r="QBF114" s="940"/>
      <c r="QBG114" s="940"/>
      <c r="QBH114" s="940"/>
      <c r="QBI114" s="940"/>
      <c r="QBJ114" s="940"/>
      <c r="QBK114" s="940"/>
      <c r="QBL114" s="940"/>
      <c r="QBM114" s="940"/>
      <c r="QBN114" s="940"/>
      <c r="QBO114" s="940"/>
      <c r="QBP114" s="940"/>
      <c r="QBQ114" s="940"/>
      <c r="QBR114" s="940"/>
      <c r="QBS114" s="940"/>
      <c r="QBT114" s="940"/>
      <c r="QBU114" s="940"/>
      <c r="QBV114" s="940"/>
      <c r="QBW114" s="940"/>
      <c r="QBX114" s="940"/>
      <c r="QBY114" s="940"/>
      <c r="QBZ114" s="940"/>
      <c r="QCA114" s="940"/>
      <c r="QCB114" s="940"/>
      <c r="QCC114" s="940"/>
      <c r="QCD114" s="940"/>
      <c r="QCE114" s="940"/>
      <c r="QCF114" s="940"/>
      <c r="QCG114" s="940"/>
      <c r="QCH114" s="940"/>
      <c r="QCI114" s="940"/>
      <c r="QCJ114" s="940"/>
      <c r="QCK114" s="940"/>
      <c r="QCL114" s="940"/>
      <c r="QCM114" s="940"/>
      <c r="QCN114" s="940"/>
      <c r="QCO114" s="940"/>
      <c r="QCP114" s="940"/>
      <c r="QCQ114" s="940"/>
      <c r="QCR114" s="940"/>
      <c r="QCS114" s="940"/>
      <c r="QCT114" s="940"/>
      <c r="QCU114" s="940"/>
      <c r="QCV114" s="940"/>
      <c r="QCW114" s="940"/>
      <c r="QCX114" s="940"/>
      <c r="QCY114" s="940"/>
      <c r="QCZ114" s="940"/>
      <c r="QDA114" s="940"/>
      <c r="QDB114" s="940"/>
      <c r="QDC114" s="940"/>
      <c r="QDD114" s="940"/>
      <c r="QDE114" s="940"/>
      <c r="QDF114" s="940"/>
      <c r="QDG114" s="940"/>
      <c r="QDH114" s="940"/>
      <c r="QDI114" s="940"/>
      <c r="QDJ114" s="940"/>
      <c r="QDK114" s="940"/>
      <c r="QDL114" s="940"/>
      <c r="QDM114" s="940"/>
      <c r="QDN114" s="940"/>
      <c r="QDO114" s="940"/>
      <c r="QDP114" s="940"/>
      <c r="QDQ114" s="940"/>
      <c r="QDR114" s="940"/>
      <c r="QDS114" s="940"/>
      <c r="QDT114" s="940"/>
      <c r="QDU114" s="940"/>
      <c r="QDV114" s="940"/>
      <c r="QDW114" s="940"/>
      <c r="QDX114" s="940"/>
      <c r="QDY114" s="940"/>
      <c r="QDZ114" s="940"/>
      <c r="QEA114" s="940"/>
      <c r="QEB114" s="940"/>
      <c r="QEC114" s="940"/>
      <c r="QED114" s="940"/>
      <c r="QEE114" s="940"/>
      <c r="QEF114" s="940"/>
      <c r="QEG114" s="940"/>
      <c r="QEH114" s="940"/>
      <c r="QEI114" s="940"/>
      <c r="QEJ114" s="940"/>
      <c r="QEK114" s="940"/>
      <c r="QEL114" s="940"/>
      <c r="QEM114" s="940"/>
      <c r="QEN114" s="940"/>
      <c r="QEO114" s="940"/>
      <c r="QEP114" s="940"/>
      <c r="QEQ114" s="940"/>
      <c r="QER114" s="940"/>
      <c r="QES114" s="940"/>
      <c r="QET114" s="940"/>
      <c r="QEU114" s="940"/>
      <c r="QEV114" s="940"/>
      <c r="QEW114" s="940"/>
      <c r="QEX114" s="940"/>
      <c r="QEY114" s="940"/>
      <c r="QEZ114" s="940"/>
      <c r="QFA114" s="940"/>
      <c r="QFB114" s="940"/>
      <c r="QFC114" s="940"/>
      <c r="QFD114" s="940"/>
      <c r="QFE114" s="940"/>
      <c r="QFF114" s="940"/>
      <c r="QFG114" s="940"/>
      <c r="QFH114" s="940"/>
      <c r="QFI114" s="940"/>
      <c r="QFJ114" s="940"/>
      <c r="QFK114" s="940"/>
      <c r="QFL114" s="940"/>
      <c r="QFM114" s="940"/>
      <c r="QFN114" s="940"/>
      <c r="QFO114" s="940"/>
      <c r="QFP114" s="940"/>
      <c r="QFQ114" s="940"/>
      <c r="QFR114" s="940"/>
      <c r="QFS114" s="940"/>
      <c r="QFT114" s="940"/>
      <c r="QFU114" s="940"/>
      <c r="QFV114" s="940"/>
      <c r="QFW114" s="940"/>
      <c r="QFX114" s="940"/>
      <c r="QFY114" s="940"/>
      <c r="QFZ114" s="940"/>
      <c r="QGA114" s="940"/>
      <c r="QGB114" s="940"/>
      <c r="QGC114" s="940"/>
      <c r="QGD114" s="940"/>
      <c r="QGE114" s="940"/>
      <c r="QGF114" s="940"/>
      <c r="QGG114" s="940"/>
      <c r="QGH114" s="940"/>
      <c r="QGI114" s="940"/>
      <c r="QGJ114" s="940"/>
      <c r="QGK114" s="940"/>
      <c r="QGL114" s="940"/>
      <c r="QGM114" s="940"/>
      <c r="QGN114" s="940"/>
      <c r="QGO114" s="940"/>
      <c r="QGP114" s="940"/>
      <c r="QGQ114" s="940"/>
      <c r="QGR114" s="940"/>
      <c r="QGS114" s="940"/>
      <c r="QGT114" s="940"/>
      <c r="QGU114" s="940"/>
      <c r="QGV114" s="940"/>
      <c r="QGW114" s="940"/>
      <c r="QGX114" s="940"/>
      <c r="QGY114" s="940"/>
      <c r="QGZ114" s="940"/>
      <c r="QHA114" s="940"/>
      <c r="QHB114" s="940"/>
      <c r="QHC114" s="940"/>
      <c r="QHD114" s="940"/>
      <c r="QHE114" s="940"/>
      <c r="QHF114" s="940"/>
      <c r="QHG114" s="940"/>
      <c r="QHH114" s="940"/>
      <c r="QHI114" s="940"/>
      <c r="QHJ114" s="940"/>
      <c r="QHK114" s="940"/>
      <c r="QHL114" s="940"/>
      <c r="QHM114" s="940"/>
      <c r="QHN114" s="940"/>
      <c r="QHO114" s="940"/>
      <c r="QHP114" s="940"/>
      <c r="QHQ114" s="940"/>
      <c r="QHR114" s="940"/>
      <c r="QHS114" s="940"/>
      <c r="QHT114" s="940"/>
      <c r="QHU114" s="940"/>
      <c r="QHV114" s="940"/>
      <c r="QHW114" s="940"/>
      <c r="QHX114" s="940"/>
      <c r="QHY114" s="940"/>
      <c r="QHZ114" s="940"/>
      <c r="QIA114" s="940"/>
      <c r="QIB114" s="940"/>
      <c r="QIC114" s="940"/>
      <c r="QID114" s="940"/>
      <c r="QIE114" s="940"/>
      <c r="QIF114" s="940"/>
      <c r="QIG114" s="940"/>
      <c r="QIH114" s="940"/>
      <c r="QII114" s="940"/>
      <c r="QIJ114" s="940"/>
      <c r="QIK114" s="940"/>
      <c r="QIL114" s="940"/>
      <c r="QIM114" s="940"/>
      <c r="QIN114" s="940"/>
      <c r="QIO114" s="940"/>
      <c r="QIP114" s="940"/>
      <c r="QIQ114" s="940"/>
      <c r="QIR114" s="940"/>
      <c r="QIS114" s="940"/>
      <c r="QIT114" s="940"/>
      <c r="QIU114" s="940"/>
      <c r="QIV114" s="940"/>
      <c r="QIW114" s="940"/>
      <c r="QIX114" s="940"/>
      <c r="QIY114" s="940"/>
      <c r="QIZ114" s="940"/>
      <c r="QJA114" s="940"/>
      <c r="QJB114" s="940"/>
      <c r="QJC114" s="940"/>
      <c r="QJD114" s="940"/>
      <c r="QJE114" s="940"/>
      <c r="QJF114" s="940"/>
      <c r="QJG114" s="940"/>
      <c r="QJH114" s="940"/>
      <c r="QJI114" s="940"/>
      <c r="QJJ114" s="940"/>
      <c r="QJK114" s="940"/>
      <c r="QJL114" s="940"/>
      <c r="QJM114" s="940"/>
      <c r="QJN114" s="940"/>
      <c r="QJO114" s="940"/>
      <c r="QJP114" s="940"/>
      <c r="QJQ114" s="940"/>
      <c r="QJR114" s="940"/>
      <c r="QJS114" s="940"/>
      <c r="QJT114" s="940"/>
      <c r="QJU114" s="940"/>
      <c r="QJV114" s="940"/>
      <c r="QJW114" s="940"/>
      <c r="QJX114" s="940"/>
      <c r="QJY114" s="940"/>
      <c r="QJZ114" s="940"/>
      <c r="QKA114" s="940"/>
      <c r="QKB114" s="940"/>
      <c r="QKC114" s="940"/>
      <c r="QKD114" s="940"/>
      <c r="QKE114" s="940"/>
      <c r="QKF114" s="940"/>
      <c r="QKG114" s="940"/>
      <c r="QKH114" s="940"/>
      <c r="QKI114" s="940"/>
      <c r="QKJ114" s="940"/>
      <c r="QKK114" s="940"/>
      <c r="QKL114" s="940"/>
      <c r="QKM114" s="940"/>
      <c r="QKN114" s="940"/>
      <c r="QKO114" s="940"/>
      <c r="QKP114" s="940"/>
      <c r="QKQ114" s="940"/>
      <c r="QKR114" s="940"/>
      <c r="QKS114" s="940"/>
      <c r="QKT114" s="940"/>
      <c r="QKU114" s="940"/>
      <c r="QKV114" s="940"/>
      <c r="QKW114" s="940"/>
      <c r="QKX114" s="940"/>
      <c r="QKY114" s="940"/>
      <c r="QKZ114" s="940"/>
      <c r="QLA114" s="940"/>
      <c r="QLB114" s="940"/>
      <c r="QLC114" s="940"/>
      <c r="QLD114" s="940"/>
      <c r="QLE114" s="940"/>
      <c r="QLF114" s="940"/>
      <c r="QLG114" s="940"/>
      <c r="QLH114" s="940"/>
      <c r="QLI114" s="940"/>
      <c r="QLJ114" s="940"/>
      <c r="QLK114" s="940"/>
      <c r="QLL114" s="940"/>
      <c r="QLM114" s="940"/>
      <c r="QLN114" s="940"/>
      <c r="QLO114" s="940"/>
      <c r="QLP114" s="940"/>
      <c r="QLQ114" s="940"/>
      <c r="QLR114" s="940"/>
      <c r="QLS114" s="940"/>
      <c r="QLT114" s="940"/>
      <c r="QLU114" s="940"/>
      <c r="QLV114" s="940"/>
      <c r="QLW114" s="940"/>
      <c r="QLX114" s="940"/>
      <c r="QLY114" s="940"/>
      <c r="QLZ114" s="940"/>
      <c r="QMA114" s="940"/>
      <c r="QMB114" s="940"/>
      <c r="QMC114" s="940"/>
      <c r="QMD114" s="940"/>
      <c r="QME114" s="940"/>
      <c r="QMF114" s="940"/>
      <c r="QMG114" s="940"/>
      <c r="QMH114" s="940"/>
      <c r="QMI114" s="940"/>
      <c r="QMJ114" s="940"/>
      <c r="QMK114" s="940"/>
      <c r="QML114" s="940"/>
      <c r="QMM114" s="940"/>
      <c r="QMN114" s="940"/>
      <c r="QMO114" s="940"/>
      <c r="QMP114" s="940"/>
      <c r="QMQ114" s="940"/>
      <c r="QMR114" s="940"/>
      <c r="QMS114" s="940"/>
      <c r="QMT114" s="940"/>
      <c r="QMU114" s="940"/>
      <c r="QMV114" s="940"/>
      <c r="QMW114" s="940"/>
      <c r="QMX114" s="940"/>
      <c r="QMY114" s="940"/>
      <c r="QMZ114" s="940"/>
      <c r="QNA114" s="940"/>
      <c r="QNB114" s="940"/>
      <c r="QNC114" s="940"/>
      <c r="QND114" s="940"/>
      <c r="QNE114" s="940"/>
      <c r="QNF114" s="940"/>
      <c r="QNG114" s="940"/>
      <c r="QNH114" s="940"/>
      <c r="QNI114" s="940"/>
      <c r="QNJ114" s="940"/>
      <c r="QNK114" s="940"/>
      <c r="QNL114" s="940"/>
      <c r="QNM114" s="940"/>
      <c r="QNN114" s="940"/>
      <c r="QNO114" s="940"/>
      <c r="QNP114" s="940"/>
      <c r="QNQ114" s="940"/>
      <c r="QNR114" s="940"/>
      <c r="QNS114" s="940"/>
      <c r="QNT114" s="940"/>
      <c r="QNU114" s="940"/>
      <c r="QNV114" s="940"/>
      <c r="QNW114" s="940"/>
      <c r="QNX114" s="940"/>
      <c r="QNY114" s="940"/>
      <c r="QNZ114" s="940"/>
      <c r="QOA114" s="940"/>
      <c r="QOB114" s="940"/>
      <c r="QOC114" s="940"/>
      <c r="QOD114" s="940"/>
      <c r="QOE114" s="940"/>
      <c r="QOF114" s="940"/>
      <c r="QOG114" s="940"/>
      <c r="QOH114" s="940"/>
      <c r="QOI114" s="940"/>
      <c r="QOJ114" s="940"/>
      <c r="QOK114" s="940"/>
      <c r="QOL114" s="940"/>
      <c r="QOM114" s="940"/>
      <c r="QON114" s="940"/>
      <c r="QOO114" s="940"/>
      <c r="QOP114" s="940"/>
      <c r="QOQ114" s="940"/>
      <c r="QOR114" s="940"/>
      <c r="QOS114" s="940"/>
      <c r="QOT114" s="940"/>
      <c r="QOU114" s="940"/>
      <c r="QOV114" s="940"/>
      <c r="QOW114" s="940"/>
      <c r="QOX114" s="940"/>
      <c r="QOY114" s="940"/>
      <c r="QOZ114" s="940"/>
      <c r="QPA114" s="940"/>
      <c r="QPB114" s="940"/>
      <c r="QPC114" s="940"/>
      <c r="QPD114" s="940"/>
      <c r="QPE114" s="940"/>
      <c r="QPF114" s="940"/>
      <c r="QPG114" s="940"/>
      <c r="QPH114" s="940"/>
      <c r="QPI114" s="940"/>
      <c r="QPJ114" s="940"/>
      <c r="QPK114" s="940"/>
      <c r="QPL114" s="940"/>
      <c r="QPM114" s="940"/>
      <c r="QPN114" s="940"/>
      <c r="QPO114" s="940"/>
      <c r="QPP114" s="940"/>
      <c r="QPQ114" s="940"/>
      <c r="QPR114" s="940"/>
      <c r="QPS114" s="940"/>
      <c r="QPT114" s="940"/>
      <c r="QPU114" s="940"/>
      <c r="QPV114" s="940"/>
      <c r="QPW114" s="940"/>
      <c r="QPX114" s="940"/>
      <c r="QPY114" s="940"/>
      <c r="QPZ114" s="940"/>
      <c r="QQA114" s="940"/>
      <c r="QQB114" s="940"/>
      <c r="QQC114" s="940"/>
      <c r="QQD114" s="940"/>
      <c r="QQE114" s="940"/>
      <c r="QQF114" s="940"/>
      <c r="QQG114" s="940"/>
      <c r="QQH114" s="940"/>
      <c r="QQI114" s="940"/>
      <c r="QQJ114" s="940"/>
      <c r="QQK114" s="940"/>
      <c r="QQL114" s="940"/>
      <c r="QQM114" s="940"/>
      <c r="QQN114" s="940"/>
      <c r="QQO114" s="940"/>
      <c r="QQP114" s="940"/>
      <c r="QQQ114" s="940"/>
      <c r="QQR114" s="940"/>
      <c r="QQS114" s="940"/>
      <c r="QQT114" s="940"/>
      <c r="QQU114" s="940"/>
      <c r="QQV114" s="940"/>
      <c r="QQW114" s="940"/>
      <c r="QQX114" s="940"/>
      <c r="QQY114" s="940"/>
      <c r="QQZ114" s="940"/>
      <c r="QRA114" s="940"/>
      <c r="QRB114" s="940"/>
      <c r="QRC114" s="940"/>
      <c r="QRD114" s="940"/>
      <c r="QRE114" s="940"/>
      <c r="QRF114" s="940"/>
      <c r="QRG114" s="940"/>
      <c r="QRH114" s="940"/>
      <c r="QRI114" s="940"/>
      <c r="QRJ114" s="940"/>
      <c r="QRK114" s="940"/>
      <c r="QRL114" s="940"/>
      <c r="QRM114" s="940"/>
      <c r="QRN114" s="940"/>
      <c r="QRO114" s="940"/>
      <c r="QRP114" s="940"/>
      <c r="QRQ114" s="940"/>
      <c r="QRR114" s="940"/>
      <c r="QRS114" s="940"/>
      <c r="QRT114" s="940"/>
      <c r="QRU114" s="940"/>
      <c r="QRV114" s="940"/>
      <c r="QRW114" s="940"/>
      <c r="QRX114" s="940"/>
      <c r="QRY114" s="940"/>
      <c r="QRZ114" s="940"/>
      <c r="QSA114" s="940"/>
      <c r="QSB114" s="940"/>
      <c r="QSC114" s="940"/>
      <c r="QSD114" s="940"/>
      <c r="QSE114" s="940"/>
      <c r="QSF114" s="940"/>
      <c r="QSG114" s="940"/>
      <c r="QSH114" s="940"/>
      <c r="QSI114" s="940"/>
      <c r="QSJ114" s="940"/>
      <c r="QSK114" s="940"/>
      <c r="QSL114" s="940"/>
      <c r="QSM114" s="940"/>
      <c r="QSN114" s="940"/>
      <c r="QSO114" s="940"/>
      <c r="QSP114" s="940"/>
      <c r="QSQ114" s="940"/>
      <c r="QSR114" s="940"/>
      <c r="QSS114" s="940"/>
      <c r="QST114" s="940"/>
      <c r="QSU114" s="940"/>
      <c r="QSV114" s="940"/>
      <c r="QSW114" s="940"/>
      <c r="QSX114" s="940"/>
      <c r="QSY114" s="940"/>
      <c r="QSZ114" s="940"/>
      <c r="QTA114" s="940"/>
      <c r="QTB114" s="940"/>
      <c r="QTC114" s="940"/>
      <c r="QTD114" s="940"/>
      <c r="QTE114" s="940"/>
      <c r="QTF114" s="940"/>
      <c r="QTG114" s="940"/>
      <c r="QTH114" s="940"/>
      <c r="QTI114" s="940"/>
      <c r="QTJ114" s="940"/>
      <c r="QTK114" s="940"/>
      <c r="QTL114" s="940"/>
      <c r="QTM114" s="940"/>
      <c r="QTN114" s="940"/>
      <c r="QTO114" s="940"/>
      <c r="QTP114" s="940"/>
      <c r="QTQ114" s="940"/>
      <c r="QTR114" s="940"/>
      <c r="QTS114" s="940"/>
      <c r="QTT114" s="940"/>
      <c r="QTU114" s="940"/>
      <c r="QTV114" s="940"/>
      <c r="QTW114" s="940"/>
      <c r="QTX114" s="940"/>
      <c r="QTY114" s="940"/>
      <c r="QTZ114" s="940"/>
      <c r="QUA114" s="940"/>
      <c r="QUB114" s="940"/>
      <c r="QUC114" s="940"/>
      <c r="QUD114" s="940"/>
      <c r="QUE114" s="940"/>
      <c r="QUF114" s="940"/>
      <c r="QUG114" s="940"/>
      <c r="QUH114" s="940"/>
      <c r="QUI114" s="940"/>
      <c r="QUJ114" s="940"/>
      <c r="QUK114" s="940"/>
      <c r="QUL114" s="940"/>
      <c r="QUM114" s="940"/>
      <c r="QUN114" s="940"/>
      <c r="QUO114" s="940"/>
      <c r="QUP114" s="940"/>
      <c r="QUQ114" s="940"/>
      <c r="QUR114" s="940"/>
      <c r="QUS114" s="940"/>
      <c r="QUT114" s="940"/>
      <c r="QUU114" s="940"/>
      <c r="QUV114" s="940"/>
      <c r="QUW114" s="940"/>
      <c r="QUX114" s="940"/>
      <c r="QUY114" s="940"/>
      <c r="QUZ114" s="940"/>
      <c r="QVA114" s="940"/>
      <c r="QVB114" s="940"/>
      <c r="QVC114" s="940"/>
      <c r="QVD114" s="940"/>
      <c r="QVE114" s="940"/>
      <c r="QVF114" s="940"/>
      <c r="QVG114" s="940"/>
      <c r="QVH114" s="940"/>
      <c r="QVI114" s="940"/>
      <c r="QVJ114" s="940"/>
      <c r="QVK114" s="940"/>
      <c r="QVL114" s="940"/>
      <c r="QVM114" s="940"/>
      <c r="QVN114" s="940"/>
      <c r="QVO114" s="940"/>
      <c r="QVP114" s="940"/>
      <c r="QVQ114" s="940"/>
      <c r="QVR114" s="940"/>
      <c r="QVS114" s="940"/>
      <c r="QVT114" s="940"/>
      <c r="QVU114" s="940"/>
      <c r="QVV114" s="940"/>
      <c r="QVW114" s="940"/>
      <c r="QVX114" s="940"/>
      <c r="QVY114" s="940"/>
      <c r="QVZ114" s="940"/>
      <c r="QWA114" s="940"/>
      <c r="QWB114" s="940"/>
      <c r="QWC114" s="940"/>
      <c r="QWD114" s="940"/>
      <c r="QWE114" s="940"/>
      <c r="QWF114" s="940"/>
      <c r="QWG114" s="940"/>
      <c r="QWH114" s="940"/>
      <c r="QWI114" s="940"/>
      <c r="QWJ114" s="940"/>
      <c r="QWK114" s="940"/>
      <c r="QWL114" s="940"/>
      <c r="QWM114" s="940"/>
      <c r="QWN114" s="940"/>
      <c r="QWO114" s="940"/>
      <c r="QWP114" s="940"/>
      <c r="QWQ114" s="940"/>
      <c r="QWR114" s="940"/>
      <c r="QWS114" s="940"/>
      <c r="QWT114" s="940"/>
      <c r="QWU114" s="940"/>
      <c r="QWV114" s="940"/>
      <c r="QWW114" s="940"/>
      <c r="QWX114" s="940"/>
      <c r="QWY114" s="940"/>
      <c r="QWZ114" s="940"/>
      <c r="QXA114" s="940"/>
      <c r="QXB114" s="940"/>
      <c r="QXC114" s="940"/>
      <c r="QXD114" s="940"/>
      <c r="QXE114" s="940"/>
      <c r="QXF114" s="940"/>
      <c r="QXG114" s="940"/>
      <c r="QXH114" s="940"/>
      <c r="QXI114" s="940"/>
      <c r="QXJ114" s="940"/>
      <c r="QXK114" s="940"/>
      <c r="QXL114" s="940"/>
      <c r="QXM114" s="940"/>
      <c r="QXN114" s="940"/>
      <c r="QXO114" s="940"/>
      <c r="QXP114" s="940"/>
      <c r="QXQ114" s="940"/>
      <c r="QXR114" s="940"/>
      <c r="QXS114" s="940"/>
      <c r="QXT114" s="940"/>
      <c r="QXU114" s="940"/>
      <c r="QXV114" s="940"/>
      <c r="QXW114" s="940"/>
      <c r="QXX114" s="940"/>
      <c r="QXY114" s="940"/>
      <c r="QXZ114" s="940"/>
      <c r="QYA114" s="940"/>
      <c r="QYB114" s="940"/>
      <c r="QYC114" s="940"/>
      <c r="QYD114" s="940"/>
      <c r="QYE114" s="940"/>
      <c r="QYF114" s="940"/>
      <c r="QYG114" s="940"/>
      <c r="QYH114" s="940"/>
      <c r="QYI114" s="940"/>
      <c r="QYJ114" s="940"/>
      <c r="QYK114" s="940"/>
      <c r="QYL114" s="940"/>
      <c r="QYM114" s="940"/>
      <c r="QYN114" s="940"/>
      <c r="QYO114" s="940"/>
      <c r="QYP114" s="940"/>
      <c r="QYQ114" s="940"/>
      <c r="QYR114" s="940"/>
      <c r="QYS114" s="940"/>
      <c r="QYT114" s="940"/>
      <c r="QYU114" s="940"/>
      <c r="QYV114" s="940"/>
      <c r="QYW114" s="940"/>
      <c r="QYX114" s="940"/>
      <c r="QYY114" s="940"/>
      <c r="QYZ114" s="940"/>
      <c r="QZA114" s="940"/>
      <c r="QZB114" s="940"/>
      <c r="QZC114" s="940"/>
      <c r="QZD114" s="940"/>
      <c r="QZE114" s="940"/>
      <c r="QZF114" s="940"/>
      <c r="QZG114" s="940"/>
      <c r="QZH114" s="940"/>
      <c r="QZI114" s="940"/>
      <c r="QZJ114" s="940"/>
      <c r="QZK114" s="940"/>
      <c r="QZL114" s="940"/>
      <c r="QZM114" s="940"/>
      <c r="QZN114" s="940"/>
      <c r="QZO114" s="940"/>
      <c r="QZP114" s="940"/>
      <c r="QZQ114" s="940"/>
      <c r="QZR114" s="940"/>
      <c r="QZS114" s="940"/>
      <c r="QZT114" s="940"/>
      <c r="QZU114" s="940"/>
      <c r="QZV114" s="940"/>
      <c r="QZW114" s="940"/>
      <c r="QZX114" s="940"/>
      <c r="QZY114" s="940"/>
      <c r="QZZ114" s="940"/>
      <c r="RAA114" s="940"/>
      <c r="RAB114" s="940"/>
      <c r="RAC114" s="940"/>
      <c r="RAD114" s="940"/>
      <c r="RAE114" s="940"/>
      <c r="RAF114" s="940"/>
      <c r="RAG114" s="940"/>
      <c r="RAH114" s="940"/>
      <c r="RAI114" s="940"/>
      <c r="RAJ114" s="940"/>
      <c r="RAK114" s="940"/>
      <c r="RAL114" s="940"/>
      <c r="RAM114" s="940"/>
      <c r="RAN114" s="940"/>
      <c r="RAO114" s="940"/>
      <c r="RAP114" s="940"/>
      <c r="RAQ114" s="940"/>
      <c r="RAR114" s="940"/>
      <c r="RAS114" s="940"/>
      <c r="RAT114" s="940"/>
      <c r="RAU114" s="940"/>
      <c r="RAV114" s="940"/>
      <c r="RAW114" s="940"/>
      <c r="RAX114" s="940"/>
      <c r="RAY114" s="940"/>
      <c r="RAZ114" s="940"/>
      <c r="RBA114" s="940"/>
      <c r="RBB114" s="940"/>
      <c r="RBC114" s="940"/>
      <c r="RBD114" s="940"/>
      <c r="RBE114" s="940"/>
      <c r="RBF114" s="940"/>
      <c r="RBG114" s="940"/>
      <c r="RBH114" s="940"/>
      <c r="RBI114" s="940"/>
      <c r="RBJ114" s="940"/>
      <c r="RBK114" s="940"/>
      <c r="RBL114" s="940"/>
      <c r="RBM114" s="940"/>
      <c r="RBN114" s="940"/>
      <c r="RBO114" s="940"/>
      <c r="RBP114" s="940"/>
      <c r="RBQ114" s="940"/>
      <c r="RBR114" s="940"/>
      <c r="RBS114" s="940"/>
      <c r="RBT114" s="940"/>
      <c r="RBU114" s="940"/>
      <c r="RBV114" s="940"/>
      <c r="RBW114" s="940"/>
      <c r="RBX114" s="940"/>
      <c r="RBY114" s="940"/>
      <c r="RBZ114" s="940"/>
      <c r="RCA114" s="940"/>
      <c r="RCB114" s="940"/>
      <c r="RCC114" s="940"/>
      <c r="RCD114" s="940"/>
      <c r="RCE114" s="940"/>
      <c r="RCF114" s="940"/>
      <c r="RCG114" s="940"/>
      <c r="RCH114" s="940"/>
      <c r="RCI114" s="940"/>
      <c r="RCJ114" s="940"/>
      <c r="RCK114" s="940"/>
      <c r="RCL114" s="940"/>
      <c r="RCM114" s="940"/>
      <c r="RCN114" s="940"/>
      <c r="RCO114" s="940"/>
      <c r="RCP114" s="940"/>
      <c r="RCQ114" s="940"/>
      <c r="RCR114" s="940"/>
      <c r="RCS114" s="940"/>
      <c r="RCT114" s="940"/>
      <c r="RCU114" s="940"/>
      <c r="RCV114" s="940"/>
      <c r="RCW114" s="940"/>
      <c r="RCX114" s="940"/>
      <c r="RCY114" s="940"/>
      <c r="RCZ114" s="940"/>
      <c r="RDA114" s="940"/>
      <c r="RDB114" s="940"/>
      <c r="RDC114" s="940"/>
      <c r="RDD114" s="940"/>
      <c r="RDE114" s="940"/>
      <c r="RDF114" s="940"/>
      <c r="RDG114" s="940"/>
      <c r="RDH114" s="940"/>
      <c r="RDI114" s="940"/>
      <c r="RDJ114" s="940"/>
      <c r="RDK114" s="940"/>
      <c r="RDL114" s="940"/>
      <c r="RDM114" s="940"/>
      <c r="RDN114" s="940"/>
      <c r="RDO114" s="940"/>
      <c r="RDP114" s="940"/>
      <c r="RDQ114" s="940"/>
      <c r="RDR114" s="940"/>
      <c r="RDS114" s="940"/>
      <c r="RDT114" s="940"/>
      <c r="RDU114" s="940"/>
      <c r="RDV114" s="940"/>
      <c r="RDW114" s="940"/>
      <c r="RDX114" s="940"/>
      <c r="RDY114" s="940"/>
      <c r="RDZ114" s="940"/>
      <c r="REA114" s="940"/>
      <c r="REB114" s="940"/>
      <c r="REC114" s="940"/>
      <c r="RED114" s="940"/>
      <c r="REE114" s="940"/>
      <c r="REF114" s="940"/>
      <c r="REG114" s="940"/>
      <c r="REH114" s="940"/>
      <c r="REI114" s="940"/>
      <c r="REJ114" s="940"/>
      <c r="REK114" s="940"/>
      <c r="REL114" s="940"/>
      <c r="REM114" s="940"/>
      <c r="REN114" s="940"/>
      <c r="REO114" s="940"/>
      <c r="REP114" s="940"/>
      <c r="REQ114" s="940"/>
      <c r="RER114" s="940"/>
      <c r="RES114" s="940"/>
      <c r="RET114" s="940"/>
      <c r="REU114" s="940"/>
      <c r="REV114" s="940"/>
      <c r="REW114" s="940"/>
      <c r="REX114" s="940"/>
      <c r="REY114" s="940"/>
      <c r="REZ114" s="940"/>
      <c r="RFA114" s="940"/>
      <c r="RFB114" s="940"/>
      <c r="RFC114" s="940"/>
      <c r="RFD114" s="940"/>
      <c r="RFE114" s="940"/>
      <c r="RFF114" s="940"/>
      <c r="RFG114" s="940"/>
      <c r="RFH114" s="940"/>
      <c r="RFI114" s="940"/>
      <c r="RFJ114" s="940"/>
      <c r="RFK114" s="940"/>
      <c r="RFL114" s="940"/>
      <c r="RFM114" s="940"/>
      <c r="RFN114" s="940"/>
      <c r="RFO114" s="940"/>
      <c r="RFP114" s="940"/>
      <c r="RFQ114" s="940"/>
      <c r="RFR114" s="940"/>
      <c r="RFS114" s="940"/>
      <c r="RFT114" s="940"/>
      <c r="RFU114" s="940"/>
      <c r="RFV114" s="940"/>
      <c r="RFW114" s="940"/>
      <c r="RFX114" s="940"/>
      <c r="RFY114" s="940"/>
      <c r="RFZ114" s="940"/>
      <c r="RGA114" s="940"/>
      <c r="RGB114" s="940"/>
      <c r="RGC114" s="940"/>
      <c r="RGD114" s="940"/>
      <c r="RGE114" s="940"/>
      <c r="RGF114" s="940"/>
      <c r="RGG114" s="940"/>
      <c r="RGH114" s="940"/>
      <c r="RGI114" s="940"/>
      <c r="RGJ114" s="940"/>
      <c r="RGK114" s="940"/>
      <c r="RGL114" s="940"/>
      <c r="RGM114" s="940"/>
      <c r="RGN114" s="940"/>
      <c r="RGO114" s="940"/>
      <c r="RGP114" s="940"/>
      <c r="RGQ114" s="940"/>
      <c r="RGR114" s="940"/>
      <c r="RGS114" s="940"/>
      <c r="RGT114" s="940"/>
      <c r="RGU114" s="940"/>
      <c r="RGV114" s="940"/>
      <c r="RGW114" s="940"/>
      <c r="RGX114" s="940"/>
      <c r="RGY114" s="940"/>
      <c r="RGZ114" s="940"/>
      <c r="RHA114" s="940"/>
      <c r="RHB114" s="940"/>
      <c r="RHC114" s="940"/>
      <c r="RHD114" s="940"/>
      <c r="RHE114" s="940"/>
      <c r="RHF114" s="940"/>
      <c r="RHG114" s="940"/>
      <c r="RHH114" s="940"/>
      <c r="RHI114" s="940"/>
      <c r="RHJ114" s="940"/>
      <c r="RHK114" s="940"/>
      <c r="RHL114" s="940"/>
      <c r="RHM114" s="940"/>
      <c r="RHN114" s="940"/>
      <c r="RHO114" s="940"/>
      <c r="RHP114" s="940"/>
      <c r="RHQ114" s="940"/>
      <c r="RHR114" s="940"/>
      <c r="RHS114" s="940"/>
      <c r="RHT114" s="940"/>
      <c r="RHU114" s="940"/>
      <c r="RHV114" s="940"/>
      <c r="RHW114" s="940"/>
      <c r="RHX114" s="940"/>
      <c r="RHY114" s="940"/>
      <c r="RHZ114" s="940"/>
      <c r="RIA114" s="940"/>
      <c r="RIB114" s="940"/>
      <c r="RIC114" s="940"/>
      <c r="RID114" s="940"/>
      <c r="RIE114" s="940"/>
      <c r="RIF114" s="940"/>
      <c r="RIG114" s="940"/>
      <c r="RIH114" s="940"/>
      <c r="RII114" s="940"/>
      <c r="RIJ114" s="940"/>
      <c r="RIK114" s="940"/>
      <c r="RIL114" s="940"/>
      <c r="RIM114" s="940"/>
      <c r="RIN114" s="940"/>
      <c r="RIO114" s="940"/>
      <c r="RIP114" s="940"/>
      <c r="RIQ114" s="940"/>
      <c r="RIR114" s="940"/>
      <c r="RIS114" s="940"/>
      <c r="RIT114" s="940"/>
      <c r="RIU114" s="940"/>
      <c r="RIV114" s="940"/>
      <c r="RIW114" s="940"/>
      <c r="RIX114" s="940"/>
      <c r="RIY114" s="940"/>
      <c r="RIZ114" s="940"/>
      <c r="RJA114" s="940"/>
      <c r="RJB114" s="940"/>
      <c r="RJC114" s="940"/>
      <c r="RJD114" s="940"/>
      <c r="RJE114" s="940"/>
      <c r="RJF114" s="940"/>
      <c r="RJG114" s="940"/>
      <c r="RJH114" s="940"/>
      <c r="RJI114" s="940"/>
      <c r="RJJ114" s="940"/>
      <c r="RJK114" s="940"/>
      <c r="RJL114" s="940"/>
      <c r="RJM114" s="940"/>
      <c r="RJN114" s="940"/>
      <c r="RJO114" s="940"/>
      <c r="RJP114" s="940"/>
      <c r="RJQ114" s="940"/>
      <c r="RJR114" s="940"/>
      <c r="RJS114" s="940"/>
      <c r="RJT114" s="940"/>
      <c r="RJU114" s="940"/>
      <c r="RJV114" s="940"/>
      <c r="RJW114" s="940"/>
      <c r="RJX114" s="940"/>
      <c r="RJY114" s="940"/>
      <c r="RJZ114" s="940"/>
      <c r="RKA114" s="940"/>
      <c r="RKB114" s="940"/>
      <c r="RKC114" s="940"/>
      <c r="RKD114" s="940"/>
      <c r="RKE114" s="940"/>
      <c r="RKF114" s="940"/>
      <c r="RKG114" s="940"/>
      <c r="RKH114" s="940"/>
      <c r="RKI114" s="940"/>
      <c r="RKJ114" s="940"/>
      <c r="RKK114" s="940"/>
      <c r="RKL114" s="940"/>
      <c r="RKM114" s="940"/>
      <c r="RKN114" s="940"/>
      <c r="RKO114" s="940"/>
      <c r="RKP114" s="940"/>
      <c r="RKQ114" s="940"/>
      <c r="RKR114" s="940"/>
      <c r="RKS114" s="940"/>
      <c r="RKT114" s="940"/>
      <c r="RKU114" s="940"/>
      <c r="RKV114" s="940"/>
      <c r="RKW114" s="940"/>
      <c r="RKX114" s="940"/>
      <c r="RKY114" s="940"/>
      <c r="RKZ114" s="940"/>
      <c r="RLA114" s="940"/>
      <c r="RLB114" s="940"/>
      <c r="RLC114" s="940"/>
      <c r="RLD114" s="940"/>
      <c r="RLE114" s="940"/>
      <c r="RLF114" s="940"/>
      <c r="RLG114" s="940"/>
      <c r="RLH114" s="940"/>
      <c r="RLI114" s="940"/>
      <c r="RLJ114" s="940"/>
      <c r="RLK114" s="940"/>
      <c r="RLL114" s="940"/>
      <c r="RLM114" s="940"/>
      <c r="RLN114" s="940"/>
      <c r="RLO114" s="940"/>
      <c r="RLP114" s="940"/>
      <c r="RLQ114" s="940"/>
      <c r="RLR114" s="940"/>
      <c r="RLS114" s="940"/>
      <c r="RLT114" s="940"/>
      <c r="RLU114" s="940"/>
      <c r="RLV114" s="940"/>
      <c r="RLW114" s="940"/>
      <c r="RLX114" s="940"/>
      <c r="RLY114" s="940"/>
      <c r="RLZ114" s="940"/>
      <c r="RMA114" s="940"/>
      <c r="RMB114" s="940"/>
      <c r="RMC114" s="940"/>
      <c r="RMD114" s="940"/>
      <c r="RME114" s="940"/>
      <c r="RMF114" s="940"/>
      <c r="RMG114" s="940"/>
      <c r="RMH114" s="940"/>
      <c r="RMI114" s="940"/>
      <c r="RMJ114" s="940"/>
      <c r="RMK114" s="940"/>
      <c r="RML114" s="940"/>
      <c r="RMM114" s="940"/>
      <c r="RMN114" s="940"/>
      <c r="RMO114" s="940"/>
      <c r="RMP114" s="940"/>
      <c r="RMQ114" s="940"/>
      <c r="RMR114" s="940"/>
      <c r="RMS114" s="940"/>
      <c r="RMT114" s="940"/>
      <c r="RMU114" s="940"/>
      <c r="RMV114" s="940"/>
      <c r="RMW114" s="940"/>
      <c r="RMX114" s="940"/>
      <c r="RMY114" s="940"/>
      <c r="RMZ114" s="940"/>
      <c r="RNA114" s="940"/>
      <c r="RNB114" s="940"/>
      <c r="RNC114" s="940"/>
      <c r="RND114" s="940"/>
      <c r="RNE114" s="940"/>
      <c r="RNF114" s="940"/>
      <c r="RNG114" s="940"/>
      <c r="RNH114" s="940"/>
      <c r="RNI114" s="940"/>
      <c r="RNJ114" s="940"/>
      <c r="RNK114" s="940"/>
      <c r="RNL114" s="940"/>
      <c r="RNM114" s="940"/>
      <c r="RNN114" s="940"/>
      <c r="RNO114" s="940"/>
      <c r="RNP114" s="940"/>
      <c r="RNQ114" s="940"/>
      <c r="RNR114" s="940"/>
      <c r="RNS114" s="940"/>
      <c r="RNT114" s="940"/>
      <c r="RNU114" s="940"/>
      <c r="RNV114" s="940"/>
      <c r="RNW114" s="940"/>
      <c r="RNX114" s="940"/>
      <c r="RNY114" s="940"/>
      <c r="RNZ114" s="940"/>
      <c r="ROA114" s="940"/>
      <c r="ROB114" s="940"/>
      <c r="ROC114" s="940"/>
      <c r="ROD114" s="940"/>
      <c r="ROE114" s="940"/>
      <c r="ROF114" s="940"/>
      <c r="ROG114" s="940"/>
      <c r="ROH114" s="940"/>
      <c r="ROI114" s="940"/>
      <c r="ROJ114" s="940"/>
      <c r="ROK114" s="940"/>
      <c r="ROL114" s="940"/>
      <c r="ROM114" s="940"/>
      <c r="RON114" s="940"/>
      <c r="ROO114" s="940"/>
      <c r="ROP114" s="940"/>
      <c r="ROQ114" s="940"/>
      <c r="ROR114" s="940"/>
      <c r="ROS114" s="940"/>
      <c r="ROT114" s="940"/>
      <c r="ROU114" s="940"/>
      <c r="ROV114" s="940"/>
      <c r="ROW114" s="940"/>
      <c r="ROX114" s="940"/>
      <c r="ROY114" s="940"/>
      <c r="ROZ114" s="940"/>
      <c r="RPA114" s="940"/>
      <c r="RPB114" s="940"/>
      <c r="RPC114" s="940"/>
      <c r="RPD114" s="940"/>
      <c r="RPE114" s="940"/>
      <c r="RPF114" s="940"/>
      <c r="RPG114" s="940"/>
      <c r="RPH114" s="940"/>
      <c r="RPI114" s="940"/>
      <c r="RPJ114" s="940"/>
      <c r="RPK114" s="940"/>
      <c r="RPL114" s="940"/>
      <c r="RPM114" s="940"/>
      <c r="RPN114" s="940"/>
      <c r="RPO114" s="940"/>
      <c r="RPP114" s="940"/>
      <c r="RPQ114" s="940"/>
      <c r="RPR114" s="940"/>
      <c r="RPS114" s="940"/>
      <c r="RPT114" s="940"/>
      <c r="RPU114" s="940"/>
      <c r="RPV114" s="940"/>
      <c r="RPW114" s="940"/>
      <c r="RPX114" s="940"/>
      <c r="RPY114" s="940"/>
      <c r="RPZ114" s="940"/>
      <c r="RQA114" s="940"/>
      <c r="RQB114" s="940"/>
      <c r="RQC114" s="940"/>
      <c r="RQD114" s="940"/>
      <c r="RQE114" s="940"/>
      <c r="RQF114" s="940"/>
      <c r="RQG114" s="940"/>
      <c r="RQH114" s="940"/>
      <c r="RQI114" s="940"/>
      <c r="RQJ114" s="940"/>
      <c r="RQK114" s="940"/>
      <c r="RQL114" s="940"/>
      <c r="RQM114" s="940"/>
      <c r="RQN114" s="940"/>
      <c r="RQO114" s="940"/>
      <c r="RQP114" s="940"/>
      <c r="RQQ114" s="940"/>
      <c r="RQR114" s="940"/>
      <c r="RQS114" s="940"/>
      <c r="RQT114" s="940"/>
      <c r="RQU114" s="940"/>
      <c r="RQV114" s="940"/>
      <c r="RQW114" s="940"/>
      <c r="RQX114" s="940"/>
      <c r="RQY114" s="940"/>
      <c r="RQZ114" s="940"/>
      <c r="RRA114" s="940"/>
      <c r="RRB114" s="940"/>
      <c r="RRC114" s="940"/>
      <c r="RRD114" s="940"/>
      <c r="RRE114" s="940"/>
      <c r="RRF114" s="940"/>
      <c r="RRG114" s="940"/>
      <c r="RRH114" s="940"/>
      <c r="RRI114" s="940"/>
      <c r="RRJ114" s="940"/>
      <c r="RRK114" s="940"/>
      <c r="RRL114" s="940"/>
      <c r="RRM114" s="940"/>
      <c r="RRN114" s="940"/>
      <c r="RRO114" s="940"/>
      <c r="RRP114" s="940"/>
      <c r="RRQ114" s="940"/>
      <c r="RRR114" s="940"/>
      <c r="RRS114" s="940"/>
      <c r="RRT114" s="940"/>
      <c r="RRU114" s="940"/>
      <c r="RRV114" s="940"/>
      <c r="RRW114" s="940"/>
      <c r="RRX114" s="940"/>
      <c r="RRY114" s="940"/>
      <c r="RRZ114" s="940"/>
      <c r="RSA114" s="940"/>
      <c r="RSB114" s="940"/>
      <c r="RSC114" s="940"/>
      <c r="RSD114" s="940"/>
      <c r="RSE114" s="940"/>
      <c r="RSF114" s="940"/>
      <c r="RSG114" s="940"/>
      <c r="RSH114" s="940"/>
      <c r="RSI114" s="940"/>
      <c r="RSJ114" s="940"/>
      <c r="RSK114" s="940"/>
      <c r="RSL114" s="940"/>
      <c r="RSM114" s="940"/>
      <c r="RSN114" s="940"/>
      <c r="RSO114" s="940"/>
      <c r="RSP114" s="940"/>
      <c r="RSQ114" s="940"/>
      <c r="RSR114" s="940"/>
      <c r="RSS114" s="940"/>
      <c r="RST114" s="940"/>
      <c r="RSU114" s="940"/>
      <c r="RSV114" s="940"/>
      <c r="RSW114" s="940"/>
      <c r="RSX114" s="940"/>
      <c r="RSY114" s="940"/>
      <c r="RSZ114" s="940"/>
      <c r="RTA114" s="940"/>
      <c r="RTB114" s="940"/>
      <c r="RTC114" s="940"/>
      <c r="RTD114" s="940"/>
      <c r="RTE114" s="940"/>
      <c r="RTF114" s="940"/>
      <c r="RTG114" s="940"/>
      <c r="RTH114" s="940"/>
      <c r="RTI114" s="940"/>
      <c r="RTJ114" s="940"/>
      <c r="RTK114" s="940"/>
      <c r="RTL114" s="940"/>
      <c r="RTM114" s="940"/>
      <c r="RTN114" s="940"/>
      <c r="RTO114" s="940"/>
      <c r="RTP114" s="940"/>
      <c r="RTQ114" s="940"/>
      <c r="RTR114" s="940"/>
      <c r="RTS114" s="940"/>
      <c r="RTT114" s="940"/>
      <c r="RTU114" s="940"/>
      <c r="RTV114" s="940"/>
      <c r="RTW114" s="940"/>
      <c r="RTX114" s="940"/>
      <c r="RTY114" s="940"/>
      <c r="RTZ114" s="940"/>
      <c r="RUA114" s="940"/>
      <c r="RUB114" s="940"/>
      <c r="RUC114" s="940"/>
      <c r="RUD114" s="940"/>
      <c r="RUE114" s="940"/>
      <c r="RUF114" s="940"/>
      <c r="RUG114" s="940"/>
      <c r="RUH114" s="940"/>
      <c r="RUI114" s="940"/>
      <c r="RUJ114" s="940"/>
      <c r="RUK114" s="940"/>
      <c r="RUL114" s="940"/>
      <c r="RUM114" s="940"/>
      <c r="RUN114" s="940"/>
      <c r="RUO114" s="940"/>
      <c r="RUP114" s="940"/>
      <c r="RUQ114" s="940"/>
      <c r="RUR114" s="940"/>
      <c r="RUS114" s="940"/>
      <c r="RUT114" s="940"/>
      <c r="RUU114" s="940"/>
      <c r="RUV114" s="940"/>
      <c r="RUW114" s="940"/>
      <c r="RUX114" s="940"/>
      <c r="RUY114" s="940"/>
      <c r="RUZ114" s="940"/>
      <c r="RVA114" s="940"/>
      <c r="RVB114" s="940"/>
      <c r="RVC114" s="940"/>
      <c r="RVD114" s="940"/>
      <c r="RVE114" s="940"/>
      <c r="RVF114" s="940"/>
      <c r="RVG114" s="940"/>
      <c r="RVH114" s="940"/>
      <c r="RVI114" s="940"/>
      <c r="RVJ114" s="940"/>
      <c r="RVK114" s="940"/>
      <c r="RVL114" s="940"/>
      <c r="RVM114" s="940"/>
      <c r="RVN114" s="940"/>
      <c r="RVO114" s="940"/>
      <c r="RVP114" s="940"/>
      <c r="RVQ114" s="940"/>
      <c r="RVR114" s="940"/>
      <c r="RVS114" s="940"/>
      <c r="RVT114" s="940"/>
      <c r="RVU114" s="940"/>
      <c r="RVV114" s="940"/>
      <c r="RVW114" s="940"/>
      <c r="RVX114" s="940"/>
      <c r="RVY114" s="940"/>
      <c r="RVZ114" s="940"/>
      <c r="RWA114" s="940"/>
      <c r="RWB114" s="940"/>
      <c r="RWC114" s="940"/>
      <c r="RWD114" s="940"/>
      <c r="RWE114" s="940"/>
      <c r="RWF114" s="940"/>
      <c r="RWG114" s="940"/>
      <c r="RWH114" s="940"/>
      <c r="RWI114" s="940"/>
      <c r="RWJ114" s="940"/>
      <c r="RWK114" s="940"/>
      <c r="RWL114" s="940"/>
      <c r="RWM114" s="940"/>
      <c r="RWN114" s="940"/>
      <c r="RWO114" s="940"/>
      <c r="RWP114" s="940"/>
      <c r="RWQ114" s="940"/>
      <c r="RWR114" s="940"/>
      <c r="RWS114" s="940"/>
      <c r="RWT114" s="940"/>
      <c r="RWU114" s="940"/>
      <c r="RWV114" s="940"/>
      <c r="RWW114" s="940"/>
      <c r="RWX114" s="940"/>
      <c r="RWY114" s="940"/>
      <c r="RWZ114" s="940"/>
      <c r="RXA114" s="940"/>
      <c r="RXB114" s="940"/>
      <c r="RXC114" s="940"/>
      <c r="RXD114" s="940"/>
      <c r="RXE114" s="940"/>
      <c r="RXF114" s="940"/>
      <c r="RXG114" s="940"/>
      <c r="RXH114" s="940"/>
      <c r="RXI114" s="940"/>
      <c r="RXJ114" s="940"/>
      <c r="RXK114" s="940"/>
      <c r="RXL114" s="940"/>
      <c r="RXM114" s="940"/>
      <c r="RXN114" s="940"/>
      <c r="RXO114" s="940"/>
      <c r="RXP114" s="940"/>
      <c r="RXQ114" s="940"/>
      <c r="RXR114" s="940"/>
      <c r="RXS114" s="940"/>
      <c r="RXT114" s="940"/>
      <c r="RXU114" s="940"/>
      <c r="RXV114" s="940"/>
      <c r="RXW114" s="940"/>
      <c r="RXX114" s="940"/>
      <c r="RXY114" s="940"/>
      <c r="RXZ114" s="940"/>
      <c r="RYA114" s="940"/>
      <c r="RYB114" s="940"/>
      <c r="RYC114" s="940"/>
      <c r="RYD114" s="940"/>
      <c r="RYE114" s="940"/>
      <c r="RYF114" s="940"/>
      <c r="RYG114" s="940"/>
      <c r="RYH114" s="940"/>
      <c r="RYI114" s="940"/>
      <c r="RYJ114" s="940"/>
      <c r="RYK114" s="940"/>
      <c r="RYL114" s="940"/>
      <c r="RYM114" s="940"/>
      <c r="RYN114" s="940"/>
      <c r="RYO114" s="940"/>
      <c r="RYP114" s="940"/>
      <c r="RYQ114" s="940"/>
      <c r="RYR114" s="940"/>
      <c r="RYS114" s="940"/>
      <c r="RYT114" s="940"/>
      <c r="RYU114" s="940"/>
      <c r="RYV114" s="940"/>
      <c r="RYW114" s="940"/>
      <c r="RYX114" s="940"/>
      <c r="RYY114" s="940"/>
      <c r="RYZ114" s="940"/>
      <c r="RZA114" s="940"/>
      <c r="RZB114" s="940"/>
      <c r="RZC114" s="940"/>
      <c r="RZD114" s="940"/>
      <c r="RZE114" s="940"/>
      <c r="RZF114" s="940"/>
      <c r="RZG114" s="940"/>
      <c r="RZH114" s="940"/>
      <c r="RZI114" s="940"/>
      <c r="RZJ114" s="940"/>
      <c r="RZK114" s="940"/>
      <c r="RZL114" s="940"/>
      <c r="RZM114" s="940"/>
      <c r="RZN114" s="940"/>
      <c r="RZO114" s="940"/>
      <c r="RZP114" s="940"/>
      <c r="RZQ114" s="940"/>
      <c r="RZR114" s="940"/>
      <c r="RZS114" s="940"/>
      <c r="RZT114" s="940"/>
      <c r="RZU114" s="940"/>
      <c r="RZV114" s="940"/>
      <c r="RZW114" s="940"/>
      <c r="RZX114" s="940"/>
      <c r="RZY114" s="940"/>
      <c r="RZZ114" s="940"/>
      <c r="SAA114" s="940"/>
      <c r="SAB114" s="940"/>
      <c r="SAC114" s="940"/>
      <c r="SAD114" s="940"/>
      <c r="SAE114" s="940"/>
      <c r="SAF114" s="940"/>
      <c r="SAG114" s="940"/>
      <c r="SAH114" s="940"/>
      <c r="SAI114" s="940"/>
      <c r="SAJ114" s="940"/>
      <c r="SAK114" s="940"/>
      <c r="SAL114" s="940"/>
      <c r="SAM114" s="940"/>
      <c r="SAN114" s="940"/>
      <c r="SAO114" s="940"/>
      <c r="SAP114" s="940"/>
      <c r="SAQ114" s="940"/>
      <c r="SAR114" s="940"/>
      <c r="SAS114" s="940"/>
      <c r="SAT114" s="940"/>
      <c r="SAU114" s="940"/>
      <c r="SAV114" s="940"/>
      <c r="SAW114" s="940"/>
      <c r="SAX114" s="940"/>
      <c r="SAY114" s="940"/>
      <c r="SAZ114" s="940"/>
      <c r="SBA114" s="940"/>
      <c r="SBB114" s="940"/>
      <c r="SBC114" s="940"/>
      <c r="SBD114" s="940"/>
      <c r="SBE114" s="940"/>
      <c r="SBF114" s="940"/>
      <c r="SBG114" s="940"/>
      <c r="SBH114" s="940"/>
      <c r="SBI114" s="940"/>
      <c r="SBJ114" s="940"/>
      <c r="SBK114" s="940"/>
      <c r="SBL114" s="940"/>
      <c r="SBM114" s="940"/>
      <c r="SBN114" s="940"/>
      <c r="SBO114" s="940"/>
      <c r="SBP114" s="940"/>
      <c r="SBQ114" s="940"/>
      <c r="SBR114" s="940"/>
      <c r="SBS114" s="940"/>
      <c r="SBT114" s="940"/>
      <c r="SBU114" s="940"/>
      <c r="SBV114" s="940"/>
      <c r="SBW114" s="940"/>
      <c r="SBX114" s="940"/>
      <c r="SBY114" s="940"/>
      <c r="SBZ114" s="940"/>
      <c r="SCA114" s="940"/>
      <c r="SCB114" s="940"/>
      <c r="SCC114" s="940"/>
      <c r="SCD114" s="940"/>
      <c r="SCE114" s="940"/>
      <c r="SCF114" s="940"/>
      <c r="SCG114" s="940"/>
      <c r="SCH114" s="940"/>
      <c r="SCI114" s="940"/>
      <c r="SCJ114" s="940"/>
      <c r="SCK114" s="940"/>
      <c r="SCL114" s="940"/>
      <c r="SCM114" s="940"/>
      <c r="SCN114" s="940"/>
      <c r="SCO114" s="940"/>
      <c r="SCP114" s="940"/>
      <c r="SCQ114" s="940"/>
      <c r="SCR114" s="940"/>
      <c r="SCS114" s="940"/>
      <c r="SCT114" s="940"/>
      <c r="SCU114" s="940"/>
      <c r="SCV114" s="940"/>
      <c r="SCW114" s="940"/>
      <c r="SCX114" s="940"/>
      <c r="SCY114" s="940"/>
      <c r="SCZ114" s="940"/>
      <c r="SDA114" s="940"/>
      <c r="SDB114" s="940"/>
      <c r="SDC114" s="940"/>
      <c r="SDD114" s="940"/>
      <c r="SDE114" s="940"/>
      <c r="SDF114" s="940"/>
      <c r="SDG114" s="940"/>
      <c r="SDH114" s="940"/>
      <c r="SDI114" s="940"/>
      <c r="SDJ114" s="940"/>
      <c r="SDK114" s="940"/>
      <c r="SDL114" s="940"/>
      <c r="SDM114" s="940"/>
      <c r="SDN114" s="940"/>
      <c r="SDO114" s="940"/>
      <c r="SDP114" s="940"/>
      <c r="SDQ114" s="940"/>
      <c r="SDR114" s="940"/>
      <c r="SDS114" s="940"/>
      <c r="SDT114" s="940"/>
      <c r="SDU114" s="940"/>
      <c r="SDV114" s="940"/>
      <c r="SDW114" s="940"/>
      <c r="SDX114" s="940"/>
      <c r="SDY114" s="940"/>
      <c r="SDZ114" s="940"/>
      <c r="SEA114" s="940"/>
      <c r="SEB114" s="940"/>
      <c r="SEC114" s="940"/>
      <c r="SED114" s="940"/>
      <c r="SEE114" s="940"/>
      <c r="SEF114" s="940"/>
      <c r="SEG114" s="940"/>
      <c r="SEH114" s="940"/>
      <c r="SEI114" s="940"/>
      <c r="SEJ114" s="940"/>
      <c r="SEK114" s="940"/>
      <c r="SEL114" s="940"/>
      <c r="SEM114" s="940"/>
      <c r="SEN114" s="940"/>
      <c r="SEO114" s="940"/>
      <c r="SEP114" s="940"/>
      <c r="SEQ114" s="940"/>
      <c r="SER114" s="940"/>
      <c r="SES114" s="940"/>
      <c r="SET114" s="940"/>
      <c r="SEU114" s="940"/>
      <c r="SEV114" s="940"/>
      <c r="SEW114" s="940"/>
      <c r="SEX114" s="940"/>
      <c r="SEY114" s="940"/>
      <c r="SEZ114" s="940"/>
      <c r="SFA114" s="940"/>
      <c r="SFB114" s="940"/>
      <c r="SFC114" s="940"/>
      <c r="SFD114" s="940"/>
      <c r="SFE114" s="940"/>
      <c r="SFF114" s="940"/>
      <c r="SFG114" s="940"/>
      <c r="SFH114" s="940"/>
      <c r="SFI114" s="940"/>
      <c r="SFJ114" s="940"/>
      <c r="SFK114" s="940"/>
      <c r="SFL114" s="940"/>
      <c r="SFM114" s="940"/>
      <c r="SFN114" s="940"/>
      <c r="SFO114" s="940"/>
      <c r="SFP114" s="940"/>
      <c r="SFQ114" s="940"/>
      <c r="SFR114" s="940"/>
      <c r="SFS114" s="940"/>
      <c r="SFT114" s="940"/>
      <c r="SFU114" s="940"/>
      <c r="SFV114" s="940"/>
      <c r="SFW114" s="940"/>
      <c r="SFX114" s="940"/>
      <c r="SFY114" s="940"/>
      <c r="SFZ114" s="940"/>
      <c r="SGA114" s="940"/>
      <c r="SGB114" s="940"/>
      <c r="SGC114" s="940"/>
      <c r="SGD114" s="940"/>
      <c r="SGE114" s="940"/>
      <c r="SGF114" s="940"/>
      <c r="SGG114" s="940"/>
      <c r="SGH114" s="940"/>
      <c r="SGI114" s="940"/>
      <c r="SGJ114" s="940"/>
      <c r="SGK114" s="940"/>
      <c r="SGL114" s="940"/>
      <c r="SGM114" s="940"/>
      <c r="SGN114" s="940"/>
      <c r="SGO114" s="940"/>
      <c r="SGP114" s="940"/>
      <c r="SGQ114" s="940"/>
      <c r="SGR114" s="940"/>
      <c r="SGS114" s="940"/>
      <c r="SGT114" s="940"/>
      <c r="SGU114" s="940"/>
      <c r="SGV114" s="940"/>
      <c r="SGW114" s="940"/>
      <c r="SGX114" s="940"/>
      <c r="SGY114" s="940"/>
      <c r="SGZ114" s="940"/>
      <c r="SHA114" s="940"/>
      <c r="SHB114" s="940"/>
      <c r="SHC114" s="940"/>
      <c r="SHD114" s="940"/>
      <c r="SHE114" s="940"/>
      <c r="SHF114" s="940"/>
      <c r="SHG114" s="940"/>
      <c r="SHH114" s="940"/>
      <c r="SHI114" s="940"/>
      <c r="SHJ114" s="940"/>
      <c r="SHK114" s="940"/>
      <c r="SHL114" s="940"/>
      <c r="SHM114" s="940"/>
      <c r="SHN114" s="940"/>
      <c r="SHO114" s="940"/>
      <c r="SHP114" s="940"/>
      <c r="SHQ114" s="940"/>
      <c r="SHR114" s="940"/>
      <c r="SHS114" s="940"/>
      <c r="SHT114" s="940"/>
      <c r="SHU114" s="940"/>
      <c r="SHV114" s="940"/>
      <c r="SHW114" s="940"/>
      <c r="SHX114" s="940"/>
      <c r="SHY114" s="940"/>
      <c r="SHZ114" s="940"/>
      <c r="SIA114" s="940"/>
      <c r="SIB114" s="940"/>
      <c r="SIC114" s="940"/>
      <c r="SID114" s="940"/>
      <c r="SIE114" s="940"/>
      <c r="SIF114" s="940"/>
      <c r="SIG114" s="940"/>
      <c r="SIH114" s="940"/>
      <c r="SII114" s="940"/>
      <c r="SIJ114" s="940"/>
      <c r="SIK114" s="940"/>
      <c r="SIL114" s="940"/>
      <c r="SIM114" s="940"/>
      <c r="SIN114" s="940"/>
      <c r="SIO114" s="940"/>
      <c r="SIP114" s="940"/>
      <c r="SIQ114" s="940"/>
      <c r="SIR114" s="940"/>
      <c r="SIS114" s="940"/>
      <c r="SIT114" s="940"/>
      <c r="SIU114" s="940"/>
      <c r="SIV114" s="940"/>
      <c r="SIW114" s="940"/>
      <c r="SIX114" s="940"/>
      <c r="SIY114" s="940"/>
      <c r="SIZ114" s="940"/>
      <c r="SJA114" s="940"/>
      <c r="SJB114" s="940"/>
      <c r="SJC114" s="940"/>
      <c r="SJD114" s="940"/>
      <c r="SJE114" s="940"/>
      <c r="SJF114" s="940"/>
      <c r="SJG114" s="940"/>
      <c r="SJH114" s="940"/>
      <c r="SJI114" s="940"/>
      <c r="SJJ114" s="940"/>
      <c r="SJK114" s="940"/>
      <c r="SJL114" s="940"/>
      <c r="SJM114" s="940"/>
      <c r="SJN114" s="940"/>
      <c r="SJO114" s="940"/>
      <c r="SJP114" s="940"/>
      <c r="SJQ114" s="940"/>
      <c r="SJR114" s="940"/>
      <c r="SJS114" s="940"/>
      <c r="SJT114" s="940"/>
      <c r="SJU114" s="940"/>
      <c r="SJV114" s="940"/>
      <c r="SJW114" s="940"/>
      <c r="SJX114" s="940"/>
      <c r="SJY114" s="940"/>
      <c r="SJZ114" s="940"/>
      <c r="SKA114" s="940"/>
      <c r="SKB114" s="940"/>
      <c r="SKC114" s="940"/>
      <c r="SKD114" s="940"/>
      <c r="SKE114" s="940"/>
      <c r="SKF114" s="940"/>
      <c r="SKG114" s="940"/>
      <c r="SKH114" s="940"/>
      <c r="SKI114" s="940"/>
      <c r="SKJ114" s="940"/>
      <c r="SKK114" s="940"/>
      <c r="SKL114" s="940"/>
      <c r="SKM114" s="940"/>
      <c r="SKN114" s="940"/>
      <c r="SKO114" s="940"/>
      <c r="SKP114" s="940"/>
      <c r="SKQ114" s="940"/>
      <c r="SKR114" s="940"/>
      <c r="SKS114" s="940"/>
      <c r="SKT114" s="940"/>
      <c r="SKU114" s="940"/>
      <c r="SKV114" s="940"/>
      <c r="SKW114" s="940"/>
      <c r="SKX114" s="940"/>
      <c r="SKY114" s="940"/>
      <c r="SKZ114" s="940"/>
      <c r="SLA114" s="940"/>
      <c r="SLB114" s="940"/>
      <c r="SLC114" s="940"/>
      <c r="SLD114" s="940"/>
      <c r="SLE114" s="940"/>
      <c r="SLF114" s="940"/>
      <c r="SLG114" s="940"/>
      <c r="SLH114" s="940"/>
      <c r="SLI114" s="940"/>
      <c r="SLJ114" s="940"/>
      <c r="SLK114" s="940"/>
      <c r="SLL114" s="940"/>
      <c r="SLM114" s="940"/>
      <c r="SLN114" s="940"/>
      <c r="SLO114" s="940"/>
      <c r="SLP114" s="940"/>
      <c r="SLQ114" s="940"/>
      <c r="SLR114" s="940"/>
      <c r="SLS114" s="940"/>
      <c r="SLT114" s="940"/>
      <c r="SLU114" s="940"/>
      <c r="SLV114" s="940"/>
      <c r="SLW114" s="940"/>
      <c r="SLX114" s="940"/>
      <c r="SLY114" s="940"/>
      <c r="SLZ114" s="940"/>
      <c r="SMA114" s="940"/>
      <c r="SMB114" s="940"/>
      <c r="SMC114" s="940"/>
      <c r="SMD114" s="940"/>
      <c r="SME114" s="940"/>
      <c r="SMF114" s="940"/>
      <c r="SMG114" s="940"/>
      <c r="SMH114" s="940"/>
      <c r="SMI114" s="940"/>
      <c r="SMJ114" s="940"/>
      <c r="SMK114" s="940"/>
      <c r="SML114" s="940"/>
      <c r="SMM114" s="940"/>
      <c r="SMN114" s="940"/>
      <c r="SMO114" s="940"/>
      <c r="SMP114" s="940"/>
      <c r="SMQ114" s="940"/>
      <c r="SMR114" s="940"/>
      <c r="SMS114" s="940"/>
      <c r="SMT114" s="940"/>
      <c r="SMU114" s="940"/>
      <c r="SMV114" s="940"/>
      <c r="SMW114" s="940"/>
      <c r="SMX114" s="940"/>
      <c r="SMY114" s="940"/>
      <c r="SMZ114" s="940"/>
      <c r="SNA114" s="940"/>
      <c r="SNB114" s="940"/>
      <c r="SNC114" s="940"/>
      <c r="SND114" s="940"/>
      <c r="SNE114" s="940"/>
      <c r="SNF114" s="940"/>
      <c r="SNG114" s="940"/>
      <c r="SNH114" s="940"/>
      <c r="SNI114" s="940"/>
      <c r="SNJ114" s="940"/>
      <c r="SNK114" s="940"/>
      <c r="SNL114" s="940"/>
      <c r="SNM114" s="940"/>
      <c r="SNN114" s="940"/>
      <c r="SNO114" s="940"/>
      <c r="SNP114" s="940"/>
      <c r="SNQ114" s="940"/>
      <c r="SNR114" s="940"/>
      <c r="SNS114" s="940"/>
      <c r="SNT114" s="940"/>
      <c r="SNU114" s="940"/>
      <c r="SNV114" s="940"/>
      <c r="SNW114" s="940"/>
      <c r="SNX114" s="940"/>
      <c r="SNY114" s="940"/>
      <c r="SNZ114" s="940"/>
      <c r="SOA114" s="940"/>
      <c r="SOB114" s="940"/>
      <c r="SOC114" s="940"/>
      <c r="SOD114" s="940"/>
      <c r="SOE114" s="940"/>
      <c r="SOF114" s="940"/>
      <c r="SOG114" s="940"/>
      <c r="SOH114" s="940"/>
      <c r="SOI114" s="940"/>
      <c r="SOJ114" s="940"/>
      <c r="SOK114" s="940"/>
      <c r="SOL114" s="940"/>
      <c r="SOM114" s="940"/>
      <c r="SON114" s="940"/>
      <c r="SOO114" s="940"/>
      <c r="SOP114" s="940"/>
      <c r="SOQ114" s="940"/>
      <c r="SOR114" s="940"/>
      <c r="SOS114" s="940"/>
      <c r="SOT114" s="940"/>
      <c r="SOU114" s="940"/>
      <c r="SOV114" s="940"/>
      <c r="SOW114" s="940"/>
      <c r="SOX114" s="940"/>
      <c r="SOY114" s="940"/>
      <c r="SOZ114" s="940"/>
      <c r="SPA114" s="940"/>
      <c r="SPB114" s="940"/>
      <c r="SPC114" s="940"/>
      <c r="SPD114" s="940"/>
      <c r="SPE114" s="940"/>
      <c r="SPF114" s="940"/>
      <c r="SPG114" s="940"/>
      <c r="SPH114" s="940"/>
      <c r="SPI114" s="940"/>
      <c r="SPJ114" s="940"/>
      <c r="SPK114" s="940"/>
      <c r="SPL114" s="940"/>
      <c r="SPM114" s="940"/>
      <c r="SPN114" s="940"/>
      <c r="SPO114" s="940"/>
      <c r="SPP114" s="940"/>
      <c r="SPQ114" s="940"/>
      <c r="SPR114" s="940"/>
      <c r="SPS114" s="940"/>
      <c r="SPT114" s="940"/>
      <c r="SPU114" s="940"/>
      <c r="SPV114" s="940"/>
      <c r="SPW114" s="940"/>
      <c r="SPX114" s="940"/>
      <c r="SPY114" s="940"/>
      <c r="SPZ114" s="940"/>
      <c r="SQA114" s="940"/>
      <c r="SQB114" s="940"/>
      <c r="SQC114" s="940"/>
      <c r="SQD114" s="940"/>
      <c r="SQE114" s="940"/>
      <c r="SQF114" s="940"/>
      <c r="SQG114" s="940"/>
      <c r="SQH114" s="940"/>
      <c r="SQI114" s="940"/>
      <c r="SQJ114" s="940"/>
      <c r="SQK114" s="940"/>
      <c r="SQL114" s="940"/>
      <c r="SQM114" s="940"/>
      <c r="SQN114" s="940"/>
      <c r="SQO114" s="940"/>
      <c r="SQP114" s="940"/>
      <c r="SQQ114" s="940"/>
      <c r="SQR114" s="940"/>
      <c r="SQS114" s="940"/>
      <c r="SQT114" s="940"/>
      <c r="SQU114" s="940"/>
      <c r="SQV114" s="940"/>
      <c r="SQW114" s="940"/>
      <c r="SQX114" s="940"/>
      <c r="SQY114" s="940"/>
      <c r="SQZ114" s="940"/>
      <c r="SRA114" s="940"/>
      <c r="SRB114" s="940"/>
      <c r="SRC114" s="940"/>
      <c r="SRD114" s="940"/>
      <c r="SRE114" s="940"/>
      <c r="SRF114" s="940"/>
      <c r="SRG114" s="940"/>
      <c r="SRH114" s="940"/>
      <c r="SRI114" s="940"/>
      <c r="SRJ114" s="940"/>
      <c r="SRK114" s="940"/>
      <c r="SRL114" s="940"/>
      <c r="SRM114" s="940"/>
      <c r="SRN114" s="940"/>
      <c r="SRO114" s="940"/>
      <c r="SRP114" s="940"/>
      <c r="SRQ114" s="940"/>
      <c r="SRR114" s="940"/>
      <c r="SRS114" s="940"/>
      <c r="SRT114" s="940"/>
      <c r="SRU114" s="940"/>
      <c r="SRV114" s="940"/>
      <c r="SRW114" s="940"/>
      <c r="SRX114" s="940"/>
      <c r="SRY114" s="940"/>
      <c r="SRZ114" s="940"/>
      <c r="SSA114" s="940"/>
      <c r="SSB114" s="940"/>
      <c r="SSC114" s="940"/>
      <c r="SSD114" s="940"/>
      <c r="SSE114" s="940"/>
      <c r="SSF114" s="940"/>
      <c r="SSG114" s="940"/>
      <c r="SSH114" s="940"/>
      <c r="SSI114" s="940"/>
      <c r="SSJ114" s="940"/>
      <c r="SSK114" s="940"/>
      <c r="SSL114" s="940"/>
      <c r="SSM114" s="940"/>
      <c r="SSN114" s="940"/>
      <c r="SSO114" s="940"/>
      <c r="SSP114" s="940"/>
      <c r="SSQ114" s="940"/>
      <c r="SSR114" s="940"/>
      <c r="SSS114" s="940"/>
      <c r="SST114" s="940"/>
      <c r="SSU114" s="940"/>
      <c r="SSV114" s="940"/>
      <c r="SSW114" s="940"/>
      <c r="SSX114" s="940"/>
      <c r="SSY114" s="940"/>
      <c r="SSZ114" s="940"/>
      <c r="STA114" s="940"/>
      <c r="STB114" s="940"/>
      <c r="STC114" s="940"/>
      <c r="STD114" s="940"/>
      <c r="STE114" s="940"/>
      <c r="STF114" s="940"/>
      <c r="STG114" s="940"/>
      <c r="STH114" s="940"/>
      <c r="STI114" s="940"/>
      <c r="STJ114" s="940"/>
      <c r="STK114" s="940"/>
      <c r="STL114" s="940"/>
      <c r="STM114" s="940"/>
      <c r="STN114" s="940"/>
      <c r="STO114" s="940"/>
      <c r="STP114" s="940"/>
      <c r="STQ114" s="940"/>
      <c r="STR114" s="940"/>
      <c r="STS114" s="940"/>
      <c r="STT114" s="940"/>
      <c r="STU114" s="940"/>
      <c r="STV114" s="940"/>
      <c r="STW114" s="940"/>
      <c r="STX114" s="940"/>
      <c r="STY114" s="940"/>
      <c r="STZ114" s="940"/>
      <c r="SUA114" s="940"/>
      <c r="SUB114" s="940"/>
      <c r="SUC114" s="940"/>
      <c r="SUD114" s="940"/>
      <c r="SUE114" s="940"/>
      <c r="SUF114" s="940"/>
      <c r="SUG114" s="940"/>
      <c r="SUH114" s="940"/>
      <c r="SUI114" s="940"/>
      <c r="SUJ114" s="940"/>
      <c r="SUK114" s="940"/>
      <c r="SUL114" s="940"/>
      <c r="SUM114" s="940"/>
      <c r="SUN114" s="940"/>
      <c r="SUO114" s="940"/>
      <c r="SUP114" s="940"/>
      <c r="SUQ114" s="940"/>
      <c r="SUR114" s="940"/>
      <c r="SUS114" s="940"/>
      <c r="SUT114" s="940"/>
      <c r="SUU114" s="940"/>
      <c r="SUV114" s="940"/>
      <c r="SUW114" s="940"/>
      <c r="SUX114" s="940"/>
      <c r="SUY114" s="940"/>
      <c r="SUZ114" s="940"/>
      <c r="SVA114" s="940"/>
      <c r="SVB114" s="940"/>
      <c r="SVC114" s="940"/>
      <c r="SVD114" s="940"/>
      <c r="SVE114" s="940"/>
      <c r="SVF114" s="940"/>
      <c r="SVG114" s="940"/>
      <c r="SVH114" s="940"/>
      <c r="SVI114" s="940"/>
      <c r="SVJ114" s="940"/>
      <c r="SVK114" s="940"/>
      <c r="SVL114" s="940"/>
      <c r="SVM114" s="940"/>
      <c r="SVN114" s="940"/>
      <c r="SVO114" s="940"/>
      <c r="SVP114" s="940"/>
      <c r="SVQ114" s="940"/>
      <c r="SVR114" s="940"/>
      <c r="SVS114" s="940"/>
      <c r="SVT114" s="940"/>
      <c r="SVU114" s="940"/>
      <c r="SVV114" s="940"/>
      <c r="SVW114" s="940"/>
      <c r="SVX114" s="940"/>
      <c r="SVY114" s="940"/>
      <c r="SVZ114" s="940"/>
      <c r="SWA114" s="940"/>
      <c r="SWB114" s="940"/>
      <c r="SWC114" s="940"/>
      <c r="SWD114" s="940"/>
      <c r="SWE114" s="940"/>
      <c r="SWF114" s="940"/>
      <c r="SWG114" s="940"/>
      <c r="SWH114" s="940"/>
      <c r="SWI114" s="940"/>
      <c r="SWJ114" s="940"/>
      <c r="SWK114" s="940"/>
      <c r="SWL114" s="940"/>
      <c r="SWM114" s="940"/>
      <c r="SWN114" s="940"/>
      <c r="SWO114" s="940"/>
      <c r="SWP114" s="940"/>
      <c r="SWQ114" s="940"/>
      <c r="SWR114" s="940"/>
      <c r="SWS114" s="940"/>
      <c r="SWT114" s="940"/>
      <c r="SWU114" s="940"/>
      <c r="SWV114" s="940"/>
      <c r="SWW114" s="940"/>
      <c r="SWX114" s="940"/>
      <c r="SWY114" s="940"/>
      <c r="SWZ114" s="940"/>
      <c r="SXA114" s="940"/>
      <c r="SXB114" s="940"/>
      <c r="SXC114" s="940"/>
      <c r="SXD114" s="940"/>
      <c r="SXE114" s="940"/>
      <c r="SXF114" s="940"/>
      <c r="SXG114" s="940"/>
      <c r="SXH114" s="940"/>
      <c r="SXI114" s="940"/>
      <c r="SXJ114" s="940"/>
      <c r="SXK114" s="940"/>
      <c r="SXL114" s="940"/>
      <c r="SXM114" s="940"/>
      <c r="SXN114" s="940"/>
      <c r="SXO114" s="940"/>
      <c r="SXP114" s="940"/>
      <c r="SXQ114" s="940"/>
      <c r="SXR114" s="940"/>
      <c r="SXS114" s="940"/>
      <c r="SXT114" s="940"/>
      <c r="SXU114" s="940"/>
      <c r="SXV114" s="940"/>
      <c r="SXW114" s="940"/>
      <c r="SXX114" s="940"/>
      <c r="SXY114" s="940"/>
      <c r="SXZ114" s="940"/>
      <c r="SYA114" s="940"/>
      <c r="SYB114" s="940"/>
      <c r="SYC114" s="940"/>
      <c r="SYD114" s="940"/>
      <c r="SYE114" s="940"/>
      <c r="SYF114" s="940"/>
      <c r="SYG114" s="940"/>
      <c r="SYH114" s="940"/>
      <c r="SYI114" s="940"/>
      <c r="SYJ114" s="940"/>
      <c r="SYK114" s="940"/>
      <c r="SYL114" s="940"/>
      <c r="SYM114" s="940"/>
      <c r="SYN114" s="940"/>
      <c r="SYO114" s="940"/>
      <c r="SYP114" s="940"/>
      <c r="SYQ114" s="940"/>
      <c r="SYR114" s="940"/>
      <c r="SYS114" s="940"/>
      <c r="SYT114" s="940"/>
      <c r="SYU114" s="940"/>
      <c r="SYV114" s="940"/>
      <c r="SYW114" s="940"/>
      <c r="SYX114" s="940"/>
      <c r="SYY114" s="940"/>
      <c r="SYZ114" s="940"/>
      <c r="SZA114" s="940"/>
      <c r="SZB114" s="940"/>
      <c r="SZC114" s="940"/>
      <c r="SZD114" s="940"/>
      <c r="SZE114" s="940"/>
      <c r="SZF114" s="940"/>
      <c r="SZG114" s="940"/>
      <c r="SZH114" s="940"/>
      <c r="SZI114" s="940"/>
      <c r="SZJ114" s="940"/>
      <c r="SZK114" s="940"/>
      <c r="SZL114" s="940"/>
      <c r="SZM114" s="940"/>
      <c r="SZN114" s="940"/>
      <c r="SZO114" s="940"/>
      <c r="SZP114" s="940"/>
      <c r="SZQ114" s="940"/>
      <c r="SZR114" s="940"/>
      <c r="SZS114" s="940"/>
      <c r="SZT114" s="940"/>
      <c r="SZU114" s="940"/>
      <c r="SZV114" s="940"/>
      <c r="SZW114" s="940"/>
      <c r="SZX114" s="940"/>
      <c r="SZY114" s="940"/>
      <c r="SZZ114" s="940"/>
      <c r="TAA114" s="940"/>
      <c r="TAB114" s="940"/>
      <c r="TAC114" s="940"/>
      <c r="TAD114" s="940"/>
      <c r="TAE114" s="940"/>
      <c r="TAF114" s="940"/>
      <c r="TAG114" s="940"/>
      <c r="TAH114" s="940"/>
      <c r="TAI114" s="940"/>
      <c r="TAJ114" s="940"/>
      <c r="TAK114" s="940"/>
      <c r="TAL114" s="940"/>
      <c r="TAM114" s="940"/>
      <c r="TAN114" s="940"/>
      <c r="TAO114" s="940"/>
      <c r="TAP114" s="940"/>
      <c r="TAQ114" s="940"/>
      <c r="TAR114" s="940"/>
      <c r="TAS114" s="940"/>
      <c r="TAT114" s="940"/>
      <c r="TAU114" s="940"/>
      <c r="TAV114" s="940"/>
      <c r="TAW114" s="940"/>
      <c r="TAX114" s="940"/>
      <c r="TAY114" s="940"/>
      <c r="TAZ114" s="940"/>
      <c r="TBA114" s="940"/>
      <c r="TBB114" s="940"/>
      <c r="TBC114" s="940"/>
      <c r="TBD114" s="940"/>
      <c r="TBE114" s="940"/>
      <c r="TBF114" s="940"/>
      <c r="TBG114" s="940"/>
      <c r="TBH114" s="940"/>
      <c r="TBI114" s="940"/>
      <c r="TBJ114" s="940"/>
      <c r="TBK114" s="940"/>
      <c r="TBL114" s="940"/>
      <c r="TBM114" s="940"/>
      <c r="TBN114" s="940"/>
      <c r="TBO114" s="940"/>
      <c r="TBP114" s="940"/>
      <c r="TBQ114" s="940"/>
      <c r="TBR114" s="940"/>
      <c r="TBS114" s="940"/>
      <c r="TBT114" s="940"/>
      <c r="TBU114" s="940"/>
      <c r="TBV114" s="940"/>
      <c r="TBW114" s="940"/>
      <c r="TBX114" s="940"/>
      <c r="TBY114" s="940"/>
      <c r="TBZ114" s="940"/>
      <c r="TCA114" s="940"/>
      <c r="TCB114" s="940"/>
      <c r="TCC114" s="940"/>
      <c r="TCD114" s="940"/>
      <c r="TCE114" s="940"/>
      <c r="TCF114" s="940"/>
      <c r="TCG114" s="940"/>
      <c r="TCH114" s="940"/>
      <c r="TCI114" s="940"/>
      <c r="TCJ114" s="940"/>
      <c r="TCK114" s="940"/>
      <c r="TCL114" s="940"/>
      <c r="TCM114" s="940"/>
      <c r="TCN114" s="940"/>
      <c r="TCO114" s="940"/>
      <c r="TCP114" s="940"/>
      <c r="TCQ114" s="940"/>
      <c r="TCR114" s="940"/>
      <c r="TCS114" s="940"/>
      <c r="TCT114" s="940"/>
      <c r="TCU114" s="940"/>
      <c r="TCV114" s="940"/>
      <c r="TCW114" s="940"/>
      <c r="TCX114" s="940"/>
      <c r="TCY114" s="940"/>
      <c r="TCZ114" s="940"/>
      <c r="TDA114" s="940"/>
      <c r="TDB114" s="940"/>
      <c r="TDC114" s="940"/>
      <c r="TDD114" s="940"/>
      <c r="TDE114" s="940"/>
      <c r="TDF114" s="940"/>
      <c r="TDG114" s="940"/>
      <c r="TDH114" s="940"/>
      <c r="TDI114" s="940"/>
      <c r="TDJ114" s="940"/>
      <c r="TDK114" s="940"/>
      <c r="TDL114" s="940"/>
      <c r="TDM114" s="940"/>
      <c r="TDN114" s="940"/>
      <c r="TDO114" s="940"/>
      <c r="TDP114" s="940"/>
      <c r="TDQ114" s="940"/>
      <c r="TDR114" s="940"/>
      <c r="TDS114" s="940"/>
      <c r="TDT114" s="940"/>
      <c r="TDU114" s="940"/>
      <c r="TDV114" s="940"/>
      <c r="TDW114" s="940"/>
      <c r="TDX114" s="940"/>
      <c r="TDY114" s="940"/>
      <c r="TDZ114" s="940"/>
      <c r="TEA114" s="940"/>
      <c r="TEB114" s="940"/>
      <c r="TEC114" s="940"/>
      <c r="TED114" s="940"/>
      <c r="TEE114" s="940"/>
      <c r="TEF114" s="940"/>
      <c r="TEG114" s="940"/>
      <c r="TEH114" s="940"/>
      <c r="TEI114" s="940"/>
      <c r="TEJ114" s="940"/>
      <c r="TEK114" s="940"/>
      <c r="TEL114" s="940"/>
      <c r="TEM114" s="940"/>
      <c r="TEN114" s="940"/>
      <c r="TEO114" s="940"/>
      <c r="TEP114" s="940"/>
      <c r="TEQ114" s="940"/>
      <c r="TER114" s="940"/>
      <c r="TES114" s="940"/>
      <c r="TET114" s="940"/>
      <c r="TEU114" s="940"/>
      <c r="TEV114" s="940"/>
      <c r="TEW114" s="940"/>
      <c r="TEX114" s="940"/>
      <c r="TEY114" s="940"/>
      <c r="TEZ114" s="940"/>
      <c r="TFA114" s="940"/>
      <c r="TFB114" s="940"/>
      <c r="TFC114" s="940"/>
      <c r="TFD114" s="940"/>
      <c r="TFE114" s="940"/>
      <c r="TFF114" s="940"/>
      <c r="TFG114" s="940"/>
      <c r="TFH114" s="940"/>
      <c r="TFI114" s="940"/>
      <c r="TFJ114" s="940"/>
      <c r="TFK114" s="940"/>
      <c r="TFL114" s="940"/>
      <c r="TFM114" s="940"/>
      <c r="TFN114" s="940"/>
      <c r="TFO114" s="940"/>
      <c r="TFP114" s="940"/>
      <c r="TFQ114" s="940"/>
      <c r="TFR114" s="940"/>
      <c r="TFS114" s="940"/>
      <c r="TFT114" s="940"/>
      <c r="TFU114" s="940"/>
      <c r="TFV114" s="940"/>
      <c r="TFW114" s="940"/>
      <c r="TFX114" s="940"/>
      <c r="TFY114" s="940"/>
      <c r="TFZ114" s="940"/>
      <c r="TGA114" s="940"/>
      <c r="TGB114" s="940"/>
      <c r="TGC114" s="940"/>
      <c r="TGD114" s="940"/>
      <c r="TGE114" s="940"/>
      <c r="TGF114" s="940"/>
      <c r="TGG114" s="940"/>
      <c r="TGH114" s="940"/>
      <c r="TGI114" s="940"/>
      <c r="TGJ114" s="940"/>
      <c r="TGK114" s="940"/>
      <c r="TGL114" s="940"/>
      <c r="TGM114" s="940"/>
      <c r="TGN114" s="940"/>
      <c r="TGO114" s="940"/>
      <c r="TGP114" s="940"/>
      <c r="TGQ114" s="940"/>
      <c r="TGR114" s="940"/>
      <c r="TGS114" s="940"/>
      <c r="TGT114" s="940"/>
      <c r="TGU114" s="940"/>
      <c r="TGV114" s="940"/>
      <c r="TGW114" s="940"/>
      <c r="TGX114" s="940"/>
      <c r="TGY114" s="940"/>
      <c r="TGZ114" s="940"/>
      <c r="THA114" s="940"/>
      <c r="THB114" s="940"/>
      <c r="THC114" s="940"/>
      <c r="THD114" s="940"/>
      <c r="THE114" s="940"/>
      <c r="THF114" s="940"/>
      <c r="THG114" s="940"/>
      <c r="THH114" s="940"/>
      <c r="THI114" s="940"/>
      <c r="THJ114" s="940"/>
      <c r="THK114" s="940"/>
      <c r="THL114" s="940"/>
      <c r="THM114" s="940"/>
      <c r="THN114" s="940"/>
      <c r="THO114" s="940"/>
      <c r="THP114" s="940"/>
      <c r="THQ114" s="940"/>
      <c r="THR114" s="940"/>
      <c r="THS114" s="940"/>
      <c r="THT114" s="940"/>
      <c r="THU114" s="940"/>
      <c r="THV114" s="940"/>
      <c r="THW114" s="940"/>
      <c r="THX114" s="940"/>
      <c r="THY114" s="940"/>
      <c r="THZ114" s="940"/>
      <c r="TIA114" s="940"/>
      <c r="TIB114" s="940"/>
      <c r="TIC114" s="940"/>
      <c r="TID114" s="940"/>
      <c r="TIE114" s="940"/>
      <c r="TIF114" s="940"/>
      <c r="TIG114" s="940"/>
      <c r="TIH114" s="940"/>
      <c r="TII114" s="940"/>
      <c r="TIJ114" s="940"/>
      <c r="TIK114" s="940"/>
      <c r="TIL114" s="940"/>
      <c r="TIM114" s="940"/>
      <c r="TIN114" s="940"/>
      <c r="TIO114" s="940"/>
      <c r="TIP114" s="940"/>
      <c r="TIQ114" s="940"/>
      <c r="TIR114" s="940"/>
      <c r="TIS114" s="940"/>
      <c r="TIT114" s="940"/>
      <c r="TIU114" s="940"/>
      <c r="TIV114" s="940"/>
      <c r="TIW114" s="940"/>
      <c r="TIX114" s="940"/>
      <c r="TIY114" s="940"/>
      <c r="TIZ114" s="940"/>
      <c r="TJA114" s="940"/>
      <c r="TJB114" s="940"/>
      <c r="TJC114" s="940"/>
      <c r="TJD114" s="940"/>
      <c r="TJE114" s="940"/>
      <c r="TJF114" s="940"/>
      <c r="TJG114" s="940"/>
      <c r="TJH114" s="940"/>
      <c r="TJI114" s="940"/>
      <c r="TJJ114" s="940"/>
      <c r="TJK114" s="940"/>
      <c r="TJL114" s="940"/>
      <c r="TJM114" s="940"/>
      <c r="TJN114" s="940"/>
      <c r="TJO114" s="940"/>
      <c r="TJP114" s="940"/>
      <c r="TJQ114" s="940"/>
      <c r="TJR114" s="940"/>
      <c r="TJS114" s="940"/>
      <c r="TJT114" s="940"/>
      <c r="TJU114" s="940"/>
      <c r="TJV114" s="940"/>
      <c r="TJW114" s="940"/>
      <c r="TJX114" s="940"/>
      <c r="TJY114" s="940"/>
      <c r="TJZ114" s="940"/>
      <c r="TKA114" s="940"/>
      <c r="TKB114" s="940"/>
      <c r="TKC114" s="940"/>
      <c r="TKD114" s="940"/>
      <c r="TKE114" s="940"/>
      <c r="TKF114" s="940"/>
      <c r="TKG114" s="940"/>
      <c r="TKH114" s="940"/>
      <c r="TKI114" s="940"/>
      <c r="TKJ114" s="940"/>
      <c r="TKK114" s="940"/>
      <c r="TKL114" s="940"/>
      <c r="TKM114" s="940"/>
      <c r="TKN114" s="940"/>
      <c r="TKO114" s="940"/>
      <c r="TKP114" s="940"/>
      <c r="TKQ114" s="940"/>
      <c r="TKR114" s="940"/>
      <c r="TKS114" s="940"/>
      <c r="TKT114" s="940"/>
      <c r="TKU114" s="940"/>
      <c r="TKV114" s="940"/>
      <c r="TKW114" s="940"/>
      <c r="TKX114" s="940"/>
      <c r="TKY114" s="940"/>
      <c r="TKZ114" s="940"/>
      <c r="TLA114" s="940"/>
      <c r="TLB114" s="940"/>
      <c r="TLC114" s="940"/>
      <c r="TLD114" s="940"/>
      <c r="TLE114" s="940"/>
      <c r="TLF114" s="940"/>
      <c r="TLG114" s="940"/>
      <c r="TLH114" s="940"/>
      <c r="TLI114" s="940"/>
      <c r="TLJ114" s="940"/>
      <c r="TLK114" s="940"/>
      <c r="TLL114" s="940"/>
      <c r="TLM114" s="940"/>
      <c r="TLN114" s="940"/>
      <c r="TLO114" s="940"/>
      <c r="TLP114" s="940"/>
      <c r="TLQ114" s="940"/>
      <c r="TLR114" s="940"/>
      <c r="TLS114" s="940"/>
      <c r="TLT114" s="940"/>
      <c r="TLU114" s="940"/>
      <c r="TLV114" s="940"/>
      <c r="TLW114" s="940"/>
      <c r="TLX114" s="940"/>
      <c r="TLY114" s="940"/>
      <c r="TLZ114" s="940"/>
      <c r="TMA114" s="940"/>
      <c r="TMB114" s="940"/>
      <c r="TMC114" s="940"/>
      <c r="TMD114" s="940"/>
      <c r="TME114" s="940"/>
      <c r="TMF114" s="940"/>
      <c r="TMG114" s="940"/>
      <c r="TMH114" s="940"/>
      <c r="TMI114" s="940"/>
      <c r="TMJ114" s="940"/>
      <c r="TMK114" s="940"/>
      <c r="TML114" s="940"/>
      <c r="TMM114" s="940"/>
      <c r="TMN114" s="940"/>
      <c r="TMO114" s="940"/>
      <c r="TMP114" s="940"/>
      <c r="TMQ114" s="940"/>
      <c r="TMR114" s="940"/>
      <c r="TMS114" s="940"/>
      <c r="TMT114" s="940"/>
      <c r="TMU114" s="940"/>
      <c r="TMV114" s="940"/>
      <c r="TMW114" s="940"/>
      <c r="TMX114" s="940"/>
      <c r="TMY114" s="940"/>
      <c r="TMZ114" s="940"/>
      <c r="TNA114" s="940"/>
      <c r="TNB114" s="940"/>
      <c r="TNC114" s="940"/>
      <c r="TND114" s="940"/>
      <c r="TNE114" s="940"/>
      <c r="TNF114" s="940"/>
      <c r="TNG114" s="940"/>
      <c r="TNH114" s="940"/>
      <c r="TNI114" s="940"/>
      <c r="TNJ114" s="940"/>
      <c r="TNK114" s="940"/>
      <c r="TNL114" s="940"/>
      <c r="TNM114" s="940"/>
      <c r="TNN114" s="940"/>
      <c r="TNO114" s="940"/>
      <c r="TNP114" s="940"/>
      <c r="TNQ114" s="940"/>
      <c r="TNR114" s="940"/>
      <c r="TNS114" s="940"/>
      <c r="TNT114" s="940"/>
      <c r="TNU114" s="940"/>
      <c r="TNV114" s="940"/>
      <c r="TNW114" s="940"/>
      <c r="TNX114" s="940"/>
      <c r="TNY114" s="940"/>
      <c r="TNZ114" s="940"/>
      <c r="TOA114" s="940"/>
      <c r="TOB114" s="940"/>
      <c r="TOC114" s="940"/>
      <c r="TOD114" s="940"/>
      <c r="TOE114" s="940"/>
      <c r="TOF114" s="940"/>
      <c r="TOG114" s="940"/>
      <c r="TOH114" s="940"/>
      <c r="TOI114" s="940"/>
      <c r="TOJ114" s="940"/>
      <c r="TOK114" s="940"/>
      <c r="TOL114" s="940"/>
      <c r="TOM114" s="940"/>
      <c r="TON114" s="940"/>
      <c r="TOO114" s="940"/>
      <c r="TOP114" s="940"/>
      <c r="TOQ114" s="940"/>
      <c r="TOR114" s="940"/>
      <c r="TOS114" s="940"/>
      <c r="TOT114" s="940"/>
      <c r="TOU114" s="940"/>
      <c r="TOV114" s="940"/>
      <c r="TOW114" s="940"/>
      <c r="TOX114" s="940"/>
      <c r="TOY114" s="940"/>
      <c r="TOZ114" s="940"/>
      <c r="TPA114" s="940"/>
      <c r="TPB114" s="940"/>
      <c r="TPC114" s="940"/>
      <c r="TPD114" s="940"/>
      <c r="TPE114" s="940"/>
      <c r="TPF114" s="940"/>
      <c r="TPG114" s="940"/>
      <c r="TPH114" s="940"/>
      <c r="TPI114" s="940"/>
      <c r="TPJ114" s="940"/>
      <c r="TPK114" s="940"/>
      <c r="TPL114" s="940"/>
      <c r="TPM114" s="940"/>
      <c r="TPN114" s="940"/>
      <c r="TPO114" s="940"/>
      <c r="TPP114" s="940"/>
      <c r="TPQ114" s="940"/>
      <c r="TPR114" s="940"/>
      <c r="TPS114" s="940"/>
      <c r="TPT114" s="940"/>
      <c r="TPU114" s="940"/>
      <c r="TPV114" s="940"/>
      <c r="TPW114" s="940"/>
      <c r="TPX114" s="940"/>
      <c r="TPY114" s="940"/>
      <c r="TPZ114" s="940"/>
      <c r="TQA114" s="940"/>
      <c r="TQB114" s="940"/>
      <c r="TQC114" s="940"/>
      <c r="TQD114" s="940"/>
      <c r="TQE114" s="940"/>
      <c r="TQF114" s="940"/>
      <c r="TQG114" s="940"/>
      <c r="TQH114" s="940"/>
      <c r="TQI114" s="940"/>
      <c r="TQJ114" s="940"/>
      <c r="TQK114" s="940"/>
      <c r="TQL114" s="940"/>
      <c r="TQM114" s="940"/>
      <c r="TQN114" s="940"/>
      <c r="TQO114" s="940"/>
      <c r="TQP114" s="940"/>
      <c r="TQQ114" s="940"/>
      <c r="TQR114" s="940"/>
      <c r="TQS114" s="940"/>
      <c r="TQT114" s="940"/>
      <c r="TQU114" s="940"/>
      <c r="TQV114" s="940"/>
      <c r="TQW114" s="940"/>
      <c r="TQX114" s="940"/>
      <c r="TQY114" s="940"/>
      <c r="TQZ114" s="940"/>
      <c r="TRA114" s="940"/>
      <c r="TRB114" s="940"/>
      <c r="TRC114" s="940"/>
      <c r="TRD114" s="940"/>
      <c r="TRE114" s="940"/>
      <c r="TRF114" s="940"/>
      <c r="TRG114" s="940"/>
      <c r="TRH114" s="940"/>
      <c r="TRI114" s="940"/>
      <c r="TRJ114" s="940"/>
      <c r="TRK114" s="940"/>
      <c r="TRL114" s="940"/>
      <c r="TRM114" s="940"/>
      <c r="TRN114" s="940"/>
      <c r="TRO114" s="940"/>
      <c r="TRP114" s="940"/>
      <c r="TRQ114" s="940"/>
      <c r="TRR114" s="940"/>
      <c r="TRS114" s="940"/>
      <c r="TRT114" s="940"/>
      <c r="TRU114" s="940"/>
      <c r="TRV114" s="940"/>
      <c r="TRW114" s="940"/>
      <c r="TRX114" s="940"/>
      <c r="TRY114" s="940"/>
      <c r="TRZ114" s="940"/>
      <c r="TSA114" s="940"/>
      <c r="TSB114" s="940"/>
      <c r="TSC114" s="940"/>
      <c r="TSD114" s="940"/>
      <c r="TSE114" s="940"/>
      <c r="TSF114" s="940"/>
      <c r="TSG114" s="940"/>
      <c r="TSH114" s="940"/>
      <c r="TSI114" s="940"/>
      <c r="TSJ114" s="940"/>
      <c r="TSK114" s="940"/>
      <c r="TSL114" s="940"/>
      <c r="TSM114" s="940"/>
      <c r="TSN114" s="940"/>
      <c r="TSO114" s="940"/>
      <c r="TSP114" s="940"/>
      <c r="TSQ114" s="940"/>
      <c r="TSR114" s="940"/>
      <c r="TSS114" s="940"/>
      <c r="TST114" s="940"/>
      <c r="TSU114" s="940"/>
      <c r="TSV114" s="940"/>
      <c r="TSW114" s="940"/>
      <c r="TSX114" s="940"/>
      <c r="TSY114" s="940"/>
      <c r="TSZ114" s="940"/>
      <c r="TTA114" s="940"/>
      <c r="TTB114" s="940"/>
      <c r="TTC114" s="940"/>
      <c r="TTD114" s="940"/>
      <c r="TTE114" s="940"/>
      <c r="TTF114" s="940"/>
      <c r="TTG114" s="940"/>
      <c r="TTH114" s="940"/>
      <c r="TTI114" s="940"/>
      <c r="TTJ114" s="940"/>
      <c r="TTK114" s="940"/>
      <c r="TTL114" s="940"/>
      <c r="TTM114" s="940"/>
      <c r="TTN114" s="940"/>
      <c r="TTO114" s="940"/>
      <c r="TTP114" s="940"/>
      <c r="TTQ114" s="940"/>
      <c r="TTR114" s="940"/>
      <c r="TTS114" s="940"/>
      <c r="TTT114" s="940"/>
      <c r="TTU114" s="940"/>
      <c r="TTV114" s="940"/>
      <c r="TTW114" s="940"/>
      <c r="TTX114" s="940"/>
      <c r="TTY114" s="940"/>
      <c r="TTZ114" s="940"/>
      <c r="TUA114" s="940"/>
      <c r="TUB114" s="940"/>
      <c r="TUC114" s="940"/>
      <c r="TUD114" s="940"/>
      <c r="TUE114" s="940"/>
      <c r="TUF114" s="940"/>
      <c r="TUG114" s="940"/>
      <c r="TUH114" s="940"/>
      <c r="TUI114" s="940"/>
      <c r="TUJ114" s="940"/>
      <c r="TUK114" s="940"/>
      <c r="TUL114" s="940"/>
      <c r="TUM114" s="940"/>
      <c r="TUN114" s="940"/>
      <c r="TUO114" s="940"/>
      <c r="TUP114" s="940"/>
      <c r="TUQ114" s="940"/>
      <c r="TUR114" s="940"/>
      <c r="TUS114" s="940"/>
      <c r="TUT114" s="940"/>
      <c r="TUU114" s="940"/>
      <c r="TUV114" s="940"/>
      <c r="TUW114" s="940"/>
      <c r="TUX114" s="940"/>
      <c r="TUY114" s="940"/>
      <c r="TUZ114" s="940"/>
      <c r="TVA114" s="940"/>
      <c r="TVB114" s="940"/>
      <c r="TVC114" s="940"/>
      <c r="TVD114" s="940"/>
      <c r="TVE114" s="940"/>
      <c r="TVF114" s="940"/>
      <c r="TVG114" s="940"/>
      <c r="TVH114" s="940"/>
      <c r="TVI114" s="940"/>
      <c r="TVJ114" s="940"/>
      <c r="TVK114" s="940"/>
      <c r="TVL114" s="940"/>
      <c r="TVM114" s="940"/>
      <c r="TVN114" s="940"/>
      <c r="TVO114" s="940"/>
      <c r="TVP114" s="940"/>
      <c r="TVQ114" s="940"/>
      <c r="TVR114" s="940"/>
      <c r="TVS114" s="940"/>
      <c r="TVT114" s="940"/>
      <c r="TVU114" s="940"/>
      <c r="TVV114" s="940"/>
      <c r="TVW114" s="940"/>
      <c r="TVX114" s="940"/>
      <c r="TVY114" s="940"/>
      <c r="TVZ114" s="940"/>
      <c r="TWA114" s="940"/>
      <c r="TWB114" s="940"/>
      <c r="TWC114" s="940"/>
      <c r="TWD114" s="940"/>
      <c r="TWE114" s="940"/>
      <c r="TWF114" s="940"/>
      <c r="TWG114" s="940"/>
      <c r="TWH114" s="940"/>
      <c r="TWI114" s="940"/>
      <c r="TWJ114" s="940"/>
      <c r="TWK114" s="940"/>
      <c r="TWL114" s="940"/>
      <c r="TWM114" s="940"/>
      <c r="TWN114" s="940"/>
      <c r="TWO114" s="940"/>
      <c r="TWP114" s="940"/>
      <c r="TWQ114" s="940"/>
      <c r="TWR114" s="940"/>
      <c r="TWS114" s="940"/>
      <c r="TWT114" s="940"/>
      <c r="TWU114" s="940"/>
      <c r="TWV114" s="940"/>
      <c r="TWW114" s="940"/>
      <c r="TWX114" s="940"/>
      <c r="TWY114" s="940"/>
      <c r="TWZ114" s="940"/>
      <c r="TXA114" s="940"/>
      <c r="TXB114" s="940"/>
      <c r="TXC114" s="940"/>
      <c r="TXD114" s="940"/>
      <c r="TXE114" s="940"/>
      <c r="TXF114" s="940"/>
      <c r="TXG114" s="940"/>
      <c r="TXH114" s="940"/>
      <c r="TXI114" s="940"/>
      <c r="TXJ114" s="940"/>
      <c r="TXK114" s="940"/>
      <c r="TXL114" s="940"/>
      <c r="TXM114" s="940"/>
      <c r="TXN114" s="940"/>
      <c r="TXO114" s="940"/>
      <c r="TXP114" s="940"/>
      <c r="TXQ114" s="940"/>
      <c r="TXR114" s="940"/>
      <c r="TXS114" s="940"/>
      <c r="TXT114" s="940"/>
      <c r="TXU114" s="940"/>
      <c r="TXV114" s="940"/>
      <c r="TXW114" s="940"/>
      <c r="TXX114" s="940"/>
      <c r="TXY114" s="940"/>
      <c r="TXZ114" s="940"/>
      <c r="TYA114" s="940"/>
      <c r="TYB114" s="940"/>
      <c r="TYC114" s="940"/>
      <c r="TYD114" s="940"/>
      <c r="TYE114" s="940"/>
      <c r="TYF114" s="940"/>
      <c r="TYG114" s="940"/>
      <c r="TYH114" s="940"/>
      <c r="TYI114" s="940"/>
      <c r="TYJ114" s="940"/>
      <c r="TYK114" s="940"/>
      <c r="TYL114" s="940"/>
      <c r="TYM114" s="940"/>
      <c r="TYN114" s="940"/>
      <c r="TYO114" s="940"/>
      <c r="TYP114" s="940"/>
      <c r="TYQ114" s="940"/>
      <c r="TYR114" s="940"/>
      <c r="TYS114" s="940"/>
      <c r="TYT114" s="940"/>
      <c r="TYU114" s="940"/>
      <c r="TYV114" s="940"/>
      <c r="TYW114" s="940"/>
      <c r="TYX114" s="940"/>
      <c r="TYY114" s="940"/>
      <c r="TYZ114" s="940"/>
      <c r="TZA114" s="940"/>
      <c r="TZB114" s="940"/>
      <c r="TZC114" s="940"/>
      <c r="TZD114" s="940"/>
      <c r="TZE114" s="940"/>
      <c r="TZF114" s="940"/>
      <c r="TZG114" s="940"/>
      <c r="TZH114" s="940"/>
      <c r="TZI114" s="940"/>
      <c r="TZJ114" s="940"/>
      <c r="TZK114" s="940"/>
      <c r="TZL114" s="940"/>
      <c r="TZM114" s="940"/>
      <c r="TZN114" s="940"/>
      <c r="TZO114" s="940"/>
      <c r="TZP114" s="940"/>
      <c r="TZQ114" s="940"/>
      <c r="TZR114" s="940"/>
      <c r="TZS114" s="940"/>
      <c r="TZT114" s="940"/>
      <c r="TZU114" s="940"/>
      <c r="TZV114" s="940"/>
      <c r="TZW114" s="940"/>
      <c r="TZX114" s="940"/>
      <c r="TZY114" s="940"/>
      <c r="TZZ114" s="940"/>
      <c r="UAA114" s="940"/>
      <c r="UAB114" s="940"/>
      <c r="UAC114" s="940"/>
      <c r="UAD114" s="940"/>
      <c r="UAE114" s="940"/>
      <c r="UAF114" s="940"/>
      <c r="UAG114" s="940"/>
      <c r="UAH114" s="940"/>
      <c r="UAI114" s="940"/>
      <c r="UAJ114" s="940"/>
      <c r="UAK114" s="940"/>
      <c r="UAL114" s="940"/>
      <c r="UAM114" s="940"/>
      <c r="UAN114" s="940"/>
      <c r="UAO114" s="940"/>
      <c r="UAP114" s="940"/>
      <c r="UAQ114" s="940"/>
      <c r="UAR114" s="940"/>
      <c r="UAS114" s="940"/>
      <c r="UAT114" s="940"/>
      <c r="UAU114" s="940"/>
      <c r="UAV114" s="940"/>
      <c r="UAW114" s="940"/>
      <c r="UAX114" s="940"/>
      <c r="UAY114" s="940"/>
      <c r="UAZ114" s="940"/>
      <c r="UBA114" s="940"/>
      <c r="UBB114" s="940"/>
      <c r="UBC114" s="940"/>
      <c r="UBD114" s="940"/>
      <c r="UBE114" s="940"/>
      <c r="UBF114" s="940"/>
      <c r="UBG114" s="940"/>
      <c r="UBH114" s="940"/>
      <c r="UBI114" s="940"/>
      <c r="UBJ114" s="940"/>
      <c r="UBK114" s="940"/>
      <c r="UBL114" s="940"/>
      <c r="UBM114" s="940"/>
      <c r="UBN114" s="940"/>
      <c r="UBO114" s="940"/>
      <c r="UBP114" s="940"/>
      <c r="UBQ114" s="940"/>
      <c r="UBR114" s="940"/>
      <c r="UBS114" s="940"/>
      <c r="UBT114" s="940"/>
      <c r="UBU114" s="940"/>
      <c r="UBV114" s="940"/>
      <c r="UBW114" s="940"/>
      <c r="UBX114" s="940"/>
      <c r="UBY114" s="940"/>
      <c r="UBZ114" s="940"/>
      <c r="UCA114" s="940"/>
      <c r="UCB114" s="940"/>
      <c r="UCC114" s="940"/>
      <c r="UCD114" s="940"/>
      <c r="UCE114" s="940"/>
      <c r="UCF114" s="940"/>
      <c r="UCG114" s="940"/>
      <c r="UCH114" s="940"/>
      <c r="UCI114" s="940"/>
      <c r="UCJ114" s="940"/>
      <c r="UCK114" s="940"/>
      <c r="UCL114" s="940"/>
      <c r="UCM114" s="940"/>
      <c r="UCN114" s="940"/>
      <c r="UCO114" s="940"/>
      <c r="UCP114" s="940"/>
      <c r="UCQ114" s="940"/>
      <c r="UCR114" s="940"/>
      <c r="UCS114" s="940"/>
      <c r="UCT114" s="940"/>
      <c r="UCU114" s="940"/>
      <c r="UCV114" s="940"/>
      <c r="UCW114" s="940"/>
      <c r="UCX114" s="940"/>
      <c r="UCY114" s="940"/>
      <c r="UCZ114" s="940"/>
      <c r="UDA114" s="940"/>
      <c r="UDB114" s="940"/>
      <c r="UDC114" s="940"/>
      <c r="UDD114" s="940"/>
      <c r="UDE114" s="940"/>
      <c r="UDF114" s="940"/>
      <c r="UDG114" s="940"/>
      <c r="UDH114" s="940"/>
      <c r="UDI114" s="940"/>
      <c r="UDJ114" s="940"/>
      <c r="UDK114" s="940"/>
      <c r="UDL114" s="940"/>
      <c r="UDM114" s="940"/>
      <c r="UDN114" s="940"/>
      <c r="UDO114" s="940"/>
      <c r="UDP114" s="940"/>
      <c r="UDQ114" s="940"/>
      <c r="UDR114" s="940"/>
      <c r="UDS114" s="940"/>
      <c r="UDT114" s="940"/>
      <c r="UDU114" s="940"/>
      <c r="UDV114" s="940"/>
      <c r="UDW114" s="940"/>
      <c r="UDX114" s="940"/>
      <c r="UDY114" s="940"/>
      <c r="UDZ114" s="940"/>
      <c r="UEA114" s="940"/>
      <c r="UEB114" s="940"/>
      <c r="UEC114" s="940"/>
      <c r="UED114" s="940"/>
      <c r="UEE114" s="940"/>
      <c r="UEF114" s="940"/>
      <c r="UEG114" s="940"/>
      <c r="UEH114" s="940"/>
      <c r="UEI114" s="940"/>
      <c r="UEJ114" s="940"/>
      <c r="UEK114" s="940"/>
      <c r="UEL114" s="940"/>
      <c r="UEM114" s="940"/>
      <c r="UEN114" s="940"/>
      <c r="UEO114" s="940"/>
      <c r="UEP114" s="940"/>
      <c r="UEQ114" s="940"/>
      <c r="UER114" s="940"/>
      <c r="UES114" s="940"/>
      <c r="UET114" s="940"/>
      <c r="UEU114" s="940"/>
      <c r="UEV114" s="940"/>
      <c r="UEW114" s="940"/>
      <c r="UEX114" s="940"/>
      <c r="UEY114" s="940"/>
      <c r="UEZ114" s="940"/>
      <c r="UFA114" s="940"/>
      <c r="UFB114" s="940"/>
      <c r="UFC114" s="940"/>
      <c r="UFD114" s="940"/>
      <c r="UFE114" s="940"/>
      <c r="UFF114" s="940"/>
      <c r="UFG114" s="940"/>
      <c r="UFH114" s="940"/>
      <c r="UFI114" s="940"/>
      <c r="UFJ114" s="940"/>
      <c r="UFK114" s="940"/>
      <c r="UFL114" s="940"/>
      <c r="UFM114" s="940"/>
      <c r="UFN114" s="940"/>
      <c r="UFO114" s="940"/>
      <c r="UFP114" s="940"/>
      <c r="UFQ114" s="940"/>
      <c r="UFR114" s="940"/>
      <c r="UFS114" s="940"/>
      <c r="UFT114" s="940"/>
      <c r="UFU114" s="940"/>
      <c r="UFV114" s="940"/>
      <c r="UFW114" s="940"/>
      <c r="UFX114" s="940"/>
      <c r="UFY114" s="940"/>
      <c r="UFZ114" s="940"/>
      <c r="UGA114" s="940"/>
      <c r="UGB114" s="940"/>
      <c r="UGC114" s="940"/>
      <c r="UGD114" s="940"/>
      <c r="UGE114" s="940"/>
      <c r="UGF114" s="940"/>
      <c r="UGG114" s="940"/>
      <c r="UGH114" s="940"/>
      <c r="UGI114" s="940"/>
      <c r="UGJ114" s="940"/>
      <c r="UGK114" s="940"/>
      <c r="UGL114" s="940"/>
      <c r="UGM114" s="940"/>
      <c r="UGN114" s="940"/>
      <c r="UGO114" s="940"/>
      <c r="UGP114" s="940"/>
      <c r="UGQ114" s="940"/>
      <c r="UGR114" s="940"/>
      <c r="UGS114" s="940"/>
      <c r="UGT114" s="940"/>
      <c r="UGU114" s="940"/>
      <c r="UGV114" s="940"/>
      <c r="UGW114" s="940"/>
      <c r="UGX114" s="940"/>
      <c r="UGY114" s="940"/>
      <c r="UGZ114" s="940"/>
      <c r="UHA114" s="940"/>
      <c r="UHB114" s="940"/>
      <c r="UHC114" s="940"/>
      <c r="UHD114" s="940"/>
      <c r="UHE114" s="940"/>
      <c r="UHF114" s="940"/>
      <c r="UHG114" s="940"/>
      <c r="UHH114" s="940"/>
      <c r="UHI114" s="940"/>
      <c r="UHJ114" s="940"/>
      <c r="UHK114" s="940"/>
      <c r="UHL114" s="940"/>
      <c r="UHM114" s="940"/>
      <c r="UHN114" s="940"/>
      <c r="UHO114" s="940"/>
      <c r="UHP114" s="940"/>
      <c r="UHQ114" s="940"/>
      <c r="UHR114" s="940"/>
      <c r="UHS114" s="940"/>
      <c r="UHT114" s="940"/>
      <c r="UHU114" s="940"/>
      <c r="UHV114" s="940"/>
      <c r="UHW114" s="940"/>
      <c r="UHX114" s="940"/>
      <c r="UHY114" s="940"/>
      <c r="UHZ114" s="940"/>
      <c r="UIA114" s="940"/>
      <c r="UIB114" s="940"/>
      <c r="UIC114" s="940"/>
      <c r="UID114" s="940"/>
      <c r="UIE114" s="940"/>
      <c r="UIF114" s="940"/>
      <c r="UIG114" s="940"/>
      <c r="UIH114" s="940"/>
      <c r="UII114" s="940"/>
      <c r="UIJ114" s="940"/>
      <c r="UIK114" s="940"/>
      <c r="UIL114" s="940"/>
      <c r="UIM114" s="940"/>
      <c r="UIN114" s="940"/>
      <c r="UIO114" s="940"/>
      <c r="UIP114" s="940"/>
      <c r="UIQ114" s="940"/>
      <c r="UIR114" s="940"/>
      <c r="UIS114" s="940"/>
      <c r="UIT114" s="940"/>
      <c r="UIU114" s="940"/>
      <c r="UIV114" s="940"/>
      <c r="UIW114" s="940"/>
      <c r="UIX114" s="940"/>
      <c r="UIY114" s="940"/>
      <c r="UIZ114" s="940"/>
      <c r="UJA114" s="940"/>
      <c r="UJB114" s="940"/>
      <c r="UJC114" s="940"/>
      <c r="UJD114" s="940"/>
      <c r="UJE114" s="940"/>
      <c r="UJF114" s="940"/>
      <c r="UJG114" s="940"/>
      <c r="UJH114" s="940"/>
      <c r="UJI114" s="940"/>
      <c r="UJJ114" s="940"/>
      <c r="UJK114" s="940"/>
      <c r="UJL114" s="940"/>
      <c r="UJM114" s="940"/>
      <c r="UJN114" s="940"/>
      <c r="UJO114" s="940"/>
      <c r="UJP114" s="940"/>
      <c r="UJQ114" s="940"/>
      <c r="UJR114" s="940"/>
      <c r="UJS114" s="940"/>
      <c r="UJT114" s="940"/>
      <c r="UJU114" s="940"/>
      <c r="UJV114" s="940"/>
      <c r="UJW114" s="940"/>
      <c r="UJX114" s="940"/>
      <c r="UJY114" s="940"/>
      <c r="UJZ114" s="940"/>
      <c r="UKA114" s="940"/>
      <c r="UKB114" s="940"/>
      <c r="UKC114" s="940"/>
      <c r="UKD114" s="940"/>
      <c r="UKE114" s="940"/>
      <c r="UKF114" s="940"/>
      <c r="UKG114" s="940"/>
      <c r="UKH114" s="940"/>
      <c r="UKI114" s="940"/>
      <c r="UKJ114" s="940"/>
      <c r="UKK114" s="940"/>
      <c r="UKL114" s="940"/>
      <c r="UKM114" s="940"/>
      <c r="UKN114" s="940"/>
      <c r="UKO114" s="940"/>
      <c r="UKP114" s="940"/>
      <c r="UKQ114" s="940"/>
      <c r="UKR114" s="940"/>
      <c r="UKS114" s="940"/>
      <c r="UKT114" s="940"/>
      <c r="UKU114" s="940"/>
      <c r="UKV114" s="940"/>
      <c r="UKW114" s="940"/>
      <c r="UKX114" s="940"/>
      <c r="UKY114" s="940"/>
      <c r="UKZ114" s="940"/>
      <c r="ULA114" s="940"/>
      <c r="ULB114" s="940"/>
      <c r="ULC114" s="940"/>
      <c r="ULD114" s="940"/>
      <c r="ULE114" s="940"/>
      <c r="ULF114" s="940"/>
      <c r="ULG114" s="940"/>
      <c r="ULH114" s="940"/>
      <c r="ULI114" s="940"/>
      <c r="ULJ114" s="940"/>
      <c r="ULK114" s="940"/>
      <c r="ULL114" s="940"/>
      <c r="ULM114" s="940"/>
      <c r="ULN114" s="940"/>
      <c r="ULO114" s="940"/>
      <c r="ULP114" s="940"/>
      <c r="ULQ114" s="940"/>
      <c r="ULR114" s="940"/>
      <c r="ULS114" s="940"/>
      <c r="ULT114" s="940"/>
      <c r="ULU114" s="940"/>
      <c r="ULV114" s="940"/>
      <c r="ULW114" s="940"/>
      <c r="ULX114" s="940"/>
      <c r="ULY114" s="940"/>
      <c r="ULZ114" s="940"/>
      <c r="UMA114" s="940"/>
      <c r="UMB114" s="940"/>
      <c r="UMC114" s="940"/>
      <c r="UMD114" s="940"/>
      <c r="UME114" s="940"/>
      <c r="UMF114" s="940"/>
      <c r="UMG114" s="940"/>
      <c r="UMH114" s="940"/>
      <c r="UMI114" s="940"/>
      <c r="UMJ114" s="940"/>
      <c r="UMK114" s="940"/>
      <c r="UML114" s="940"/>
      <c r="UMM114" s="940"/>
      <c r="UMN114" s="940"/>
      <c r="UMO114" s="940"/>
      <c r="UMP114" s="940"/>
      <c r="UMQ114" s="940"/>
      <c r="UMR114" s="940"/>
      <c r="UMS114" s="940"/>
      <c r="UMT114" s="940"/>
      <c r="UMU114" s="940"/>
      <c r="UMV114" s="940"/>
      <c r="UMW114" s="940"/>
      <c r="UMX114" s="940"/>
      <c r="UMY114" s="940"/>
      <c r="UMZ114" s="940"/>
      <c r="UNA114" s="940"/>
      <c r="UNB114" s="940"/>
      <c r="UNC114" s="940"/>
      <c r="UND114" s="940"/>
      <c r="UNE114" s="940"/>
      <c r="UNF114" s="940"/>
      <c r="UNG114" s="940"/>
      <c r="UNH114" s="940"/>
      <c r="UNI114" s="940"/>
      <c r="UNJ114" s="940"/>
      <c r="UNK114" s="940"/>
      <c r="UNL114" s="940"/>
      <c r="UNM114" s="940"/>
      <c r="UNN114" s="940"/>
      <c r="UNO114" s="940"/>
      <c r="UNP114" s="940"/>
      <c r="UNQ114" s="940"/>
      <c r="UNR114" s="940"/>
      <c r="UNS114" s="940"/>
      <c r="UNT114" s="940"/>
      <c r="UNU114" s="940"/>
      <c r="UNV114" s="940"/>
      <c r="UNW114" s="940"/>
      <c r="UNX114" s="940"/>
      <c r="UNY114" s="940"/>
      <c r="UNZ114" s="940"/>
      <c r="UOA114" s="940"/>
      <c r="UOB114" s="940"/>
      <c r="UOC114" s="940"/>
      <c r="UOD114" s="940"/>
      <c r="UOE114" s="940"/>
      <c r="UOF114" s="940"/>
      <c r="UOG114" s="940"/>
      <c r="UOH114" s="940"/>
      <c r="UOI114" s="940"/>
      <c r="UOJ114" s="940"/>
      <c r="UOK114" s="940"/>
      <c r="UOL114" s="940"/>
      <c r="UOM114" s="940"/>
      <c r="UON114" s="940"/>
      <c r="UOO114" s="940"/>
      <c r="UOP114" s="940"/>
      <c r="UOQ114" s="940"/>
      <c r="UOR114" s="940"/>
      <c r="UOS114" s="940"/>
      <c r="UOT114" s="940"/>
      <c r="UOU114" s="940"/>
      <c r="UOV114" s="940"/>
      <c r="UOW114" s="940"/>
      <c r="UOX114" s="940"/>
      <c r="UOY114" s="940"/>
      <c r="UOZ114" s="940"/>
      <c r="UPA114" s="940"/>
      <c r="UPB114" s="940"/>
      <c r="UPC114" s="940"/>
      <c r="UPD114" s="940"/>
      <c r="UPE114" s="940"/>
      <c r="UPF114" s="940"/>
      <c r="UPG114" s="940"/>
      <c r="UPH114" s="940"/>
      <c r="UPI114" s="940"/>
      <c r="UPJ114" s="940"/>
      <c r="UPK114" s="940"/>
      <c r="UPL114" s="940"/>
      <c r="UPM114" s="940"/>
      <c r="UPN114" s="940"/>
      <c r="UPO114" s="940"/>
      <c r="UPP114" s="940"/>
      <c r="UPQ114" s="940"/>
      <c r="UPR114" s="940"/>
      <c r="UPS114" s="940"/>
      <c r="UPT114" s="940"/>
      <c r="UPU114" s="940"/>
      <c r="UPV114" s="940"/>
      <c r="UPW114" s="940"/>
      <c r="UPX114" s="940"/>
      <c r="UPY114" s="940"/>
      <c r="UPZ114" s="940"/>
      <c r="UQA114" s="940"/>
      <c r="UQB114" s="940"/>
      <c r="UQC114" s="940"/>
      <c r="UQD114" s="940"/>
      <c r="UQE114" s="940"/>
      <c r="UQF114" s="940"/>
      <c r="UQG114" s="940"/>
      <c r="UQH114" s="940"/>
      <c r="UQI114" s="940"/>
      <c r="UQJ114" s="940"/>
      <c r="UQK114" s="940"/>
      <c r="UQL114" s="940"/>
      <c r="UQM114" s="940"/>
      <c r="UQN114" s="940"/>
      <c r="UQO114" s="940"/>
      <c r="UQP114" s="940"/>
      <c r="UQQ114" s="940"/>
      <c r="UQR114" s="940"/>
      <c r="UQS114" s="940"/>
      <c r="UQT114" s="940"/>
      <c r="UQU114" s="940"/>
      <c r="UQV114" s="940"/>
      <c r="UQW114" s="940"/>
      <c r="UQX114" s="940"/>
      <c r="UQY114" s="940"/>
      <c r="UQZ114" s="940"/>
      <c r="URA114" s="940"/>
      <c r="URB114" s="940"/>
      <c r="URC114" s="940"/>
      <c r="URD114" s="940"/>
      <c r="URE114" s="940"/>
      <c r="URF114" s="940"/>
      <c r="URG114" s="940"/>
      <c r="URH114" s="940"/>
      <c r="URI114" s="940"/>
      <c r="URJ114" s="940"/>
      <c r="URK114" s="940"/>
      <c r="URL114" s="940"/>
      <c r="URM114" s="940"/>
      <c r="URN114" s="940"/>
      <c r="URO114" s="940"/>
      <c r="URP114" s="940"/>
      <c r="URQ114" s="940"/>
      <c r="URR114" s="940"/>
      <c r="URS114" s="940"/>
      <c r="URT114" s="940"/>
      <c r="URU114" s="940"/>
      <c r="URV114" s="940"/>
      <c r="URW114" s="940"/>
      <c r="URX114" s="940"/>
      <c r="URY114" s="940"/>
      <c r="URZ114" s="940"/>
      <c r="USA114" s="940"/>
      <c r="USB114" s="940"/>
      <c r="USC114" s="940"/>
      <c r="USD114" s="940"/>
      <c r="USE114" s="940"/>
      <c r="USF114" s="940"/>
      <c r="USG114" s="940"/>
      <c r="USH114" s="940"/>
      <c r="USI114" s="940"/>
      <c r="USJ114" s="940"/>
      <c r="USK114" s="940"/>
      <c r="USL114" s="940"/>
      <c r="USM114" s="940"/>
      <c r="USN114" s="940"/>
      <c r="USO114" s="940"/>
      <c r="USP114" s="940"/>
      <c r="USQ114" s="940"/>
      <c r="USR114" s="940"/>
      <c r="USS114" s="940"/>
      <c r="UST114" s="940"/>
      <c r="USU114" s="940"/>
      <c r="USV114" s="940"/>
      <c r="USW114" s="940"/>
      <c r="USX114" s="940"/>
      <c r="USY114" s="940"/>
      <c r="USZ114" s="940"/>
      <c r="UTA114" s="940"/>
      <c r="UTB114" s="940"/>
      <c r="UTC114" s="940"/>
      <c r="UTD114" s="940"/>
      <c r="UTE114" s="940"/>
      <c r="UTF114" s="940"/>
      <c r="UTG114" s="940"/>
      <c r="UTH114" s="940"/>
      <c r="UTI114" s="940"/>
      <c r="UTJ114" s="940"/>
      <c r="UTK114" s="940"/>
      <c r="UTL114" s="940"/>
      <c r="UTM114" s="940"/>
      <c r="UTN114" s="940"/>
      <c r="UTO114" s="940"/>
      <c r="UTP114" s="940"/>
      <c r="UTQ114" s="940"/>
      <c r="UTR114" s="940"/>
      <c r="UTS114" s="940"/>
      <c r="UTT114" s="940"/>
      <c r="UTU114" s="940"/>
      <c r="UTV114" s="940"/>
      <c r="UTW114" s="940"/>
      <c r="UTX114" s="940"/>
      <c r="UTY114" s="940"/>
      <c r="UTZ114" s="940"/>
      <c r="UUA114" s="940"/>
      <c r="UUB114" s="940"/>
      <c r="UUC114" s="940"/>
      <c r="UUD114" s="940"/>
      <c r="UUE114" s="940"/>
      <c r="UUF114" s="940"/>
      <c r="UUG114" s="940"/>
      <c r="UUH114" s="940"/>
      <c r="UUI114" s="940"/>
      <c r="UUJ114" s="940"/>
      <c r="UUK114" s="940"/>
      <c r="UUL114" s="940"/>
      <c r="UUM114" s="940"/>
      <c r="UUN114" s="940"/>
      <c r="UUO114" s="940"/>
      <c r="UUP114" s="940"/>
      <c r="UUQ114" s="940"/>
      <c r="UUR114" s="940"/>
      <c r="UUS114" s="940"/>
      <c r="UUT114" s="940"/>
      <c r="UUU114" s="940"/>
      <c r="UUV114" s="940"/>
      <c r="UUW114" s="940"/>
      <c r="UUX114" s="940"/>
      <c r="UUY114" s="940"/>
      <c r="UUZ114" s="940"/>
      <c r="UVA114" s="940"/>
      <c r="UVB114" s="940"/>
      <c r="UVC114" s="940"/>
      <c r="UVD114" s="940"/>
      <c r="UVE114" s="940"/>
      <c r="UVF114" s="940"/>
      <c r="UVG114" s="940"/>
      <c r="UVH114" s="940"/>
      <c r="UVI114" s="940"/>
      <c r="UVJ114" s="940"/>
      <c r="UVK114" s="940"/>
      <c r="UVL114" s="940"/>
      <c r="UVM114" s="940"/>
      <c r="UVN114" s="940"/>
      <c r="UVO114" s="940"/>
      <c r="UVP114" s="940"/>
      <c r="UVQ114" s="940"/>
      <c r="UVR114" s="940"/>
      <c r="UVS114" s="940"/>
      <c r="UVT114" s="940"/>
      <c r="UVU114" s="940"/>
      <c r="UVV114" s="940"/>
      <c r="UVW114" s="940"/>
      <c r="UVX114" s="940"/>
      <c r="UVY114" s="940"/>
      <c r="UVZ114" s="940"/>
      <c r="UWA114" s="940"/>
      <c r="UWB114" s="940"/>
      <c r="UWC114" s="940"/>
      <c r="UWD114" s="940"/>
      <c r="UWE114" s="940"/>
      <c r="UWF114" s="940"/>
      <c r="UWG114" s="940"/>
      <c r="UWH114" s="940"/>
      <c r="UWI114" s="940"/>
      <c r="UWJ114" s="940"/>
      <c r="UWK114" s="940"/>
      <c r="UWL114" s="940"/>
      <c r="UWM114" s="940"/>
      <c r="UWN114" s="940"/>
      <c r="UWO114" s="940"/>
      <c r="UWP114" s="940"/>
      <c r="UWQ114" s="940"/>
      <c r="UWR114" s="940"/>
      <c r="UWS114" s="940"/>
      <c r="UWT114" s="940"/>
      <c r="UWU114" s="940"/>
      <c r="UWV114" s="940"/>
      <c r="UWW114" s="940"/>
      <c r="UWX114" s="940"/>
      <c r="UWY114" s="940"/>
      <c r="UWZ114" s="940"/>
      <c r="UXA114" s="940"/>
      <c r="UXB114" s="940"/>
      <c r="UXC114" s="940"/>
      <c r="UXD114" s="940"/>
      <c r="UXE114" s="940"/>
      <c r="UXF114" s="940"/>
      <c r="UXG114" s="940"/>
      <c r="UXH114" s="940"/>
      <c r="UXI114" s="940"/>
      <c r="UXJ114" s="940"/>
      <c r="UXK114" s="940"/>
      <c r="UXL114" s="940"/>
      <c r="UXM114" s="940"/>
      <c r="UXN114" s="940"/>
      <c r="UXO114" s="940"/>
      <c r="UXP114" s="940"/>
      <c r="UXQ114" s="940"/>
      <c r="UXR114" s="940"/>
      <c r="UXS114" s="940"/>
      <c r="UXT114" s="940"/>
      <c r="UXU114" s="940"/>
      <c r="UXV114" s="940"/>
      <c r="UXW114" s="940"/>
      <c r="UXX114" s="940"/>
      <c r="UXY114" s="940"/>
      <c r="UXZ114" s="940"/>
      <c r="UYA114" s="940"/>
      <c r="UYB114" s="940"/>
      <c r="UYC114" s="940"/>
      <c r="UYD114" s="940"/>
      <c r="UYE114" s="940"/>
      <c r="UYF114" s="940"/>
      <c r="UYG114" s="940"/>
      <c r="UYH114" s="940"/>
      <c r="UYI114" s="940"/>
      <c r="UYJ114" s="940"/>
      <c r="UYK114" s="940"/>
      <c r="UYL114" s="940"/>
      <c r="UYM114" s="940"/>
      <c r="UYN114" s="940"/>
      <c r="UYO114" s="940"/>
      <c r="UYP114" s="940"/>
      <c r="UYQ114" s="940"/>
      <c r="UYR114" s="940"/>
      <c r="UYS114" s="940"/>
      <c r="UYT114" s="940"/>
      <c r="UYU114" s="940"/>
      <c r="UYV114" s="940"/>
      <c r="UYW114" s="940"/>
      <c r="UYX114" s="940"/>
      <c r="UYY114" s="940"/>
      <c r="UYZ114" s="940"/>
      <c r="UZA114" s="940"/>
      <c r="UZB114" s="940"/>
      <c r="UZC114" s="940"/>
      <c r="UZD114" s="940"/>
      <c r="UZE114" s="940"/>
      <c r="UZF114" s="940"/>
      <c r="UZG114" s="940"/>
      <c r="UZH114" s="940"/>
      <c r="UZI114" s="940"/>
      <c r="UZJ114" s="940"/>
      <c r="UZK114" s="940"/>
      <c r="UZL114" s="940"/>
      <c r="UZM114" s="940"/>
      <c r="UZN114" s="940"/>
      <c r="UZO114" s="940"/>
      <c r="UZP114" s="940"/>
      <c r="UZQ114" s="940"/>
      <c r="UZR114" s="940"/>
      <c r="UZS114" s="940"/>
      <c r="UZT114" s="940"/>
      <c r="UZU114" s="940"/>
      <c r="UZV114" s="940"/>
      <c r="UZW114" s="940"/>
      <c r="UZX114" s="940"/>
      <c r="UZY114" s="940"/>
      <c r="UZZ114" s="940"/>
      <c r="VAA114" s="940"/>
      <c r="VAB114" s="940"/>
      <c r="VAC114" s="940"/>
      <c r="VAD114" s="940"/>
      <c r="VAE114" s="940"/>
      <c r="VAF114" s="940"/>
      <c r="VAG114" s="940"/>
      <c r="VAH114" s="940"/>
      <c r="VAI114" s="940"/>
      <c r="VAJ114" s="940"/>
      <c r="VAK114" s="940"/>
      <c r="VAL114" s="940"/>
      <c r="VAM114" s="940"/>
      <c r="VAN114" s="940"/>
      <c r="VAO114" s="940"/>
      <c r="VAP114" s="940"/>
      <c r="VAQ114" s="940"/>
      <c r="VAR114" s="940"/>
      <c r="VAS114" s="940"/>
      <c r="VAT114" s="940"/>
      <c r="VAU114" s="940"/>
      <c r="VAV114" s="940"/>
      <c r="VAW114" s="940"/>
      <c r="VAX114" s="940"/>
      <c r="VAY114" s="940"/>
      <c r="VAZ114" s="940"/>
      <c r="VBA114" s="940"/>
      <c r="VBB114" s="940"/>
      <c r="VBC114" s="940"/>
      <c r="VBD114" s="940"/>
      <c r="VBE114" s="940"/>
      <c r="VBF114" s="940"/>
      <c r="VBG114" s="940"/>
      <c r="VBH114" s="940"/>
      <c r="VBI114" s="940"/>
      <c r="VBJ114" s="940"/>
      <c r="VBK114" s="940"/>
      <c r="VBL114" s="940"/>
      <c r="VBM114" s="940"/>
      <c r="VBN114" s="940"/>
      <c r="VBO114" s="940"/>
      <c r="VBP114" s="940"/>
      <c r="VBQ114" s="940"/>
      <c r="VBR114" s="940"/>
      <c r="VBS114" s="940"/>
      <c r="VBT114" s="940"/>
      <c r="VBU114" s="940"/>
      <c r="VBV114" s="940"/>
      <c r="VBW114" s="940"/>
      <c r="VBX114" s="940"/>
      <c r="VBY114" s="940"/>
      <c r="VBZ114" s="940"/>
      <c r="VCA114" s="940"/>
      <c r="VCB114" s="940"/>
      <c r="VCC114" s="940"/>
      <c r="VCD114" s="940"/>
      <c r="VCE114" s="940"/>
      <c r="VCF114" s="940"/>
      <c r="VCG114" s="940"/>
      <c r="VCH114" s="940"/>
      <c r="VCI114" s="940"/>
      <c r="VCJ114" s="940"/>
      <c r="VCK114" s="940"/>
      <c r="VCL114" s="940"/>
      <c r="VCM114" s="940"/>
      <c r="VCN114" s="940"/>
      <c r="VCO114" s="940"/>
      <c r="VCP114" s="940"/>
      <c r="VCQ114" s="940"/>
      <c r="VCR114" s="940"/>
      <c r="VCS114" s="940"/>
      <c r="VCT114" s="940"/>
      <c r="VCU114" s="940"/>
      <c r="VCV114" s="940"/>
      <c r="VCW114" s="940"/>
      <c r="VCX114" s="940"/>
      <c r="VCY114" s="940"/>
      <c r="VCZ114" s="940"/>
      <c r="VDA114" s="940"/>
      <c r="VDB114" s="940"/>
      <c r="VDC114" s="940"/>
      <c r="VDD114" s="940"/>
      <c r="VDE114" s="940"/>
      <c r="VDF114" s="940"/>
      <c r="VDG114" s="940"/>
      <c r="VDH114" s="940"/>
      <c r="VDI114" s="940"/>
      <c r="VDJ114" s="940"/>
      <c r="VDK114" s="940"/>
      <c r="VDL114" s="940"/>
      <c r="VDM114" s="940"/>
      <c r="VDN114" s="940"/>
      <c r="VDO114" s="940"/>
      <c r="VDP114" s="940"/>
      <c r="VDQ114" s="940"/>
      <c r="VDR114" s="940"/>
      <c r="VDS114" s="940"/>
      <c r="VDT114" s="940"/>
      <c r="VDU114" s="940"/>
      <c r="VDV114" s="940"/>
      <c r="VDW114" s="940"/>
      <c r="VDX114" s="940"/>
      <c r="VDY114" s="940"/>
      <c r="VDZ114" s="940"/>
      <c r="VEA114" s="940"/>
      <c r="VEB114" s="940"/>
      <c r="VEC114" s="940"/>
      <c r="VED114" s="940"/>
      <c r="VEE114" s="940"/>
      <c r="VEF114" s="940"/>
      <c r="VEG114" s="940"/>
      <c r="VEH114" s="940"/>
      <c r="VEI114" s="940"/>
      <c r="VEJ114" s="940"/>
      <c r="VEK114" s="940"/>
      <c r="VEL114" s="940"/>
      <c r="VEM114" s="940"/>
      <c r="VEN114" s="940"/>
      <c r="VEO114" s="940"/>
      <c r="VEP114" s="940"/>
      <c r="VEQ114" s="940"/>
      <c r="VER114" s="940"/>
      <c r="VES114" s="940"/>
      <c r="VET114" s="940"/>
      <c r="VEU114" s="940"/>
      <c r="VEV114" s="940"/>
      <c r="VEW114" s="940"/>
      <c r="VEX114" s="940"/>
      <c r="VEY114" s="940"/>
      <c r="VEZ114" s="940"/>
      <c r="VFA114" s="940"/>
      <c r="VFB114" s="940"/>
      <c r="VFC114" s="940"/>
      <c r="VFD114" s="940"/>
      <c r="VFE114" s="940"/>
      <c r="VFF114" s="940"/>
      <c r="VFG114" s="940"/>
      <c r="VFH114" s="940"/>
      <c r="VFI114" s="940"/>
      <c r="VFJ114" s="940"/>
      <c r="VFK114" s="940"/>
      <c r="VFL114" s="940"/>
      <c r="VFM114" s="940"/>
      <c r="VFN114" s="940"/>
      <c r="VFO114" s="940"/>
      <c r="VFP114" s="940"/>
      <c r="VFQ114" s="940"/>
      <c r="VFR114" s="940"/>
      <c r="VFS114" s="940"/>
      <c r="VFT114" s="940"/>
      <c r="VFU114" s="940"/>
      <c r="VFV114" s="940"/>
      <c r="VFW114" s="940"/>
      <c r="VFX114" s="940"/>
      <c r="VFY114" s="940"/>
      <c r="VFZ114" s="940"/>
      <c r="VGA114" s="940"/>
      <c r="VGB114" s="940"/>
      <c r="VGC114" s="940"/>
      <c r="VGD114" s="940"/>
      <c r="VGE114" s="940"/>
      <c r="VGF114" s="940"/>
      <c r="VGG114" s="940"/>
      <c r="VGH114" s="940"/>
      <c r="VGI114" s="940"/>
      <c r="VGJ114" s="940"/>
      <c r="VGK114" s="940"/>
      <c r="VGL114" s="940"/>
      <c r="VGM114" s="940"/>
      <c r="VGN114" s="940"/>
      <c r="VGO114" s="940"/>
      <c r="VGP114" s="940"/>
      <c r="VGQ114" s="940"/>
      <c r="VGR114" s="940"/>
      <c r="VGS114" s="940"/>
      <c r="VGT114" s="940"/>
      <c r="VGU114" s="940"/>
      <c r="VGV114" s="940"/>
      <c r="VGW114" s="940"/>
      <c r="VGX114" s="940"/>
      <c r="VGY114" s="940"/>
      <c r="VGZ114" s="940"/>
      <c r="VHA114" s="940"/>
      <c r="VHB114" s="940"/>
      <c r="VHC114" s="940"/>
      <c r="VHD114" s="940"/>
      <c r="VHE114" s="940"/>
      <c r="VHF114" s="940"/>
      <c r="VHG114" s="940"/>
      <c r="VHH114" s="940"/>
      <c r="VHI114" s="940"/>
      <c r="VHJ114" s="940"/>
      <c r="VHK114" s="940"/>
      <c r="VHL114" s="940"/>
      <c r="VHM114" s="940"/>
      <c r="VHN114" s="940"/>
      <c r="VHO114" s="940"/>
      <c r="VHP114" s="940"/>
      <c r="VHQ114" s="940"/>
      <c r="VHR114" s="940"/>
      <c r="VHS114" s="940"/>
      <c r="VHT114" s="940"/>
      <c r="VHU114" s="940"/>
      <c r="VHV114" s="940"/>
      <c r="VHW114" s="940"/>
      <c r="VHX114" s="940"/>
      <c r="VHY114" s="940"/>
      <c r="VHZ114" s="940"/>
      <c r="VIA114" s="940"/>
      <c r="VIB114" s="940"/>
      <c r="VIC114" s="940"/>
      <c r="VID114" s="940"/>
      <c r="VIE114" s="940"/>
      <c r="VIF114" s="940"/>
      <c r="VIG114" s="940"/>
      <c r="VIH114" s="940"/>
      <c r="VII114" s="940"/>
      <c r="VIJ114" s="940"/>
      <c r="VIK114" s="940"/>
      <c r="VIL114" s="940"/>
      <c r="VIM114" s="940"/>
      <c r="VIN114" s="940"/>
      <c r="VIO114" s="940"/>
      <c r="VIP114" s="940"/>
      <c r="VIQ114" s="940"/>
      <c r="VIR114" s="940"/>
      <c r="VIS114" s="940"/>
      <c r="VIT114" s="940"/>
      <c r="VIU114" s="940"/>
      <c r="VIV114" s="940"/>
      <c r="VIW114" s="940"/>
      <c r="VIX114" s="940"/>
      <c r="VIY114" s="940"/>
      <c r="VIZ114" s="940"/>
      <c r="VJA114" s="940"/>
      <c r="VJB114" s="940"/>
      <c r="VJC114" s="940"/>
      <c r="VJD114" s="940"/>
      <c r="VJE114" s="940"/>
      <c r="VJF114" s="940"/>
      <c r="VJG114" s="940"/>
      <c r="VJH114" s="940"/>
      <c r="VJI114" s="940"/>
      <c r="VJJ114" s="940"/>
      <c r="VJK114" s="940"/>
      <c r="VJL114" s="940"/>
      <c r="VJM114" s="940"/>
      <c r="VJN114" s="940"/>
      <c r="VJO114" s="940"/>
      <c r="VJP114" s="940"/>
      <c r="VJQ114" s="940"/>
      <c r="VJR114" s="940"/>
      <c r="VJS114" s="940"/>
      <c r="VJT114" s="940"/>
      <c r="VJU114" s="940"/>
      <c r="VJV114" s="940"/>
      <c r="VJW114" s="940"/>
      <c r="VJX114" s="940"/>
      <c r="VJY114" s="940"/>
      <c r="VJZ114" s="940"/>
      <c r="VKA114" s="940"/>
      <c r="VKB114" s="940"/>
      <c r="VKC114" s="940"/>
      <c r="VKD114" s="940"/>
      <c r="VKE114" s="940"/>
      <c r="VKF114" s="940"/>
      <c r="VKG114" s="940"/>
      <c r="VKH114" s="940"/>
      <c r="VKI114" s="940"/>
      <c r="VKJ114" s="940"/>
      <c r="VKK114" s="940"/>
      <c r="VKL114" s="940"/>
      <c r="VKM114" s="940"/>
      <c r="VKN114" s="940"/>
      <c r="VKO114" s="940"/>
      <c r="VKP114" s="940"/>
      <c r="VKQ114" s="940"/>
      <c r="VKR114" s="940"/>
      <c r="VKS114" s="940"/>
      <c r="VKT114" s="940"/>
      <c r="VKU114" s="940"/>
      <c r="VKV114" s="940"/>
      <c r="VKW114" s="940"/>
      <c r="VKX114" s="940"/>
      <c r="VKY114" s="940"/>
      <c r="VKZ114" s="940"/>
      <c r="VLA114" s="940"/>
      <c r="VLB114" s="940"/>
      <c r="VLC114" s="940"/>
      <c r="VLD114" s="940"/>
      <c r="VLE114" s="940"/>
      <c r="VLF114" s="940"/>
      <c r="VLG114" s="940"/>
      <c r="VLH114" s="940"/>
      <c r="VLI114" s="940"/>
      <c r="VLJ114" s="940"/>
      <c r="VLK114" s="940"/>
      <c r="VLL114" s="940"/>
      <c r="VLM114" s="940"/>
      <c r="VLN114" s="940"/>
      <c r="VLO114" s="940"/>
      <c r="VLP114" s="940"/>
      <c r="VLQ114" s="940"/>
      <c r="VLR114" s="940"/>
      <c r="VLS114" s="940"/>
      <c r="VLT114" s="940"/>
      <c r="VLU114" s="940"/>
      <c r="VLV114" s="940"/>
      <c r="VLW114" s="940"/>
      <c r="VLX114" s="940"/>
      <c r="VLY114" s="940"/>
      <c r="VLZ114" s="940"/>
      <c r="VMA114" s="940"/>
      <c r="VMB114" s="940"/>
      <c r="VMC114" s="940"/>
      <c r="VMD114" s="940"/>
      <c r="VME114" s="940"/>
      <c r="VMF114" s="940"/>
      <c r="VMG114" s="940"/>
      <c r="VMH114" s="940"/>
      <c r="VMI114" s="940"/>
      <c r="VMJ114" s="940"/>
      <c r="VMK114" s="940"/>
      <c r="VML114" s="940"/>
      <c r="VMM114" s="940"/>
      <c r="VMN114" s="940"/>
      <c r="VMO114" s="940"/>
      <c r="VMP114" s="940"/>
      <c r="VMQ114" s="940"/>
      <c r="VMR114" s="940"/>
      <c r="VMS114" s="940"/>
      <c r="VMT114" s="940"/>
      <c r="VMU114" s="940"/>
      <c r="VMV114" s="940"/>
      <c r="VMW114" s="940"/>
      <c r="VMX114" s="940"/>
      <c r="VMY114" s="940"/>
      <c r="VMZ114" s="940"/>
      <c r="VNA114" s="940"/>
      <c r="VNB114" s="940"/>
      <c r="VNC114" s="940"/>
      <c r="VND114" s="940"/>
      <c r="VNE114" s="940"/>
      <c r="VNF114" s="940"/>
      <c r="VNG114" s="940"/>
      <c r="VNH114" s="940"/>
      <c r="VNI114" s="940"/>
      <c r="VNJ114" s="940"/>
      <c r="VNK114" s="940"/>
      <c r="VNL114" s="940"/>
      <c r="VNM114" s="940"/>
      <c r="VNN114" s="940"/>
      <c r="VNO114" s="940"/>
      <c r="VNP114" s="940"/>
      <c r="VNQ114" s="940"/>
      <c r="VNR114" s="940"/>
      <c r="VNS114" s="940"/>
      <c r="VNT114" s="940"/>
      <c r="VNU114" s="940"/>
      <c r="VNV114" s="940"/>
      <c r="VNW114" s="940"/>
      <c r="VNX114" s="940"/>
      <c r="VNY114" s="940"/>
      <c r="VNZ114" s="940"/>
      <c r="VOA114" s="940"/>
      <c r="VOB114" s="940"/>
      <c r="VOC114" s="940"/>
      <c r="VOD114" s="940"/>
      <c r="VOE114" s="940"/>
      <c r="VOF114" s="940"/>
      <c r="VOG114" s="940"/>
      <c r="VOH114" s="940"/>
      <c r="VOI114" s="940"/>
      <c r="VOJ114" s="940"/>
      <c r="VOK114" s="940"/>
      <c r="VOL114" s="940"/>
      <c r="VOM114" s="940"/>
      <c r="VON114" s="940"/>
      <c r="VOO114" s="940"/>
      <c r="VOP114" s="940"/>
      <c r="VOQ114" s="940"/>
      <c r="VOR114" s="940"/>
      <c r="VOS114" s="940"/>
      <c r="VOT114" s="940"/>
      <c r="VOU114" s="940"/>
      <c r="VOV114" s="940"/>
      <c r="VOW114" s="940"/>
      <c r="VOX114" s="940"/>
      <c r="VOY114" s="940"/>
      <c r="VOZ114" s="940"/>
      <c r="VPA114" s="940"/>
      <c r="VPB114" s="940"/>
      <c r="VPC114" s="940"/>
      <c r="VPD114" s="940"/>
      <c r="VPE114" s="940"/>
      <c r="VPF114" s="940"/>
      <c r="VPG114" s="940"/>
      <c r="VPH114" s="940"/>
      <c r="VPI114" s="940"/>
      <c r="VPJ114" s="940"/>
      <c r="VPK114" s="940"/>
      <c r="VPL114" s="940"/>
      <c r="VPM114" s="940"/>
      <c r="VPN114" s="940"/>
      <c r="VPO114" s="940"/>
      <c r="VPP114" s="940"/>
      <c r="VPQ114" s="940"/>
      <c r="VPR114" s="940"/>
      <c r="VPS114" s="940"/>
      <c r="VPT114" s="940"/>
      <c r="VPU114" s="940"/>
      <c r="VPV114" s="940"/>
      <c r="VPW114" s="940"/>
      <c r="VPX114" s="940"/>
      <c r="VPY114" s="940"/>
      <c r="VPZ114" s="940"/>
      <c r="VQA114" s="940"/>
      <c r="VQB114" s="940"/>
      <c r="VQC114" s="940"/>
      <c r="VQD114" s="940"/>
      <c r="VQE114" s="940"/>
      <c r="VQF114" s="940"/>
      <c r="VQG114" s="940"/>
      <c r="VQH114" s="940"/>
      <c r="VQI114" s="940"/>
      <c r="VQJ114" s="940"/>
      <c r="VQK114" s="940"/>
      <c r="VQL114" s="940"/>
      <c r="VQM114" s="940"/>
      <c r="VQN114" s="940"/>
      <c r="VQO114" s="940"/>
      <c r="VQP114" s="940"/>
      <c r="VQQ114" s="940"/>
      <c r="VQR114" s="940"/>
      <c r="VQS114" s="940"/>
      <c r="VQT114" s="940"/>
      <c r="VQU114" s="940"/>
      <c r="VQV114" s="940"/>
      <c r="VQW114" s="940"/>
      <c r="VQX114" s="940"/>
      <c r="VQY114" s="940"/>
      <c r="VQZ114" s="940"/>
      <c r="VRA114" s="940"/>
      <c r="VRB114" s="940"/>
      <c r="VRC114" s="940"/>
      <c r="VRD114" s="940"/>
      <c r="VRE114" s="940"/>
      <c r="VRF114" s="940"/>
      <c r="VRG114" s="940"/>
      <c r="VRH114" s="940"/>
      <c r="VRI114" s="940"/>
      <c r="VRJ114" s="940"/>
      <c r="VRK114" s="940"/>
      <c r="VRL114" s="940"/>
      <c r="VRM114" s="940"/>
      <c r="VRN114" s="940"/>
      <c r="VRO114" s="940"/>
      <c r="VRP114" s="940"/>
      <c r="VRQ114" s="940"/>
      <c r="VRR114" s="940"/>
      <c r="VRS114" s="940"/>
      <c r="VRT114" s="940"/>
      <c r="VRU114" s="940"/>
      <c r="VRV114" s="940"/>
      <c r="VRW114" s="940"/>
      <c r="VRX114" s="940"/>
      <c r="VRY114" s="940"/>
      <c r="VRZ114" s="940"/>
      <c r="VSA114" s="940"/>
      <c r="VSB114" s="940"/>
      <c r="VSC114" s="940"/>
      <c r="VSD114" s="940"/>
      <c r="VSE114" s="940"/>
      <c r="VSF114" s="940"/>
      <c r="VSG114" s="940"/>
      <c r="VSH114" s="940"/>
      <c r="VSI114" s="940"/>
      <c r="VSJ114" s="940"/>
      <c r="VSK114" s="940"/>
      <c r="VSL114" s="940"/>
      <c r="VSM114" s="940"/>
      <c r="VSN114" s="940"/>
      <c r="VSO114" s="940"/>
      <c r="VSP114" s="940"/>
      <c r="VSQ114" s="940"/>
      <c r="VSR114" s="940"/>
      <c r="VSS114" s="940"/>
      <c r="VST114" s="940"/>
      <c r="VSU114" s="940"/>
      <c r="VSV114" s="940"/>
      <c r="VSW114" s="940"/>
      <c r="VSX114" s="940"/>
      <c r="VSY114" s="940"/>
      <c r="VSZ114" s="940"/>
      <c r="VTA114" s="940"/>
      <c r="VTB114" s="940"/>
      <c r="VTC114" s="940"/>
      <c r="VTD114" s="940"/>
      <c r="VTE114" s="940"/>
      <c r="VTF114" s="940"/>
      <c r="VTG114" s="940"/>
      <c r="VTH114" s="940"/>
      <c r="VTI114" s="940"/>
      <c r="VTJ114" s="940"/>
      <c r="VTK114" s="940"/>
      <c r="VTL114" s="940"/>
      <c r="VTM114" s="940"/>
      <c r="VTN114" s="940"/>
      <c r="VTO114" s="940"/>
      <c r="VTP114" s="940"/>
      <c r="VTQ114" s="940"/>
      <c r="VTR114" s="940"/>
      <c r="VTS114" s="940"/>
      <c r="VTT114" s="940"/>
      <c r="VTU114" s="940"/>
      <c r="VTV114" s="940"/>
      <c r="VTW114" s="940"/>
      <c r="VTX114" s="940"/>
      <c r="VTY114" s="940"/>
      <c r="VTZ114" s="940"/>
      <c r="VUA114" s="940"/>
      <c r="VUB114" s="940"/>
      <c r="VUC114" s="940"/>
      <c r="VUD114" s="940"/>
      <c r="VUE114" s="940"/>
      <c r="VUF114" s="940"/>
      <c r="VUG114" s="940"/>
      <c r="VUH114" s="940"/>
      <c r="VUI114" s="940"/>
      <c r="VUJ114" s="940"/>
      <c r="VUK114" s="940"/>
      <c r="VUL114" s="940"/>
      <c r="VUM114" s="940"/>
      <c r="VUN114" s="940"/>
      <c r="VUO114" s="940"/>
      <c r="VUP114" s="940"/>
      <c r="VUQ114" s="940"/>
      <c r="VUR114" s="940"/>
      <c r="VUS114" s="940"/>
      <c r="VUT114" s="940"/>
      <c r="VUU114" s="940"/>
      <c r="VUV114" s="940"/>
      <c r="VUW114" s="940"/>
      <c r="VUX114" s="940"/>
      <c r="VUY114" s="940"/>
      <c r="VUZ114" s="940"/>
      <c r="VVA114" s="940"/>
      <c r="VVB114" s="940"/>
      <c r="VVC114" s="940"/>
      <c r="VVD114" s="940"/>
      <c r="VVE114" s="940"/>
      <c r="VVF114" s="940"/>
      <c r="VVG114" s="940"/>
      <c r="VVH114" s="940"/>
      <c r="VVI114" s="940"/>
      <c r="VVJ114" s="940"/>
      <c r="VVK114" s="940"/>
      <c r="VVL114" s="940"/>
      <c r="VVM114" s="940"/>
      <c r="VVN114" s="940"/>
      <c r="VVO114" s="940"/>
      <c r="VVP114" s="940"/>
      <c r="VVQ114" s="940"/>
      <c r="VVR114" s="940"/>
      <c r="VVS114" s="940"/>
      <c r="VVT114" s="940"/>
      <c r="VVU114" s="940"/>
      <c r="VVV114" s="940"/>
      <c r="VVW114" s="940"/>
      <c r="VVX114" s="940"/>
      <c r="VVY114" s="940"/>
      <c r="VVZ114" s="940"/>
      <c r="VWA114" s="940"/>
      <c r="VWB114" s="940"/>
      <c r="VWC114" s="940"/>
      <c r="VWD114" s="940"/>
      <c r="VWE114" s="940"/>
      <c r="VWF114" s="940"/>
      <c r="VWG114" s="940"/>
      <c r="VWH114" s="940"/>
      <c r="VWI114" s="940"/>
      <c r="VWJ114" s="940"/>
      <c r="VWK114" s="940"/>
      <c r="VWL114" s="940"/>
      <c r="VWM114" s="940"/>
      <c r="VWN114" s="940"/>
      <c r="VWO114" s="940"/>
      <c r="VWP114" s="940"/>
      <c r="VWQ114" s="940"/>
      <c r="VWR114" s="940"/>
      <c r="VWS114" s="940"/>
      <c r="VWT114" s="940"/>
      <c r="VWU114" s="940"/>
      <c r="VWV114" s="940"/>
      <c r="VWW114" s="940"/>
      <c r="VWX114" s="940"/>
      <c r="VWY114" s="940"/>
      <c r="VWZ114" s="940"/>
      <c r="VXA114" s="940"/>
      <c r="VXB114" s="940"/>
      <c r="VXC114" s="940"/>
      <c r="VXD114" s="940"/>
      <c r="VXE114" s="940"/>
      <c r="VXF114" s="940"/>
      <c r="VXG114" s="940"/>
      <c r="VXH114" s="940"/>
      <c r="VXI114" s="940"/>
      <c r="VXJ114" s="940"/>
      <c r="VXK114" s="940"/>
      <c r="VXL114" s="940"/>
      <c r="VXM114" s="940"/>
      <c r="VXN114" s="940"/>
      <c r="VXO114" s="940"/>
      <c r="VXP114" s="940"/>
      <c r="VXQ114" s="940"/>
      <c r="VXR114" s="940"/>
      <c r="VXS114" s="940"/>
      <c r="VXT114" s="940"/>
      <c r="VXU114" s="940"/>
      <c r="VXV114" s="940"/>
      <c r="VXW114" s="940"/>
      <c r="VXX114" s="940"/>
      <c r="VXY114" s="940"/>
      <c r="VXZ114" s="940"/>
      <c r="VYA114" s="940"/>
      <c r="VYB114" s="940"/>
      <c r="VYC114" s="940"/>
      <c r="VYD114" s="940"/>
      <c r="VYE114" s="940"/>
      <c r="VYF114" s="940"/>
      <c r="VYG114" s="940"/>
      <c r="VYH114" s="940"/>
      <c r="VYI114" s="940"/>
      <c r="VYJ114" s="940"/>
      <c r="VYK114" s="940"/>
      <c r="VYL114" s="940"/>
      <c r="VYM114" s="940"/>
      <c r="VYN114" s="940"/>
      <c r="VYO114" s="940"/>
      <c r="VYP114" s="940"/>
      <c r="VYQ114" s="940"/>
      <c r="VYR114" s="940"/>
      <c r="VYS114" s="940"/>
      <c r="VYT114" s="940"/>
      <c r="VYU114" s="940"/>
      <c r="VYV114" s="940"/>
      <c r="VYW114" s="940"/>
      <c r="VYX114" s="940"/>
      <c r="VYY114" s="940"/>
      <c r="VYZ114" s="940"/>
      <c r="VZA114" s="940"/>
      <c r="VZB114" s="940"/>
      <c r="VZC114" s="940"/>
      <c r="VZD114" s="940"/>
      <c r="VZE114" s="940"/>
      <c r="VZF114" s="940"/>
      <c r="VZG114" s="940"/>
      <c r="VZH114" s="940"/>
      <c r="VZI114" s="940"/>
      <c r="VZJ114" s="940"/>
      <c r="VZK114" s="940"/>
      <c r="VZL114" s="940"/>
      <c r="VZM114" s="940"/>
      <c r="VZN114" s="940"/>
      <c r="VZO114" s="940"/>
      <c r="VZP114" s="940"/>
      <c r="VZQ114" s="940"/>
      <c r="VZR114" s="940"/>
      <c r="VZS114" s="940"/>
      <c r="VZT114" s="940"/>
      <c r="VZU114" s="940"/>
      <c r="VZV114" s="940"/>
      <c r="VZW114" s="940"/>
      <c r="VZX114" s="940"/>
      <c r="VZY114" s="940"/>
      <c r="VZZ114" s="940"/>
      <c r="WAA114" s="940"/>
      <c r="WAB114" s="940"/>
      <c r="WAC114" s="940"/>
      <c r="WAD114" s="940"/>
      <c r="WAE114" s="940"/>
      <c r="WAF114" s="940"/>
      <c r="WAG114" s="940"/>
      <c r="WAH114" s="940"/>
      <c r="WAI114" s="940"/>
      <c r="WAJ114" s="940"/>
      <c r="WAK114" s="940"/>
      <c r="WAL114" s="940"/>
      <c r="WAM114" s="940"/>
      <c r="WAN114" s="940"/>
      <c r="WAO114" s="940"/>
      <c r="WAP114" s="940"/>
      <c r="WAQ114" s="940"/>
      <c r="WAR114" s="940"/>
      <c r="WAS114" s="940"/>
      <c r="WAT114" s="940"/>
      <c r="WAU114" s="940"/>
      <c r="WAV114" s="940"/>
      <c r="WAW114" s="940"/>
      <c r="WAX114" s="940"/>
      <c r="WAY114" s="940"/>
      <c r="WAZ114" s="940"/>
      <c r="WBA114" s="940"/>
      <c r="WBB114" s="940"/>
      <c r="WBC114" s="940"/>
      <c r="WBD114" s="940"/>
      <c r="WBE114" s="940"/>
      <c r="WBF114" s="940"/>
      <c r="WBG114" s="940"/>
      <c r="WBH114" s="940"/>
      <c r="WBI114" s="940"/>
      <c r="WBJ114" s="940"/>
      <c r="WBK114" s="940"/>
      <c r="WBL114" s="940"/>
      <c r="WBM114" s="940"/>
      <c r="WBN114" s="940"/>
      <c r="WBO114" s="940"/>
      <c r="WBP114" s="940"/>
      <c r="WBQ114" s="940"/>
      <c r="WBR114" s="940"/>
      <c r="WBS114" s="940"/>
      <c r="WBT114" s="940"/>
      <c r="WBU114" s="940"/>
      <c r="WBV114" s="940"/>
      <c r="WBW114" s="940"/>
      <c r="WBX114" s="940"/>
      <c r="WBY114" s="940"/>
      <c r="WBZ114" s="940"/>
      <c r="WCA114" s="940"/>
      <c r="WCB114" s="940"/>
      <c r="WCC114" s="940"/>
      <c r="WCD114" s="940"/>
      <c r="WCE114" s="940"/>
      <c r="WCF114" s="940"/>
      <c r="WCG114" s="940"/>
      <c r="WCH114" s="940"/>
      <c r="WCI114" s="940"/>
      <c r="WCJ114" s="940"/>
      <c r="WCK114" s="940"/>
      <c r="WCL114" s="940"/>
      <c r="WCM114" s="940"/>
      <c r="WCN114" s="940"/>
      <c r="WCO114" s="940"/>
      <c r="WCP114" s="940"/>
      <c r="WCQ114" s="940"/>
      <c r="WCR114" s="940"/>
      <c r="WCS114" s="940"/>
      <c r="WCT114" s="940"/>
      <c r="WCU114" s="940"/>
      <c r="WCV114" s="940"/>
      <c r="WCW114" s="940"/>
      <c r="WCX114" s="940"/>
      <c r="WCY114" s="940"/>
      <c r="WCZ114" s="940"/>
      <c r="WDA114" s="940"/>
      <c r="WDB114" s="940"/>
      <c r="WDC114" s="940"/>
      <c r="WDD114" s="940"/>
      <c r="WDE114" s="940"/>
      <c r="WDF114" s="940"/>
      <c r="WDG114" s="940"/>
      <c r="WDH114" s="940"/>
      <c r="WDI114" s="940"/>
      <c r="WDJ114" s="940"/>
      <c r="WDK114" s="940"/>
      <c r="WDL114" s="940"/>
      <c r="WDM114" s="940"/>
      <c r="WDN114" s="940"/>
      <c r="WDO114" s="940"/>
      <c r="WDP114" s="940"/>
      <c r="WDQ114" s="940"/>
      <c r="WDR114" s="940"/>
      <c r="WDS114" s="940"/>
      <c r="WDT114" s="940"/>
      <c r="WDU114" s="940"/>
      <c r="WDV114" s="940"/>
      <c r="WDW114" s="940"/>
      <c r="WDX114" s="940"/>
      <c r="WDY114" s="940"/>
      <c r="WDZ114" s="940"/>
      <c r="WEA114" s="940"/>
      <c r="WEB114" s="940"/>
      <c r="WEC114" s="940"/>
      <c r="WED114" s="940"/>
      <c r="WEE114" s="940"/>
      <c r="WEF114" s="940"/>
      <c r="WEG114" s="940"/>
      <c r="WEH114" s="940"/>
      <c r="WEI114" s="940"/>
      <c r="WEJ114" s="940"/>
      <c r="WEK114" s="940"/>
      <c r="WEL114" s="940"/>
      <c r="WEM114" s="940"/>
      <c r="WEN114" s="940"/>
      <c r="WEO114" s="940"/>
      <c r="WEP114" s="940"/>
      <c r="WEQ114" s="940"/>
      <c r="WER114" s="940"/>
      <c r="WES114" s="940"/>
      <c r="WET114" s="940"/>
      <c r="WEU114" s="940"/>
      <c r="WEV114" s="940"/>
      <c r="WEW114" s="940"/>
      <c r="WEX114" s="940"/>
      <c r="WEY114" s="940"/>
      <c r="WEZ114" s="940"/>
      <c r="WFA114" s="940"/>
      <c r="WFB114" s="940"/>
      <c r="WFC114" s="940"/>
      <c r="WFD114" s="940"/>
      <c r="WFE114" s="940"/>
      <c r="WFF114" s="940"/>
      <c r="WFG114" s="940"/>
      <c r="WFH114" s="940"/>
      <c r="WFI114" s="940"/>
      <c r="WFJ114" s="940"/>
      <c r="WFK114" s="940"/>
      <c r="WFL114" s="940"/>
      <c r="WFM114" s="940"/>
      <c r="WFN114" s="940"/>
      <c r="WFO114" s="940"/>
      <c r="WFP114" s="940"/>
      <c r="WFQ114" s="940"/>
      <c r="WFR114" s="940"/>
      <c r="WFS114" s="940"/>
      <c r="WFT114" s="940"/>
      <c r="WFU114" s="940"/>
      <c r="WFV114" s="940"/>
      <c r="WFW114" s="940"/>
      <c r="WFX114" s="940"/>
      <c r="WFY114" s="940"/>
      <c r="WFZ114" s="940"/>
      <c r="WGA114" s="940"/>
      <c r="WGB114" s="940"/>
      <c r="WGC114" s="940"/>
      <c r="WGD114" s="940"/>
      <c r="WGE114" s="940"/>
      <c r="WGF114" s="940"/>
      <c r="WGG114" s="940"/>
      <c r="WGH114" s="940"/>
      <c r="WGI114" s="940"/>
      <c r="WGJ114" s="940"/>
      <c r="WGK114" s="940"/>
      <c r="WGL114" s="940"/>
      <c r="WGM114" s="940"/>
      <c r="WGN114" s="940"/>
      <c r="WGO114" s="940"/>
      <c r="WGP114" s="940"/>
      <c r="WGQ114" s="940"/>
      <c r="WGR114" s="940"/>
      <c r="WGS114" s="940"/>
      <c r="WGT114" s="940"/>
      <c r="WGU114" s="940"/>
      <c r="WGV114" s="940"/>
      <c r="WGW114" s="940"/>
      <c r="WGX114" s="940"/>
      <c r="WGY114" s="940"/>
      <c r="WGZ114" s="940"/>
      <c r="WHA114" s="940"/>
      <c r="WHB114" s="940"/>
      <c r="WHC114" s="940"/>
      <c r="WHD114" s="940"/>
      <c r="WHE114" s="940"/>
      <c r="WHF114" s="940"/>
      <c r="WHG114" s="940"/>
      <c r="WHH114" s="940"/>
      <c r="WHI114" s="940"/>
      <c r="WHJ114" s="940"/>
      <c r="WHK114" s="940"/>
      <c r="WHL114" s="940"/>
      <c r="WHM114" s="940"/>
      <c r="WHN114" s="940"/>
      <c r="WHO114" s="940"/>
      <c r="WHP114" s="940"/>
      <c r="WHQ114" s="940"/>
      <c r="WHR114" s="940"/>
      <c r="WHS114" s="940"/>
      <c r="WHT114" s="940"/>
      <c r="WHU114" s="940"/>
      <c r="WHV114" s="940"/>
      <c r="WHW114" s="940"/>
      <c r="WHX114" s="940"/>
      <c r="WHY114" s="940"/>
      <c r="WHZ114" s="940"/>
      <c r="WIA114" s="940"/>
      <c r="WIB114" s="940"/>
      <c r="WIC114" s="940"/>
      <c r="WID114" s="940"/>
      <c r="WIE114" s="940"/>
      <c r="WIF114" s="940"/>
      <c r="WIG114" s="940"/>
      <c r="WIH114" s="940"/>
      <c r="WII114" s="940"/>
      <c r="WIJ114" s="940"/>
      <c r="WIK114" s="940"/>
      <c r="WIL114" s="940"/>
      <c r="WIM114" s="940"/>
      <c r="WIN114" s="940"/>
      <c r="WIO114" s="940"/>
      <c r="WIP114" s="940"/>
      <c r="WIQ114" s="940"/>
      <c r="WIR114" s="940"/>
      <c r="WIS114" s="940"/>
      <c r="WIT114" s="940"/>
      <c r="WIU114" s="940"/>
      <c r="WIV114" s="940"/>
      <c r="WIW114" s="940"/>
      <c r="WIX114" s="940"/>
      <c r="WIY114" s="940"/>
      <c r="WIZ114" s="940"/>
      <c r="WJA114" s="940"/>
      <c r="WJB114" s="940"/>
      <c r="WJC114" s="940"/>
      <c r="WJD114" s="940"/>
      <c r="WJE114" s="940"/>
      <c r="WJF114" s="940"/>
      <c r="WJG114" s="940"/>
      <c r="WJH114" s="940"/>
      <c r="WJI114" s="940"/>
      <c r="WJJ114" s="940"/>
      <c r="WJK114" s="940"/>
      <c r="WJL114" s="940"/>
      <c r="WJM114" s="940"/>
      <c r="WJN114" s="940"/>
      <c r="WJO114" s="940"/>
      <c r="WJP114" s="940"/>
      <c r="WJQ114" s="940"/>
      <c r="WJR114" s="940"/>
      <c r="WJS114" s="940"/>
      <c r="WJT114" s="940"/>
      <c r="WJU114" s="940"/>
      <c r="WJV114" s="940"/>
      <c r="WJW114" s="940"/>
      <c r="WJX114" s="940"/>
      <c r="WJY114" s="940"/>
      <c r="WJZ114" s="940"/>
      <c r="WKA114" s="940"/>
      <c r="WKB114" s="940"/>
      <c r="WKC114" s="940"/>
      <c r="WKD114" s="940"/>
      <c r="WKE114" s="940"/>
      <c r="WKF114" s="940"/>
      <c r="WKG114" s="940"/>
      <c r="WKH114" s="940"/>
      <c r="WKI114" s="940"/>
      <c r="WKJ114" s="940"/>
      <c r="WKK114" s="940"/>
      <c r="WKL114" s="940"/>
      <c r="WKM114" s="940"/>
      <c r="WKN114" s="940"/>
      <c r="WKO114" s="940"/>
      <c r="WKP114" s="940"/>
      <c r="WKQ114" s="940"/>
      <c r="WKR114" s="940"/>
      <c r="WKS114" s="940"/>
      <c r="WKT114" s="940"/>
      <c r="WKU114" s="940"/>
      <c r="WKV114" s="940"/>
      <c r="WKW114" s="940"/>
      <c r="WKX114" s="940"/>
      <c r="WKY114" s="940"/>
      <c r="WKZ114" s="940"/>
      <c r="WLA114" s="940"/>
      <c r="WLB114" s="940"/>
      <c r="WLC114" s="940"/>
      <c r="WLD114" s="940"/>
      <c r="WLE114" s="940"/>
      <c r="WLF114" s="940"/>
      <c r="WLG114" s="940"/>
      <c r="WLH114" s="940"/>
      <c r="WLI114" s="940"/>
      <c r="WLJ114" s="940"/>
      <c r="WLK114" s="940"/>
      <c r="WLL114" s="940"/>
      <c r="WLM114" s="940"/>
      <c r="WLN114" s="940"/>
      <c r="WLO114" s="940"/>
      <c r="WLP114" s="940"/>
      <c r="WLQ114" s="940"/>
      <c r="WLR114" s="940"/>
      <c r="WLS114" s="940"/>
      <c r="WLT114" s="940"/>
      <c r="WLU114" s="940"/>
      <c r="WLV114" s="940"/>
      <c r="WLW114" s="940"/>
      <c r="WLX114" s="940"/>
      <c r="WLY114" s="940"/>
      <c r="WLZ114" s="940"/>
      <c r="WMA114" s="940"/>
      <c r="WMB114" s="940"/>
      <c r="WMC114" s="940"/>
      <c r="WMD114" s="940"/>
      <c r="WME114" s="940"/>
      <c r="WMF114" s="940"/>
      <c r="WMG114" s="940"/>
      <c r="WMH114" s="940"/>
      <c r="WMI114" s="940"/>
      <c r="WMJ114" s="940"/>
      <c r="WMK114" s="940"/>
      <c r="WML114" s="940"/>
      <c r="WMM114" s="940"/>
      <c r="WMN114" s="940"/>
      <c r="WMO114" s="940"/>
      <c r="WMP114" s="940"/>
      <c r="WMQ114" s="940"/>
      <c r="WMR114" s="940"/>
      <c r="WMS114" s="940"/>
      <c r="WMT114" s="940"/>
      <c r="WMU114" s="940"/>
      <c r="WMV114" s="940"/>
      <c r="WMW114" s="940"/>
      <c r="WMX114" s="940"/>
      <c r="WMY114" s="940"/>
      <c r="WMZ114" s="940"/>
      <c r="WNA114" s="940"/>
      <c r="WNB114" s="940"/>
      <c r="WNC114" s="940"/>
      <c r="WND114" s="940"/>
      <c r="WNE114" s="940"/>
      <c r="WNF114" s="940"/>
      <c r="WNG114" s="940"/>
      <c r="WNH114" s="940"/>
      <c r="WNI114" s="940"/>
      <c r="WNJ114" s="940"/>
      <c r="WNK114" s="940"/>
      <c r="WNL114" s="940"/>
      <c r="WNM114" s="940"/>
      <c r="WNN114" s="940"/>
      <c r="WNO114" s="940"/>
      <c r="WNP114" s="940"/>
      <c r="WNQ114" s="940"/>
      <c r="WNR114" s="940"/>
      <c r="WNS114" s="940"/>
      <c r="WNT114" s="940"/>
      <c r="WNU114" s="940"/>
      <c r="WNV114" s="940"/>
      <c r="WNW114" s="940"/>
      <c r="WNX114" s="940"/>
      <c r="WNY114" s="940"/>
      <c r="WNZ114" s="940"/>
      <c r="WOA114" s="940"/>
      <c r="WOB114" s="940"/>
      <c r="WOC114" s="940"/>
      <c r="WOD114" s="940"/>
      <c r="WOE114" s="940"/>
      <c r="WOF114" s="940"/>
      <c r="WOG114" s="940"/>
      <c r="WOH114" s="940"/>
      <c r="WOI114" s="940"/>
      <c r="WOJ114" s="940"/>
      <c r="WOK114" s="940"/>
      <c r="WOL114" s="940"/>
      <c r="WOM114" s="940"/>
      <c r="WON114" s="940"/>
      <c r="WOO114" s="940"/>
      <c r="WOP114" s="940"/>
      <c r="WOQ114" s="940"/>
      <c r="WOR114" s="940"/>
      <c r="WOS114" s="940"/>
      <c r="WOT114" s="940"/>
      <c r="WOU114" s="940"/>
      <c r="WOV114" s="940"/>
      <c r="WOW114" s="940"/>
      <c r="WOX114" s="940"/>
      <c r="WOY114" s="940"/>
      <c r="WOZ114" s="940"/>
      <c r="WPA114" s="940"/>
      <c r="WPB114" s="940"/>
      <c r="WPC114" s="940"/>
      <c r="WPD114" s="940"/>
      <c r="WPE114" s="940"/>
      <c r="WPF114" s="940"/>
      <c r="WPG114" s="940"/>
      <c r="WPH114" s="940"/>
      <c r="WPI114" s="940"/>
      <c r="WPJ114" s="940"/>
      <c r="WPK114" s="940"/>
      <c r="WPL114" s="940"/>
      <c r="WPM114" s="940"/>
      <c r="WPN114" s="940"/>
      <c r="WPO114" s="940"/>
      <c r="WPP114" s="940"/>
      <c r="WPQ114" s="940"/>
      <c r="WPR114" s="940"/>
      <c r="WPS114" s="940"/>
      <c r="WPT114" s="940"/>
      <c r="WPU114" s="940"/>
      <c r="WPV114" s="940"/>
      <c r="WPW114" s="940"/>
      <c r="WPX114" s="940"/>
      <c r="WPY114" s="940"/>
      <c r="WPZ114" s="940"/>
      <c r="WQA114" s="940"/>
      <c r="WQB114" s="940"/>
      <c r="WQC114" s="940"/>
      <c r="WQD114" s="940"/>
      <c r="WQE114" s="940"/>
      <c r="WQF114" s="940"/>
      <c r="WQG114" s="940"/>
      <c r="WQH114" s="940"/>
      <c r="WQI114" s="940"/>
      <c r="WQJ114" s="940"/>
      <c r="WQK114" s="940"/>
      <c r="WQL114" s="940"/>
      <c r="WQM114" s="940"/>
      <c r="WQN114" s="940"/>
      <c r="WQO114" s="940"/>
      <c r="WQP114" s="940"/>
      <c r="WQQ114" s="940"/>
      <c r="WQR114" s="940"/>
      <c r="WQS114" s="940"/>
      <c r="WQT114" s="940"/>
      <c r="WQU114" s="940"/>
      <c r="WQV114" s="940"/>
      <c r="WQW114" s="940"/>
      <c r="WQX114" s="940"/>
      <c r="WQY114" s="940"/>
      <c r="WQZ114" s="940"/>
      <c r="WRA114" s="940"/>
      <c r="WRB114" s="940"/>
      <c r="WRC114" s="940"/>
      <c r="WRD114" s="940"/>
      <c r="WRE114" s="940"/>
      <c r="WRF114" s="940"/>
      <c r="WRG114" s="940"/>
      <c r="WRH114" s="940"/>
      <c r="WRI114" s="940"/>
      <c r="WRJ114" s="940"/>
      <c r="WRK114" s="940"/>
      <c r="WRL114" s="940"/>
      <c r="WRM114" s="940"/>
      <c r="WRN114" s="940"/>
      <c r="WRO114" s="940"/>
      <c r="WRP114" s="940"/>
      <c r="WRQ114" s="940"/>
      <c r="WRR114" s="940"/>
      <c r="WRS114" s="940"/>
      <c r="WRT114" s="940"/>
      <c r="WRU114" s="940"/>
      <c r="WRV114" s="940"/>
      <c r="WRW114" s="940"/>
      <c r="WRX114" s="940"/>
      <c r="WRY114" s="940"/>
      <c r="WRZ114" s="940"/>
      <c r="WSA114" s="940"/>
      <c r="WSB114" s="940"/>
      <c r="WSC114" s="940"/>
      <c r="WSD114" s="940"/>
      <c r="WSE114" s="940"/>
      <c r="WSF114" s="940"/>
      <c r="WSG114" s="940"/>
      <c r="WSH114" s="940"/>
      <c r="WSI114" s="940"/>
      <c r="WSJ114" s="940"/>
      <c r="WSK114" s="940"/>
      <c r="WSL114" s="940"/>
      <c r="WSM114" s="940"/>
      <c r="WSN114" s="940"/>
      <c r="WSO114" s="940"/>
      <c r="WSP114" s="940"/>
      <c r="WSQ114" s="940"/>
      <c r="WSR114" s="940"/>
      <c r="WSS114" s="940"/>
      <c r="WST114" s="940"/>
      <c r="WSU114" s="940"/>
      <c r="WSV114" s="940"/>
      <c r="WSW114" s="940"/>
      <c r="WSX114" s="940"/>
      <c r="WSY114" s="940"/>
      <c r="WSZ114" s="940"/>
      <c r="WTA114" s="940"/>
      <c r="WTB114" s="940"/>
      <c r="WTC114" s="940"/>
      <c r="WTD114" s="940"/>
      <c r="WTE114" s="940"/>
      <c r="WTF114" s="940"/>
      <c r="WTG114" s="940"/>
      <c r="WTH114" s="940"/>
      <c r="WTI114" s="940"/>
      <c r="WTJ114" s="940"/>
      <c r="WTK114" s="940"/>
      <c r="WTL114" s="940"/>
      <c r="WTM114" s="940"/>
      <c r="WTN114" s="940"/>
      <c r="WTO114" s="940"/>
      <c r="WTP114" s="940"/>
      <c r="WTQ114" s="940"/>
      <c r="WTR114" s="940"/>
      <c r="WTS114" s="940"/>
      <c r="WTT114" s="940"/>
      <c r="WTU114" s="940"/>
      <c r="WTV114" s="940"/>
      <c r="WTW114" s="940"/>
      <c r="WTX114" s="940"/>
      <c r="WTY114" s="940"/>
      <c r="WTZ114" s="940"/>
      <c r="WUA114" s="940"/>
      <c r="WUB114" s="940"/>
      <c r="WUC114" s="940"/>
      <c r="WUD114" s="940"/>
      <c r="WUE114" s="940"/>
      <c r="WUF114" s="940"/>
      <c r="WUG114" s="940"/>
      <c r="WUH114" s="940"/>
      <c r="WUI114" s="940"/>
      <c r="WUJ114" s="940"/>
      <c r="WUK114" s="940"/>
      <c r="WUL114" s="940"/>
      <c r="WUM114" s="940"/>
      <c r="WUN114" s="940"/>
      <c r="WUO114" s="940"/>
      <c r="WUP114" s="940"/>
      <c r="WUQ114" s="940"/>
      <c r="WUR114" s="940"/>
      <c r="WUS114" s="940"/>
      <c r="WUT114" s="940"/>
      <c r="WUU114" s="940"/>
      <c r="WUV114" s="940"/>
      <c r="WUW114" s="940"/>
      <c r="WUX114" s="940"/>
      <c r="WUY114" s="940"/>
      <c r="WUZ114" s="940"/>
      <c r="WVA114" s="940"/>
      <c r="WVB114" s="940"/>
      <c r="WVC114" s="940"/>
      <c r="WVD114" s="940"/>
      <c r="WVE114" s="940"/>
      <c r="WVF114" s="940"/>
      <c r="WVG114" s="940"/>
      <c r="WVH114" s="940"/>
      <c r="WVI114" s="940"/>
      <c r="WVJ114" s="940"/>
      <c r="WVK114" s="940"/>
      <c r="WVL114" s="940"/>
      <c r="WVM114" s="940"/>
      <c r="WVN114" s="940"/>
      <c r="WVO114" s="940"/>
      <c r="WVP114" s="940"/>
      <c r="WVQ114" s="940"/>
      <c r="WVR114" s="940"/>
      <c r="WVS114" s="940"/>
      <c r="WVT114" s="940"/>
      <c r="WVU114" s="940"/>
      <c r="WVV114" s="940"/>
      <c r="WVW114" s="940"/>
      <c r="WVX114" s="940"/>
      <c r="WVY114" s="940"/>
      <c r="WVZ114" s="940"/>
      <c r="WWA114" s="940"/>
      <c r="WWB114" s="940"/>
      <c r="WWC114" s="940"/>
      <c r="WWD114" s="940"/>
      <c r="WWE114" s="940"/>
      <c r="WWF114" s="940"/>
      <c r="WWG114" s="940"/>
      <c r="WWH114" s="940"/>
      <c r="WWI114" s="940"/>
      <c r="WWJ114" s="940"/>
      <c r="WWK114" s="940"/>
      <c r="WWL114" s="940"/>
      <c r="WWM114" s="940"/>
      <c r="WWN114" s="940"/>
      <c r="WWO114" s="940"/>
      <c r="WWP114" s="940"/>
      <c r="WWQ114" s="940"/>
      <c r="WWR114" s="940"/>
      <c r="WWS114" s="940"/>
      <c r="WWT114" s="940"/>
      <c r="WWU114" s="940"/>
      <c r="WWV114" s="940"/>
      <c r="WWW114" s="940"/>
      <c r="WWX114" s="940"/>
      <c r="WWY114" s="940"/>
      <c r="WWZ114" s="940"/>
      <c r="WXA114" s="940"/>
      <c r="WXB114" s="940"/>
      <c r="WXC114" s="940"/>
      <c r="WXD114" s="940"/>
      <c r="WXE114" s="940"/>
      <c r="WXF114" s="940"/>
      <c r="WXG114" s="940"/>
      <c r="WXH114" s="940"/>
      <c r="WXI114" s="940"/>
      <c r="WXJ114" s="940"/>
      <c r="WXK114" s="940"/>
      <c r="WXL114" s="940"/>
      <c r="WXM114" s="940"/>
      <c r="WXN114" s="940"/>
      <c r="WXO114" s="940"/>
      <c r="WXP114" s="940"/>
      <c r="WXQ114" s="940"/>
      <c r="WXR114" s="940"/>
      <c r="WXS114" s="940"/>
      <c r="WXT114" s="940"/>
      <c r="WXU114" s="940"/>
      <c r="WXV114" s="940"/>
      <c r="WXW114" s="940"/>
      <c r="WXX114" s="940"/>
      <c r="WXY114" s="940"/>
      <c r="WXZ114" s="940"/>
      <c r="WYA114" s="940"/>
      <c r="WYB114" s="940"/>
      <c r="WYC114" s="940"/>
      <c r="WYD114" s="940"/>
      <c r="WYE114" s="940"/>
      <c r="WYF114" s="940"/>
      <c r="WYG114" s="940"/>
      <c r="WYH114" s="940"/>
      <c r="WYI114" s="940"/>
      <c r="WYJ114" s="940"/>
      <c r="WYK114" s="940"/>
      <c r="WYL114" s="940"/>
      <c r="WYM114" s="940"/>
      <c r="WYN114" s="940"/>
      <c r="WYO114" s="940"/>
      <c r="WYP114" s="940"/>
      <c r="WYQ114" s="940"/>
      <c r="WYR114" s="940"/>
      <c r="WYS114" s="940"/>
      <c r="WYT114" s="940"/>
      <c r="WYU114" s="940"/>
      <c r="WYV114" s="940"/>
      <c r="WYW114" s="940"/>
      <c r="WYX114" s="940"/>
      <c r="WYY114" s="940"/>
      <c r="WYZ114" s="940"/>
      <c r="WZA114" s="940"/>
      <c r="WZB114" s="940"/>
      <c r="WZC114" s="940"/>
      <c r="WZD114" s="940"/>
      <c r="WZE114" s="940"/>
      <c r="WZF114" s="940"/>
      <c r="WZG114" s="940"/>
      <c r="WZH114" s="940"/>
      <c r="WZI114" s="940"/>
      <c r="WZJ114" s="940"/>
      <c r="WZK114" s="940"/>
      <c r="WZL114" s="940"/>
      <c r="WZM114" s="940"/>
      <c r="WZN114" s="940"/>
      <c r="WZO114" s="940"/>
      <c r="WZP114" s="940"/>
      <c r="WZQ114" s="940"/>
      <c r="WZR114" s="940"/>
      <c r="WZS114" s="940"/>
      <c r="WZT114" s="940"/>
      <c r="WZU114" s="940"/>
      <c r="WZV114" s="940"/>
      <c r="WZW114" s="940"/>
      <c r="WZX114" s="940"/>
      <c r="WZY114" s="940"/>
      <c r="WZZ114" s="940"/>
      <c r="XAA114" s="940"/>
      <c r="XAB114" s="940"/>
      <c r="XAC114" s="940"/>
      <c r="XAD114" s="940"/>
      <c r="XAE114" s="940"/>
      <c r="XAF114" s="940"/>
      <c r="XAG114" s="940"/>
      <c r="XAH114" s="940"/>
      <c r="XAI114" s="940"/>
      <c r="XAJ114" s="940"/>
      <c r="XAK114" s="940"/>
      <c r="XAL114" s="940"/>
      <c r="XAM114" s="940"/>
      <c r="XAN114" s="940"/>
      <c r="XAO114" s="940"/>
      <c r="XAP114" s="940"/>
      <c r="XAQ114" s="940"/>
      <c r="XAR114" s="940"/>
      <c r="XAS114" s="940"/>
      <c r="XAT114" s="940"/>
      <c r="XAU114" s="940"/>
      <c r="XAV114" s="940"/>
      <c r="XAW114" s="940"/>
      <c r="XAX114" s="940"/>
      <c r="XAY114" s="940"/>
      <c r="XAZ114" s="940"/>
      <c r="XBA114" s="940"/>
      <c r="XBB114" s="940"/>
      <c r="XBC114" s="940"/>
      <c r="XBD114" s="940"/>
      <c r="XBE114" s="940"/>
      <c r="XBF114" s="940"/>
      <c r="XBG114" s="940"/>
      <c r="XBH114" s="940"/>
      <c r="XBI114" s="940"/>
      <c r="XBJ114" s="940"/>
      <c r="XBK114" s="940"/>
      <c r="XBL114" s="940"/>
      <c r="XBM114" s="940"/>
      <c r="XBN114" s="940"/>
      <c r="XBO114" s="940"/>
      <c r="XBP114" s="940"/>
      <c r="XBQ114" s="940"/>
      <c r="XBR114" s="940"/>
      <c r="XBS114" s="940"/>
      <c r="XBT114" s="940"/>
      <c r="XBU114" s="940"/>
      <c r="XBV114" s="940"/>
      <c r="XBW114" s="940"/>
      <c r="XBX114" s="940"/>
      <c r="XBY114" s="940"/>
      <c r="XBZ114" s="940"/>
      <c r="XCA114" s="940"/>
      <c r="XCB114" s="940"/>
      <c r="XCC114" s="940"/>
      <c r="XCD114" s="940"/>
      <c r="XCE114" s="940"/>
      <c r="XCF114" s="940"/>
      <c r="XCG114" s="940"/>
      <c r="XCH114" s="940"/>
      <c r="XCI114" s="940"/>
      <c r="XCJ114" s="940"/>
      <c r="XCK114" s="940"/>
      <c r="XCL114" s="940"/>
      <c r="XCM114" s="940"/>
      <c r="XCN114" s="940"/>
      <c r="XCO114" s="940"/>
      <c r="XCP114" s="940"/>
      <c r="XCQ114" s="940"/>
      <c r="XCR114" s="940"/>
      <c r="XCS114" s="940"/>
      <c r="XCT114" s="940"/>
      <c r="XCU114" s="940"/>
      <c r="XCV114" s="940"/>
      <c r="XCW114" s="940"/>
      <c r="XCX114" s="940"/>
      <c r="XCY114" s="940"/>
      <c r="XCZ114" s="940"/>
      <c r="XDA114" s="940"/>
      <c r="XDB114" s="940"/>
      <c r="XDC114" s="940"/>
      <c r="XDD114" s="940"/>
      <c r="XDE114" s="940"/>
      <c r="XDF114" s="940"/>
      <c r="XDG114" s="940"/>
      <c r="XDH114" s="940"/>
      <c r="XDI114" s="940"/>
      <c r="XDJ114" s="940"/>
      <c r="XDK114" s="940"/>
      <c r="XDL114" s="940"/>
      <c r="XDM114" s="940"/>
      <c r="XDN114" s="940"/>
      <c r="XDO114" s="940"/>
      <c r="XDP114" s="940"/>
      <c r="XDQ114" s="940"/>
      <c r="XDR114" s="940"/>
      <c r="XDS114" s="940"/>
      <c r="XDT114" s="940"/>
      <c r="XDU114" s="940"/>
      <c r="XDV114" s="940"/>
      <c r="XDW114" s="940"/>
      <c r="XDX114" s="940"/>
      <c r="XDY114" s="940"/>
      <c r="XDZ114" s="940"/>
      <c r="XEA114" s="940"/>
      <c r="XEB114" s="940"/>
      <c r="XEC114" s="940"/>
      <c r="XED114" s="940"/>
      <c r="XEE114" s="940"/>
      <c r="XEF114" s="940"/>
      <c r="XEG114" s="940"/>
      <c r="XEH114" s="940"/>
      <c r="XEI114" s="940"/>
      <c r="XEJ114" s="940"/>
      <c r="XEK114" s="940"/>
      <c r="XEL114" s="940"/>
      <c r="XEM114" s="940"/>
      <c r="XEN114" s="940"/>
      <c r="XEO114" s="940"/>
      <c r="XEP114" s="940"/>
      <c r="XEQ114" s="940"/>
      <c r="XER114" s="940"/>
      <c r="XES114" s="940"/>
      <c r="XET114" s="940"/>
      <c r="XEU114" s="940"/>
      <c r="XEV114" s="940"/>
      <c r="XEW114" s="940"/>
      <c r="XEX114" s="940"/>
      <c r="XEY114" s="940"/>
      <c r="XEZ114" s="940"/>
      <c r="XFA114" s="940"/>
      <c r="XFB114" s="940"/>
      <c r="XFC114" s="940"/>
    </row>
    <row r="115" spans="1:16383" ht="11.25" customHeight="1" x14ac:dyDescent="0.2">
      <c r="A115" s="973" t="str">
        <f t="shared" ref="A115:A116" si="21">A66</f>
        <v>h/ Escapement estimated at Lower Granite Dam.</v>
      </c>
      <c r="B115" s="973"/>
      <c r="C115" s="973"/>
      <c r="D115" s="973"/>
      <c r="E115" s="973"/>
      <c r="F115" s="973"/>
      <c r="G115" s="973"/>
      <c r="H115" s="973"/>
      <c r="I115" s="973"/>
      <c r="J115" s="973"/>
      <c r="K115" s="973"/>
      <c r="L115" s="973"/>
      <c r="M115" s="940"/>
      <c r="N115" s="940"/>
      <c r="O115" s="940"/>
      <c r="P115" s="940"/>
      <c r="Q115" s="940"/>
      <c r="R115" s="940"/>
      <c r="S115" s="940"/>
      <c r="T115" s="940"/>
      <c r="U115" s="940"/>
      <c r="V115" s="940"/>
      <c r="W115" s="940"/>
      <c r="X115" s="940"/>
      <c r="Y115" s="940"/>
      <c r="Z115" s="940"/>
      <c r="AA115" s="940"/>
      <c r="AB115" s="940"/>
      <c r="AC115" s="940"/>
      <c r="AD115" s="940"/>
      <c r="AE115" s="940"/>
      <c r="AF115" s="940"/>
      <c r="AG115" s="940"/>
      <c r="AH115" s="940"/>
      <c r="AI115" s="940"/>
      <c r="AJ115" s="940"/>
      <c r="AK115" s="940"/>
      <c r="AL115" s="940"/>
      <c r="AM115" s="940"/>
      <c r="AN115" s="940"/>
      <c r="AO115" s="940"/>
      <c r="AP115" s="940"/>
      <c r="AQ115" s="940"/>
      <c r="AR115" s="940"/>
      <c r="AS115" s="940"/>
      <c r="AT115" s="940"/>
      <c r="AU115" s="940"/>
      <c r="AV115" s="940"/>
      <c r="AW115" s="940"/>
      <c r="AX115" s="940"/>
      <c r="AY115" s="940"/>
      <c r="AZ115" s="940"/>
      <c r="BA115" s="940"/>
      <c r="BB115" s="940"/>
      <c r="BC115" s="940"/>
      <c r="BD115" s="940"/>
      <c r="BE115" s="940"/>
      <c r="BF115" s="940"/>
      <c r="BG115" s="940"/>
      <c r="BH115" s="940"/>
      <c r="BI115" s="940"/>
      <c r="BJ115" s="940"/>
      <c r="BK115" s="940"/>
      <c r="BL115" s="940"/>
      <c r="BM115" s="940"/>
      <c r="BN115" s="940"/>
      <c r="BO115" s="940"/>
      <c r="BP115" s="940"/>
      <c r="BQ115" s="940"/>
      <c r="BR115" s="940"/>
      <c r="BS115" s="940"/>
      <c r="BT115" s="940"/>
      <c r="BU115" s="940"/>
      <c r="BV115" s="940"/>
      <c r="BW115" s="940"/>
      <c r="BX115" s="940"/>
      <c r="BY115" s="940"/>
      <c r="BZ115" s="940"/>
      <c r="CA115" s="940"/>
      <c r="CB115" s="940"/>
      <c r="CC115" s="940"/>
      <c r="CD115" s="940"/>
      <c r="CE115" s="940"/>
      <c r="CF115" s="940"/>
      <c r="CG115" s="940"/>
      <c r="CH115" s="940"/>
      <c r="CI115" s="940"/>
      <c r="CJ115" s="940"/>
      <c r="CK115" s="940"/>
      <c r="CL115" s="940"/>
      <c r="CM115" s="940"/>
      <c r="CN115" s="940"/>
      <c r="CO115" s="940"/>
      <c r="CP115" s="940"/>
      <c r="CQ115" s="940"/>
      <c r="CR115" s="940"/>
      <c r="CS115" s="940"/>
      <c r="CT115" s="940"/>
      <c r="CU115" s="940"/>
      <c r="CV115" s="940"/>
      <c r="CW115" s="940"/>
      <c r="CX115" s="940"/>
      <c r="CY115" s="940"/>
      <c r="CZ115" s="940"/>
      <c r="DA115" s="940"/>
      <c r="DB115" s="940"/>
      <c r="DC115" s="940"/>
      <c r="DD115" s="940"/>
      <c r="DE115" s="940"/>
      <c r="DF115" s="940"/>
      <c r="DG115" s="940"/>
      <c r="DH115" s="940"/>
      <c r="DI115" s="940"/>
      <c r="DJ115" s="940"/>
      <c r="DK115" s="940"/>
      <c r="DL115" s="940"/>
      <c r="DM115" s="940"/>
      <c r="DN115" s="940"/>
      <c r="DO115" s="940"/>
      <c r="DP115" s="940"/>
      <c r="DQ115" s="940"/>
      <c r="DR115" s="940"/>
      <c r="DS115" s="940"/>
      <c r="DT115" s="940"/>
      <c r="DU115" s="940"/>
      <c r="DV115" s="940"/>
      <c r="DW115" s="940"/>
      <c r="DX115" s="940"/>
      <c r="DY115" s="940"/>
      <c r="DZ115" s="940"/>
      <c r="EA115" s="940"/>
      <c r="EB115" s="940"/>
      <c r="EC115" s="940"/>
      <c r="ED115" s="940"/>
      <c r="EE115" s="940"/>
      <c r="EF115" s="940"/>
      <c r="EG115" s="940"/>
      <c r="EH115" s="940"/>
      <c r="EI115" s="940"/>
      <c r="EJ115" s="940"/>
      <c r="EK115" s="940"/>
      <c r="EL115" s="940"/>
      <c r="EM115" s="940"/>
      <c r="EN115" s="940"/>
      <c r="EO115" s="940"/>
      <c r="EP115" s="940"/>
      <c r="EQ115" s="940"/>
      <c r="ER115" s="940"/>
      <c r="ES115" s="940"/>
      <c r="ET115" s="940"/>
      <c r="EU115" s="940"/>
      <c r="EV115" s="940"/>
      <c r="EW115" s="940"/>
      <c r="EX115" s="940"/>
      <c r="EY115" s="940"/>
      <c r="EZ115" s="940"/>
      <c r="FA115" s="940"/>
      <c r="FB115" s="940"/>
      <c r="FC115" s="940"/>
      <c r="FD115" s="940"/>
      <c r="FE115" s="940"/>
      <c r="FF115" s="940"/>
      <c r="FG115" s="940"/>
      <c r="FH115" s="940"/>
      <c r="FI115" s="940"/>
      <c r="FJ115" s="940"/>
      <c r="FK115" s="940"/>
      <c r="FL115" s="940"/>
      <c r="FM115" s="940"/>
      <c r="FN115" s="940"/>
      <c r="FO115" s="940"/>
      <c r="FP115" s="940"/>
      <c r="FQ115" s="940"/>
      <c r="FR115" s="940"/>
      <c r="FS115" s="940"/>
      <c r="FT115" s="940"/>
      <c r="FU115" s="940"/>
      <c r="FV115" s="940"/>
      <c r="FW115" s="940"/>
      <c r="FX115" s="940"/>
      <c r="FY115" s="940"/>
      <c r="FZ115" s="940"/>
      <c r="GA115" s="940"/>
      <c r="GB115" s="940"/>
      <c r="GC115" s="940"/>
      <c r="GD115" s="940"/>
      <c r="GE115" s="940"/>
      <c r="GF115" s="940"/>
      <c r="GG115" s="940"/>
      <c r="GH115" s="940"/>
      <c r="GI115" s="940"/>
      <c r="GJ115" s="940"/>
      <c r="GK115" s="940"/>
      <c r="GL115" s="940"/>
      <c r="GM115" s="940"/>
      <c r="GN115" s="940"/>
      <c r="GO115" s="940"/>
      <c r="GP115" s="940"/>
      <c r="GQ115" s="940"/>
      <c r="GR115" s="940"/>
      <c r="GS115" s="940"/>
      <c r="GT115" s="940"/>
      <c r="GU115" s="940"/>
      <c r="GV115" s="940"/>
      <c r="GW115" s="940"/>
      <c r="GX115" s="940"/>
      <c r="GY115" s="940"/>
      <c r="GZ115" s="940"/>
      <c r="HA115" s="940"/>
      <c r="HB115" s="940"/>
      <c r="HC115" s="940"/>
      <c r="HD115" s="940"/>
      <c r="HE115" s="940"/>
      <c r="HF115" s="940"/>
      <c r="HG115" s="940"/>
      <c r="HH115" s="940"/>
      <c r="HI115" s="940"/>
      <c r="HJ115" s="940"/>
      <c r="HK115" s="940"/>
      <c r="HL115" s="940"/>
      <c r="HM115" s="940"/>
      <c r="HN115" s="940"/>
      <c r="HO115" s="940"/>
      <c r="HP115" s="940"/>
      <c r="HQ115" s="940"/>
      <c r="HR115" s="940"/>
      <c r="HS115" s="940"/>
      <c r="HT115" s="940"/>
      <c r="HU115" s="940"/>
      <c r="HV115" s="940"/>
      <c r="HW115" s="940"/>
      <c r="HX115" s="940"/>
      <c r="HY115" s="940"/>
      <c r="HZ115" s="940"/>
      <c r="IA115" s="940"/>
      <c r="IB115" s="940"/>
      <c r="IC115" s="940"/>
      <c r="ID115" s="940"/>
      <c r="IE115" s="940"/>
      <c r="IF115" s="940"/>
      <c r="IG115" s="940"/>
      <c r="IH115" s="940"/>
      <c r="II115" s="940"/>
      <c r="IJ115" s="940"/>
      <c r="IK115" s="940"/>
      <c r="IL115" s="940"/>
      <c r="IM115" s="940"/>
      <c r="IN115" s="940"/>
      <c r="IO115" s="940"/>
      <c r="IP115" s="940"/>
      <c r="IQ115" s="940"/>
      <c r="IR115" s="940"/>
      <c r="IS115" s="940"/>
      <c r="IT115" s="940"/>
      <c r="IU115" s="940"/>
      <c r="IV115" s="940"/>
      <c r="IW115" s="940"/>
      <c r="IX115" s="940"/>
      <c r="IY115" s="940"/>
      <c r="IZ115" s="940"/>
      <c r="JA115" s="940"/>
      <c r="JB115" s="940"/>
      <c r="JC115" s="940"/>
      <c r="JD115" s="940"/>
      <c r="JE115" s="940"/>
      <c r="JF115" s="940"/>
      <c r="JG115" s="940"/>
      <c r="JH115" s="940"/>
      <c r="JI115" s="940"/>
      <c r="JJ115" s="940"/>
      <c r="JK115" s="940"/>
      <c r="JL115" s="940"/>
      <c r="JM115" s="940"/>
      <c r="JN115" s="940"/>
      <c r="JO115" s="940"/>
      <c r="JP115" s="940"/>
      <c r="JQ115" s="940"/>
      <c r="JR115" s="940"/>
      <c r="JS115" s="940"/>
      <c r="JT115" s="940"/>
      <c r="JU115" s="940"/>
      <c r="JV115" s="940"/>
      <c r="JW115" s="940"/>
      <c r="JX115" s="940"/>
      <c r="JY115" s="940"/>
      <c r="JZ115" s="940"/>
      <c r="KA115" s="940"/>
      <c r="KB115" s="940"/>
      <c r="KC115" s="940"/>
      <c r="KD115" s="940"/>
      <c r="KE115" s="940"/>
      <c r="KF115" s="940"/>
      <c r="KG115" s="940"/>
      <c r="KH115" s="940"/>
      <c r="KI115" s="940"/>
      <c r="KJ115" s="940"/>
      <c r="KK115" s="940"/>
      <c r="KL115" s="940"/>
      <c r="KM115" s="940"/>
      <c r="KN115" s="940"/>
      <c r="KO115" s="940"/>
      <c r="KP115" s="940"/>
      <c r="KQ115" s="940"/>
      <c r="KR115" s="940"/>
      <c r="KS115" s="940"/>
      <c r="KT115" s="940"/>
      <c r="KU115" s="940"/>
      <c r="KV115" s="940"/>
      <c r="KW115" s="940"/>
      <c r="KX115" s="940"/>
      <c r="KY115" s="940"/>
      <c r="KZ115" s="940"/>
      <c r="LA115" s="940"/>
      <c r="LB115" s="940"/>
      <c r="LC115" s="940"/>
      <c r="LD115" s="940"/>
      <c r="LE115" s="940"/>
      <c r="LF115" s="940"/>
      <c r="LG115" s="940"/>
      <c r="LH115" s="940"/>
      <c r="LI115" s="940"/>
      <c r="LJ115" s="940"/>
      <c r="LK115" s="940"/>
      <c r="LL115" s="940"/>
      <c r="LM115" s="940"/>
      <c r="LN115" s="940"/>
      <c r="LO115" s="940"/>
      <c r="LP115" s="940"/>
      <c r="LQ115" s="940"/>
      <c r="LR115" s="940"/>
      <c r="LS115" s="940"/>
      <c r="LT115" s="940"/>
      <c r="LU115" s="940"/>
      <c r="LV115" s="940"/>
      <c r="LW115" s="940"/>
      <c r="LX115" s="940"/>
      <c r="LY115" s="940"/>
      <c r="LZ115" s="940"/>
      <c r="MA115" s="940"/>
      <c r="MB115" s="940"/>
      <c r="MC115" s="940"/>
      <c r="MD115" s="940"/>
      <c r="ME115" s="940"/>
      <c r="MF115" s="940"/>
      <c r="MG115" s="940"/>
      <c r="MH115" s="940"/>
      <c r="MI115" s="940"/>
      <c r="MJ115" s="940"/>
      <c r="MK115" s="940"/>
      <c r="ML115" s="940"/>
      <c r="MM115" s="940"/>
      <c r="MN115" s="940"/>
      <c r="MO115" s="940"/>
      <c r="MP115" s="940"/>
      <c r="MQ115" s="940"/>
      <c r="MR115" s="940"/>
      <c r="MS115" s="940"/>
      <c r="MT115" s="940"/>
      <c r="MU115" s="940"/>
      <c r="MV115" s="940"/>
      <c r="MW115" s="940"/>
      <c r="MX115" s="940"/>
      <c r="MY115" s="940"/>
      <c r="MZ115" s="940"/>
      <c r="NA115" s="940"/>
      <c r="NB115" s="940"/>
      <c r="NC115" s="940"/>
      <c r="ND115" s="940"/>
      <c r="NE115" s="940"/>
      <c r="NF115" s="940"/>
      <c r="NG115" s="940"/>
      <c r="NH115" s="940"/>
      <c r="NI115" s="940"/>
      <c r="NJ115" s="940"/>
      <c r="NK115" s="940"/>
      <c r="NL115" s="940"/>
      <c r="NM115" s="940"/>
      <c r="NN115" s="940"/>
      <c r="NO115" s="940"/>
      <c r="NP115" s="940"/>
      <c r="NQ115" s="940"/>
      <c r="NR115" s="940"/>
      <c r="NS115" s="940"/>
      <c r="NT115" s="940"/>
      <c r="NU115" s="940"/>
      <c r="NV115" s="940"/>
      <c r="NW115" s="940"/>
      <c r="NX115" s="940"/>
      <c r="NY115" s="940"/>
      <c r="NZ115" s="940"/>
      <c r="OA115" s="940"/>
      <c r="OB115" s="940"/>
      <c r="OC115" s="940"/>
      <c r="OD115" s="940"/>
      <c r="OE115" s="940"/>
      <c r="OF115" s="940"/>
      <c r="OG115" s="940"/>
      <c r="OH115" s="940"/>
      <c r="OI115" s="940"/>
      <c r="OJ115" s="940"/>
      <c r="OK115" s="940"/>
      <c r="OL115" s="940"/>
      <c r="OM115" s="940"/>
      <c r="ON115" s="940"/>
      <c r="OO115" s="940"/>
      <c r="OP115" s="940"/>
      <c r="OQ115" s="940"/>
      <c r="OR115" s="940"/>
      <c r="OS115" s="940"/>
      <c r="OT115" s="940"/>
      <c r="OU115" s="940"/>
      <c r="OV115" s="940"/>
      <c r="OW115" s="940"/>
      <c r="OX115" s="940"/>
      <c r="OY115" s="940"/>
      <c r="OZ115" s="940"/>
      <c r="PA115" s="940"/>
      <c r="PB115" s="940"/>
      <c r="PC115" s="940"/>
      <c r="PD115" s="940"/>
      <c r="PE115" s="940"/>
      <c r="PF115" s="940"/>
      <c r="PG115" s="940"/>
      <c r="PH115" s="940"/>
      <c r="PI115" s="940"/>
      <c r="PJ115" s="940"/>
      <c r="PK115" s="940"/>
      <c r="PL115" s="940"/>
      <c r="PM115" s="940"/>
      <c r="PN115" s="940"/>
      <c r="PO115" s="940"/>
      <c r="PP115" s="940"/>
      <c r="PQ115" s="940"/>
      <c r="PR115" s="940"/>
      <c r="PS115" s="940"/>
      <c r="PT115" s="940"/>
      <c r="PU115" s="940"/>
      <c r="PV115" s="940"/>
      <c r="PW115" s="940"/>
      <c r="PX115" s="940"/>
      <c r="PY115" s="940"/>
      <c r="PZ115" s="940"/>
      <c r="QA115" s="940"/>
      <c r="QB115" s="940"/>
      <c r="QC115" s="940"/>
      <c r="QD115" s="940"/>
      <c r="QE115" s="940"/>
      <c r="QF115" s="940"/>
      <c r="QG115" s="940"/>
      <c r="QH115" s="940"/>
      <c r="QI115" s="940"/>
      <c r="QJ115" s="940"/>
      <c r="QK115" s="940"/>
      <c r="QL115" s="940"/>
      <c r="QM115" s="940"/>
      <c r="QN115" s="940"/>
      <c r="QO115" s="940"/>
      <c r="QP115" s="940"/>
      <c r="QQ115" s="940"/>
      <c r="QR115" s="940"/>
      <c r="QS115" s="940"/>
      <c r="QT115" s="940"/>
      <c r="QU115" s="940"/>
      <c r="QV115" s="940"/>
      <c r="QW115" s="940"/>
      <c r="QX115" s="940"/>
      <c r="QY115" s="940"/>
      <c r="QZ115" s="940"/>
      <c r="RA115" s="940"/>
      <c r="RB115" s="940"/>
      <c r="RC115" s="940"/>
      <c r="RD115" s="940"/>
      <c r="RE115" s="940"/>
      <c r="RF115" s="940"/>
      <c r="RG115" s="940"/>
      <c r="RH115" s="940"/>
      <c r="RI115" s="940"/>
      <c r="RJ115" s="940"/>
      <c r="RK115" s="940"/>
      <c r="RL115" s="940"/>
      <c r="RM115" s="940"/>
      <c r="RN115" s="940"/>
      <c r="RO115" s="940"/>
      <c r="RP115" s="940"/>
      <c r="RQ115" s="940"/>
      <c r="RR115" s="940"/>
      <c r="RS115" s="940"/>
      <c r="RT115" s="940"/>
      <c r="RU115" s="940"/>
      <c r="RV115" s="940"/>
      <c r="RW115" s="940"/>
      <c r="RX115" s="940"/>
      <c r="RY115" s="940"/>
      <c r="RZ115" s="940"/>
      <c r="SA115" s="940"/>
      <c r="SB115" s="940"/>
      <c r="SC115" s="940"/>
      <c r="SD115" s="940"/>
      <c r="SE115" s="940"/>
      <c r="SF115" s="940"/>
      <c r="SG115" s="940"/>
      <c r="SH115" s="940"/>
      <c r="SI115" s="940"/>
      <c r="SJ115" s="940"/>
      <c r="SK115" s="940"/>
      <c r="SL115" s="940"/>
      <c r="SM115" s="940"/>
      <c r="SN115" s="940"/>
      <c r="SO115" s="940"/>
      <c r="SP115" s="940"/>
      <c r="SQ115" s="940"/>
      <c r="SR115" s="940"/>
      <c r="SS115" s="940"/>
      <c r="ST115" s="940"/>
      <c r="SU115" s="940"/>
      <c r="SV115" s="940"/>
      <c r="SW115" s="940"/>
      <c r="SX115" s="940"/>
      <c r="SY115" s="940"/>
      <c r="SZ115" s="940"/>
      <c r="TA115" s="940"/>
      <c r="TB115" s="940"/>
      <c r="TC115" s="940"/>
      <c r="TD115" s="940"/>
      <c r="TE115" s="940"/>
      <c r="TF115" s="940"/>
      <c r="TG115" s="940"/>
      <c r="TH115" s="940"/>
      <c r="TI115" s="940"/>
      <c r="TJ115" s="940"/>
      <c r="TK115" s="940"/>
      <c r="TL115" s="940"/>
      <c r="TM115" s="940"/>
      <c r="TN115" s="940"/>
      <c r="TO115" s="940"/>
      <c r="TP115" s="940"/>
      <c r="TQ115" s="940"/>
      <c r="TR115" s="940"/>
      <c r="TS115" s="940"/>
      <c r="TT115" s="940"/>
      <c r="TU115" s="940"/>
      <c r="TV115" s="940"/>
      <c r="TW115" s="940"/>
      <c r="TX115" s="940"/>
      <c r="TY115" s="940"/>
      <c r="TZ115" s="940"/>
      <c r="UA115" s="940"/>
      <c r="UB115" s="940"/>
      <c r="UC115" s="940"/>
      <c r="UD115" s="940"/>
      <c r="UE115" s="940"/>
      <c r="UF115" s="940"/>
      <c r="UG115" s="940"/>
      <c r="UH115" s="940"/>
      <c r="UI115" s="940"/>
      <c r="UJ115" s="940"/>
      <c r="UK115" s="940"/>
      <c r="UL115" s="940"/>
      <c r="UM115" s="940"/>
      <c r="UN115" s="940"/>
      <c r="UO115" s="940"/>
      <c r="UP115" s="940"/>
      <c r="UQ115" s="940"/>
      <c r="UR115" s="940"/>
      <c r="US115" s="940"/>
      <c r="UT115" s="940"/>
      <c r="UU115" s="940"/>
      <c r="UV115" s="940"/>
      <c r="UW115" s="940"/>
      <c r="UX115" s="940"/>
      <c r="UY115" s="940"/>
      <c r="UZ115" s="940"/>
      <c r="VA115" s="940"/>
      <c r="VB115" s="940"/>
      <c r="VC115" s="940"/>
      <c r="VD115" s="940"/>
      <c r="VE115" s="940"/>
      <c r="VF115" s="940"/>
      <c r="VG115" s="940"/>
      <c r="VH115" s="940"/>
      <c r="VI115" s="940"/>
      <c r="VJ115" s="940"/>
      <c r="VK115" s="940"/>
      <c r="VL115" s="940"/>
      <c r="VM115" s="940"/>
      <c r="VN115" s="940"/>
      <c r="VO115" s="940"/>
      <c r="VP115" s="940"/>
      <c r="VQ115" s="940"/>
      <c r="VR115" s="940"/>
      <c r="VS115" s="940"/>
      <c r="VT115" s="940"/>
      <c r="VU115" s="940"/>
      <c r="VV115" s="940"/>
      <c r="VW115" s="940"/>
      <c r="VX115" s="940"/>
      <c r="VY115" s="940"/>
      <c r="VZ115" s="940"/>
      <c r="WA115" s="940"/>
      <c r="WB115" s="940"/>
      <c r="WC115" s="940"/>
      <c r="WD115" s="940"/>
      <c r="WE115" s="940"/>
      <c r="WF115" s="940"/>
      <c r="WG115" s="940"/>
      <c r="WH115" s="940"/>
      <c r="WI115" s="940"/>
      <c r="WJ115" s="940"/>
      <c r="WK115" s="940"/>
      <c r="WL115" s="940"/>
      <c r="WM115" s="940"/>
      <c r="WN115" s="940"/>
      <c r="WO115" s="940"/>
      <c r="WP115" s="940"/>
      <c r="WQ115" s="940"/>
      <c r="WR115" s="940"/>
      <c r="WS115" s="940"/>
      <c r="WT115" s="940"/>
      <c r="WU115" s="940"/>
      <c r="WV115" s="940"/>
      <c r="WW115" s="940"/>
      <c r="WX115" s="940"/>
      <c r="WY115" s="940"/>
      <c r="WZ115" s="940"/>
      <c r="XA115" s="940"/>
      <c r="XB115" s="940"/>
      <c r="XC115" s="940"/>
      <c r="XD115" s="940"/>
      <c r="XE115" s="940"/>
      <c r="XF115" s="940"/>
      <c r="XG115" s="940"/>
      <c r="XH115" s="940"/>
      <c r="XI115" s="940"/>
      <c r="XJ115" s="940"/>
      <c r="XK115" s="940"/>
      <c r="XL115" s="940"/>
      <c r="XM115" s="940"/>
      <c r="XN115" s="940"/>
      <c r="XO115" s="940"/>
      <c r="XP115" s="940"/>
      <c r="XQ115" s="940"/>
      <c r="XR115" s="940"/>
      <c r="XS115" s="940"/>
      <c r="XT115" s="940"/>
      <c r="XU115" s="940"/>
      <c r="XV115" s="940"/>
      <c r="XW115" s="940"/>
      <c r="XX115" s="940"/>
      <c r="XY115" s="940"/>
      <c r="XZ115" s="940"/>
      <c r="YA115" s="940"/>
      <c r="YB115" s="940"/>
      <c r="YC115" s="940"/>
      <c r="YD115" s="940"/>
      <c r="YE115" s="940"/>
      <c r="YF115" s="940"/>
      <c r="YG115" s="940"/>
      <c r="YH115" s="940"/>
      <c r="YI115" s="940"/>
      <c r="YJ115" s="940"/>
      <c r="YK115" s="940"/>
      <c r="YL115" s="940"/>
      <c r="YM115" s="940"/>
      <c r="YN115" s="940"/>
      <c r="YO115" s="940"/>
      <c r="YP115" s="940"/>
      <c r="YQ115" s="940"/>
      <c r="YR115" s="940"/>
      <c r="YS115" s="940"/>
      <c r="YT115" s="940"/>
      <c r="YU115" s="940"/>
      <c r="YV115" s="940"/>
      <c r="YW115" s="940"/>
      <c r="YX115" s="940"/>
      <c r="YY115" s="940"/>
      <c r="YZ115" s="940"/>
      <c r="ZA115" s="940"/>
      <c r="ZB115" s="940"/>
      <c r="ZC115" s="940"/>
      <c r="ZD115" s="940"/>
      <c r="ZE115" s="940"/>
      <c r="ZF115" s="940"/>
      <c r="ZG115" s="940"/>
      <c r="ZH115" s="940"/>
      <c r="ZI115" s="940"/>
      <c r="ZJ115" s="940"/>
      <c r="ZK115" s="940"/>
      <c r="ZL115" s="940"/>
      <c r="ZM115" s="940"/>
      <c r="ZN115" s="940"/>
      <c r="ZO115" s="940"/>
      <c r="ZP115" s="940"/>
      <c r="ZQ115" s="940"/>
      <c r="ZR115" s="940"/>
      <c r="ZS115" s="940"/>
      <c r="ZT115" s="940"/>
      <c r="ZU115" s="940"/>
      <c r="ZV115" s="940"/>
      <c r="ZW115" s="940"/>
      <c r="ZX115" s="940"/>
      <c r="ZY115" s="940"/>
      <c r="ZZ115" s="940"/>
      <c r="AAA115" s="940"/>
      <c r="AAB115" s="940"/>
      <c r="AAC115" s="940"/>
      <c r="AAD115" s="940"/>
      <c r="AAE115" s="940"/>
      <c r="AAF115" s="940"/>
      <c r="AAG115" s="940"/>
      <c r="AAH115" s="940"/>
      <c r="AAI115" s="940"/>
      <c r="AAJ115" s="940"/>
      <c r="AAK115" s="940"/>
      <c r="AAL115" s="940"/>
      <c r="AAM115" s="940"/>
      <c r="AAN115" s="940"/>
      <c r="AAO115" s="940"/>
      <c r="AAP115" s="940"/>
      <c r="AAQ115" s="940"/>
      <c r="AAR115" s="940"/>
      <c r="AAS115" s="940"/>
      <c r="AAT115" s="940"/>
      <c r="AAU115" s="940"/>
      <c r="AAV115" s="940"/>
      <c r="AAW115" s="940"/>
      <c r="AAX115" s="940"/>
      <c r="AAY115" s="940"/>
      <c r="AAZ115" s="940"/>
      <c r="ABA115" s="940"/>
      <c r="ABB115" s="940"/>
      <c r="ABC115" s="940"/>
      <c r="ABD115" s="940"/>
      <c r="ABE115" s="940"/>
      <c r="ABF115" s="940"/>
      <c r="ABG115" s="940"/>
      <c r="ABH115" s="940"/>
      <c r="ABI115" s="940"/>
      <c r="ABJ115" s="940"/>
      <c r="ABK115" s="940"/>
      <c r="ABL115" s="940"/>
      <c r="ABM115" s="940"/>
      <c r="ABN115" s="940"/>
      <c r="ABO115" s="940"/>
      <c r="ABP115" s="940"/>
      <c r="ABQ115" s="940"/>
      <c r="ABR115" s="940"/>
      <c r="ABS115" s="940"/>
      <c r="ABT115" s="940"/>
      <c r="ABU115" s="940"/>
      <c r="ABV115" s="940"/>
      <c r="ABW115" s="940"/>
      <c r="ABX115" s="940"/>
      <c r="ABY115" s="940"/>
      <c r="ABZ115" s="940"/>
      <c r="ACA115" s="940"/>
      <c r="ACB115" s="940"/>
      <c r="ACC115" s="940"/>
      <c r="ACD115" s="940"/>
      <c r="ACE115" s="940"/>
      <c r="ACF115" s="940"/>
      <c r="ACG115" s="940"/>
      <c r="ACH115" s="940"/>
      <c r="ACI115" s="940"/>
      <c r="ACJ115" s="940"/>
      <c r="ACK115" s="940"/>
      <c r="ACL115" s="940"/>
      <c r="ACM115" s="940"/>
      <c r="ACN115" s="940"/>
      <c r="ACO115" s="940"/>
      <c r="ACP115" s="940"/>
      <c r="ACQ115" s="940"/>
      <c r="ACR115" s="940"/>
      <c r="ACS115" s="940"/>
      <c r="ACT115" s="940"/>
      <c r="ACU115" s="940"/>
      <c r="ACV115" s="940"/>
      <c r="ACW115" s="940"/>
      <c r="ACX115" s="940"/>
      <c r="ACY115" s="940"/>
      <c r="ACZ115" s="940"/>
      <c r="ADA115" s="940"/>
      <c r="ADB115" s="940"/>
      <c r="ADC115" s="940"/>
      <c r="ADD115" s="940"/>
      <c r="ADE115" s="940"/>
      <c r="ADF115" s="940"/>
      <c r="ADG115" s="940"/>
      <c r="ADH115" s="940"/>
      <c r="ADI115" s="940"/>
      <c r="ADJ115" s="940"/>
      <c r="ADK115" s="940"/>
      <c r="ADL115" s="940"/>
      <c r="ADM115" s="940"/>
      <c r="ADN115" s="940"/>
      <c r="ADO115" s="940"/>
      <c r="ADP115" s="940"/>
      <c r="ADQ115" s="940"/>
      <c r="ADR115" s="940"/>
      <c r="ADS115" s="940"/>
      <c r="ADT115" s="940"/>
      <c r="ADU115" s="940"/>
      <c r="ADV115" s="940"/>
      <c r="ADW115" s="940"/>
      <c r="ADX115" s="940"/>
      <c r="ADY115" s="940"/>
      <c r="ADZ115" s="940"/>
      <c r="AEA115" s="940"/>
      <c r="AEB115" s="940"/>
      <c r="AEC115" s="940"/>
      <c r="AED115" s="940"/>
      <c r="AEE115" s="940"/>
      <c r="AEF115" s="940"/>
      <c r="AEG115" s="940"/>
      <c r="AEH115" s="940"/>
      <c r="AEI115" s="940"/>
      <c r="AEJ115" s="940"/>
      <c r="AEK115" s="940"/>
      <c r="AEL115" s="940"/>
      <c r="AEM115" s="940"/>
      <c r="AEN115" s="940"/>
      <c r="AEO115" s="940"/>
      <c r="AEP115" s="940"/>
      <c r="AEQ115" s="940"/>
      <c r="AER115" s="940"/>
      <c r="AES115" s="940"/>
      <c r="AET115" s="940"/>
      <c r="AEU115" s="940"/>
      <c r="AEV115" s="940"/>
      <c r="AEW115" s="940"/>
      <c r="AEX115" s="940"/>
      <c r="AEY115" s="940"/>
      <c r="AEZ115" s="940"/>
      <c r="AFA115" s="940"/>
      <c r="AFB115" s="940"/>
      <c r="AFC115" s="940"/>
      <c r="AFD115" s="940"/>
      <c r="AFE115" s="940"/>
      <c r="AFF115" s="940"/>
      <c r="AFG115" s="940"/>
      <c r="AFH115" s="940"/>
      <c r="AFI115" s="940"/>
      <c r="AFJ115" s="940"/>
      <c r="AFK115" s="940"/>
      <c r="AFL115" s="940"/>
      <c r="AFM115" s="940"/>
      <c r="AFN115" s="940"/>
      <c r="AFO115" s="940"/>
      <c r="AFP115" s="940"/>
      <c r="AFQ115" s="940"/>
      <c r="AFR115" s="940"/>
      <c r="AFS115" s="940"/>
      <c r="AFT115" s="940"/>
      <c r="AFU115" s="940"/>
      <c r="AFV115" s="940"/>
      <c r="AFW115" s="940"/>
      <c r="AFX115" s="940"/>
      <c r="AFY115" s="940"/>
      <c r="AFZ115" s="940"/>
      <c r="AGA115" s="940"/>
      <c r="AGB115" s="940"/>
      <c r="AGC115" s="940"/>
      <c r="AGD115" s="940"/>
      <c r="AGE115" s="940"/>
      <c r="AGF115" s="940"/>
      <c r="AGG115" s="940"/>
      <c r="AGH115" s="940"/>
      <c r="AGI115" s="940"/>
      <c r="AGJ115" s="940"/>
      <c r="AGK115" s="940"/>
      <c r="AGL115" s="940"/>
      <c r="AGM115" s="940"/>
      <c r="AGN115" s="940"/>
      <c r="AGO115" s="940"/>
      <c r="AGP115" s="940"/>
      <c r="AGQ115" s="940"/>
      <c r="AGR115" s="940"/>
      <c r="AGS115" s="940"/>
      <c r="AGT115" s="940"/>
      <c r="AGU115" s="940"/>
      <c r="AGV115" s="940"/>
      <c r="AGW115" s="940"/>
      <c r="AGX115" s="940"/>
      <c r="AGY115" s="940"/>
      <c r="AGZ115" s="940"/>
      <c r="AHA115" s="940"/>
      <c r="AHB115" s="940"/>
      <c r="AHC115" s="940"/>
      <c r="AHD115" s="940"/>
      <c r="AHE115" s="940"/>
      <c r="AHF115" s="940"/>
      <c r="AHG115" s="940"/>
      <c r="AHH115" s="940"/>
      <c r="AHI115" s="940"/>
      <c r="AHJ115" s="940"/>
      <c r="AHK115" s="940"/>
      <c r="AHL115" s="940"/>
      <c r="AHM115" s="940"/>
      <c r="AHN115" s="940"/>
      <c r="AHO115" s="940"/>
      <c r="AHP115" s="940"/>
      <c r="AHQ115" s="940"/>
      <c r="AHR115" s="940"/>
      <c r="AHS115" s="940"/>
      <c r="AHT115" s="940"/>
      <c r="AHU115" s="940"/>
      <c r="AHV115" s="940"/>
      <c r="AHW115" s="940"/>
      <c r="AHX115" s="940"/>
      <c r="AHY115" s="940"/>
      <c r="AHZ115" s="940"/>
      <c r="AIA115" s="940"/>
      <c r="AIB115" s="940"/>
      <c r="AIC115" s="940"/>
      <c r="AID115" s="940"/>
      <c r="AIE115" s="940"/>
      <c r="AIF115" s="940"/>
      <c r="AIG115" s="940"/>
      <c r="AIH115" s="940"/>
      <c r="AII115" s="940"/>
      <c r="AIJ115" s="940"/>
      <c r="AIK115" s="940"/>
      <c r="AIL115" s="940"/>
      <c r="AIM115" s="940"/>
      <c r="AIN115" s="940"/>
      <c r="AIO115" s="940"/>
      <c r="AIP115" s="940"/>
      <c r="AIQ115" s="940"/>
      <c r="AIR115" s="940"/>
      <c r="AIS115" s="940"/>
      <c r="AIT115" s="940"/>
      <c r="AIU115" s="940"/>
      <c r="AIV115" s="940"/>
      <c r="AIW115" s="940"/>
      <c r="AIX115" s="940"/>
      <c r="AIY115" s="940"/>
      <c r="AIZ115" s="940"/>
      <c r="AJA115" s="940"/>
      <c r="AJB115" s="940"/>
      <c r="AJC115" s="940"/>
      <c r="AJD115" s="940"/>
      <c r="AJE115" s="940"/>
      <c r="AJF115" s="940"/>
      <c r="AJG115" s="940"/>
      <c r="AJH115" s="940"/>
      <c r="AJI115" s="940"/>
      <c r="AJJ115" s="940"/>
      <c r="AJK115" s="940"/>
      <c r="AJL115" s="940"/>
      <c r="AJM115" s="940"/>
      <c r="AJN115" s="940"/>
      <c r="AJO115" s="940"/>
      <c r="AJP115" s="940"/>
      <c r="AJQ115" s="940"/>
      <c r="AJR115" s="940"/>
      <c r="AJS115" s="940"/>
      <c r="AJT115" s="940"/>
      <c r="AJU115" s="940"/>
      <c r="AJV115" s="940"/>
      <c r="AJW115" s="940"/>
      <c r="AJX115" s="940"/>
      <c r="AJY115" s="940"/>
      <c r="AJZ115" s="940"/>
      <c r="AKA115" s="940"/>
      <c r="AKB115" s="940"/>
      <c r="AKC115" s="940"/>
      <c r="AKD115" s="940"/>
      <c r="AKE115" s="940"/>
      <c r="AKF115" s="940"/>
      <c r="AKG115" s="940"/>
      <c r="AKH115" s="940"/>
      <c r="AKI115" s="940"/>
      <c r="AKJ115" s="940"/>
      <c r="AKK115" s="940"/>
      <c r="AKL115" s="940"/>
      <c r="AKM115" s="940"/>
      <c r="AKN115" s="940"/>
      <c r="AKO115" s="940"/>
      <c r="AKP115" s="940"/>
      <c r="AKQ115" s="940"/>
      <c r="AKR115" s="940"/>
      <c r="AKS115" s="940"/>
      <c r="AKT115" s="940"/>
      <c r="AKU115" s="940"/>
      <c r="AKV115" s="940"/>
      <c r="AKW115" s="940"/>
      <c r="AKX115" s="940"/>
      <c r="AKY115" s="940"/>
      <c r="AKZ115" s="940"/>
      <c r="ALA115" s="940"/>
      <c r="ALB115" s="940"/>
      <c r="ALC115" s="940"/>
      <c r="ALD115" s="940"/>
      <c r="ALE115" s="940"/>
      <c r="ALF115" s="940"/>
      <c r="ALG115" s="940"/>
      <c r="ALH115" s="940"/>
      <c r="ALI115" s="940"/>
      <c r="ALJ115" s="940"/>
      <c r="ALK115" s="940"/>
      <c r="ALL115" s="940"/>
      <c r="ALM115" s="940"/>
      <c r="ALN115" s="940"/>
      <c r="ALO115" s="940"/>
      <c r="ALP115" s="940"/>
      <c r="ALQ115" s="940"/>
      <c r="ALR115" s="940"/>
      <c r="ALS115" s="940"/>
      <c r="ALT115" s="940"/>
      <c r="ALU115" s="940"/>
      <c r="ALV115" s="940"/>
      <c r="ALW115" s="940"/>
      <c r="ALX115" s="940"/>
      <c r="ALY115" s="940"/>
      <c r="ALZ115" s="940"/>
      <c r="AMA115" s="940"/>
      <c r="AMB115" s="940"/>
      <c r="AMC115" s="940"/>
      <c r="AMD115" s="940"/>
      <c r="AME115" s="940"/>
      <c r="AMF115" s="940"/>
      <c r="AMG115" s="940"/>
      <c r="AMH115" s="940"/>
      <c r="AMI115" s="940"/>
      <c r="AMJ115" s="940"/>
      <c r="AMK115" s="940"/>
      <c r="AML115" s="940"/>
      <c r="AMM115" s="940"/>
      <c r="AMN115" s="940"/>
      <c r="AMO115" s="940"/>
      <c r="AMP115" s="940"/>
      <c r="AMQ115" s="940"/>
      <c r="AMR115" s="940"/>
      <c r="AMS115" s="940"/>
      <c r="AMT115" s="940"/>
      <c r="AMU115" s="940"/>
      <c r="AMV115" s="940"/>
      <c r="AMW115" s="940"/>
      <c r="AMX115" s="940"/>
      <c r="AMY115" s="940"/>
      <c r="AMZ115" s="940"/>
      <c r="ANA115" s="940"/>
      <c r="ANB115" s="940"/>
      <c r="ANC115" s="940"/>
      <c r="AND115" s="940"/>
      <c r="ANE115" s="940"/>
      <c r="ANF115" s="940"/>
      <c r="ANG115" s="940"/>
      <c r="ANH115" s="940"/>
      <c r="ANI115" s="940"/>
      <c r="ANJ115" s="940"/>
      <c r="ANK115" s="940"/>
      <c r="ANL115" s="940"/>
      <c r="ANM115" s="940"/>
      <c r="ANN115" s="940"/>
      <c r="ANO115" s="940"/>
      <c r="ANP115" s="940"/>
      <c r="ANQ115" s="940"/>
      <c r="ANR115" s="940"/>
      <c r="ANS115" s="940"/>
      <c r="ANT115" s="940"/>
      <c r="ANU115" s="940"/>
      <c r="ANV115" s="940"/>
      <c r="ANW115" s="940"/>
      <c r="ANX115" s="940"/>
      <c r="ANY115" s="940"/>
      <c r="ANZ115" s="940"/>
      <c r="AOA115" s="940"/>
      <c r="AOB115" s="940"/>
      <c r="AOC115" s="940"/>
      <c r="AOD115" s="940"/>
      <c r="AOE115" s="940"/>
      <c r="AOF115" s="940"/>
      <c r="AOG115" s="940"/>
      <c r="AOH115" s="940"/>
      <c r="AOI115" s="940"/>
      <c r="AOJ115" s="940"/>
      <c r="AOK115" s="940"/>
      <c r="AOL115" s="940"/>
      <c r="AOM115" s="940"/>
      <c r="AON115" s="940"/>
      <c r="AOO115" s="940"/>
      <c r="AOP115" s="940"/>
      <c r="AOQ115" s="940"/>
      <c r="AOR115" s="940"/>
      <c r="AOS115" s="940"/>
      <c r="AOT115" s="940"/>
      <c r="AOU115" s="940"/>
      <c r="AOV115" s="940"/>
      <c r="AOW115" s="940"/>
      <c r="AOX115" s="940"/>
      <c r="AOY115" s="940"/>
      <c r="AOZ115" s="940"/>
      <c r="APA115" s="940"/>
      <c r="APB115" s="940"/>
      <c r="APC115" s="940"/>
      <c r="APD115" s="940"/>
      <c r="APE115" s="940"/>
      <c r="APF115" s="940"/>
      <c r="APG115" s="940"/>
      <c r="APH115" s="940"/>
      <c r="API115" s="940"/>
      <c r="APJ115" s="940"/>
      <c r="APK115" s="940"/>
      <c r="APL115" s="940"/>
      <c r="APM115" s="940"/>
      <c r="APN115" s="940"/>
      <c r="APO115" s="940"/>
      <c r="APP115" s="940"/>
      <c r="APQ115" s="940"/>
      <c r="APR115" s="940"/>
      <c r="APS115" s="940"/>
      <c r="APT115" s="940"/>
      <c r="APU115" s="940"/>
      <c r="APV115" s="940"/>
      <c r="APW115" s="940"/>
      <c r="APX115" s="940"/>
      <c r="APY115" s="940"/>
      <c r="APZ115" s="940"/>
      <c r="AQA115" s="940"/>
      <c r="AQB115" s="940"/>
      <c r="AQC115" s="940"/>
      <c r="AQD115" s="940"/>
      <c r="AQE115" s="940"/>
      <c r="AQF115" s="940"/>
      <c r="AQG115" s="940"/>
      <c r="AQH115" s="940"/>
      <c r="AQI115" s="940"/>
      <c r="AQJ115" s="940"/>
      <c r="AQK115" s="940"/>
      <c r="AQL115" s="940"/>
      <c r="AQM115" s="940"/>
      <c r="AQN115" s="940"/>
      <c r="AQO115" s="940"/>
      <c r="AQP115" s="940"/>
      <c r="AQQ115" s="940"/>
      <c r="AQR115" s="940"/>
      <c r="AQS115" s="940"/>
      <c r="AQT115" s="940"/>
      <c r="AQU115" s="940"/>
      <c r="AQV115" s="940"/>
      <c r="AQW115" s="940"/>
      <c r="AQX115" s="940"/>
      <c r="AQY115" s="940"/>
      <c r="AQZ115" s="940"/>
      <c r="ARA115" s="940"/>
      <c r="ARB115" s="940"/>
      <c r="ARC115" s="940"/>
      <c r="ARD115" s="940"/>
      <c r="ARE115" s="940"/>
      <c r="ARF115" s="940"/>
      <c r="ARG115" s="940"/>
      <c r="ARH115" s="940"/>
      <c r="ARI115" s="940"/>
      <c r="ARJ115" s="940"/>
      <c r="ARK115" s="940"/>
      <c r="ARL115" s="940"/>
      <c r="ARM115" s="940"/>
      <c r="ARN115" s="940"/>
      <c r="ARO115" s="940"/>
      <c r="ARP115" s="940"/>
      <c r="ARQ115" s="940"/>
      <c r="ARR115" s="940"/>
      <c r="ARS115" s="940"/>
      <c r="ART115" s="940"/>
      <c r="ARU115" s="940"/>
      <c r="ARV115" s="940"/>
      <c r="ARW115" s="940"/>
      <c r="ARX115" s="940"/>
      <c r="ARY115" s="940"/>
      <c r="ARZ115" s="940"/>
      <c r="ASA115" s="940"/>
      <c r="ASB115" s="940"/>
      <c r="ASC115" s="940"/>
      <c r="ASD115" s="940"/>
      <c r="ASE115" s="940"/>
      <c r="ASF115" s="940"/>
      <c r="ASG115" s="940"/>
      <c r="ASH115" s="940"/>
      <c r="ASI115" s="940"/>
      <c r="ASJ115" s="940"/>
      <c r="ASK115" s="940"/>
      <c r="ASL115" s="940"/>
      <c r="ASM115" s="940"/>
      <c r="ASN115" s="940"/>
      <c r="ASO115" s="940"/>
      <c r="ASP115" s="940"/>
      <c r="ASQ115" s="940"/>
      <c r="ASR115" s="940"/>
      <c r="ASS115" s="940"/>
      <c r="AST115" s="940"/>
      <c r="ASU115" s="940"/>
      <c r="ASV115" s="940"/>
      <c r="ASW115" s="940"/>
      <c r="ASX115" s="940"/>
      <c r="ASY115" s="940"/>
      <c r="ASZ115" s="940"/>
      <c r="ATA115" s="940"/>
      <c r="ATB115" s="940"/>
      <c r="ATC115" s="940"/>
      <c r="ATD115" s="940"/>
      <c r="ATE115" s="940"/>
      <c r="ATF115" s="940"/>
      <c r="ATG115" s="940"/>
      <c r="ATH115" s="940"/>
      <c r="ATI115" s="940"/>
      <c r="ATJ115" s="940"/>
      <c r="ATK115" s="940"/>
      <c r="ATL115" s="940"/>
      <c r="ATM115" s="940"/>
      <c r="ATN115" s="940"/>
      <c r="ATO115" s="940"/>
      <c r="ATP115" s="940"/>
      <c r="ATQ115" s="940"/>
      <c r="ATR115" s="940"/>
      <c r="ATS115" s="940"/>
      <c r="ATT115" s="940"/>
      <c r="ATU115" s="940"/>
      <c r="ATV115" s="940"/>
      <c r="ATW115" s="940"/>
      <c r="ATX115" s="940"/>
      <c r="ATY115" s="940"/>
      <c r="ATZ115" s="940"/>
      <c r="AUA115" s="940"/>
      <c r="AUB115" s="940"/>
      <c r="AUC115" s="940"/>
      <c r="AUD115" s="940"/>
      <c r="AUE115" s="940"/>
      <c r="AUF115" s="940"/>
      <c r="AUG115" s="940"/>
      <c r="AUH115" s="940"/>
      <c r="AUI115" s="940"/>
      <c r="AUJ115" s="940"/>
      <c r="AUK115" s="940"/>
      <c r="AUL115" s="940"/>
      <c r="AUM115" s="940"/>
      <c r="AUN115" s="940"/>
      <c r="AUO115" s="940"/>
      <c r="AUP115" s="940"/>
      <c r="AUQ115" s="940"/>
      <c r="AUR115" s="940"/>
      <c r="AUS115" s="940"/>
      <c r="AUT115" s="940"/>
      <c r="AUU115" s="940"/>
      <c r="AUV115" s="940"/>
      <c r="AUW115" s="940"/>
      <c r="AUX115" s="940"/>
      <c r="AUY115" s="940"/>
      <c r="AUZ115" s="940"/>
      <c r="AVA115" s="940"/>
      <c r="AVB115" s="940"/>
      <c r="AVC115" s="940"/>
      <c r="AVD115" s="940"/>
      <c r="AVE115" s="940"/>
      <c r="AVF115" s="940"/>
      <c r="AVG115" s="940"/>
      <c r="AVH115" s="940"/>
      <c r="AVI115" s="940"/>
      <c r="AVJ115" s="940"/>
      <c r="AVK115" s="940"/>
      <c r="AVL115" s="940"/>
      <c r="AVM115" s="940"/>
      <c r="AVN115" s="940"/>
      <c r="AVO115" s="940"/>
      <c r="AVP115" s="940"/>
      <c r="AVQ115" s="940"/>
      <c r="AVR115" s="940"/>
      <c r="AVS115" s="940"/>
      <c r="AVT115" s="940"/>
      <c r="AVU115" s="940"/>
      <c r="AVV115" s="940"/>
      <c r="AVW115" s="940"/>
      <c r="AVX115" s="940"/>
      <c r="AVY115" s="940"/>
      <c r="AVZ115" s="940"/>
      <c r="AWA115" s="940"/>
      <c r="AWB115" s="940"/>
      <c r="AWC115" s="940"/>
      <c r="AWD115" s="940"/>
      <c r="AWE115" s="940"/>
      <c r="AWF115" s="940"/>
      <c r="AWG115" s="940"/>
      <c r="AWH115" s="940"/>
      <c r="AWI115" s="940"/>
      <c r="AWJ115" s="940"/>
      <c r="AWK115" s="940"/>
      <c r="AWL115" s="940"/>
      <c r="AWM115" s="940"/>
      <c r="AWN115" s="940"/>
      <c r="AWO115" s="940"/>
      <c r="AWP115" s="940"/>
      <c r="AWQ115" s="940"/>
      <c r="AWR115" s="940"/>
      <c r="AWS115" s="940"/>
      <c r="AWT115" s="940"/>
      <c r="AWU115" s="940"/>
      <c r="AWV115" s="940"/>
      <c r="AWW115" s="940"/>
      <c r="AWX115" s="940"/>
      <c r="AWY115" s="940"/>
      <c r="AWZ115" s="940"/>
      <c r="AXA115" s="940"/>
      <c r="AXB115" s="940"/>
      <c r="AXC115" s="940"/>
      <c r="AXD115" s="940"/>
      <c r="AXE115" s="940"/>
      <c r="AXF115" s="940"/>
      <c r="AXG115" s="940"/>
      <c r="AXH115" s="940"/>
      <c r="AXI115" s="940"/>
      <c r="AXJ115" s="940"/>
      <c r="AXK115" s="940"/>
      <c r="AXL115" s="940"/>
      <c r="AXM115" s="940"/>
      <c r="AXN115" s="940"/>
      <c r="AXO115" s="940"/>
      <c r="AXP115" s="940"/>
      <c r="AXQ115" s="940"/>
      <c r="AXR115" s="940"/>
      <c r="AXS115" s="940"/>
      <c r="AXT115" s="940"/>
      <c r="AXU115" s="940"/>
      <c r="AXV115" s="940"/>
      <c r="AXW115" s="940"/>
      <c r="AXX115" s="940"/>
      <c r="AXY115" s="940"/>
      <c r="AXZ115" s="940"/>
      <c r="AYA115" s="940"/>
      <c r="AYB115" s="940"/>
      <c r="AYC115" s="940"/>
      <c r="AYD115" s="940"/>
      <c r="AYE115" s="940"/>
      <c r="AYF115" s="940"/>
      <c r="AYG115" s="940"/>
      <c r="AYH115" s="940"/>
      <c r="AYI115" s="940"/>
      <c r="AYJ115" s="940"/>
      <c r="AYK115" s="940"/>
      <c r="AYL115" s="940"/>
      <c r="AYM115" s="940"/>
      <c r="AYN115" s="940"/>
      <c r="AYO115" s="940"/>
      <c r="AYP115" s="940"/>
      <c r="AYQ115" s="940"/>
      <c r="AYR115" s="940"/>
      <c r="AYS115" s="940"/>
      <c r="AYT115" s="940"/>
      <c r="AYU115" s="940"/>
      <c r="AYV115" s="940"/>
      <c r="AYW115" s="940"/>
      <c r="AYX115" s="940"/>
      <c r="AYY115" s="940"/>
      <c r="AYZ115" s="940"/>
      <c r="AZA115" s="940"/>
      <c r="AZB115" s="940"/>
      <c r="AZC115" s="940"/>
      <c r="AZD115" s="940"/>
      <c r="AZE115" s="940"/>
      <c r="AZF115" s="940"/>
      <c r="AZG115" s="940"/>
      <c r="AZH115" s="940"/>
      <c r="AZI115" s="940"/>
      <c r="AZJ115" s="940"/>
      <c r="AZK115" s="940"/>
      <c r="AZL115" s="940"/>
      <c r="AZM115" s="940"/>
      <c r="AZN115" s="940"/>
      <c r="AZO115" s="940"/>
      <c r="AZP115" s="940"/>
      <c r="AZQ115" s="940"/>
      <c r="AZR115" s="940"/>
      <c r="AZS115" s="940"/>
      <c r="AZT115" s="940"/>
      <c r="AZU115" s="940"/>
      <c r="AZV115" s="940"/>
      <c r="AZW115" s="940"/>
      <c r="AZX115" s="940"/>
      <c r="AZY115" s="940"/>
      <c r="AZZ115" s="940"/>
      <c r="BAA115" s="940"/>
      <c r="BAB115" s="940"/>
      <c r="BAC115" s="940"/>
      <c r="BAD115" s="940"/>
      <c r="BAE115" s="940"/>
      <c r="BAF115" s="940"/>
      <c r="BAG115" s="940"/>
      <c r="BAH115" s="940"/>
      <c r="BAI115" s="940"/>
      <c r="BAJ115" s="940"/>
      <c r="BAK115" s="940"/>
      <c r="BAL115" s="940"/>
      <c r="BAM115" s="940"/>
      <c r="BAN115" s="940"/>
      <c r="BAO115" s="940"/>
      <c r="BAP115" s="940"/>
      <c r="BAQ115" s="940"/>
      <c r="BAR115" s="940"/>
      <c r="BAS115" s="940"/>
      <c r="BAT115" s="940"/>
      <c r="BAU115" s="940"/>
      <c r="BAV115" s="940"/>
      <c r="BAW115" s="940"/>
      <c r="BAX115" s="940"/>
      <c r="BAY115" s="940"/>
      <c r="BAZ115" s="940"/>
      <c r="BBA115" s="940"/>
      <c r="BBB115" s="940"/>
      <c r="BBC115" s="940"/>
      <c r="BBD115" s="940"/>
      <c r="BBE115" s="940"/>
      <c r="BBF115" s="940"/>
      <c r="BBG115" s="940"/>
      <c r="BBH115" s="940"/>
      <c r="BBI115" s="940"/>
      <c r="BBJ115" s="940"/>
      <c r="BBK115" s="940"/>
      <c r="BBL115" s="940"/>
      <c r="BBM115" s="940"/>
      <c r="BBN115" s="940"/>
      <c r="BBO115" s="940"/>
      <c r="BBP115" s="940"/>
      <c r="BBQ115" s="940"/>
      <c r="BBR115" s="940"/>
      <c r="BBS115" s="940"/>
      <c r="BBT115" s="940"/>
      <c r="BBU115" s="940"/>
      <c r="BBV115" s="940"/>
      <c r="BBW115" s="940"/>
      <c r="BBX115" s="940"/>
      <c r="BBY115" s="940"/>
      <c r="BBZ115" s="940"/>
      <c r="BCA115" s="940"/>
      <c r="BCB115" s="940"/>
      <c r="BCC115" s="940"/>
      <c r="BCD115" s="940"/>
      <c r="BCE115" s="940"/>
      <c r="BCF115" s="940"/>
      <c r="BCG115" s="940"/>
      <c r="BCH115" s="940"/>
      <c r="BCI115" s="940"/>
      <c r="BCJ115" s="940"/>
      <c r="BCK115" s="940"/>
      <c r="BCL115" s="940"/>
      <c r="BCM115" s="940"/>
      <c r="BCN115" s="940"/>
      <c r="BCO115" s="940"/>
      <c r="BCP115" s="940"/>
      <c r="BCQ115" s="940"/>
      <c r="BCR115" s="940"/>
      <c r="BCS115" s="940"/>
      <c r="BCT115" s="940"/>
      <c r="BCU115" s="940"/>
      <c r="BCV115" s="940"/>
      <c r="BCW115" s="940"/>
      <c r="BCX115" s="940"/>
      <c r="BCY115" s="940"/>
      <c r="BCZ115" s="940"/>
      <c r="BDA115" s="940"/>
      <c r="BDB115" s="940"/>
      <c r="BDC115" s="940"/>
      <c r="BDD115" s="940"/>
      <c r="BDE115" s="940"/>
      <c r="BDF115" s="940"/>
      <c r="BDG115" s="940"/>
      <c r="BDH115" s="940"/>
      <c r="BDI115" s="940"/>
      <c r="BDJ115" s="940"/>
      <c r="BDK115" s="940"/>
      <c r="BDL115" s="940"/>
      <c r="BDM115" s="940"/>
      <c r="BDN115" s="940"/>
      <c r="BDO115" s="940"/>
      <c r="BDP115" s="940"/>
      <c r="BDQ115" s="940"/>
      <c r="BDR115" s="940"/>
      <c r="BDS115" s="940"/>
      <c r="BDT115" s="940"/>
      <c r="BDU115" s="940"/>
      <c r="BDV115" s="940"/>
      <c r="BDW115" s="940"/>
      <c r="BDX115" s="940"/>
      <c r="BDY115" s="940"/>
      <c r="BDZ115" s="940"/>
      <c r="BEA115" s="940"/>
      <c r="BEB115" s="940"/>
      <c r="BEC115" s="940"/>
      <c r="BED115" s="940"/>
      <c r="BEE115" s="940"/>
      <c r="BEF115" s="940"/>
      <c r="BEG115" s="940"/>
      <c r="BEH115" s="940"/>
      <c r="BEI115" s="940"/>
      <c r="BEJ115" s="940"/>
      <c r="BEK115" s="940"/>
      <c r="BEL115" s="940"/>
      <c r="BEM115" s="940"/>
      <c r="BEN115" s="940"/>
      <c r="BEO115" s="940"/>
      <c r="BEP115" s="940"/>
      <c r="BEQ115" s="940"/>
      <c r="BER115" s="940"/>
      <c r="BES115" s="940"/>
      <c r="BET115" s="940"/>
      <c r="BEU115" s="940"/>
      <c r="BEV115" s="940"/>
      <c r="BEW115" s="940"/>
      <c r="BEX115" s="940"/>
      <c r="BEY115" s="940"/>
      <c r="BEZ115" s="940"/>
      <c r="BFA115" s="940"/>
      <c r="BFB115" s="940"/>
      <c r="BFC115" s="940"/>
      <c r="BFD115" s="940"/>
      <c r="BFE115" s="940"/>
      <c r="BFF115" s="940"/>
      <c r="BFG115" s="940"/>
      <c r="BFH115" s="940"/>
      <c r="BFI115" s="940"/>
      <c r="BFJ115" s="940"/>
      <c r="BFK115" s="940"/>
      <c r="BFL115" s="940"/>
      <c r="BFM115" s="940"/>
      <c r="BFN115" s="940"/>
      <c r="BFO115" s="940"/>
      <c r="BFP115" s="940"/>
      <c r="BFQ115" s="940"/>
      <c r="BFR115" s="940"/>
      <c r="BFS115" s="940"/>
      <c r="BFT115" s="940"/>
      <c r="BFU115" s="940"/>
      <c r="BFV115" s="940"/>
      <c r="BFW115" s="940"/>
      <c r="BFX115" s="940"/>
      <c r="BFY115" s="940"/>
      <c r="BFZ115" s="940"/>
      <c r="BGA115" s="940"/>
      <c r="BGB115" s="940"/>
      <c r="BGC115" s="940"/>
      <c r="BGD115" s="940"/>
      <c r="BGE115" s="940"/>
      <c r="BGF115" s="940"/>
      <c r="BGG115" s="940"/>
      <c r="BGH115" s="940"/>
      <c r="BGI115" s="940"/>
      <c r="BGJ115" s="940"/>
      <c r="BGK115" s="940"/>
      <c r="BGL115" s="940"/>
      <c r="BGM115" s="940"/>
      <c r="BGN115" s="940"/>
      <c r="BGO115" s="940"/>
      <c r="BGP115" s="940"/>
      <c r="BGQ115" s="940"/>
      <c r="BGR115" s="940"/>
      <c r="BGS115" s="940"/>
      <c r="BGT115" s="940"/>
      <c r="BGU115" s="940"/>
      <c r="BGV115" s="940"/>
      <c r="BGW115" s="940"/>
      <c r="BGX115" s="940"/>
      <c r="BGY115" s="940"/>
      <c r="BGZ115" s="940"/>
      <c r="BHA115" s="940"/>
      <c r="BHB115" s="940"/>
      <c r="BHC115" s="940"/>
      <c r="BHD115" s="940"/>
      <c r="BHE115" s="940"/>
      <c r="BHF115" s="940"/>
      <c r="BHG115" s="940"/>
      <c r="BHH115" s="940"/>
      <c r="BHI115" s="940"/>
      <c r="BHJ115" s="940"/>
      <c r="BHK115" s="940"/>
      <c r="BHL115" s="940"/>
      <c r="BHM115" s="940"/>
      <c r="BHN115" s="940"/>
      <c r="BHO115" s="940"/>
      <c r="BHP115" s="940"/>
      <c r="BHQ115" s="940"/>
      <c r="BHR115" s="940"/>
      <c r="BHS115" s="940"/>
      <c r="BHT115" s="940"/>
      <c r="BHU115" s="940"/>
      <c r="BHV115" s="940"/>
      <c r="BHW115" s="940"/>
      <c r="BHX115" s="940"/>
      <c r="BHY115" s="940"/>
      <c r="BHZ115" s="940"/>
      <c r="BIA115" s="940"/>
      <c r="BIB115" s="940"/>
      <c r="BIC115" s="940"/>
      <c r="BID115" s="940"/>
      <c r="BIE115" s="940"/>
      <c r="BIF115" s="940"/>
      <c r="BIG115" s="940"/>
      <c r="BIH115" s="940"/>
      <c r="BII115" s="940"/>
      <c r="BIJ115" s="940"/>
      <c r="BIK115" s="940"/>
      <c r="BIL115" s="940"/>
      <c r="BIM115" s="940"/>
      <c r="BIN115" s="940"/>
      <c r="BIO115" s="940"/>
      <c r="BIP115" s="940"/>
      <c r="BIQ115" s="940"/>
      <c r="BIR115" s="940"/>
      <c r="BIS115" s="940"/>
      <c r="BIT115" s="940"/>
      <c r="BIU115" s="940"/>
      <c r="BIV115" s="940"/>
      <c r="BIW115" s="940"/>
      <c r="BIX115" s="940"/>
      <c r="BIY115" s="940"/>
      <c r="BIZ115" s="940"/>
      <c r="BJA115" s="940"/>
      <c r="BJB115" s="940"/>
      <c r="BJC115" s="940"/>
      <c r="BJD115" s="940"/>
      <c r="BJE115" s="940"/>
      <c r="BJF115" s="940"/>
      <c r="BJG115" s="940"/>
      <c r="BJH115" s="940"/>
      <c r="BJI115" s="940"/>
      <c r="BJJ115" s="940"/>
      <c r="BJK115" s="940"/>
      <c r="BJL115" s="940"/>
      <c r="BJM115" s="940"/>
      <c r="BJN115" s="940"/>
      <c r="BJO115" s="940"/>
      <c r="BJP115" s="940"/>
      <c r="BJQ115" s="940"/>
      <c r="BJR115" s="940"/>
      <c r="BJS115" s="940"/>
      <c r="BJT115" s="940"/>
      <c r="BJU115" s="940"/>
      <c r="BJV115" s="940"/>
      <c r="BJW115" s="940"/>
      <c r="BJX115" s="940"/>
      <c r="BJY115" s="940"/>
      <c r="BJZ115" s="940"/>
      <c r="BKA115" s="940"/>
      <c r="BKB115" s="940"/>
      <c r="BKC115" s="940"/>
      <c r="BKD115" s="940"/>
      <c r="BKE115" s="940"/>
      <c r="BKF115" s="940"/>
      <c r="BKG115" s="940"/>
      <c r="BKH115" s="940"/>
      <c r="BKI115" s="940"/>
      <c r="BKJ115" s="940"/>
      <c r="BKK115" s="940"/>
      <c r="BKL115" s="940"/>
      <c r="BKM115" s="940"/>
      <c r="BKN115" s="940"/>
      <c r="BKO115" s="940"/>
      <c r="BKP115" s="940"/>
      <c r="BKQ115" s="940"/>
      <c r="BKR115" s="940"/>
      <c r="BKS115" s="940"/>
      <c r="BKT115" s="940"/>
      <c r="BKU115" s="940"/>
      <c r="BKV115" s="940"/>
      <c r="BKW115" s="940"/>
      <c r="BKX115" s="940"/>
      <c r="BKY115" s="940"/>
      <c r="BKZ115" s="940"/>
      <c r="BLA115" s="940"/>
      <c r="BLB115" s="940"/>
      <c r="BLC115" s="940"/>
      <c r="BLD115" s="940"/>
      <c r="BLE115" s="940"/>
      <c r="BLF115" s="940"/>
      <c r="BLG115" s="940"/>
      <c r="BLH115" s="940"/>
      <c r="BLI115" s="940"/>
      <c r="BLJ115" s="940"/>
      <c r="BLK115" s="940"/>
      <c r="BLL115" s="940"/>
      <c r="BLM115" s="940"/>
      <c r="BLN115" s="940"/>
      <c r="BLO115" s="940"/>
      <c r="BLP115" s="940"/>
      <c r="BLQ115" s="940"/>
      <c r="BLR115" s="940"/>
      <c r="BLS115" s="940"/>
      <c r="BLT115" s="940"/>
      <c r="BLU115" s="940"/>
      <c r="BLV115" s="940"/>
      <c r="BLW115" s="940"/>
      <c r="BLX115" s="940"/>
      <c r="BLY115" s="940"/>
      <c r="BLZ115" s="940"/>
      <c r="BMA115" s="940"/>
      <c r="BMB115" s="940"/>
      <c r="BMC115" s="940"/>
      <c r="BMD115" s="940"/>
      <c r="BME115" s="940"/>
      <c r="BMF115" s="940"/>
      <c r="BMG115" s="940"/>
      <c r="BMH115" s="940"/>
      <c r="BMI115" s="940"/>
      <c r="BMJ115" s="940"/>
      <c r="BMK115" s="940"/>
      <c r="BML115" s="940"/>
      <c r="BMM115" s="940"/>
      <c r="BMN115" s="940"/>
      <c r="BMO115" s="940"/>
      <c r="BMP115" s="940"/>
      <c r="BMQ115" s="940"/>
      <c r="BMR115" s="940"/>
      <c r="BMS115" s="940"/>
      <c r="BMT115" s="940"/>
      <c r="BMU115" s="940"/>
      <c r="BMV115" s="940"/>
      <c r="BMW115" s="940"/>
      <c r="BMX115" s="940"/>
      <c r="BMY115" s="940"/>
      <c r="BMZ115" s="940"/>
      <c r="BNA115" s="940"/>
      <c r="BNB115" s="940"/>
      <c r="BNC115" s="940"/>
      <c r="BND115" s="940"/>
      <c r="BNE115" s="940"/>
      <c r="BNF115" s="940"/>
      <c r="BNG115" s="940"/>
      <c r="BNH115" s="940"/>
      <c r="BNI115" s="940"/>
      <c r="BNJ115" s="940"/>
      <c r="BNK115" s="940"/>
      <c r="BNL115" s="940"/>
      <c r="BNM115" s="940"/>
      <c r="BNN115" s="940"/>
      <c r="BNO115" s="940"/>
      <c r="BNP115" s="940"/>
      <c r="BNQ115" s="940"/>
      <c r="BNR115" s="940"/>
      <c r="BNS115" s="940"/>
      <c r="BNT115" s="940"/>
      <c r="BNU115" s="940"/>
      <c r="BNV115" s="940"/>
      <c r="BNW115" s="940"/>
      <c r="BNX115" s="940"/>
      <c r="BNY115" s="940"/>
      <c r="BNZ115" s="940"/>
      <c r="BOA115" s="940"/>
      <c r="BOB115" s="940"/>
      <c r="BOC115" s="940"/>
      <c r="BOD115" s="940"/>
      <c r="BOE115" s="940"/>
      <c r="BOF115" s="940"/>
      <c r="BOG115" s="940"/>
      <c r="BOH115" s="940"/>
      <c r="BOI115" s="940"/>
      <c r="BOJ115" s="940"/>
      <c r="BOK115" s="940"/>
      <c r="BOL115" s="940"/>
      <c r="BOM115" s="940"/>
      <c r="BON115" s="940"/>
      <c r="BOO115" s="940"/>
      <c r="BOP115" s="940"/>
      <c r="BOQ115" s="940"/>
      <c r="BOR115" s="940"/>
      <c r="BOS115" s="940"/>
      <c r="BOT115" s="940"/>
      <c r="BOU115" s="940"/>
      <c r="BOV115" s="940"/>
      <c r="BOW115" s="940"/>
      <c r="BOX115" s="940"/>
      <c r="BOY115" s="940"/>
      <c r="BOZ115" s="940"/>
      <c r="BPA115" s="940"/>
      <c r="BPB115" s="940"/>
      <c r="BPC115" s="940"/>
      <c r="BPD115" s="940"/>
      <c r="BPE115" s="940"/>
      <c r="BPF115" s="940"/>
      <c r="BPG115" s="940"/>
      <c r="BPH115" s="940"/>
      <c r="BPI115" s="940"/>
      <c r="BPJ115" s="940"/>
      <c r="BPK115" s="940"/>
      <c r="BPL115" s="940"/>
      <c r="BPM115" s="940"/>
      <c r="BPN115" s="940"/>
      <c r="BPO115" s="940"/>
      <c r="BPP115" s="940"/>
      <c r="BPQ115" s="940"/>
      <c r="BPR115" s="940"/>
      <c r="BPS115" s="940"/>
      <c r="BPT115" s="940"/>
      <c r="BPU115" s="940"/>
      <c r="BPV115" s="940"/>
      <c r="BPW115" s="940"/>
      <c r="BPX115" s="940"/>
      <c r="BPY115" s="940"/>
      <c r="BPZ115" s="940"/>
      <c r="BQA115" s="940"/>
      <c r="BQB115" s="940"/>
      <c r="BQC115" s="940"/>
      <c r="BQD115" s="940"/>
      <c r="BQE115" s="940"/>
      <c r="BQF115" s="940"/>
      <c r="BQG115" s="940"/>
      <c r="BQH115" s="940"/>
      <c r="BQI115" s="940"/>
      <c r="BQJ115" s="940"/>
      <c r="BQK115" s="940"/>
      <c r="BQL115" s="940"/>
      <c r="BQM115" s="940"/>
      <c r="BQN115" s="940"/>
      <c r="BQO115" s="940"/>
      <c r="BQP115" s="940"/>
      <c r="BQQ115" s="940"/>
      <c r="BQR115" s="940"/>
      <c r="BQS115" s="940"/>
      <c r="BQT115" s="940"/>
      <c r="BQU115" s="940"/>
      <c r="BQV115" s="940"/>
      <c r="BQW115" s="940"/>
      <c r="BQX115" s="940"/>
      <c r="BQY115" s="940"/>
      <c r="BQZ115" s="940"/>
      <c r="BRA115" s="940"/>
      <c r="BRB115" s="940"/>
      <c r="BRC115" s="940"/>
      <c r="BRD115" s="940"/>
      <c r="BRE115" s="940"/>
      <c r="BRF115" s="940"/>
      <c r="BRG115" s="940"/>
      <c r="BRH115" s="940"/>
      <c r="BRI115" s="940"/>
      <c r="BRJ115" s="940"/>
      <c r="BRK115" s="940"/>
      <c r="BRL115" s="940"/>
      <c r="BRM115" s="940"/>
      <c r="BRN115" s="940"/>
      <c r="BRO115" s="940"/>
      <c r="BRP115" s="940"/>
      <c r="BRQ115" s="940"/>
      <c r="BRR115" s="940"/>
      <c r="BRS115" s="940"/>
      <c r="BRT115" s="940"/>
      <c r="BRU115" s="940"/>
      <c r="BRV115" s="940"/>
      <c r="BRW115" s="940"/>
      <c r="BRX115" s="940"/>
      <c r="BRY115" s="940"/>
      <c r="BRZ115" s="940"/>
      <c r="BSA115" s="940"/>
      <c r="BSB115" s="940"/>
      <c r="BSC115" s="940"/>
      <c r="BSD115" s="940"/>
      <c r="BSE115" s="940"/>
      <c r="BSF115" s="940"/>
      <c r="BSG115" s="940"/>
      <c r="BSH115" s="940"/>
      <c r="BSI115" s="940"/>
      <c r="BSJ115" s="940"/>
      <c r="BSK115" s="940"/>
      <c r="BSL115" s="940"/>
      <c r="BSM115" s="940"/>
      <c r="BSN115" s="940"/>
      <c r="BSO115" s="940"/>
      <c r="BSP115" s="940"/>
      <c r="BSQ115" s="940"/>
      <c r="BSR115" s="940"/>
      <c r="BSS115" s="940"/>
      <c r="BST115" s="940"/>
      <c r="BSU115" s="940"/>
      <c r="BSV115" s="940"/>
      <c r="BSW115" s="940"/>
      <c r="BSX115" s="940"/>
      <c r="BSY115" s="940"/>
      <c r="BSZ115" s="940"/>
      <c r="BTA115" s="940"/>
      <c r="BTB115" s="940"/>
      <c r="BTC115" s="940"/>
      <c r="BTD115" s="940"/>
      <c r="BTE115" s="940"/>
      <c r="BTF115" s="940"/>
      <c r="BTG115" s="940"/>
      <c r="BTH115" s="940"/>
      <c r="BTI115" s="940"/>
      <c r="BTJ115" s="940"/>
      <c r="BTK115" s="940"/>
      <c r="BTL115" s="940"/>
      <c r="BTM115" s="940"/>
      <c r="BTN115" s="940"/>
      <c r="BTO115" s="940"/>
      <c r="BTP115" s="940"/>
      <c r="BTQ115" s="940"/>
      <c r="BTR115" s="940"/>
      <c r="BTS115" s="940"/>
      <c r="BTT115" s="940"/>
      <c r="BTU115" s="940"/>
      <c r="BTV115" s="940"/>
      <c r="BTW115" s="940"/>
      <c r="BTX115" s="940"/>
      <c r="BTY115" s="940"/>
      <c r="BTZ115" s="940"/>
      <c r="BUA115" s="940"/>
      <c r="BUB115" s="940"/>
      <c r="BUC115" s="940"/>
      <c r="BUD115" s="940"/>
      <c r="BUE115" s="940"/>
      <c r="BUF115" s="940"/>
      <c r="BUG115" s="940"/>
      <c r="BUH115" s="940"/>
      <c r="BUI115" s="940"/>
      <c r="BUJ115" s="940"/>
      <c r="BUK115" s="940"/>
      <c r="BUL115" s="940"/>
      <c r="BUM115" s="940"/>
      <c r="BUN115" s="940"/>
      <c r="BUO115" s="940"/>
      <c r="BUP115" s="940"/>
      <c r="BUQ115" s="940"/>
      <c r="BUR115" s="940"/>
      <c r="BUS115" s="940"/>
      <c r="BUT115" s="940"/>
      <c r="BUU115" s="940"/>
      <c r="BUV115" s="940"/>
      <c r="BUW115" s="940"/>
      <c r="BUX115" s="940"/>
      <c r="BUY115" s="940"/>
      <c r="BUZ115" s="940"/>
      <c r="BVA115" s="940"/>
      <c r="BVB115" s="940"/>
      <c r="BVC115" s="940"/>
      <c r="BVD115" s="940"/>
      <c r="BVE115" s="940"/>
      <c r="BVF115" s="940"/>
      <c r="BVG115" s="940"/>
      <c r="BVH115" s="940"/>
      <c r="BVI115" s="940"/>
      <c r="BVJ115" s="940"/>
      <c r="BVK115" s="940"/>
      <c r="BVL115" s="940"/>
      <c r="BVM115" s="940"/>
      <c r="BVN115" s="940"/>
      <c r="BVO115" s="940"/>
      <c r="BVP115" s="940"/>
      <c r="BVQ115" s="940"/>
      <c r="BVR115" s="940"/>
      <c r="BVS115" s="940"/>
      <c r="BVT115" s="940"/>
      <c r="BVU115" s="940"/>
      <c r="BVV115" s="940"/>
      <c r="BVW115" s="940"/>
      <c r="BVX115" s="940"/>
      <c r="BVY115" s="940"/>
      <c r="BVZ115" s="940"/>
      <c r="BWA115" s="940"/>
      <c r="BWB115" s="940"/>
      <c r="BWC115" s="940"/>
      <c r="BWD115" s="940"/>
      <c r="BWE115" s="940"/>
      <c r="BWF115" s="940"/>
      <c r="BWG115" s="940"/>
      <c r="BWH115" s="940"/>
      <c r="BWI115" s="940"/>
      <c r="BWJ115" s="940"/>
      <c r="BWK115" s="940"/>
      <c r="BWL115" s="940"/>
      <c r="BWM115" s="940"/>
      <c r="BWN115" s="940"/>
      <c r="BWO115" s="940"/>
      <c r="BWP115" s="940"/>
      <c r="BWQ115" s="940"/>
      <c r="BWR115" s="940"/>
      <c r="BWS115" s="940"/>
      <c r="BWT115" s="940"/>
      <c r="BWU115" s="940"/>
      <c r="BWV115" s="940"/>
      <c r="BWW115" s="940"/>
      <c r="BWX115" s="940"/>
      <c r="BWY115" s="940"/>
      <c r="BWZ115" s="940"/>
      <c r="BXA115" s="940"/>
      <c r="BXB115" s="940"/>
      <c r="BXC115" s="940"/>
      <c r="BXD115" s="940"/>
      <c r="BXE115" s="940"/>
      <c r="BXF115" s="940"/>
      <c r="BXG115" s="940"/>
      <c r="BXH115" s="940"/>
      <c r="BXI115" s="940"/>
      <c r="BXJ115" s="940"/>
      <c r="BXK115" s="940"/>
      <c r="BXL115" s="940"/>
      <c r="BXM115" s="940"/>
      <c r="BXN115" s="940"/>
      <c r="BXO115" s="940"/>
      <c r="BXP115" s="940"/>
      <c r="BXQ115" s="940"/>
      <c r="BXR115" s="940"/>
      <c r="BXS115" s="940"/>
      <c r="BXT115" s="940"/>
      <c r="BXU115" s="940"/>
      <c r="BXV115" s="940"/>
      <c r="BXW115" s="940"/>
      <c r="BXX115" s="940"/>
      <c r="BXY115" s="940"/>
      <c r="BXZ115" s="940"/>
      <c r="BYA115" s="940"/>
      <c r="BYB115" s="940"/>
      <c r="BYC115" s="940"/>
      <c r="BYD115" s="940"/>
      <c r="BYE115" s="940"/>
      <c r="BYF115" s="940"/>
      <c r="BYG115" s="940"/>
      <c r="BYH115" s="940"/>
      <c r="BYI115" s="940"/>
      <c r="BYJ115" s="940"/>
      <c r="BYK115" s="940"/>
      <c r="BYL115" s="940"/>
      <c r="BYM115" s="940"/>
      <c r="BYN115" s="940"/>
      <c r="BYO115" s="940"/>
      <c r="BYP115" s="940"/>
      <c r="BYQ115" s="940"/>
      <c r="BYR115" s="940"/>
      <c r="BYS115" s="940"/>
      <c r="BYT115" s="940"/>
      <c r="BYU115" s="940"/>
      <c r="BYV115" s="940"/>
      <c r="BYW115" s="940"/>
      <c r="BYX115" s="940"/>
      <c r="BYY115" s="940"/>
      <c r="BYZ115" s="940"/>
      <c r="BZA115" s="940"/>
      <c r="BZB115" s="940"/>
      <c r="BZC115" s="940"/>
      <c r="BZD115" s="940"/>
      <c r="BZE115" s="940"/>
      <c r="BZF115" s="940"/>
      <c r="BZG115" s="940"/>
      <c r="BZH115" s="940"/>
      <c r="BZI115" s="940"/>
      <c r="BZJ115" s="940"/>
      <c r="BZK115" s="940"/>
      <c r="BZL115" s="940"/>
      <c r="BZM115" s="940"/>
      <c r="BZN115" s="940"/>
      <c r="BZO115" s="940"/>
      <c r="BZP115" s="940"/>
      <c r="BZQ115" s="940"/>
      <c r="BZR115" s="940"/>
      <c r="BZS115" s="940"/>
      <c r="BZT115" s="940"/>
      <c r="BZU115" s="940"/>
      <c r="BZV115" s="940"/>
      <c r="BZW115" s="940"/>
      <c r="BZX115" s="940"/>
      <c r="BZY115" s="940"/>
      <c r="BZZ115" s="940"/>
      <c r="CAA115" s="940"/>
      <c r="CAB115" s="940"/>
      <c r="CAC115" s="940"/>
      <c r="CAD115" s="940"/>
      <c r="CAE115" s="940"/>
      <c r="CAF115" s="940"/>
      <c r="CAG115" s="940"/>
      <c r="CAH115" s="940"/>
      <c r="CAI115" s="940"/>
      <c r="CAJ115" s="940"/>
      <c r="CAK115" s="940"/>
      <c r="CAL115" s="940"/>
      <c r="CAM115" s="940"/>
      <c r="CAN115" s="940"/>
      <c r="CAO115" s="940"/>
      <c r="CAP115" s="940"/>
      <c r="CAQ115" s="940"/>
      <c r="CAR115" s="940"/>
      <c r="CAS115" s="940"/>
      <c r="CAT115" s="940"/>
      <c r="CAU115" s="940"/>
      <c r="CAV115" s="940"/>
      <c r="CAW115" s="940"/>
      <c r="CAX115" s="940"/>
      <c r="CAY115" s="940"/>
      <c r="CAZ115" s="940"/>
      <c r="CBA115" s="940"/>
      <c r="CBB115" s="940"/>
      <c r="CBC115" s="940"/>
      <c r="CBD115" s="940"/>
      <c r="CBE115" s="940"/>
      <c r="CBF115" s="940"/>
      <c r="CBG115" s="940"/>
      <c r="CBH115" s="940"/>
      <c r="CBI115" s="940"/>
      <c r="CBJ115" s="940"/>
      <c r="CBK115" s="940"/>
      <c r="CBL115" s="940"/>
      <c r="CBM115" s="940"/>
      <c r="CBN115" s="940"/>
      <c r="CBO115" s="940"/>
      <c r="CBP115" s="940"/>
      <c r="CBQ115" s="940"/>
      <c r="CBR115" s="940"/>
      <c r="CBS115" s="940"/>
      <c r="CBT115" s="940"/>
      <c r="CBU115" s="940"/>
      <c r="CBV115" s="940"/>
      <c r="CBW115" s="940"/>
      <c r="CBX115" s="940"/>
      <c r="CBY115" s="940"/>
      <c r="CBZ115" s="940"/>
      <c r="CCA115" s="940"/>
      <c r="CCB115" s="940"/>
      <c r="CCC115" s="940"/>
      <c r="CCD115" s="940"/>
      <c r="CCE115" s="940"/>
      <c r="CCF115" s="940"/>
      <c r="CCG115" s="940"/>
      <c r="CCH115" s="940"/>
      <c r="CCI115" s="940"/>
      <c r="CCJ115" s="940"/>
      <c r="CCK115" s="940"/>
      <c r="CCL115" s="940"/>
      <c r="CCM115" s="940"/>
      <c r="CCN115" s="940"/>
      <c r="CCO115" s="940"/>
      <c r="CCP115" s="940"/>
      <c r="CCQ115" s="940"/>
      <c r="CCR115" s="940"/>
      <c r="CCS115" s="940"/>
      <c r="CCT115" s="940"/>
      <c r="CCU115" s="940"/>
      <c r="CCV115" s="940"/>
      <c r="CCW115" s="940"/>
      <c r="CCX115" s="940"/>
      <c r="CCY115" s="940"/>
      <c r="CCZ115" s="940"/>
      <c r="CDA115" s="940"/>
      <c r="CDB115" s="940"/>
      <c r="CDC115" s="940"/>
      <c r="CDD115" s="940"/>
      <c r="CDE115" s="940"/>
      <c r="CDF115" s="940"/>
      <c r="CDG115" s="940"/>
      <c r="CDH115" s="940"/>
      <c r="CDI115" s="940"/>
      <c r="CDJ115" s="940"/>
      <c r="CDK115" s="940"/>
      <c r="CDL115" s="940"/>
      <c r="CDM115" s="940"/>
      <c r="CDN115" s="940"/>
      <c r="CDO115" s="940"/>
      <c r="CDP115" s="940"/>
      <c r="CDQ115" s="940"/>
      <c r="CDR115" s="940"/>
      <c r="CDS115" s="940"/>
      <c r="CDT115" s="940"/>
      <c r="CDU115" s="940"/>
      <c r="CDV115" s="940"/>
      <c r="CDW115" s="940"/>
      <c r="CDX115" s="940"/>
      <c r="CDY115" s="940"/>
      <c r="CDZ115" s="940"/>
      <c r="CEA115" s="940"/>
      <c r="CEB115" s="940"/>
      <c r="CEC115" s="940"/>
      <c r="CED115" s="940"/>
      <c r="CEE115" s="940"/>
      <c r="CEF115" s="940"/>
      <c r="CEG115" s="940"/>
      <c r="CEH115" s="940"/>
      <c r="CEI115" s="940"/>
      <c r="CEJ115" s="940"/>
      <c r="CEK115" s="940"/>
      <c r="CEL115" s="940"/>
      <c r="CEM115" s="940"/>
      <c r="CEN115" s="940"/>
      <c r="CEO115" s="940"/>
      <c r="CEP115" s="940"/>
      <c r="CEQ115" s="940"/>
      <c r="CER115" s="940"/>
      <c r="CES115" s="940"/>
      <c r="CET115" s="940"/>
      <c r="CEU115" s="940"/>
      <c r="CEV115" s="940"/>
      <c r="CEW115" s="940"/>
      <c r="CEX115" s="940"/>
      <c r="CEY115" s="940"/>
      <c r="CEZ115" s="940"/>
      <c r="CFA115" s="940"/>
      <c r="CFB115" s="940"/>
      <c r="CFC115" s="940"/>
      <c r="CFD115" s="940"/>
      <c r="CFE115" s="940"/>
      <c r="CFF115" s="940"/>
      <c r="CFG115" s="940"/>
      <c r="CFH115" s="940"/>
      <c r="CFI115" s="940"/>
      <c r="CFJ115" s="940"/>
      <c r="CFK115" s="940"/>
      <c r="CFL115" s="940"/>
      <c r="CFM115" s="940"/>
      <c r="CFN115" s="940"/>
      <c r="CFO115" s="940"/>
      <c r="CFP115" s="940"/>
      <c r="CFQ115" s="940"/>
      <c r="CFR115" s="940"/>
      <c r="CFS115" s="940"/>
      <c r="CFT115" s="940"/>
      <c r="CFU115" s="940"/>
      <c r="CFV115" s="940"/>
      <c r="CFW115" s="940"/>
      <c r="CFX115" s="940"/>
      <c r="CFY115" s="940"/>
      <c r="CFZ115" s="940"/>
      <c r="CGA115" s="940"/>
      <c r="CGB115" s="940"/>
      <c r="CGC115" s="940"/>
      <c r="CGD115" s="940"/>
      <c r="CGE115" s="940"/>
      <c r="CGF115" s="940"/>
      <c r="CGG115" s="940"/>
      <c r="CGH115" s="940"/>
      <c r="CGI115" s="940"/>
      <c r="CGJ115" s="940"/>
      <c r="CGK115" s="940"/>
      <c r="CGL115" s="940"/>
      <c r="CGM115" s="940"/>
      <c r="CGN115" s="940"/>
      <c r="CGO115" s="940"/>
      <c r="CGP115" s="940"/>
      <c r="CGQ115" s="940"/>
      <c r="CGR115" s="940"/>
      <c r="CGS115" s="940"/>
      <c r="CGT115" s="940"/>
      <c r="CGU115" s="940"/>
      <c r="CGV115" s="940"/>
      <c r="CGW115" s="940"/>
      <c r="CGX115" s="940"/>
      <c r="CGY115" s="940"/>
      <c r="CGZ115" s="940"/>
      <c r="CHA115" s="940"/>
      <c r="CHB115" s="940"/>
      <c r="CHC115" s="940"/>
      <c r="CHD115" s="940"/>
      <c r="CHE115" s="940"/>
      <c r="CHF115" s="940"/>
      <c r="CHG115" s="940"/>
      <c r="CHH115" s="940"/>
      <c r="CHI115" s="940"/>
      <c r="CHJ115" s="940"/>
      <c r="CHK115" s="940"/>
      <c r="CHL115" s="940"/>
      <c r="CHM115" s="940"/>
      <c r="CHN115" s="940"/>
      <c r="CHO115" s="940"/>
      <c r="CHP115" s="940"/>
      <c r="CHQ115" s="940"/>
      <c r="CHR115" s="940"/>
      <c r="CHS115" s="940"/>
      <c r="CHT115" s="940"/>
      <c r="CHU115" s="940"/>
      <c r="CHV115" s="940"/>
      <c r="CHW115" s="940"/>
      <c r="CHX115" s="940"/>
      <c r="CHY115" s="940"/>
      <c r="CHZ115" s="940"/>
      <c r="CIA115" s="940"/>
      <c r="CIB115" s="940"/>
      <c r="CIC115" s="940"/>
      <c r="CID115" s="940"/>
      <c r="CIE115" s="940"/>
      <c r="CIF115" s="940"/>
      <c r="CIG115" s="940"/>
      <c r="CIH115" s="940"/>
      <c r="CII115" s="940"/>
      <c r="CIJ115" s="940"/>
      <c r="CIK115" s="940"/>
      <c r="CIL115" s="940"/>
      <c r="CIM115" s="940"/>
      <c r="CIN115" s="940"/>
      <c r="CIO115" s="940"/>
      <c r="CIP115" s="940"/>
      <c r="CIQ115" s="940"/>
      <c r="CIR115" s="940"/>
      <c r="CIS115" s="940"/>
      <c r="CIT115" s="940"/>
      <c r="CIU115" s="940"/>
      <c r="CIV115" s="940"/>
      <c r="CIW115" s="940"/>
      <c r="CIX115" s="940"/>
      <c r="CIY115" s="940"/>
      <c r="CIZ115" s="940"/>
      <c r="CJA115" s="940"/>
      <c r="CJB115" s="940"/>
      <c r="CJC115" s="940"/>
      <c r="CJD115" s="940"/>
      <c r="CJE115" s="940"/>
      <c r="CJF115" s="940"/>
      <c r="CJG115" s="940"/>
      <c r="CJH115" s="940"/>
      <c r="CJI115" s="940"/>
      <c r="CJJ115" s="940"/>
      <c r="CJK115" s="940"/>
      <c r="CJL115" s="940"/>
      <c r="CJM115" s="940"/>
      <c r="CJN115" s="940"/>
      <c r="CJO115" s="940"/>
      <c r="CJP115" s="940"/>
      <c r="CJQ115" s="940"/>
      <c r="CJR115" s="940"/>
      <c r="CJS115" s="940"/>
      <c r="CJT115" s="940"/>
      <c r="CJU115" s="940"/>
      <c r="CJV115" s="940"/>
      <c r="CJW115" s="940"/>
      <c r="CJX115" s="940"/>
      <c r="CJY115" s="940"/>
      <c r="CJZ115" s="940"/>
      <c r="CKA115" s="940"/>
      <c r="CKB115" s="940"/>
      <c r="CKC115" s="940"/>
      <c r="CKD115" s="940"/>
      <c r="CKE115" s="940"/>
      <c r="CKF115" s="940"/>
      <c r="CKG115" s="940"/>
      <c r="CKH115" s="940"/>
      <c r="CKI115" s="940"/>
      <c r="CKJ115" s="940"/>
      <c r="CKK115" s="940"/>
      <c r="CKL115" s="940"/>
      <c r="CKM115" s="940"/>
      <c r="CKN115" s="940"/>
      <c r="CKO115" s="940"/>
      <c r="CKP115" s="940"/>
      <c r="CKQ115" s="940"/>
      <c r="CKR115" s="940"/>
      <c r="CKS115" s="940"/>
      <c r="CKT115" s="940"/>
      <c r="CKU115" s="940"/>
      <c r="CKV115" s="940"/>
      <c r="CKW115" s="940"/>
      <c r="CKX115" s="940"/>
      <c r="CKY115" s="940"/>
      <c r="CKZ115" s="940"/>
      <c r="CLA115" s="940"/>
      <c r="CLB115" s="940"/>
      <c r="CLC115" s="940"/>
      <c r="CLD115" s="940"/>
      <c r="CLE115" s="940"/>
      <c r="CLF115" s="940"/>
      <c r="CLG115" s="940"/>
      <c r="CLH115" s="940"/>
      <c r="CLI115" s="940"/>
      <c r="CLJ115" s="940"/>
      <c r="CLK115" s="940"/>
      <c r="CLL115" s="940"/>
      <c r="CLM115" s="940"/>
      <c r="CLN115" s="940"/>
      <c r="CLO115" s="940"/>
      <c r="CLP115" s="940"/>
      <c r="CLQ115" s="940"/>
      <c r="CLR115" s="940"/>
      <c r="CLS115" s="940"/>
      <c r="CLT115" s="940"/>
      <c r="CLU115" s="940"/>
      <c r="CLV115" s="940"/>
      <c r="CLW115" s="940"/>
      <c r="CLX115" s="940"/>
      <c r="CLY115" s="940"/>
      <c r="CLZ115" s="940"/>
      <c r="CMA115" s="940"/>
      <c r="CMB115" s="940"/>
      <c r="CMC115" s="940"/>
      <c r="CMD115" s="940"/>
      <c r="CME115" s="940"/>
      <c r="CMF115" s="940"/>
      <c r="CMG115" s="940"/>
      <c r="CMH115" s="940"/>
      <c r="CMI115" s="940"/>
      <c r="CMJ115" s="940"/>
      <c r="CMK115" s="940"/>
      <c r="CML115" s="940"/>
      <c r="CMM115" s="940"/>
      <c r="CMN115" s="940"/>
      <c r="CMO115" s="940"/>
      <c r="CMP115" s="940"/>
      <c r="CMQ115" s="940"/>
      <c r="CMR115" s="940"/>
      <c r="CMS115" s="940"/>
      <c r="CMT115" s="940"/>
      <c r="CMU115" s="940"/>
      <c r="CMV115" s="940"/>
      <c r="CMW115" s="940"/>
      <c r="CMX115" s="940"/>
      <c r="CMY115" s="940"/>
      <c r="CMZ115" s="940"/>
      <c r="CNA115" s="940"/>
      <c r="CNB115" s="940"/>
      <c r="CNC115" s="940"/>
      <c r="CND115" s="940"/>
      <c r="CNE115" s="940"/>
      <c r="CNF115" s="940"/>
      <c r="CNG115" s="940"/>
      <c r="CNH115" s="940"/>
      <c r="CNI115" s="940"/>
      <c r="CNJ115" s="940"/>
      <c r="CNK115" s="940"/>
      <c r="CNL115" s="940"/>
      <c r="CNM115" s="940"/>
      <c r="CNN115" s="940"/>
      <c r="CNO115" s="940"/>
      <c r="CNP115" s="940"/>
      <c r="CNQ115" s="940"/>
      <c r="CNR115" s="940"/>
      <c r="CNS115" s="940"/>
      <c r="CNT115" s="940"/>
      <c r="CNU115" s="940"/>
      <c r="CNV115" s="940"/>
      <c r="CNW115" s="940"/>
      <c r="CNX115" s="940"/>
      <c r="CNY115" s="940"/>
      <c r="CNZ115" s="940"/>
      <c r="COA115" s="940"/>
      <c r="COB115" s="940"/>
      <c r="COC115" s="940"/>
      <c r="COD115" s="940"/>
      <c r="COE115" s="940"/>
      <c r="COF115" s="940"/>
      <c r="COG115" s="940"/>
      <c r="COH115" s="940"/>
      <c r="COI115" s="940"/>
      <c r="COJ115" s="940"/>
      <c r="COK115" s="940"/>
      <c r="COL115" s="940"/>
      <c r="COM115" s="940"/>
      <c r="CON115" s="940"/>
      <c r="COO115" s="940"/>
      <c r="COP115" s="940"/>
      <c r="COQ115" s="940"/>
      <c r="COR115" s="940"/>
      <c r="COS115" s="940"/>
      <c r="COT115" s="940"/>
      <c r="COU115" s="940"/>
      <c r="COV115" s="940"/>
      <c r="COW115" s="940"/>
      <c r="COX115" s="940"/>
      <c r="COY115" s="940"/>
      <c r="COZ115" s="940"/>
      <c r="CPA115" s="940"/>
      <c r="CPB115" s="940"/>
      <c r="CPC115" s="940"/>
      <c r="CPD115" s="940"/>
      <c r="CPE115" s="940"/>
      <c r="CPF115" s="940"/>
      <c r="CPG115" s="940"/>
      <c r="CPH115" s="940"/>
      <c r="CPI115" s="940"/>
      <c r="CPJ115" s="940"/>
      <c r="CPK115" s="940"/>
      <c r="CPL115" s="940"/>
      <c r="CPM115" s="940"/>
      <c r="CPN115" s="940"/>
      <c r="CPO115" s="940"/>
      <c r="CPP115" s="940"/>
      <c r="CPQ115" s="940"/>
      <c r="CPR115" s="940"/>
      <c r="CPS115" s="940"/>
      <c r="CPT115" s="940"/>
      <c r="CPU115" s="940"/>
      <c r="CPV115" s="940"/>
      <c r="CPW115" s="940"/>
      <c r="CPX115" s="940"/>
      <c r="CPY115" s="940"/>
      <c r="CPZ115" s="940"/>
      <c r="CQA115" s="940"/>
      <c r="CQB115" s="940"/>
      <c r="CQC115" s="940"/>
      <c r="CQD115" s="940"/>
      <c r="CQE115" s="940"/>
      <c r="CQF115" s="940"/>
      <c r="CQG115" s="940"/>
      <c r="CQH115" s="940"/>
      <c r="CQI115" s="940"/>
      <c r="CQJ115" s="940"/>
      <c r="CQK115" s="940"/>
      <c r="CQL115" s="940"/>
      <c r="CQM115" s="940"/>
      <c r="CQN115" s="940"/>
      <c r="CQO115" s="940"/>
      <c r="CQP115" s="940"/>
      <c r="CQQ115" s="940"/>
      <c r="CQR115" s="940"/>
      <c r="CQS115" s="940"/>
      <c r="CQT115" s="940"/>
      <c r="CQU115" s="940"/>
      <c r="CQV115" s="940"/>
      <c r="CQW115" s="940"/>
      <c r="CQX115" s="940"/>
      <c r="CQY115" s="940"/>
      <c r="CQZ115" s="940"/>
      <c r="CRA115" s="940"/>
      <c r="CRB115" s="940"/>
      <c r="CRC115" s="940"/>
      <c r="CRD115" s="940"/>
      <c r="CRE115" s="940"/>
      <c r="CRF115" s="940"/>
      <c r="CRG115" s="940"/>
      <c r="CRH115" s="940"/>
      <c r="CRI115" s="940"/>
      <c r="CRJ115" s="940"/>
      <c r="CRK115" s="940"/>
      <c r="CRL115" s="940"/>
      <c r="CRM115" s="940"/>
      <c r="CRN115" s="940"/>
      <c r="CRO115" s="940"/>
      <c r="CRP115" s="940"/>
      <c r="CRQ115" s="940"/>
      <c r="CRR115" s="940"/>
      <c r="CRS115" s="940"/>
      <c r="CRT115" s="940"/>
      <c r="CRU115" s="940"/>
      <c r="CRV115" s="940"/>
      <c r="CRW115" s="940"/>
      <c r="CRX115" s="940"/>
      <c r="CRY115" s="940"/>
      <c r="CRZ115" s="940"/>
      <c r="CSA115" s="940"/>
      <c r="CSB115" s="940"/>
      <c r="CSC115" s="940"/>
      <c r="CSD115" s="940"/>
      <c r="CSE115" s="940"/>
      <c r="CSF115" s="940"/>
      <c r="CSG115" s="940"/>
      <c r="CSH115" s="940"/>
      <c r="CSI115" s="940"/>
      <c r="CSJ115" s="940"/>
      <c r="CSK115" s="940"/>
      <c r="CSL115" s="940"/>
      <c r="CSM115" s="940"/>
      <c r="CSN115" s="940"/>
      <c r="CSO115" s="940"/>
      <c r="CSP115" s="940"/>
      <c r="CSQ115" s="940"/>
      <c r="CSR115" s="940"/>
      <c r="CSS115" s="940"/>
      <c r="CST115" s="940"/>
      <c r="CSU115" s="940"/>
      <c r="CSV115" s="940"/>
      <c r="CSW115" s="940"/>
      <c r="CSX115" s="940"/>
      <c r="CSY115" s="940"/>
      <c r="CSZ115" s="940"/>
      <c r="CTA115" s="940"/>
      <c r="CTB115" s="940"/>
      <c r="CTC115" s="940"/>
      <c r="CTD115" s="940"/>
      <c r="CTE115" s="940"/>
      <c r="CTF115" s="940"/>
      <c r="CTG115" s="940"/>
      <c r="CTH115" s="940"/>
      <c r="CTI115" s="940"/>
      <c r="CTJ115" s="940"/>
      <c r="CTK115" s="940"/>
      <c r="CTL115" s="940"/>
      <c r="CTM115" s="940"/>
      <c r="CTN115" s="940"/>
      <c r="CTO115" s="940"/>
      <c r="CTP115" s="940"/>
      <c r="CTQ115" s="940"/>
      <c r="CTR115" s="940"/>
      <c r="CTS115" s="940"/>
      <c r="CTT115" s="940"/>
      <c r="CTU115" s="940"/>
      <c r="CTV115" s="940"/>
      <c r="CTW115" s="940"/>
      <c r="CTX115" s="940"/>
      <c r="CTY115" s="940"/>
      <c r="CTZ115" s="940"/>
      <c r="CUA115" s="940"/>
      <c r="CUB115" s="940"/>
      <c r="CUC115" s="940"/>
      <c r="CUD115" s="940"/>
      <c r="CUE115" s="940"/>
      <c r="CUF115" s="940"/>
      <c r="CUG115" s="940"/>
      <c r="CUH115" s="940"/>
      <c r="CUI115" s="940"/>
      <c r="CUJ115" s="940"/>
      <c r="CUK115" s="940"/>
      <c r="CUL115" s="940"/>
      <c r="CUM115" s="940"/>
      <c r="CUN115" s="940"/>
      <c r="CUO115" s="940"/>
      <c r="CUP115" s="940"/>
      <c r="CUQ115" s="940"/>
      <c r="CUR115" s="940"/>
      <c r="CUS115" s="940"/>
      <c r="CUT115" s="940"/>
      <c r="CUU115" s="940"/>
      <c r="CUV115" s="940"/>
      <c r="CUW115" s="940"/>
      <c r="CUX115" s="940"/>
      <c r="CUY115" s="940"/>
      <c r="CUZ115" s="940"/>
      <c r="CVA115" s="940"/>
      <c r="CVB115" s="940"/>
      <c r="CVC115" s="940"/>
      <c r="CVD115" s="940"/>
      <c r="CVE115" s="940"/>
      <c r="CVF115" s="940"/>
      <c r="CVG115" s="940"/>
      <c r="CVH115" s="940"/>
      <c r="CVI115" s="940"/>
      <c r="CVJ115" s="940"/>
      <c r="CVK115" s="940"/>
      <c r="CVL115" s="940"/>
      <c r="CVM115" s="940"/>
      <c r="CVN115" s="940"/>
      <c r="CVO115" s="940"/>
      <c r="CVP115" s="940"/>
      <c r="CVQ115" s="940"/>
      <c r="CVR115" s="940"/>
      <c r="CVS115" s="940"/>
      <c r="CVT115" s="940"/>
      <c r="CVU115" s="940"/>
      <c r="CVV115" s="940"/>
      <c r="CVW115" s="940"/>
      <c r="CVX115" s="940"/>
      <c r="CVY115" s="940"/>
      <c r="CVZ115" s="940"/>
      <c r="CWA115" s="940"/>
      <c r="CWB115" s="940"/>
      <c r="CWC115" s="940"/>
      <c r="CWD115" s="940"/>
      <c r="CWE115" s="940"/>
      <c r="CWF115" s="940"/>
      <c r="CWG115" s="940"/>
      <c r="CWH115" s="940"/>
      <c r="CWI115" s="940"/>
      <c r="CWJ115" s="940"/>
      <c r="CWK115" s="940"/>
      <c r="CWL115" s="940"/>
      <c r="CWM115" s="940"/>
      <c r="CWN115" s="940"/>
      <c r="CWO115" s="940"/>
      <c r="CWP115" s="940"/>
      <c r="CWQ115" s="940"/>
      <c r="CWR115" s="940"/>
      <c r="CWS115" s="940"/>
      <c r="CWT115" s="940"/>
      <c r="CWU115" s="940"/>
      <c r="CWV115" s="940"/>
      <c r="CWW115" s="940"/>
      <c r="CWX115" s="940"/>
      <c r="CWY115" s="940"/>
      <c r="CWZ115" s="940"/>
      <c r="CXA115" s="940"/>
      <c r="CXB115" s="940"/>
      <c r="CXC115" s="940"/>
      <c r="CXD115" s="940"/>
      <c r="CXE115" s="940"/>
      <c r="CXF115" s="940"/>
      <c r="CXG115" s="940"/>
      <c r="CXH115" s="940"/>
      <c r="CXI115" s="940"/>
      <c r="CXJ115" s="940"/>
      <c r="CXK115" s="940"/>
      <c r="CXL115" s="940"/>
      <c r="CXM115" s="940"/>
      <c r="CXN115" s="940"/>
      <c r="CXO115" s="940"/>
      <c r="CXP115" s="940"/>
      <c r="CXQ115" s="940"/>
      <c r="CXR115" s="940"/>
      <c r="CXS115" s="940"/>
      <c r="CXT115" s="940"/>
      <c r="CXU115" s="940"/>
      <c r="CXV115" s="940"/>
      <c r="CXW115" s="940"/>
      <c r="CXX115" s="940"/>
      <c r="CXY115" s="940"/>
      <c r="CXZ115" s="940"/>
      <c r="CYA115" s="940"/>
      <c r="CYB115" s="940"/>
      <c r="CYC115" s="940"/>
      <c r="CYD115" s="940"/>
      <c r="CYE115" s="940"/>
      <c r="CYF115" s="940"/>
      <c r="CYG115" s="940"/>
      <c r="CYH115" s="940"/>
      <c r="CYI115" s="940"/>
      <c r="CYJ115" s="940"/>
      <c r="CYK115" s="940"/>
      <c r="CYL115" s="940"/>
      <c r="CYM115" s="940"/>
      <c r="CYN115" s="940"/>
      <c r="CYO115" s="940"/>
      <c r="CYP115" s="940"/>
      <c r="CYQ115" s="940"/>
      <c r="CYR115" s="940"/>
      <c r="CYS115" s="940"/>
      <c r="CYT115" s="940"/>
      <c r="CYU115" s="940"/>
      <c r="CYV115" s="940"/>
      <c r="CYW115" s="940"/>
      <c r="CYX115" s="940"/>
      <c r="CYY115" s="940"/>
      <c r="CYZ115" s="940"/>
      <c r="CZA115" s="940"/>
      <c r="CZB115" s="940"/>
      <c r="CZC115" s="940"/>
      <c r="CZD115" s="940"/>
      <c r="CZE115" s="940"/>
      <c r="CZF115" s="940"/>
      <c r="CZG115" s="940"/>
      <c r="CZH115" s="940"/>
      <c r="CZI115" s="940"/>
      <c r="CZJ115" s="940"/>
      <c r="CZK115" s="940"/>
      <c r="CZL115" s="940"/>
      <c r="CZM115" s="940"/>
      <c r="CZN115" s="940"/>
      <c r="CZO115" s="940"/>
      <c r="CZP115" s="940"/>
      <c r="CZQ115" s="940"/>
      <c r="CZR115" s="940"/>
      <c r="CZS115" s="940"/>
      <c r="CZT115" s="940"/>
      <c r="CZU115" s="940"/>
      <c r="CZV115" s="940"/>
      <c r="CZW115" s="940"/>
      <c r="CZX115" s="940"/>
      <c r="CZY115" s="940"/>
      <c r="CZZ115" s="940"/>
      <c r="DAA115" s="940"/>
      <c r="DAB115" s="940"/>
      <c r="DAC115" s="940"/>
      <c r="DAD115" s="940"/>
      <c r="DAE115" s="940"/>
      <c r="DAF115" s="940"/>
      <c r="DAG115" s="940"/>
      <c r="DAH115" s="940"/>
      <c r="DAI115" s="940"/>
      <c r="DAJ115" s="940"/>
      <c r="DAK115" s="940"/>
      <c r="DAL115" s="940"/>
      <c r="DAM115" s="940"/>
      <c r="DAN115" s="940"/>
      <c r="DAO115" s="940"/>
      <c r="DAP115" s="940"/>
      <c r="DAQ115" s="940"/>
      <c r="DAR115" s="940"/>
      <c r="DAS115" s="940"/>
      <c r="DAT115" s="940"/>
      <c r="DAU115" s="940"/>
      <c r="DAV115" s="940"/>
      <c r="DAW115" s="940"/>
      <c r="DAX115" s="940"/>
      <c r="DAY115" s="940"/>
      <c r="DAZ115" s="940"/>
      <c r="DBA115" s="940"/>
      <c r="DBB115" s="940"/>
      <c r="DBC115" s="940"/>
      <c r="DBD115" s="940"/>
      <c r="DBE115" s="940"/>
      <c r="DBF115" s="940"/>
      <c r="DBG115" s="940"/>
      <c r="DBH115" s="940"/>
      <c r="DBI115" s="940"/>
      <c r="DBJ115" s="940"/>
      <c r="DBK115" s="940"/>
      <c r="DBL115" s="940"/>
      <c r="DBM115" s="940"/>
      <c r="DBN115" s="940"/>
      <c r="DBO115" s="940"/>
      <c r="DBP115" s="940"/>
      <c r="DBQ115" s="940"/>
      <c r="DBR115" s="940"/>
      <c r="DBS115" s="940"/>
      <c r="DBT115" s="940"/>
      <c r="DBU115" s="940"/>
      <c r="DBV115" s="940"/>
      <c r="DBW115" s="940"/>
      <c r="DBX115" s="940"/>
      <c r="DBY115" s="940"/>
      <c r="DBZ115" s="940"/>
      <c r="DCA115" s="940"/>
      <c r="DCB115" s="940"/>
      <c r="DCC115" s="940"/>
      <c r="DCD115" s="940"/>
      <c r="DCE115" s="940"/>
      <c r="DCF115" s="940"/>
      <c r="DCG115" s="940"/>
      <c r="DCH115" s="940"/>
      <c r="DCI115" s="940"/>
      <c r="DCJ115" s="940"/>
      <c r="DCK115" s="940"/>
      <c r="DCL115" s="940"/>
      <c r="DCM115" s="940"/>
      <c r="DCN115" s="940"/>
      <c r="DCO115" s="940"/>
      <c r="DCP115" s="940"/>
      <c r="DCQ115" s="940"/>
      <c r="DCR115" s="940"/>
      <c r="DCS115" s="940"/>
      <c r="DCT115" s="940"/>
      <c r="DCU115" s="940"/>
      <c r="DCV115" s="940"/>
      <c r="DCW115" s="940"/>
      <c r="DCX115" s="940"/>
      <c r="DCY115" s="940"/>
      <c r="DCZ115" s="940"/>
      <c r="DDA115" s="940"/>
      <c r="DDB115" s="940"/>
      <c r="DDC115" s="940"/>
      <c r="DDD115" s="940"/>
      <c r="DDE115" s="940"/>
      <c r="DDF115" s="940"/>
      <c r="DDG115" s="940"/>
      <c r="DDH115" s="940"/>
      <c r="DDI115" s="940"/>
      <c r="DDJ115" s="940"/>
      <c r="DDK115" s="940"/>
      <c r="DDL115" s="940"/>
      <c r="DDM115" s="940"/>
      <c r="DDN115" s="940"/>
      <c r="DDO115" s="940"/>
      <c r="DDP115" s="940"/>
      <c r="DDQ115" s="940"/>
      <c r="DDR115" s="940"/>
      <c r="DDS115" s="940"/>
      <c r="DDT115" s="940"/>
      <c r="DDU115" s="940"/>
      <c r="DDV115" s="940"/>
      <c r="DDW115" s="940"/>
      <c r="DDX115" s="940"/>
      <c r="DDY115" s="940"/>
      <c r="DDZ115" s="940"/>
      <c r="DEA115" s="940"/>
      <c r="DEB115" s="940"/>
      <c r="DEC115" s="940"/>
      <c r="DED115" s="940"/>
      <c r="DEE115" s="940"/>
      <c r="DEF115" s="940"/>
      <c r="DEG115" s="940"/>
      <c r="DEH115" s="940"/>
      <c r="DEI115" s="940"/>
      <c r="DEJ115" s="940"/>
      <c r="DEK115" s="940"/>
      <c r="DEL115" s="940"/>
      <c r="DEM115" s="940"/>
      <c r="DEN115" s="940"/>
      <c r="DEO115" s="940"/>
      <c r="DEP115" s="940"/>
      <c r="DEQ115" s="940"/>
      <c r="DER115" s="940"/>
      <c r="DES115" s="940"/>
      <c r="DET115" s="940"/>
      <c r="DEU115" s="940"/>
      <c r="DEV115" s="940"/>
      <c r="DEW115" s="940"/>
      <c r="DEX115" s="940"/>
      <c r="DEY115" s="940"/>
      <c r="DEZ115" s="940"/>
      <c r="DFA115" s="940"/>
      <c r="DFB115" s="940"/>
      <c r="DFC115" s="940"/>
      <c r="DFD115" s="940"/>
      <c r="DFE115" s="940"/>
      <c r="DFF115" s="940"/>
      <c r="DFG115" s="940"/>
      <c r="DFH115" s="940"/>
      <c r="DFI115" s="940"/>
      <c r="DFJ115" s="940"/>
      <c r="DFK115" s="940"/>
      <c r="DFL115" s="940"/>
      <c r="DFM115" s="940"/>
      <c r="DFN115" s="940"/>
      <c r="DFO115" s="940"/>
      <c r="DFP115" s="940"/>
      <c r="DFQ115" s="940"/>
      <c r="DFR115" s="940"/>
      <c r="DFS115" s="940"/>
      <c r="DFT115" s="940"/>
      <c r="DFU115" s="940"/>
      <c r="DFV115" s="940"/>
      <c r="DFW115" s="940"/>
      <c r="DFX115" s="940"/>
      <c r="DFY115" s="940"/>
      <c r="DFZ115" s="940"/>
      <c r="DGA115" s="940"/>
      <c r="DGB115" s="940"/>
      <c r="DGC115" s="940"/>
      <c r="DGD115" s="940"/>
      <c r="DGE115" s="940"/>
      <c r="DGF115" s="940"/>
      <c r="DGG115" s="940"/>
      <c r="DGH115" s="940"/>
      <c r="DGI115" s="940"/>
      <c r="DGJ115" s="940"/>
      <c r="DGK115" s="940"/>
      <c r="DGL115" s="940"/>
      <c r="DGM115" s="940"/>
      <c r="DGN115" s="940"/>
      <c r="DGO115" s="940"/>
      <c r="DGP115" s="940"/>
      <c r="DGQ115" s="940"/>
      <c r="DGR115" s="940"/>
      <c r="DGS115" s="940"/>
      <c r="DGT115" s="940"/>
      <c r="DGU115" s="940"/>
      <c r="DGV115" s="940"/>
      <c r="DGW115" s="940"/>
      <c r="DGX115" s="940"/>
      <c r="DGY115" s="940"/>
      <c r="DGZ115" s="940"/>
      <c r="DHA115" s="940"/>
      <c r="DHB115" s="940"/>
      <c r="DHC115" s="940"/>
      <c r="DHD115" s="940"/>
      <c r="DHE115" s="940"/>
      <c r="DHF115" s="940"/>
      <c r="DHG115" s="940"/>
      <c r="DHH115" s="940"/>
      <c r="DHI115" s="940"/>
      <c r="DHJ115" s="940"/>
      <c r="DHK115" s="940"/>
      <c r="DHL115" s="940"/>
      <c r="DHM115" s="940"/>
      <c r="DHN115" s="940"/>
      <c r="DHO115" s="940"/>
      <c r="DHP115" s="940"/>
      <c r="DHQ115" s="940"/>
      <c r="DHR115" s="940"/>
      <c r="DHS115" s="940"/>
      <c r="DHT115" s="940"/>
      <c r="DHU115" s="940"/>
      <c r="DHV115" s="940"/>
      <c r="DHW115" s="940"/>
      <c r="DHX115" s="940"/>
      <c r="DHY115" s="940"/>
      <c r="DHZ115" s="940"/>
      <c r="DIA115" s="940"/>
      <c r="DIB115" s="940"/>
      <c r="DIC115" s="940"/>
      <c r="DID115" s="940"/>
      <c r="DIE115" s="940"/>
      <c r="DIF115" s="940"/>
      <c r="DIG115" s="940"/>
      <c r="DIH115" s="940"/>
      <c r="DII115" s="940"/>
      <c r="DIJ115" s="940"/>
      <c r="DIK115" s="940"/>
      <c r="DIL115" s="940"/>
      <c r="DIM115" s="940"/>
      <c r="DIN115" s="940"/>
      <c r="DIO115" s="940"/>
      <c r="DIP115" s="940"/>
      <c r="DIQ115" s="940"/>
      <c r="DIR115" s="940"/>
      <c r="DIS115" s="940"/>
      <c r="DIT115" s="940"/>
      <c r="DIU115" s="940"/>
      <c r="DIV115" s="940"/>
      <c r="DIW115" s="940"/>
      <c r="DIX115" s="940"/>
      <c r="DIY115" s="940"/>
      <c r="DIZ115" s="940"/>
      <c r="DJA115" s="940"/>
      <c r="DJB115" s="940"/>
      <c r="DJC115" s="940"/>
      <c r="DJD115" s="940"/>
      <c r="DJE115" s="940"/>
      <c r="DJF115" s="940"/>
      <c r="DJG115" s="940"/>
      <c r="DJH115" s="940"/>
      <c r="DJI115" s="940"/>
      <c r="DJJ115" s="940"/>
      <c r="DJK115" s="940"/>
      <c r="DJL115" s="940"/>
      <c r="DJM115" s="940"/>
      <c r="DJN115" s="940"/>
      <c r="DJO115" s="940"/>
      <c r="DJP115" s="940"/>
      <c r="DJQ115" s="940"/>
      <c r="DJR115" s="940"/>
      <c r="DJS115" s="940"/>
      <c r="DJT115" s="940"/>
      <c r="DJU115" s="940"/>
      <c r="DJV115" s="940"/>
      <c r="DJW115" s="940"/>
      <c r="DJX115" s="940"/>
      <c r="DJY115" s="940"/>
      <c r="DJZ115" s="940"/>
      <c r="DKA115" s="940"/>
      <c r="DKB115" s="940"/>
      <c r="DKC115" s="940"/>
      <c r="DKD115" s="940"/>
      <c r="DKE115" s="940"/>
      <c r="DKF115" s="940"/>
      <c r="DKG115" s="940"/>
      <c r="DKH115" s="940"/>
      <c r="DKI115" s="940"/>
      <c r="DKJ115" s="940"/>
      <c r="DKK115" s="940"/>
      <c r="DKL115" s="940"/>
      <c r="DKM115" s="940"/>
      <c r="DKN115" s="940"/>
      <c r="DKO115" s="940"/>
      <c r="DKP115" s="940"/>
      <c r="DKQ115" s="940"/>
      <c r="DKR115" s="940"/>
      <c r="DKS115" s="940"/>
      <c r="DKT115" s="940"/>
      <c r="DKU115" s="940"/>
      <c r="DKV115" s="940"/>
      <c r="DKW115" s="940"/>
      <c r="DKX115" s="940"/>
      <c r="DKY115" s="940"/>
      <c r="DKZ115" s="940"/>
      <c r="DLA115" s="940"/>
      <c r="DLB115" s="940"/>
      <c r="DLC115" s="940"/>
      <c r="DLD115" s="940"/>
      <c r="DLE115" s="940"/>
      <c r="DLF115" s="940"/>
      <c r="DLG115" s="940"/>
      <c r="DLH115" s="940"/>
      <c r="DLI115" s="940"/>
      <c r="DLJ115" s="940"/>
      <c r="DLK115" s="940"/>
      <c r="DLL115" s="940"/>
      <c r="DLM115" s="940"/>
      <c r="DLN115" s="940"/>
      <c r="DLO115" s="940"/>
      <c r="DLP115" s="940"/>
      <c r="DLQ115" s="940"/>
      <c r="DLR115" s="940"/>
      <c r="DLS115" s="940"/>
      <c r="DLT115" s="940"/>
      <c r="DLU115" s="940"/>
      <c r="DLV115" s="940"/>
      <c r="DLW115" s="940"/>
      <c r="DLX115" s="940"/>
      <c r="DLY115" s="940"/>
      <c r="DLZ115" s="940"/>
      <c r="DMA115" s="940"/>
      <c r="DMB115" s="940"/>
      <c r="DMC115" s="940"/>
      <c r="DMD115" s="940"/>
      <c r="DME115" s="940"/>
      <c r="DMF115" s="940"/>
      <c r="DMG115" s="940"/>
      <c r="DMH115" s="940"/>
      <c r="DMI115" s="940"/>
      <c r="DMJ115" s="940"/>
      <c r="DMK115" s="940"/>
      <c r="DML115" s="940"/>
      <c r="DMM115" s="940"/>
      <c r="DMN115" s="940"/>
      <c r="DMO115" s="940"/>
      <c r="DMP115" s="940"/>
      <c r="DMQ115" s="940"/>
      <c r="DMR115" s="940"/>
      <c r="DMS115" s="940"/>
      <c r="DMT115" s="940"/>
      <c r="DMU115" s="940"/>
      <c r="DMV115" s="940"/>
      <c r="DMW115" s="940"/>
      <c r="DMX115" s="940"/>
      <c r="DMY115" s="940"/>
      <c r="DMZ115" s="940"/>
      <c r="DNA115" s="940"/>
      <c r="DNB115" s="940"/>
      <c r="DNC115" s="940"/>
      <c r="DND115" s="940"/>
      <c r="DNE115" s="940"/>
      <c r="DNF115" s="940"/>
      <c r="DNG115" s="940"/>
      <c r="DNH115" s="940"/>
      <c r="DNI115" s="940"/>
      <c r="DNJ115" s="940"/>
      <c r="DNK115" s="940"/>
      <c r="DNL115" s="940"/>
      <c r="DNM115" s="940"/>
      <c r="DNN115" s="940"/>
      <c r="DNO115" s="940"/>
      <c r="DNP115" s="940"/>
      <c r="DNQ115" s="940"/>
      <c r="DNR115" s="940"/>
      <c r="DNS115" s="940"/>
      <c r="DNT115" s="940"/>
      <c r="DNU115" s="940"/>
      <c r="DNV115" s="940"/>
      <c r="DNW115" s="940"/>
      <c r="DNX115" s="940"/>
      <c r="DNY115" s="940"/>
      <c r="DNZ115" s="940"/>
      <c r="DOA115" s="940"/>
      <c r="DOB115" s="940"/>
      <c r="DOC115" s="940"/>
      <c r="DOD115" s="940"/>
      <c r="DOE115" s="940"/>
      <c r="DOF115" s="940"/>
      <c r="DOG115" s="940"/>
      <c r="DOH115" s="940"/>
      <c r="DOI115" s="940"/>
      <c r="DOJ115" s="940"/>
      <c r="DOK115" s="940"/>
      <c r="DOL115" s="940"/>
      <c r="DOM115" s="940"/>
      <c r="DON115" s="940"/>
      <c r="DOO115" s="940"/>
      <c r="DOP115" s="940"/>
      <c r="DOQ115" s="940"/>
      <c r="DOR115" s="940"/>
      <c r="DOS115" s="940"/>
      <c r="DOT115" s="940"/>
      <c r="DOU115" s="940"/>
      <c r="DOV115" s="940"/>
      <c r="DOW115" s="940"/>
      <c r="DOX115" s="940"/>
      <c r="DOY115" s="940"/>
      <c r="DOZ115" s="940"/>
      <c r="DPA115" s="940"/>
      <c r="DPB115" s="940"/>
      <c r="DPC115" s="940"/>
      <c r="DPD115" s="940"/>
      <c r="DPE115" s="940"/>
      <c r="DPF115" s="940"/>
      <c r="DPG115" s="940"/>
      <c r="DPH115" s="940"/>
      <c r="DPI115" s="940"/>
      <c r="DPJ115" s="940"/>
      <c r="DPK115" s="940"/>
      <c r="DPL115" s="940"/>
      <c r="DPM115" s="940"/>
      <c r="DPN115" s="940"/>
      <c r="DPO115" s="940"/>
      <c r="DPP115" s="940"/>
      <c r="DPQ115" s="940"/>
      <c r="DPR115" s="940"/>
      <c r="DPS115" s="940"/>
      <c r="DPT115" s="940"/>
      <c r="DPU115" s="940"/>
      <c r="DPV115" s="940"/>
      <c r="DPW115" s="940"/>
      <c r="DPX115" s="940"/>
      <c r="DPY115" s="940"/>
      <c r="DPZ115" s="940"/>
      <c r="DQA115" s="940"/>
      <c r="DQB115" s="940"/>
      <c r="DQC115" s="940"/>
      <c r="DQD115" s="940"/>
      <c r="DQE115" s="940"/>
      <c r="DQF115" s="940"/>
      <c r="DQG115" s="940"/>
      <c r="DQH115" s="940"/>
      <c r="DQI115" s="940"/>
      <c r="DQJ115" s="940"/>
      <c r="DQK115" s="940"/>
      <c r="DQL115" s="940"/>
      <c r="DQM115" s="940"/>
      <c r="DQN115" s="940"/>
      <c r="DQO115" s="940"/>
      <c r="DQP115" s="940"/>
      <c r="DQQ115" s="940"/>
      <c r="DQR115" s="940"/>
      <c r="DQS115" s="940"/>
      <c r="DQT115" s="940"/>
      <c r="DQU115" s="940"/>
      <c r="DQV115" s="940"/>
      <c r="DQW115" s="940"/>
      <c r="DQX115" s="940"/>
      <c r="DQY115" s="940"/>
      <c r="DQZ115" s="940"/>
      <c r="DRA115" s="940"/>
      <c r="DRB115" s="940"/>
      <c r="DRC115" s="940"/>
      <c r="DRD115" s="940"/>
      <c r="DRE115" s="940"/>
      <c r="DRF115" s="940"/>
      <c r="DRG115" s="940"/>
      <c r="DRH115" s="940"/>
      <c r="DRI115" s="940"/>
      <c r="DRJ115" s="940"/>
      <c r="DRK115" s="940"/>
      <c r="DRL115" s="940"/>
      <c r="DRM115" s="940"/>
      <c r="DRN115" s="940"/>
      <c r="DRO115" s="940"/>
      <c r="DRP115" s="940"/>
      <c r="DRQ115" s="940"/>
      <c r="DRR115" s="940"/>
      <c r="DRS115" s="940"/>
      <c r="DRT115" s="940"/>
      <c r="DRU115" s="940"/>
      <c r="DRV115" s="940"/>
      <c r="DRW115" s="940"/>
      <c r="DRX115" s="940"/>
      <c r="DRY115" s="940"/>
      <c r="DRZ115" s="940"/>
      <c r="DSA115" s="940"/>
      <c r="DSB115" s="940"/>
      <c r="DSC115" s="940"/>
      <c r="DSD115" s="940"/>
      <c r="DSE115" s="940"/>
      <c r="DSF115" s="940"/>
      <c r="DSG115" s="940"/>
      <c r="DSH115" s="940"/>
      <c r="DSI115" s="940"/>
      <c r="DSJ115" s="940"/>
      <c r="DSK115" s="940"/>
      <c r="DSL115" s="940"/>
      <c r="DSM115" s="940"/>
      <c r="DSN115" s="940"/>
      <c r="DSO115" s="940"/>
      <c r="DSP115" s="940"/>
      <c r="DSQ115" s="940"/>
      <c r="DSR115" s="940"/>
      <c r="DSS115" s="940"/>
      <c r="DST115" s="940"/>
      <c r="DSU115" s="940"/>
      <c r="DSV115" s="940"/>
      <c r="DSW115" s="940"/>
      <c r="DSX115" s="940"/>
      <c r="DSY115" s="940"/>
      <c r="DSZ115" s="940"/>
      <c r="DTA115" s="940"/>
      <c r="DTB115" s="940"/>
      <c r="DTC115" s="940"/>
      <c r="DTD115" s="940"/>
      <c r="DTE115" s="940"/>
      <c r="DTF115" s="940"/>
      <c r="DTG115" s="940"/>
      <c r="DTH115" s="940"/>
      <c r="DTI115" s="940"/>
      <c r="DTJ115" s="940"/>
      <c r="DTK115" s="940"/>
      <c r="DTL115" s="940"/>
      <c r="DTM115" s="940"/>
      <c r="DTN115" s="940"/>
      <c r="DTO115" s="940"/>
      <c r="DTP115" s="940"/>
      <c r="DTQ115" s="940"/>
      <c r="DTR115" s="940"/>
      <c r="DTS115" s="940"/>
      <c r="DTT115" s="940"/>
      <c r="DTU115" s="940"/>
      <c r="DTV115" s="940"/>
      <c r="DTW115" s="940"/>
      <c r="DTX115" s="940"/>
      <c r="DTY115" s="940"/>
      <c r="DTZ115" s="940"/>
      <c r="DUA115" s="940"/>
      <c r="DUB115" s="940"/>
      <c r="DUC115" s="940"/>
      <c r="DUD115" s="940"/>
      <c r="DUE115" s="940"/>
      <c r="DUF115" s="940"/>
      <c r="DUG115" s="940"/>
      <c r="DUH115" s="940"/>
      <c r="DUI115" s="940"/>
      <c r="DUJ115" s="940"/>
      <c r="DUK115" s="940"/>
      <c r="DUL115" s="940"/>
      <c r="DUM115" s="940"/>
      <c r="DUN115" s="940"/>
      <c r="DUO115" s="940"/>
      <c r="DUP115" s="940"/>
      <c r="DUQ115" s="940"/>
      <c r="DUR115" s="940"/>
      <c r="DUS115" s="940"/>
      <c r="DUT115" s="940"/>
      <c r="DUU115" s="940"/>
      <c r="DUV115" s="940"/>
      <c r="DUW115" s="940"/>
      <c r="DUX115" s="940"/>
      <c r="DUY115" s="940"/>
      <c r="DUZ115" s="940"/>
      <c r="DVA115" s="940"/>
      <c r="DVB115" s="940"/>
      <c r="DVC115" s="940"/>
      <c r="DVD115" s="940"/>
      <c r="DVE115" s="940"/>
      <c r="DVF115" s="940"/>
      <c r="DVG115" s="940"/>
      <c r="DVH115" s="940"/>
      <c r="DVI115" s="940"/>
      <c r="DVJ115" s="940"/>
      <c r="DVK115" s="940"/>
      <c r="DVL115" s="940"/>
      <c r="DVM115" s="940"/>
      <c r="DVN115" s="940"/>
      <c r="DVO115" s="940"/>
      <c r="DVP115" s="940"/>
      <c r="DVQ115" s="940"/>
      <c r="DVR115" s="940"/>
      <c r="DVS115" s="940"/>
      <c r="DVT115" s="940"/>
      <c r="DVU115" s="940"/>
      <c r="DVV115" s="940"/>
      <c r="DVW115" s="940"/>
      <c r="DVX115" s="940"/>
      <c r="DVY115" s="940"/>
      <c r="DVZ115" s="940"/>
      <c r="DWA115" s="940"/>
      <c r="DWB115" s="940"/>
      <c r="DWC115" s="940"/>
      <c r="DWD115" s="940"/>
      <c r="DWE115" s="940"/>
      <c r="DWF115" s="940"/>
      <c r="DWG115" s="940"/>
      <c r="DWH115" s="940"/>
      <c r="DWI115" s="940"/>
      <c r="DWJ115" s="940"/>
      <c r="DWK115" s="940"/>
      <c r="DWL115" s="940"/>
      <c r="DWM115" s="940"/>
      <c r="DWN115" s="940"/>
      <c r="DWO115" s="940"/>
      <c r="DWP115" s="940"/>
      <c r="DWQ115" s="940"/>
      <c r="DWR115" s="940"/>
      <c r="DWS115" s="940"/>
      <c r="DWT115" s="940"/>
      <c r="DWU115" s="940"/>
      <c r="DWV115" s="940"/>
      <c r="DWW115" s="940"/>
      <c r="DWX115" s="940"/>
      <c r="DWY115" s="940"/>
      <c r="DWZ115" s="940"/>
      <c r="DXA115" s="940"/>
      <c r="DXB115" s="940"/>
      <c r="DXC115" s="940"/>
      <c r="DXD115" s="940"/>
      <c r="DXE115" s="940"/>
      <c r="DXF115" s="940"/>
      <c r="DXG115" s="940"/>
      <c r="DXH115" s="940"/>
      <c r="DXI115" s="940"/>
      <c r="DXJ115" s="940"/>
      <c r="DXK115" s="940"/>
      <c r="DXL115" s="940"/>
      <c r="DXM115" s="940"/>
      <c r="DXN115" s="940"/>
      <c r="DXO115" s="940"/>
      <c r="DXP115" s="940"/>
      <c r="DXQ115" s="940"/>
      <c r="DXR115" s="940"/>
      <c r="DXS115" s="940"/>
      <c r="DXT115" s="940"/>
      <c r="DXU115" s="940"/>
      <c r="DXV115" s="940"/>
      <c r="DXW115" s="940"/>
      <c r="DXX115" s="940"/>
      <c r="DXY115" s="940"/>
      <c r="DXZ115" s="940"/>
      <c r="DYA115" s="940"/>
      <c r="DYB115" s="940"/>
      <c r="DYC115" s="940"/>
      <c r="DYD115" s="940"/>
      <c r="DYE115" s="940"/>
      <c r="DYF115" s="940"/>
      <c r="DYG115" s="940"/>
      <c r="DYH115" s="940"/>
      <c r="DYI115" s="940"/>
      <c r="DYJ115" s="940"/>
      <c r="DYK115" s="940"/>
      <c r="DYL115" s="940"/>
      <c r="DYM115" s="940"/>
      <c r="DYN115" s="940"/>
      <c r="DYO115" s="940"/>
      <c r="DYP115" s="940"/>
      <c r="DYQ115" s="940"/>
      <c r="DYR115" s="940"/>
      <c r="DYS115" s="940"/>
      <c r="DYT115" s="940"/>
      <c r="DYU115" s="940"/>
      <c r="DYV115" s="940"/>
      <c r="DYW115" s="940"/>
      <c r="DYX115" s="940"/>
      <c r="DYY115" s="940"/>
      <c r="DYZ115" s="940"/>
      <c r="DZA115" s="940"/>
      <c r="DZB115" s="940"/>
      <c r="DZC115" s="940"/>
      <c r="DZD115" s="940"/>
      <c r="DZE115" s="940"/>
      <c r="DZF115" s="940"/>
      <c r="DZG115" s="940"/>
      <c r="DZH115" s="940"/>
      <c r="DZI115" s="940"/>
      <c r="DZJ115" s="940"/>
      <c r="DZK115" s="940"/>
      <c r="DZL115" s="940"/>
      <c r="DZM115" s="940"/>
      <c r="DZN115" s="940"/>
      <c r="DZO115" s="940"/>
      <c r="DZP115" s="940"/>
      <c r="DZQ115" s="940"/>
      <c r="DZR115" s="940"/>
      <c r="DZS115" s="940"/>
      <c r="DZT115" s="940"/>
      <c r="DZU115" s="940"/>
      <c r="DZV115" s="940"/>
      <c r="DZW115" s="940"/>
      <c r="DZX115" s="940"/>
      <c r="DZY115" s="940"/>
      <c r="DZZ115" s="940"/>
      <c r="EAA115" s="940"/>
      <c r="EAB115" s="940"/>
      <c r="EAC115" s="940"/>
      <c r="EAD115" s="940"/>
      <c r="EAE115" s="940"/>
      <c r="EAF115" s="940"/>
      <c r="EAG115" s="940"/>
      <c r="EAH115" s="940"/>
      <c r="EAI115" s="940"/>
      <c r="EAJ115" s="940"/>
      <c r="EAK115" s="940"/>
      <c r="EAL115" s="940"/>
      <c r="EAM115" s="940"/>
      <c r="EAN115" s="940"/>
      <c r="EAO115" s="940"/>
      <c r="EAP115" s="940"/>
      <c r="EAQ115" s="940"/>
      <c r="EAR115" s="940"/>
      <c r="EAS115" s="940"/>
      <c r="EAT115" s="940"/>
      <c r="EAU115" s="940"/>
      <c r="EAV115" s="940"/>
      <c r="EAW115" s="940"/>
      <c r="EAX115" s="940"/>
      <c r="EAY115" s="940"/>
      <c r="EAZ115" s="940"/>
      <c r="EBA115" s="940"/>
      <c r="EBB115" s="940"/>
      <c r="EBC115" s="940"/>
      <c r="EBD115" s="940"/>
      <c r="EBE115" s="940"/>
      <c r="EBF115" s="940"/>
      <c r="EBG115" s="940"/>
      <c r="EBH115" s="940"/>
      <c r="EBI115" s="940"/>
      <c r="EBJ115" s="940"/>
      <c r="EBK115" s="940"/>
      <c r="EBL115" s="940"/>
      <c r="EBM115" s="940"/>
      <c r="EBN115" s="940"/>
      <c r="EBO115" s="940"/>
      <c r="EBP115" s="940"/>
      <c r="EBQ115" s="940"/>
      <c r="EBR115" s="940"/>
      <c r="EBS115" s="940"/>
      <c r="EBT115" s="940"/>
      <c r="EBU115" s="940"/>
      <c r="EBV115" s="940"/>
      <c r="EBW115" s="940"/>
      <c r="EBX115" s="940"/>
      <c r="EBY115" s="940"/>
      <c r="EBZ115" s="940"/>
      <c r="ECA115" s="940"/>
      <c r="ECB115" s="940"/>
      <c r="ECC115" s="940"/>
      <c r="ECD115" s="940"/>
      <c r="ECE115" s="940"/>
      <c r="ECF115" s="940"/>
      <c r="ECG115" s="940"/>
      <c r="ECH115" s="940"/>
      <c r="ECI115" s="940"/>
      <c r="ECJ115" s="940"/>
      <c r="ECK115" s="940"/>
      <c r="ECL115" s="940"/>
      <c r="ECM115" s="940"/>
      <c r="ECN115" s="940"/>
      <c r="ECO115" s="940"/>
      <c r="ECP115" s="940"/>
      <c r="ECQ115" s="940"/>
      <c r="ECR115" s="940"/>
      <c r="ECS115" s="940"/>
      <c r="ECT115" s="940"/>
      <c r="ECU115" s="940"/>
      <c r="ECV115" s="940"/>
      <c r="ECW115" s="940"/>
      <c r="ECX115" s="940"/>
      <c r="ECY115" s="940"/>
      <c r="ECZ115" s="940"/>
      <c r="EDA115" s="940"/>
      <c r="EDB115" s="940"/>
      <c r="EDC115" s="940"/>
      <c r="EDD115" s="940"/>
      <c r="EDE115" s="940"/>
      <c r="EDF115" s="940"/>
      <c r="EDG115" s="940"/>
      <c r="EDH115" s="940"/>
      <c r="EDI115" s="940"/>
      <c r="EDJ115" s="940"/>
      <c r="EDK115" s="940"/>
      <c r="EDL115" s="940"/>
      <c r="EDM115" s="940"/>
      <c r="EDN115" s="940"/>
      <c r="EDO115" s="940"/>
      <c r="EDP115" s="940"/>
      <c r="EDQ115" s="940"/>
      <c r="EDR115" s="940"/>
      <c r="EDS115" s="940"/>
      <c r="EDT115" s="940"/>
      <c r="EDU115" s="940"/>
      <c r="EDV115" s="940"/>
      <c r="EDW115" s="940"/>
      <c r="EDX115" s="940"/>
      <c r="EDY115" s="940"/>
      <c r="EDZ115" s="940"/>
      <c r="EEA115" s="940"/>
      <c r="EEB115" s="940"/>
      <c r="EEC115" s="940"/>
      <c r="EED115" s="940"/>
      <c r="EEE115" s="940"/>
      <c r="EEF115" s="940"/>
      <c r="EEG115" s="940"/>
      <c r="EEH115" s="940"/>
      <c r="EEI115" s="940"/>
      <c r="EEJ115" s="940"/>
      <c r="EEK115" s="940"/>
      <c r="EEL115" s="940"/>
      <c r="EEM115" s="940"/>
      <c r="EEN115" s="940"/>
      <c r="EEO115" s="940"/>
      <c r="EEP115" s="940"/>
      <c r="EEQ115" s="940"/>
      <c r="EER115" s="940"/>
      <c r="EES115" s="940"/>
      <c r="EET115" s="940"/>
      <c r="EEU115" s="940"/>
      <c r="EEV115" s="940"/>
      <c r="EEW115" s="940"/>
      <c r="EEX115" s="940"/>
      <c r="EEY115" s="940"/>
      <c r="EEZ115" s="940"/>
      <c r="EFA115" s="940"/>
      <c r="EFB115" s="940"/>
      <c r="EFC115" s="940"/>
      <c r="EFD115" s="940"/>
      <c r="EFE115" s="940"/>
      <c r="EFF115" s="940"/>
      <c r="EFG115" s="940"/>
      <c r="EFH115" s="940"/>
      <c r="EFI115" s="940"/>
      <c r="EFJ115" s="940"/>
      <c r="EFK115" s="940"/>
      <c r="EFL115" s="940"/>
      <c r="EFM115" s="940"/>
      <c r="EFN115" s="940"/>
      <c r="EFO115" s="940"/>
      <c r="EFP115" s="940"/>
      <c r="EFQ115" s="940"/>
      <c r="EFR115" s="940"/>
      <c r="EFS115" s="940"/>
      <c r="EFT115" s="940"/>
      <c r="EFU115" s="940"/>
      <c r="EFV115" s="940"/>
      <c r="EFW115" s="940"/>
      <c r="EFX115" s="940"/>
      <c r="EFY115" s="940"/>
      <c r="EFZ115" s="940"/>
      <c r="EGA115" s="940"/>
      <c r="EGB115" s="940"/>
      <c r="EGC115" s="940"/>
      <c r="EGD115" s="940"/>
      <c r="EGE115" s="940"/>
      <c r="EGF115" s="940"/>
      <c r="EGG115" s="940"/>
      <c r="EGH115" s="940"/>
      <c r="EGI115" s="940"/>
      <c r="EGJ115" s="940"/>
      <c r="EGK115" s="940"/>
      <c r="EGL115" s="940"/>
      <c r="EGM115" s="940"/>
      <c r="EGN115" s="940"/>
      <c r="EGO115" s="940"/>
      <c r="EGP115" s="940"/>
      <c r="EGQ115" s="940"/>
      <c r="EGR115" s="940"/>
      <c r="EGS115" s="940"/>
      <c r="EGT115" s="940"/>
      <c r="EGU115" s="940"/>
      <c r="EGV115" s="940"/>
      <c r="EGW115" s="940"/>
      <c r="EGX115" s="940"/>
      <c r="EGY115" s="940"/>
      <c r="EGZ115" s="940"/>
      <c r="EHA115" s="940"/>
      <c r="EHB115" s="940"/>
      <c r="EHC115" s="940"/>
      <c r="EHD115" s="940"/>
      <c r="EHE115" s="940"/>
      <c r="EHF115" s="940"/>
      <c r="EHG115" s="940"/>
      <c r="EHH115" s="940"/>
      <c r="EHI115" s="940"/>
      <c r="EHJ115" s="940"/>
      <c r="EHK115" s="940"/>
      <c r="EHL115" s="940"/>
      <c r="EHM115" s="940"/>
      <c r="EHN115" s="940"/>
      <c r="EHO115" s="940"/>
      <c r="EHP115" s="940"/>
      <c r="EHQ115" s="940"/>
      <c r="EHR115" s="940"/>
      <c r="EHS115" s="940"/>
      <c r="EHT115" s="940"/>
      <c r="EHU115" s="940"/>
      <c r="EHV115" s="940"/>
      <c r="EHW115" s="940"/>
      <c r="EHX115" s="940"/>
      <c r="EHY115" s="940"/>
      <c r="EHZ115" s="940"/>
      <c r="EIA115" s="940"/>
      <c r="EIB115" s="940"/>
      <c r="EIC115" s="940"/>
      <c r="EID115" s="940"/>
      <c r="EIE115" s="940"/>
      <c r="EIF115" s="940"/>
      <c r="EIG115" s="940"/>
      <c r="EIH115" s="940"/>
      <c r="EII115" s="940"/>
      <c r="EIJ115" s="940"/>
      <c r="EIK115" s="940"/>
      <c r="EIL115" s="940"/>
      <c r="EIM115" s="940"/>
      <c r="EIN115" s="940"/>
      <c r="EIO115" s="940"/>
      <c r="EIP115" s="940"/>
      <c r="EIQ115" s="940"/>
      <c r="EIR115" s="940"/>
      <c r="EIS115" s="940"/>
      <c r="EIT115" s="940"/>
      <c r="EIU115" s="940"/>
      <c r="EIV115" s="940"/>
      <c r="EIW115" s="940"/>
      <c r="EIX115" s="940"/>
      <c r="EIY115" s="940"/>
      <c r="EIZ115" s="940"/>
      <c r="EJA115" s="940"/>
      <c r="EJB115" s="940"/>
      <c r="EJC115" s="940"/>
      <c r="EJD115" s="940"/>
      <c r="EJE115" s="940"/>
      <c r="EJF115" s="940"/>
      <c r="EJG115" s="940"/>
      <c r="EJH115" s="940"/>
      <c r="EJI115" s="940"/>
      <c r="EJJ115" s="940"/>
      <c r="EJK115" s="940"/>
      <c r="EJL115" s="940"/>
      <c r="EJM115" s="940"/>
      <c r="EJN115" s="940"/>
      <c r="EJO115" s="940"/>
      <c r="EJP115" s="940"/>
      <c r="EJQ115" s="940"/>
      <c r="EJR115" s="940"/>
      <c r="EJS115" s="940"/>
      <c r="EJT115" s="940"/>
      <c r="EJU115" s="940"/>
      <c r="EJV115" s="940"/>
      <c r="EJW115" s="940"/>
      <c r="EJX115" s="940"/>
      <c r="EJY115" s="940"/>
      <c r="EJZ115" s="940"/>
      <c r="EKA115" s="940"/>
      <c r="EKB115" s="940"/>
      <c r="EKC115" s="940"/>
      <c r="EKD115" s="940"/>
      <c r="EKE115" s="940"/>
      <c r="EKF115" s="940"/>
      <c r="EKG115" s="940"/>
      <c r="EKH115" s="940"/>
      <c r="EKI115" s="940"/>
      <c r="EKJ115" s="940"/>
      <c r="EKK115" s="940"/>
      <c r="EKL115" s="940"/>
      <c r="EKM115" s="940"/>
      <c r="EKN115" s="940"/>
      <c r="EKO115" s="940"/>
      <c r="EKP115" s="940"/>
      <c r="EKQ115" s="940"/>
      <c r="EKR115" s="940"/>
      <c r="EKS115" s="940"/>
      <c r="EKT115" s="940"/>
      <c r="EKU115" s="940"/>
      <c r="EKV115" s="940"/>
      <c r="EKW115" s="940"/>
      <c r="EKX115" s="940"/>
      <c r="EKY115" s="940"/>
      <c r="EKZ115" s="940"/>
      <c r="ELA115" s="940"/>
      <c r="ELB115" s="940"/>
      <c r="ELC115" s="940"/>
      <c r="ELD115" s="940"/>
      <c r="ELE115" s="940"/>
      <c r="ELF115" s="940"/>
      <c r="ELG115" s="940"/>
      <c r="ELH115" s="940"/>
      <c r="ELI115" s="940"/>
      <c r="ELJ115" s="940"/>
      <c r="ELK115" s="940"/>
      <c r="ELL115" s="940"/>
      <c r="ELM115" s="940"/>
      <c r="ELN115" s="940"/>
      <c r="ELO115" s="940"/>
      <c r="ELP115" s="940"/>
      <c r="ELQ115" s="940"/>
      <c r="ELR115" s="940"/>
      <c r="ELS115" s="940"/>
      <c r="ELT115" s="940"/>
      <c r="ELU115" s="940"/>
      <c r="ELV115" s="940"/>
      <c r="ELW115" s="940"/>
      <c r="ELX115" s="940"/>
      <c r="ELY115" s="940"/>
      <c r="ELZ115" s="940"/>
      <c r="EMA115" s="940"/>
      <c r="EMB115" s="940"/>
      <c r="EMC115" s="940"/>
      <c r="EMD115" s="940"/>
      <c r="EME115" s="940"/>
      <c r="EMF115" s="940"/>
      <c r="EMG115" s="940"/>
      <c r="EMH115" s="940"/>
      <c r="EMI115" s="940"/>
      <c r="EMJ115" s="940"/>
      <c r="EMK115" s="940"/>
      <c r="EML115" s="940"/>
      <c r="EMM115" s="940"/>
      <c r="EMN115" s="940"/>
      <c r="EMO115" s="940"/>
      <c r="EMP115" s="940"/>
      <c r="EMQ115" s="940"/>
      <c r="EMR115" s="940"/>
      <c r="EMS115" s="940"/>
      <c r="EMT115" s="940"/>
      <c r="EMU115" s="940"/>
      <c r="EMV115" s="940"/>
      <c r="EMW115" s="940"/>
      <c r="EMX115" s="940"/>
      <c r="EMY115" s="940"/>
      <c r="EMZ115" s="940"/>
      <c r="ENA115" s="940"/>
      <c r="ENB115" s="940"/>
      <c r="ENC115" s="940"/>
      <c r="END115" s="940"/>
      <c r="ENE115" s="940"/>
      <c r="ENF115" s="940"/>
      <c r="ENG115" s="940"/>
      <c r="ENH115" s="940"/>
      <c r="ENI115" s="940"/>
      <c r="ENJ115" s="940"/>
      <c r="ENK115" s="940"/>
      <c r="ENL115" s="940"/>
      <c r="ENM115" s="940"/>
      <c r="ENN115" s="940"/>
      <c r="ENO115" s="940"/>
      <c r="ENP115" s="940"/>
      <c r="ENQ115" s="940"/>
      <c r="ENR115" s="940"/>
      <c r="ENS115" s="940"/>
      <c r="ENT115" s="940"/>
      <c r="ENU115" s="940"/>
      <c r="ENV115" s="940"/>
      <c r="ENW115" s="940"/>
      <c r="ENX115" s="940"/>
      <c r="ENY115" s="940"/>
      <c r="ENZ115" s="940"/>
      <c r="EOA115" s="940"/>
      <c r="EOB115" s="940"/>
      <c r="EOC115" s="940"/>
      <c r="EOD115" s="940"/>
      <c r="EOE115" s="940"/>
      <c r="EOF115" s="940"/>
      <c r="EOG115" s="940"/>
      <c r="EOH115" s="940"/>
      <c r="EOI115" s="940"/>
      <c r="EOJ115" s="940"/>
      <c r="EOK115" s="940"/>
      <c r="EOL115" s="940"/>
      <c r="EOM115" s="940"/>
      <c r="EON115" s="940"/>
      <c r="EOO115" s="940"/>
      <c r="EOP115" s="940"/>
      <c r="EOQ115" s="940"/>
      <c r="EOR115" s="940"/>
      <c r="EOS115" s="940"/>
      <c r="EOT115" s="940"/>
      <c r="EOU115" s="940"/>
      <c r="EOV115" s="940"/>
      <c r="EOW115" s="940"/>
      <c r="EOX115" s="940"/>
      <c r="EOY115" s="940"/>
      <c r="EOZ115" s="940"/>
      <c r="EPA115" s="940"/>
      <c r="EPB115" s="940"/>
      <c r="EPC115" s="940"/>
      <c r="EPD115" s="940"/>
      <c r="EPE115" s="940"/>
      <c r="EPF115" s="940"/>
      <c r="EPG115" s="940"/>
      <c r="EPH115" s="940"/>
      <c r="EPI115" s="940"/>
      <c r="EPJ115" s="940"/>
      <c r="EPK115" s="940"/>
      <c r="EPL115" s="940"/>
      <c r="EPM115" s="940"/>
      <c r="EPN115" s="940"/>
      <c r="EPO115" s="940"/>
      <c r="EPP115" s="940"/>
      <c r="EPQ115" s="940"/>
      <c r="EPR115" s="940"/>
      <c r="EPS115" s="940"/>
      <c r="EPT115" s="940"/>
      <c r="EPU115" s="940"/>
      <c r="EPV115" s="940"/>
      <c r="EPW115" s="940"/>
      <c r="EPX115" s="940"/>
      <c r="EPY115" s="940"/>
      <c r="EPZ115" s="940"/>
      <c r="EQA115" s="940"/>
      <c r="EQB115" s="940"/>
      <c r="EQC115" s="940"/>
      <c r="EQD115" s="940"/>
      <c r="EQE115" s="940"/>
      <c r="EQF115" s="940"/>
      <c r="EQG115" s="940"/>
      <c r="EQH115" s="940"/>
      <c r="EQI115" s="940"/>
      <c r="EQJ115" s="940"/>
      <c r="EQK115" s="940"/>
      <c r="EQL115" s="940"/>
      <c r="EQM115" s="940"/>
      <c r="EQN115" s="940"/>
      <c r="EQO115" s="940"/>
      <c r="EQP115" s="940"/>
      <c r="EQQ115" s="940"/>
      <c r="EQR115" s="940"/>
      <c r="EQS115" s="940"/>
      <c r="EQT115" s="940"/>
      <c r="EQU115" s="940"/>
      <c r="EQV115" s="940"/>
      <c r="EQW115" s="940"/>
      <c r="EQX115" s="940"/>
      <c r="EQY115" s="940"/>
      <c r="EQZ115" s="940"/>
      <c r="ERA115" s="940"/>
      <c r="ERB115" s="940"/>
      <c r="ERC115" s="940"/>
      <c r="ERD115" s="940"/>
      <c r="ERE115" s="940"/>
      <c r="ERF115" s="940"/>
      <c r="ERG115" s="940"/>
      <c r="ERH115" s="940"/>
      <c r="ERI115" s="940"/>
      <c r="ERJ115" s="940"/>
      <c r="ERK115" s="940"/>
      <c r="ERL115" s="940"/>
      <c r="ERM115" s="940"/>
      <c r="ERN115" s="940"/>
      <c r="ERO115" s="940"/>
      <c r="ERP115" s="940"/>
      <c r="ERQ115" s="940"/>
      <c r="ERR115" s="940"/>
      <c r="ERS115" s="940"/>
      <c r="ERT115" s="940"/>
      <c r="ERU115" s="940"/>
      <c r="ERV115" s="940"/>
      <c r="ERW115" s="940"/>
      <c r="ERX115" s="940"/>
      <c r="ERY115" s="940"/>
      <c r="ERZ115" s="940"/>
      <c r="ESA115" s="940"/>
      <c r="ESB115" s="940"/>
      <c r="ESC115" s="940"/>
      <c r="ESD115" s="940"/>
      <c r="ESE115" s="940"/>
      <c r="ESF115" s="940"/>
      <c r="ESG115" s="940"/>
      <c r="ESH115" s="940"/>
      <c r="ESI115" s="940"/>
      <c r="ESJ115" s="940"/>
      <c r="ESK115" s="940"/>
      <c r="ESL115" s="940"/>
      <c r="ESM115" s="940"/>
      <c r="ESN115" s="940"/>
      <c r="ESO115" s="940"/>
      <c r="ESP115" s="940"/>
      <c r="ESQ115" s="940"/>
      <c r="ESR115" s="940"/>
      <c r="ESS115" s="940"/>
      <c r="EST115" s="940"/>
      <c r="ESU115" s="940"/>
      <c r="ESV115" s="940"/>
      <c r="ESW115" s="940"/>
      <c r="ESX115" s="940"/>
      <c r="ESY115" s="940"/>
      <c r="ESZ115" s="940"/>
      <c r="ETA115" s="940"/>
      <c r="ETB115" s="940"/>
      <c r="ETC115" s="940"/>
      <c r="ETD115" s="940"/>
      <c r="ETE115" s="940"/>
      <c r="ETF115" s="940"/>
      <c r="ETG115" s="940"/>
      <c r="ETH115" s="940"/>
      <c r="ETI115" s="940"/>
      <c r="ETJ115" s="940"/>
      <c r="ETK115" s="940"/>
      <c r="ETL115" s="940"/>
      <c r="ETM115" s="940"/>
      <c r="ETN115" s="940"/>
      <c r="ETO115" s="940"/>
      <c r="ETP115" s="940"/>
      <c r="ETQ115" s="940"/>
      <c r="ETR115" s="940"/>
      <c r="ETS115" s="940"/>
      <c r="ETT115" s="940"/>
      <c r="ETU115" s="940"/>
      <c r="ETV115" s="940"/>
      <c r="ETW115" s="940"/>
      <c r="ETX115" s="940"/>
      <c r="ETY115" s="940"/>
      <c r="ETZ115" s="940"/>
      <c r="EUA115" s="940"/>
      <c r="EUB115" s="940"/>
      <c r="EUC115" s="940"/>
      <c r="EUD115" s="940"/>
      <c r="EUE115" s="940"/>
      <c r="EUF115" s="940"/>
      <c r="EUG115" s="940"/>
      <c r="EUH115" s="940"/>
      <c r="EUI115" s="940"/>
      <c r="EUJ115" s="940"/>
      <c r="EUK115" s="940"/>
      <c r="EUL115" s="940"/>
      <c r="EUM115" s="940"/>
      <c r="EUN115" s="940"/>
      <c r="EUO115" s="940"/>
      <c r="EUP115" s="940"/>
      <c r="EUQ115" s="940"/>
      <c r="EUR115" s="940"/>
      <c r="EUS115" s="940"/>
      <c r="EUT115" s="940"/>
      <c r="EUU115" s="940"/>
      <c r="EUV115" s="940"/>
      <c r="EUW115" s="940"/>
      <c r="EUX115" s="940"/>
      <c r="EUY115" s="940"/>
      <c r="EUZ115" s="940"/>
      <c r="EVA115" s="940"/>
      <c r="EVB115" s="940"/>
      <c r="EVC115" s="940"/>
      <c r="EVD115" s="940"/>
      <c r="EVE115" s="940"/>
      <c r="EVF115" s="940"/>
      <c r="EVG115" s="940"/>
      <c r="EVH115" s="940"/>
      <c r="EVI115" s="940"/>
      <c r="EVJ115" s="940"/>
      <c r="EVK115" s="940"/>
      <c r="EVL115" s="940"/>
      <c r="EVM115" s="940"/>
      <c r="EVN115" s="940"/>
      <c r="EVO115" s="940"/>
      <c r="EVP115" s="940"/>
      <c r="EVQ115" s="940"/>
      <c r="EVR115" s="940"/>
      <c r="EVS115" s="940"/>
      <c r="EVT115" s="940"/>
      <c r="EVU115" s="940"/>
      <c r="EVV115" s="940"/>
      <c r="EVW115" s="940"/>
      <c r="EVX115" s="940"/>
      <c r="EVY115" s="940"/>
      <c r="EVZ115" s="940"/>
      <c r="EWA115" s="940"/>
      <c r="EWB115" s="940"/>
      <c r="EWC115" s="940"/>
      <c r="EWD115" s="940"/>
      <c r="EWE115" s="940"/>
      <c r="EWF115" s="940"/>
      <c r="EWG115" s="940"/>
      <c r="EWH115" s="940"/>
      <c r="EWI115" s="940"/>
      <c r="EWJ115" s="940"/>
      <c r="EWK115" s="940"/>
      <c r="EWL115" s="940"/>
      <c r="EWM115" s="940"/>
      <c r="EWN115" s="940"/>
      <c r="EWO115" s="940"/>
      <c r="EWP115" s="940"/>
      <c r="EWQ115" s="940"/>
      <c r="EWR115" s="940"/>
      <c r="EWS115" s="940"/>
      <c r="EWT115" s="940"/>
      <c r="EWU115" s="940"/>
      <c r="EWV115" s="940"/>
      <c r="EWW115" s="940"/>
      <c r="EWX115" s="940"/>
      <c r="EWY115" s="940"/>
      <c r="EWZ115" s="940"/>
      <c r="EXA115" s="940"/>
      <c r="EXB115" s="940"/>
      <c r="EXC115" s="940"/>
      <c r="EXD115" s="940"/>
      <c r="EXE115" s="940"/>
      <c r="EXF115" s="940"/>
      <c r="EXG115" s="940"/>
      <c r="EXH115" s="940"/>
      <c r="EXI115" s="940"/>
      <c r="EXJ115" s="940"/>
      <c r="EXK115" s="940"/>
      <c r="EXL115" s="940"/>
      <c r="EXM115" s="940"/>
      <c r="EXN115" s="940"/>
      <c r="EXO115" s="940"/>
      <c r="EXP115" s="940"/>
      <c r="EXQ115" s="940"/>
      <c r="EXR115" s="940"/>
      <c r="EXS115" s="940"/>
      <c r="EXT115" s="940"/>
      <c r="EXU115" s="940"/>
      <c r="EXV115" s="940"/>
      <c r="EXW115" s="940"/>
      <c r="EXX115" s="940"/>
      <c r="EXY115" s="940"/>
      <c r="EXZ115" s="940"/>
      <c r="EYA115" s="940"/>
      <c r="EYB115" s="940"/>
      <c r="EYC115" s="940"/>
      <c r="EYD115" s="940"/>
      <c r="EYE115" s="940"/>
      <c r="EYF115" s="940"/>
      <c r="EYG115" s="940"/>
      <c r="EYH115" s="940"/>
      <c r="EYI115" s="940"/>
      <c r="EYJ115" s="940"/>
      <c r="EYK115" s="940"/>
      <c r="EYL115" s="940"/>
      <c r="EYM115" s="940"/>
      <c r="EYN115" s="940"/>
      <c r="EYO115" s="940"/>
      <c r="EYP115" s="940"/>
      <c r="EYQ115" s="940"/>
      <c r="EYR115" s="940"/>
      <c r="EYS115" s="940"/>
      <c r="EYT115" s="940"/>
      <c r="EYU115" s="940"/>
      <c r="EYV115" s="940"/>
      <c r="EYW115" s="940"/>
      <c r="EYX115" s="940"/>
      <c r="EYY115" s="940"/>
      <c r="EYZ115" s="940"/>
      <c r="EZA115" s="940"/>
      <c r="EZB115" s="940"/>
      <c r="EZC115" s="940"/>
      <c r="EZD115" s="940"/>
      <c r="EZE115" s="940"/>
      <c r="EZF115" s="940"/>
      <c r="EZG115" s="940"/>
      <c r="EZH115" s="940"/>
      <c r="EZI115" s="940"/>
      <c r="EZJ115" s="940"/>
      <c r="EZK115" s="940"/>
      <c r="EZL115" s="940"/>
      <c r="EZM115" s="940"/>
      <c r="EZN115" s="940"/>
      <c r="EZO115" s="940"/>
      <c r="EZP115" s="940"/>
      <c r="EZQ115" s="940"/>
      <c r="EZR115" s="940"/>
      <c r="EZS115" s="940"/>
      <c r="EZT115" s="940"/>
      <c r="EZU115" s="940"/>
      <c r="EZV115" s="940"/>
      <c r="EZW115" s="940"/>
      <c r="EZX115" s="940"/>
      <c r="EZY115" s="940"/>
      <c r="EZZ115" s="940"/>
      <c r="FAA115" s="940"/>
      <c r="FAB115" s="940"/>
      <c r="FAC115" s="940"/>
      <c r="FAD115" s="940"/>
      <c r="FAE115" s="940"/>
      <c r="FAF115" s="940"/>
      <c r="FAG115" s="940"/>
      <c r="FAH115" s="940"/>
      <c r="FAI115" s="940"/>
      <c r="FAJ115" s="940"/>
      <c r="FAK115" s="940"/>
      <c r="FAL115" s="940"/>
      <c r="FAM115" s="940"/>
      <c r="FAN115" s="940"/>
      <c r="FAO115" s="940"/>
      <c r="FAP115" s="940"/>
      <c r="FAQ115" s="940"/>
      <c r="FAR115" s="940"/>
      <c r="FAS115" s="940"/>
      <c r="FAT115" s="940"/>
      <c r="FAU115" s="940"/>
      <c r="FAV115" s="940"/>
      <c r="FAW115" s="940"/>
      <c r="FAX115" s="940"/>
      <c r="FAY115" s="940"/>
      <c r="FAZ115" s="940"/>
      <c r="FBA115" s="940"/>
      <c r="FBB115" s="940"/>
      <c r="FBC115" s="940"/>
      <c r="FBD115" s="940"/>
      <c r="FBE115" s="940"/>
      <c r="FBF115" s="940"/>
      <c r="FBG115" s="940"/>
      <c r="FBH115" s="940"/>
      <c r="FBI115" s="940"/>
      <c r="FBJ115" s="940"/>
      <c r="FBK115" s="940"/>
      <c r="FBL115" s="940"/>
      <c r="FBM115" s="940"/>
      <c r="FBN115" s="940"/>
      <c r="FBO115" s="940"/>
      <c r="FBP115" s="940"/>
      <c r="FBQ115" s="940"/>
      <c r="FBR115" s="940"/>
      <c r="FBS115" s="940"/>
      <c r="FBT115" s="940"/>
      <c r="FBU115" s="940"/>
      <c r="FBV115" s="940"/>
      <c r="FBW115" s="940"/>
      <c r="FBX115" s="940"/>
      <c r="FBY115" s="940"/>
      <c r="FBZ115" s="940"/>
      <c r="FCA115" s="940"/>
      <c r="FCB115" s="940"/>
      <c r="FCC115" s="940"/>
      <c r="FCD115" s="940"/>
      <c r="FCE115" s="940"/>
      <c r="FCF115" s="940"/>
      <c r="FCG115" s="940"/>
      <c r="FCH115" s="940"/>
      <c r="FCI115" s="940"/>
      <c r="FCJ115" s="940"/>
      <c r="FCK115" s="940"/>
      <c r="FCL115" s="940"/>
      <c r="FCM115" s="940"/>
      <c r="FCN115" s="940"/>
      <c r="FCO115" s="940"/>
      <c r="FCP115" s="940"/>
      <c r="FCQ115" s="940"/>
      <c r="FCR115" s="940"/>
      <c r="FCS115" s="940"/>
      <c r="FCT115" s="940"/>
      <c r="FCU115" s="940"/>
      <c r="FCV115" s="940"/>
      <c r="FCW115" s="940"/>
      <c r="FCX115" s="940"/>
      <c r="FCY115" s="940"/>
      <c r="FCZ115" s="940"/>
      <c r="FDA115" s="940"/>
      <c r="FDB115" s="940"/>
      <c r="FDC115" s="940"/>
      <c r="FDD115" s="940"/>
      <c r="FDE115" s="940"/>
      <c r="FDF115" s="940"/>
      <c r="FDG115" s="940"/>
      <c r="FDH115" s="940"/>
      <c r="FDI115" s="940"/>
      <c r="FDJ115" s="940"/>
      <c r="FDK115" s="940"/>
      <c r="FDL115" s="940"/>
      <c r="FDM115" s="940"/>
      <c r="FDN115" s="940"/>
      <c r="FDO115" s="940"/>
      <c r="FDP115" s="940"/>
      <c r="FDQ115" s="940"/>
      <c r="FDR115" s="940"/>
      <c r="FDS115" s="940"/>
      <c r="FDT115" s="940"/>
      <c r="FDU115" s="940"/>
      <c r="FDV115" s="940"/>
      <c r="FDW115" s="940"/>
      <c r="FDX115" s="940"/>
      <c r="FDY115" s="940"/>
      <c r="FDZ115" s="940"/>
      <c r="FEA115" s="940"/>
      <c r="FEB115" s="940"/>
      <c r="FEC115" s="940"/>
      <c r="FED115" s="940"/>
      <c r="FEE115" s="940"/>
      <c r="FEF115" s="940"/>
      <c r="FEG115" s="940"/>
      <c r="FEH115" s="940"/>
      <c r="FEI115" s="940"/>
      <c r="FEJ115" s="940"/>
      <c r="FEK115" s="940"/>
      <c r="FEL115" s="940"/>
      <c r="FEM115" s="940"/>
      <c r="FEN115" s="940"/>
      <c r="FEO115" s="940"/>
      <c r="FEP115" s="940"/>
      <c r="FEQ115" s="940"/>
      <c r="FER115" s="940"/>
      <c r="FES115" s="940"/>
      <c r="FET115" s="940"/>
      <c r="FEU115" s="940"/>
      <c r="FEV115" s="940"/>
      <c r="FEW115" s="940"/>
      <c r="FEX115" s="940"/>
      <c r="FEY115" s="940"/>
      <c r="FEZ115" s="940"/>
      <c r="FFA115" s="940"/>
      <c r="FFB115" s="940"/>
      <c r="FFC115" s="940"/>
      <c r="FFD115" s="940"/>
      <c r="FFE115" s="940"/>
      <c r="FFF115" s="940"/>
      <c r="FFG115" s="940"/>
      <c r="FFH115" s="940"/>
      <c r="FFI115" s="940"/>
      <c r="FFJ115" s="940"/>
      <c r="FFK115" s="940"/>
      <c r="FFL115" s="940"/>
      <c r="FFM115" s="940"/>
      <c r="FFN115" s="940"/>
      <c r="FFO115" s="940"/>
      <c r="FFP115" s="940"/>
      <c r="FFQ115" s="940"/>
      <c r="FFR115" s="940"/>
      <c r="FFS115" s="940"/>
      <c r="FFT115" s="940"/>
      <c r="FFU115" s="940"/>
      <c r="FFV115" s="940"/>
      <c r="FFW115" s="940"/>
      <c r="FFX115" s="940"/>
      <c r="FFY115" s="940"/>
      <c r="FFZ115" s="940"/>
      <c r="FGA115" s="940"/>
      <c r="FGB115" s="940"/>
      <c r="FGC115" s="940"/>
      <c r="FGD115" s="940"/>
      <c r="FGE115" s="940"/>
      <c r="FGF115" s="940"/>
      <c r="FGG115" s="940"/>
      <c r="FGH115" s="940"/>
      <c r="FGI115" s="940"/>
      <c r="FGJ115" s="940"/>
      <c r="FGK115" s="940"/>
      <c r="FGL115" s="940"/>
      <c r="FGM115" s="940"/>
      <c r="FGN115" s="940"/>
      <c r="FGO115" s="940"/>
      <c r="FGP115" s="940"/>
      <c r="FGQ115" s="940"/>
      <c r="FGR115" s="940"/>
      <c r="FGS115" s="940"/>
      <c r="FGT115" s="940"/>
      <c r="FGU115" s="940"/>
      <c r="FGV115" s="940"/>
      <c r="FGW115" s="940"/>
      <c r="FGX115" s="940"/>
      <c r="FGY115" s="940"/>
      <c r="FGZ115" s="940"/>
      <c r="FHA115" s="940"/>
      <c r="FHB115" s="940"/>
      <c r="FHC115" s="940"/>
      <c r="FHD115" s="940"/>
      <c r="FHE115" s="940"/>
      <c r="FHF115" s="940"/>
      <c r="FHG115" s="940"/>
      <c r="FHH115" s="940"/>
      <c r="FHI115" s="940"/>
      <c r="FHJ115" s="940"/>
      <c r="FHK115" s="940"/>
      <c r="FHL115" s="940"/>
      <c r="FHM115" s="940"/>
      <c r="FHN115" s="940"/>
      <c r="FHO115" s="940"/>
      <c r="FHP115" s="940"/>
      <c r="FHQ115" s="940"/>
      <c r="FHR115" s="940"/>
      <c r="FHS115" s="940"/>
      <c r="FHT115" s="940"/>
      <c r="FHU115" s="940"/>
      <c r="FHV115" s="940"/>
      <c r="FHW115" s="940"/>
      <c r="FHX115" s="940"/>
      <c r="FHY115" s="940"/>
      <c r="FHZ115" s="940"/>
      <c r="FIA115" s="940"/>
      <c r="FIB115" s="940"/>
      <c r="FIC115" s="940"/>
      <c r="FID115" s="940"/>
      <c r="FIE115" s="940"/>
      <c r="FIF115" s="940"/>
      <c r="FIG115" s="940"/>
      <c r="FIH115" s="940"/>
      <c r="FII115" s="940"/>
      <c r="FIJ115" s="940"/>
      <c r="FIK115" s="940"/>
      <c r="FIL115" s="940"/>
      <c r="FIM115" s="940"/>
      <c r="FIN115" s="940"/>
      <c r="FIO115" s="940"/>
      <c r="FIP115" s="940"/>
      <c r="FIQ115" s="940"/>
      <c r="FIR115" s="940"/>
      <c r="FIS115" s="940"/>
      <c r="FIT115" s="940"/>
      <c r="FIU115" s="940"/>
      <c r="FIV115" s="940"/>
      <c r="FIW115" s="940"/>
      <c r="FIX115" s="940"/>
      <c r="FIY115" s="940"/>
      <c r="FIZ115" s="940"/>
      <c r="FJA115" s="940"/>
      <c r="FJB115" s="940"/>
      <c r="FJC115" s="940"/>
      <c r="FJD115" s="940"/>
      <c r="FJE115" s="940"/>
      <c r="FJF115" s="940"/>
      <c r="FJG115" s="940"/>
      <c r="FJH115" s="940"/>
      <c r="FJI115" s="940"/>
      <c r="FJJ115" s="940"/>
      <c r="FJK115" s="940"/>
      <c r="FJL115" s="940"/>
      <c r="FJM115" s="940"/>
      <c r="FJN115" s="940"/>
      <c r="FJO115" s="940"/>
      <c r="FJP115" s="940"/>
      <c r="FJQ115" s="940"/>
      <c r="FJR115" s="940"/>
      <c r="FJS115" s="940"/>
      <c r="FJT115" s="940"/>
      <c r="FJU115" s="940"/>
      <c r="FJV115" s="940"/>
      <c r="FJW115" s="940"/>
      <c r="FJX115" s="940"/>
      <c r="FJY115" s="940"/>
      <c r="FJZ115" s="940"/>
      <c r="FKA115" s="940"/>
      <c r="FKB115" s="940"/>
      <c r="FKC115" s="940"/>
      <c r="FKD115" s="940"/>
      <c r="FKE115" s="940"/>
      <c r="FKF115" s="940"/>
      <c r="FKG115" s="940"/>
      <c r="FKH115" s="940"/>
      <c r="FKI115" s="940"/>
      <c r="FKJ115" s="940"/>
      <c r="FKK115" s="940"/>
      <c r="FKL115" s="940"/>
      <c r="FKM115" s="940"/>
      <c r="FKN115" s="940"/>
      <c r="FKO115" s="940"/>
      <c r="FKP115" s="940"/>
      <c r="FKQ115" s="940"/>
      <c r="FKR115" s="940"/>
      <c r="FKS115" s="940"/>
      <c r="FKT115" s="940"/>
      <c r="FKU115" s="940"/>
      <c r="FKV115" s="940"/>
      <c r="FKW115" s="940"/>
      <c r="FKX115" s="940"/>
      <c r="FKY115" s="940"/>
      <c r="FKZ115" s="940"/>
      <c r="FLA115" s="940"/>
      <c r="FLB115" s="940"/>
      <c r="FLC115" s="940"/>
      <c r="FLD115" s="940"/>
      <c r="FLE115" s="940"/>
      <c r="FLF115" s="940"/>
      <c r="FLG115" s="940"/>
      <c r="FLH115" s="940"/>
      <c r="FLI115" s="940"/>
      <c r="FLJ115" s="940"/>
      <c r="FLK115" s="940"/>
      <c r="FLL115" s="940"/>
      <c r="FLM115" s="940"/>
      <c r="FLN115" s="940"/>
      <c r="FLO115" s="940"/>
      <c r="FLP115" s="940"/>
      <c r="FLQ115" s="940"/>
      <c r="FLR115" s="940"/>
      <c r="FLS115" s="940"/>
      <c r="FLT115" s="940"/>
      <c r="FLU115" s="940"/>
      <c r="FLV115" s="940"/>
      <c r="FLW115" s="940"/>
      <c r="FLX115" s="940"/>
      <c r="FLY115" s="940"/>
      <c r="FLZ115" s="940"/>
      <c r="FMA115" s="940"/>
      <c r="FMB115" s="940"/>
      <c r="FMC115" s="940"/>
      <c r="FMD115" s="940"/>
      <c r="FME115" s="940"/>
      <c r="FMF115" s="940"/>
      <c r="FMG115" s="940"/>
      <c r="FMH115" s="940"/>
      <c r="FMI115" s="940"/>
      <c r="FMJ115" s="940"/>
      <c r="FMK115" s="940"/>
      <c r="FML115" s="940"/>
      <c r="FMM115" s="940"/>
      <c r="FMN115" s="940"/>
      <c r="FMO115" s="940"/>
      <c r="FMP115" s="940"/>
      <c r="FMQ115" s="940"/>
      <c r="FMR115" s="940"/>
      <c r="FMS115" s="940"/>
      <c r="FMT115" s="940"/>
      <c r="FMU115" s="940"/>
      <c r="FMV115" s="940"/>
      <c r="FMW115" s="940"/>
      <c r="FMX115" s="940"/>
      <c r="FMY115" s="940"/>
      <c r="FMZ115" s="940"/>
      <c r="FNA115" s="940"/>
      <c r="FNB115" s="940"/>
      <c r="FNC115" s="940"/>
      <c r="FND115" s="940"/>
      <c r="FNE115" s="940"/>
      <c r="FNF115" s="940"/>
      <c r="FNG115" s="940"/>
      <c r="FNH115" s="940"/>
      <c r="FNI115" s="940"/>
      <c r="FNJ115" s="940"/>
      <c r="FNK115" s="940"/>
      <c r="FNL115" s="940"/>
      <c r="FNM115" s="940"/>
      <c r="FNN115" s="940"/>
      <c r="FNO115" s="940"/>
      <c r="FNP115" s="940"/>
      <c r="FNQ115" s="940"/>
      <c r="FNR115" s="940"/>
      <c r="FNS115" s="940"/>
      <c r="FNT115" s="940"/>
      <c r="FNU115" s="940"/>
      <c r="FNV115" s="940"/>
      <c r="FNW115" s="940"/>
      <c r="FNX115" s="940"/>
      <c r="FNY115" s="940"/>
      <c r="FNZ115" s="940"/>
      <c r="FOA115" s="940"/>
      <c r="FOB115" s="940"/>
      <c r="FOC115" s="940"/>
      <c r="FOD115" s="940"/>
      <c r="FOE115" s="940"/>
      <c r="FOF115" s="940"/>
      <c r="FOG115" s="940"/>
      <c r="FOH115" s="940"/>
      <c r="FOI115" s="940"/>
      <c r="FOJ115" s="940"/>
      <c r="FOK115" s="940"/>
      <c r="FOL115" s="940"/>
      <c r="FOM115" s="940"/>
      <c r="FON115" s="940"/>
      <c r="FOO115" s="940"/>
      <c r="FOP115" s="940"/>
      <c r="FOQ115" s="940"/>
      <c r="FOR115" s="940"/>
      <c r="FOS115" s="940"/>
      <c r="FOT115" s="940"/>
      <c r="FOU115" s="940"/>
      <c r="FOV115" s="940"/>
      <c r="FOW115" s="940"/>
      <c r="FOX115" s="940"/>
      <c r="FOY115" s="940"/>
      <c r="FOZ115" s="940"/>
      <c r="FPA115" s="940"/>
      <c r="FPB115" s="940"/>
      <c r="FPC115" s="940"/>
      <c r="FPD115" s="940"/>
      <c r="FPE115" s="940"/>
      <c r="FPF115" s="940"/>
      <c r="FPG115" s="940"/>
      <c r="FPH115" s="940"/>
      <c r="FPI115" s="940"/>
      <c r="FPJ115" s="940"/>
      <c r="FPK115" s="940"/>
      <c r="FPL115" s="940"/>
      <c r="FPM115" s="940"/>
      <c r="FPN115" s="940"/>
      <c r="FPO115" s="940"/>
      <c r="FPP115" s="940"/>
      <c r="FPQ115" s="940"/>
      <c r="FPR115" s="940"/>
      <c r="FPS115" s="940"/>
      <c r="FPT115" s="940"/>
      <c r="FPU115" s="940"/>
      <c r="FPV115" s="940"/>
      <c r="FPW115" s="940"/>
      <c r="FPX115" s="940"/>
      <c r="FPY115" s="940"/>
      <c r="FPZ115" s="940"/>
      <c r="FQA115" s="940"/>
      <c r="FQB115" s="940"/>
      <c r="FQC115" s="940"/>
      <c r="FQD115" s="940"/>
      <c r="FQE115" s="940"/>
      <c r="FQF115" s="940"/>
      <c r="FQG115" s="940"/>
      <c r="FQH115" s="940"/>
      <c r="FQI115" s="940"/>
      <c r="FQJ115" s="940"/>
      <c r="FQK115" s="940"/>
      <c r="FQL115" s="940"/>
      <c r="FQM115" s="940"/>
      <c r="FQN115" s="940"/>
      <c r="FQO115" s="940"/>
      <c r="FQP115" s="940"/>
      <c r="FQQ115" s="940"/>
      <c r="FQR115" s="940"/>
      <c r="FQS115" s="940"/>
      <c r="FQT115" s="940"/>
      <c r="FQU115" s="940"/>
      <c r="FQV115" s="940"/>
      <c r="FQW115" s="940"/>
      <c r="FQX115" s="940"/>
      <c r="FQY115" s="940"/>
      <c r="FQZ115" s="940"/>
      <c r="FRA115" s="940"/>
      <c r="FRB115" s="940"/>
      <c r="FRC115" s="940"/>
      <c r="FRD115" s="940"/>
      <c r="FRE115" s="940"/>
      <c r="FRF115" s="940"/>
      <c r="FRG115" s="940"/>
      <c r="FRH115" s="940"/>
      <c r="FRI115" s="940"/>
      <c r="FRJ115" s="940"/>
      <c r="FRK115" s="940"/>
      <c r="FRL115" s="940"/>
      <c r="FRM115" s="940"/>
      <c r="FRN115" s="940"/>
      <c r="FRO115" s="940"/>
      <c r="FRP115" s="940"/>
      <c r="FRQ115" s="940"/>
      <c r="FRR115" s="940"/>
      <c r="FRS115" s="940"/>
      <c r="FRT115" s="940"/>
      <c r="FRU115" s="940"/>
      <c r="FRV115" s="940"/>
      <c r="FRW115" s="940"/>
      <c r="FRX115" s="940"/>
      <c r="FRY115" s="940"/>
      <c r="FRZ115" s="940"/>
      <c r="FSA115" s="940"/>
      <c r="FSB115" s="940"/>
      <c r="FSC115" s="940"/>
      <c r="FSD115" s="940"/>
      <c r="FSE115" s="940"/>
      <c r="FSF115" s="940"/>
      <c r="FSG115" s="940"/>
      <c r="FSH115" s="940"/>
      <c r="FSI115" s="940"/>
      <c r="FSJ115" s="940"/>
      <c r="FSK115" s="940"/>
      <c r="FSL115" s="940"/>
      <c r="FSM115" s="940"/>
      <c r="FSN115" s="940"/>
      <c r="FSO115" s="940"/>
      <c r="FSP115" s="940"/>
      <c r="FSQ115" s="940"/>
      <c r="FSR115" s="940"/>
      <c r="FSS115" s="940"/>
      <c r="FST115" s="940"/>
      <c r="FSU115" s="940"/>
      <c r="FSV115" s="940"/>
      <c r="FSW115" s="940"/>
      <c r="FSX115" s="940"/>
      <c r="FSY115" s="940"/>
      <c r="FSZ115" s="940"/>
      <c r="FTA115" s="940"/>
      <c r="FTB115" s="940"/>
      <c r="FTC115" s="940"/>
      <c r="FTD115" s="940"/>
      <c r="FTE115" s="940"/>
      <c r="FTF115" s="940"/>
      <c r="FTG115" s="940"/>
      <c r="FTH115" s="940"/>
      <c r="FTI115" s="940"/>
      <c r="FTJ115" s="940"/>
      <c r="FTK115" s="940"/>
      <c r="FTL115" s="940"/>
      <c r="FTM115" s="940"/>
      <c r="FTN115" s="940"/>
      <c r="FTO115" s="940"/>
      <c r="FTP115" s="940"/>
      <c r="FTQ115" s="940"/>
      <c r="FTR115" s="940"/>
      <c r="FTS115" s="940"/>
      <c r="FTT115" s="940"/>
      <c r="FTU115" s="940"/>
      <c r="FTV115" s="940"/>
      <c r="FTW115" s="940"/>
      <c r="FTX115" s="940"/>
      <c r="FTY115" s="940"/>
      <c r="FTZ115" s="940"/>
      <c r="FUA115" s="940"/>
      <c r="FUB115" s="940"/>
      <c r="FUC115" s="940"/>
      <c r="FUD115" s="940"/>
      <c r="FUE115" s="940"/>
      <c r="FUF115" s="940"/>
      <c r="FUG115" s="940"/>
      <c r="FUH115" s="940"/>
      <c r="FUI115" s="940"/>
      <c r="FUJ115" s="940"/>
      <c r="FUK115" s="940"/>
      <c r="FUL115" s="940"/>
      <c r="FUM115" s="940"/>
      <c r="FUN115" s="940"/>
      <c r="FUO115" s="940"/>
      <c r="FUP115" s="940"/>
      <c r="FUQ115" s="940"/>
      <c r="FUR115" s="940"/>
      <c r="FUS115" s="940"/>
      <c r="FUT115" s="940"/>
      <c r="FUU115" s="940"/>
      <c r="FUV115" s="940"/>
      <c r="FUW115" s="940"/>
      <c r="FUX115" s="940"/>
      <c r="FUY115" s="940"/>
      <c r="FUZ115" s="940"/>
      <c r="FVA115" s="940"/>
      <c r="FVB115" s="940"/>
      <c r="FVC115" s="940"/>
      <c r="FVD115" s="940"/>
      <c r="FVE115" s="940"/>
      <c r="FVF115" s="940"/>
      <c r="FVG115" s="940"/>
      <c r="FVH115" s="940"/>
      <c r="FVI115" s="940"/>
      <c r="FVJ115" s="940"/>
      <c r="FVK115" s="940"/>
      <c r="FVL115" s="940"/>
      <c r="FVM115" s="940"/>
      <c r="FVN115" s="940"/>
      <c r="FVO115" s="940"/>
      <c r="FVP115" s="940"/>
      <c r="FVQ115" s="940"/>
      <c r="FVR115" s="940"/>
      <c r="FVS115" s="940"/>
      <c r="FVT115" s="940"/>
      <c r="FVU115" s="940"/>
      <c r="FVV115" s="940"/>
      <c r="FVW115" s="940"/>
      <c r="FVX115" s="940"/>
      <c r="FVY115" s="940"/>
      <c r="FVZ115" s="940"/>
      <c r="FWA115" s="940"/>
      <c r="FWB115" s="940"/>
      <c r="FWC115" s="940"/>
      <c r="FWD115" s="940"/>
      <c r="FWE115" s="940"/>
      <c r="FWF115" s="940"/>
      <c r="FWG115" s="940"/>
      <c r="FWH115" s="940"/>
      <c r="FWI115" s="940"/>
      <c r="FWJ115" s="940"/>
      <c r="FWK115" s="940"/>
      <c r="FWL115" s="940"/>
      <c r="FWM115" s="940"/>
      <c r="FWN115" s="940"/>
      <c r="FWO115" s="940"/>
      <c r="FWP115" s="940"/>
      <c r="FWQ115" s="940"/>
      <c r="FWR115" s="940"/>
      <c r="FWS115" s="940"/>
      <c r="FWT115" s="940"/>
      <c r="FWU115" s="940"/>
      <c r="FWV115" s="940"/>
      <c r="FWW115" s="940"/>
      <c r="FWX115" s="940"/>
      <c r="FWY115" s="940"/>
      <c r="FWZ115" s="940"/>
      <c r="FXA115" s="940"/>
      <c r="FXB115" s="940"/>
      <c r="FXC115" s="940"/>
      <c r="FXD115" s="940"/>
      <c r="FXE115" s="940"/>
      <c r="FXF115" s="940"/>
      <c r="FXG115" s="940"/>
      <c r="FXH115" s="940"/>
      <c r="FXI115" s="940"/>
      <c r="FXJ115" s="940"/>
      <c r="FXK115" s="940"/>
      <c r="FXL115" s="940"/>
      <c r="FXM115" s="940"/>
      <c r="FXN115" s="940"/>
      <c r="FXO115" s="940"/>
      <c r="FXP115" s="940"/>
      <c r="FXQ115" s="940"/>
      <c r="FXR115" s="940"/>
      <c r="FXS115" s="940"/>
      <c r="FXT115" s="940"/>
      <c r="FXU115" s="940"/>
      <c r="FXV115" s="940"/>
      <c r="FXW115" s="940"/>
      <c r="FXX115" s="940"/>
      <c r="FXY115" s="940"/>
      <c r="FXZ115" s="940"/>
      <c r="FYA115" s="940"/>
      <c r="FYB115" s="940"/>
      <c r="FYC115" s="940"/>
      <c r="FYD115" s="940"/>
      <c r="FYE115" s="940"/>
      <c r="FYF115" s="940"/>
      <c r="FYG115" s="940"/>
      <c r="FYH115" s="940"/>
      <c r="FYI115" s="940"/>
      <c r="FYJ115" s="940"/>
      <c r="FYK115" s="940"/>
      <c r="FYL115" s="940"/>
      <c r="FYM115" s="940"/>
      <c r="FYN115" s="940"/>
      <c r="FYO115" s="940"/>
      <c r="FYP115" s="940"/>
      <c r="FYQ115" s="940"/>
      <c r="FYR115" s="940"/>
      <c r="FYS115" s="940"/>
      <c r="FYT115" s="940"/>
      <c r="FYU115" s="940"/>
      <c r="FYV115" s="940"/>
      <c r="FYW115" s="940"/>
      <c r="FYX115" s="940"/>
      <c r="FYY115" s="940"/>
      <c r="FYZ115" s="940"/>
      <c r="FZA115" s="940"/>
      <c r="FZB115" s="940"/>
      <c r="FZC115" s="940"/>
      <c r="FZD115" s="940"/>
      <c r="FZE115" s="940"/>
      <c r="FZF115" s="940"/>
      <c r="FZG115" s="940"/>
      <c r="FZH115" s="940"/>
      <c r="FZI115" s="940"/>
      <c r="FZJ115" s="940"/>
      <c r="FZK115" s="940"/>
      <c r="FZL115" s="940"/>
      <c r="FZM115" s="940"/>
      <c r="FZN115" s="940"/>
      <c r="FZO115" s="940"/>
      <c r="FZP115" s="940"/>
      <c r="FZQ115" s="940"/>
      <c r="FZR115" s="940"/>
      <c r="FZS115" s="940"/>
      <c r="FZT115" s="940"/>
      <c r="FZU115" s="940"/>
      <c r="FZV115" s="940"/>
      <c r="FZW115" s="940"/>
      <c r="FZX115" s="940"/>
      <c r="FZY115" s="940"/>
      <c r="FZZ115" s="940"/>
      <c r="GAA115" s="940"/>
      <c r="GAB115" s="940"/>
      <c r="GAC115" s="940"/>
      <c r="GAD115" s="940"/>
      <c r="GAE115" s="940"/>
      <c r="GAF115" s="940"/>
      <c r="GAG115" s="940"/>
      <c r="GAH115" s="940"/>
      <c r="GAI115" s="940"/>
      <c r="GAJ115" s="940"/>
      <c r="GAK115" s="940"/>
      <c r="GAL115" s="940"/>
      <c r="GAM115" s="940"/>
      <c r="GAN115" s="940"/>
      <c r="GAO115" s="940"/>
      <c r="GAP115" s="940"/>
      <c r="GAQ115" s="940"/>
      <c r="GAR115" s="940"/>
      <c r="GAS115" s="940"/>
      <c r="GAT115" s="940"/>
      <c r="GAU115" s="940"/>
      <c r="GAV115" s="940"/>
      <c r="GAW115" s="940"/>
      <c r="GAX115" s="940"/>
      <c r="GAY115" s="940"/>
      <c r="GAZ115" s="940"/>
      <c r="GBA115" s="940"/>
      <c r="GBB115" s="940"/>
      <c r="GBC115" s="940"/>
      <c r="GBD115" s="940"/>
      <c r="GBE115" s="940"/>
      <c r="GBF115" s="940"/>
      <c r="GBG115" s="940"/>
      <c r="GBH115" s="940"/>
      <c r="GBI115" s="940"/>
      <c r="GBJ115" s="940"/>
      <c r="GBK115" s="940"/>
      <c r="GBL115" s="940"/>
      <c r="GBM115" s="940"/>
      <c r="GBN115" s="940"/>
      <c r="GBO115" s="940"/>
      <c r="GBP115" s="940"/>
      <c r="GBQ115" s="940"/>
      <c r="GBR115" s="940"/>
      <c r="GBS115" s="940"/>
      <c r="GBT115" s="940"/>
      <c r="GBU115" s="940"/>
      <c r="GBV115" s="940"/>
      <c r="GBW115" s="940"/>
      <c r="GBX115" s="940"/>
      <c r="GBY115" s="940"/>
      <c r="GBZ115" s="940"/>
      <c r="GCA115" s="940"/>
      <c r="GCB115" s="940"/>
      <c r="GCC115" s="940"/>
      <c r="GCD115" s="940"/>
      <c r="GCE115" s="940"/>
      <c r="GCF115" s="940"/>
      <c r="GCG115" s="940"/>
      <c r="GCH115" s="940"/>
      <c r="GCI115" s="940"/>
      <c r="GCJ115" s="940"/>
      <c r="GCK115" s="940"/>
      <c r="GCL115" s="940"/>
      <c r="GCM115" s="940"/>
      <c r="GCN115" s="940"/>
      <c r="GCO115" s="940"/>
      <c r="GCP115" s="940"/>
      <c r="GCQ115" s="940"/>
      <c r="GCR115" s="940"/>
      <c r="GCS115" s="940"/>
      <c r="GCT115" s="940"/>
      <c r="GCU115" s="940"/>
      <c r="GCV115" s="940"/>
      <c r="GCW115" s="940"/>
      <c r="GCX115" s="940"/>
      <c r="GCY115" s="940"/>
      <c r="GCZ115" s="940"/>
      <c r="GDA115" s="940"/>
      <c r="GDB115" s="940"/>
      <c r="GDC115" s="940"/>
      <c r="GDD115" s="940"/>
      <c r="GDE115" s="940"/>
      <c r="GDF115" s="940"/>
      <c r="GDG115" s="940"/>
      <c r="GDH115" s="940"/>
      <c r="GDI115" s="940"/>
      <c r="GDJ115" s="940"/>
      <c r="GDK115" s="940"/>
      <c r="GDL115" s="940"/>
      <c r="GDM115" s="940"/>
      <c r="GDN115" s="940"/>
      <c r="GDO115" s="940"/>
      <c r="GDP115" s="940"/>
      <c r="GDQ115" s="940"/>
      <c r="GDR115" s="940"/>
      <c r="GDS115" s="940"/>
      <c r="GDT115" s="940"/>
      <c r="GDU115" s="940"/>
      <c r="GDV115" s="940"/>
      <c r="GDW115" s="940"/>
      <c r="GDX115" s="940"/>
      <c r="GDY115" s="940"/>
      <c r="GDZ115" s="940"/>
      <c r="GEA115" s="940"/>
      <c r="GEB115" s="940"/>
      <c r="GEC115" s="940"/>
      <c r="GED115" s="940"/>
      <c r="GEE115" s="940"/>
      <c r="GEF115" s="940"/>
      <c r="GEG115" s="940"/>
      <c r="GEH115" s="940"/>
      <c r="GEI115" s="940"/>
      <c r="GEJ115" s="940"/>
      <c r="GEK115" s="940"/>
      <c r="GEL115" s="940"/>
      <c r="GEM115" s="940"/>
      <c r="GEN115" s="940"/>
      <c r="GEO115" s="940"/>
      <c r="GEP115" s="940"/>
      <c r="GEQ115" s="940"/>
      <c r="GER115" s="940"/>
      <c r="GES115" s="940"/>
      <c r="GET115" s="940"/>
      <c r="GEU115" s="940"/>
      <c r="GEV115" s="940"/>
      <c r="GEW115" s="940"/>
      <c r="GEX115" s="940"/>
      <c r="GEY115" s="940"/>
      <c r="GEZ115" s="940"/>
      <c r="GFA115" s="940"/>
      <c r="GFB115" s="940"/>
      <c r="GFC115" s="940"/>
      <c r="GFD115" s="940"/>
      <c r="GFE115" s="940"/>
      <c r="GFF115" s="940"/>
      <c r="GFG115" s="940"/>
      <c r="GFH115" s="940"/>
      <c r="GFI115" s="940"/>
      <c r="GFJ115" s="940"/>
      <c r="GFK115" s="940"/>
      <c r="GFL115" s="940"/>
      <c r="GFM115" s="940"/>
      <c r="GFN115" s="940"/>
      <c r="GFO115" s="940"/>
      <c r="GFP115" s="940"/>
      <c r="GFQ115" s="940"/>
      <c r="GFR115" s="940"/>
      <c r="GFS115" s="940"/>
      <c r="GFT115" s="940"/>
      <c r="GFU115" s="940"/>
      <c r="GFV115" s="940"/>
      <c r="GFW115" s="940"/>
      <c r="GFX115" s="940"/>
      <c r="GFY115" s="940"/>
      <c r="GFZ115" s="940"/>
      <c r="GGA115" s="940"/>
      <c r="GGB115" s="940"/>
      <c r="GGC115" s="940"/>
      <c r="GGD115" s="940"/>
      <c r="GGE115" s="940"/>
      <c r="GGF115" s="940"/>
      <c r="GGG115" s="940"/>
      <c r="GGH115" s="940"/>
      <c r="GGI115" s="940"/>
      <c r="GGJ115" s="940"/>
      <c r="GGK115" s="940"/>
      <c r="GGL115" s="940"/>
      <c r="GGM115" s="940"/>
      <c r="GGN115" s="940"/>
      <c r="GGO115" s="940"/>
      <c r="GGP115" s="940"/>
      <c r="GGQ115" s="940"/>
      <c r="GGR115" s="940"/>
      <c r="GGS115" s="940"/>
      <c r="GGT115" s="940"/>
      <c r="GGU115" s="940"/>
      <c r="GGV115" s="940"/>
      <c r="GGW115" s="940"/>
      <c r="GGX115" s="940"/>
      <c r="GGY115" s="940"/>
      <c r="GGZ115" s="940"/>
      <c r="GHA115" s="940"/>
      <c r="GHB115" s="940"/>
      <c r="GHC115" s="940"/>
      <c r="GHD115" s="940"/>
      <c r="GHE115" s="940"/>
      <c r="GHF115" s="940"/>
      <c r="GHG115" s="940"/>
      <c r="GHH115" s="940"/>
      <c r="GHI115" s="940"/>
      <c r="GHJ115" s="940"/>
      <c r="GHK115" s="940"/>
      <c r="GHL115" s="940"/>
      <c r="GHM115" s="940"/>
      <c r="GHN115" s="940"/>
      <c r="GHO115" s="940"/>
      <c r="GHP115" s="940"/>
      <c r="GHQ115" s="940"/>
      <c r="GHR115" s="940"/>
      <c r="GHS115" s="940"/>
      <c r="GHT115" s="940"/>
      <c r="GHU115" s="940"/>
      <c r="GHV115" s="940"/>
      <c r="GHW115" s="940"/>
      <c r="GHX115" s="940"/>
      <c r="GHY115" s="940"/>
      <c r="GHZ115" s="940"/>
      <c r="GIA115" s="940"/>
      <c r="GIB115" s="940"/>
      <c r="GIC115" s="940"/>
      <c r="GID115" s="940"/>
      <c r="GIE115" s="940"/>
      <c r="GIF115" s="940"/>
      <c r="GIG115" s="940"/>
      <c r="GIH115" s="940"/>
      <c r="GII115" s="940"/>
      <c r="GIJ115" s="940"/>
      <c r="GIK115" s="940"/>
      <c r="GIL115" s="940"/>
      <c r="GIM115" s="940"/>
      <c r="GIN115" s="940"/>
      <c r="GIO115" s="940"/>
      <c r="GIP115" s="940"/>
      <c r="GIQ115" s="940"/>
      <c r="GIR115" s="940"/>
      <c r="GIS115" s="940"/>
      <c r="GIT115" s="940"/>
      <c r="GIU115" s="940"/>
      <c r="GIV115" s="940"/>
      <c r="GIW115" s="940"/>
      <c r="GIX115" s="940"/>
      <c r="GIY115" s="940"/>
      <c r="GIZ115" s="940"/>
      <c r="GJA115" s="940"/>
      <c r="GJB115" s="940"/>
      <c r="GJC115" s="940"/>
      <c r="GJD115" s="940"/>
      <c r="GJE115" s="940"/>
      <c r="GJF115" s="940"/>
      <c r="GJG115" s="940"/>
      <c r="GJH115" s="940"/>
      <c r="GJI115" s="940"/>
      <c r="GJJ115" s="940"/>
      <c r="GJK115" s="940"/>
      <c r="GJL115" s="940"/>
      <c r="GJM115" s="940"/>
      <c r="GJN115" s="940"/>
      <c r="GJO115" s="940"/>
      <c r="GJP115" s="940"/>
      <c r="GJQ115" s="940"/>
      <c r="GJR115" s="940"/>
      <c r="GJS115" s="940"/>
      <c r="GJT115" s="940"/>
      <c r="GJU115" s="940"/>
      <c r="GJV115" s="940"/>
      <c r="GJW115" s="940"/>
      <c r="GJX115" s="940"/>
      <c r="GJY115" s="940"/>
      <c r="GJZ115" s="940"/>
      <c r="GKA115" s="940"/>
      <c r="GKB115" s="940"/>
      <c r="GKC115" s="940"/>
      <c r="GKD115" s="940"/>
      <c r="GKE115" s="940"/>
      <c r="GKF115" s="940"/>
      <c r="GKG115" s="940"/>
      <c r="GKH115" s="940"/>
      <c r="GKI115" s="940"/>
      <c r="GKJ115" s="940"/>
      <c r="GKK115" s="940"/>
      <c r="GKL115" s="940"/>
      <c r="GKM115" s="940"/>
      <c r="GKN115" s="940"/>
      <c r="GKO115" s="940"/>
      <c r="GKP115" s="940"/>
      <c r="GKQ115" s="940"/>
      <c r="GKR115" s="940"/>
      <c r="GKS115" s="940"/>
      <c r="GKT115" s="940"/>
      <c r="GKU115" s="940"/>
      <c r="GKV115" s="940"/>
      <c r="GKW115" s="940"/>
      <c r="GKX115" s="940"/>
      <c r="GKY115" s="940"/>
      <c r="GKZ115" s="940"/>
      <c r="GLA115" s="940"/>
      <c r="GLB115" s="940"/>
      <c r="GLC115" s="940"/>
      <c r="GLD115" s="940"/>
      <c r="GLE115" s="940"/>
      <c r="GLF115" s="940"/>
      <c r="GLG115" s="940"/>
      <c r="GLH115" s="940"/>
      <c r="GLI115" s="940"/>
      <c r="GLJ115" s="940"/>
      <c r="GLK115" s="940"/>
      <c r="GLL115" s="940"/>
      <c r="GLM115" s="940"/>
      <c r="GLN115" s="940"/>
      <c r="GLO115" s="940"/>
      <c r="GLP115" s="940"/>
      <c r="GLQ115" s="940"/>
      <c r="GLR115" s="940"/>
      <c r="GLS115" s="940"/>
      <c r="GLT115" s="940"/>
      <c r="GLU115" s="940"/>
      <c r="GLV115" s="940"/>
      <c r="GLW115" s="940"/>
      <c r="GLX115" s="940"/>
      <c r="GLY115" s="940"/>
      <c r="GLZ115" s="940"/>
      <c r="GMA115" s="940"/>
      <c r="GMB115" s="940"/>
      <c r="GMC115" s="940"/>
      <c r="GMD115" s="940"/>
      <c r="GME115" s="940"/>
      <c r="GMF115" s="940"/>
      <c r="GMG115" s="940"/>
      <c r="GMH115" s="940"/>
      <c r="GMI115" s="940"/>
      <c r="GMJ115" s="940"/>
      <c r="GMK115" s="940"/>
      <c r="GML115" s="940"/>
      <c r="GMM115" s="940"/>
      <c r="GMN115" s="940"/>
      <c r="GMO115" s="940"/>
      <c r="GMP115" s="940"/>
      <c r="GMQ115" s="940"/>
      <c r="GMR115" s="940"/>
      <c r="GMS115" s="940"/>
      <c r="GMT115" s="940"/>
      <c r="GMU115" s="940"/>
      <c r="GMV115" s="940"/>
      <c r="GMW115" s="940"/>
      <c r="GMX115" s="940"/>
      <c r="GMY115" s="940"/>
      <c r="GMZ115" s="940"/>
      <c r="GNA115" s="940"/>
      <c r="GNB115" s="940"/>
      <c r="GNC115" s="940"/>
      <c r="GND115" s="940"/>
      <c r="GNE115" s="940"/>
      <c r="GNF115" s="940"/>
      <c r="GNG115" s="940"/>
      <c r="GNH115" s="940"/>
      <c r="GNI115" s="940"/>
      <c r="GNJ115" s="940"/>
      <c r="GNK115" s="940"/>
      <c r="GNL115" s="940"/>
      <c r="GNM115" s="940"/>
      <c r="GNN115" s="940"/>
      <c r="GNO115" s="940"/>
      <c r="GNP115" s="940"/>
      <c r="GNQ115" s="940"/>
      <c r="GNR115" s="940"/>
      <c r="GNS115" s="940"/>
      <c r="GNT115" s="940"/>
      <c r="GNU115" s="940"/>
      <c r="GNV115" s="940"/>
      <c r="GNW115" s="940"/>
      <c r="GNX115" s="940"/>
      <c r="GNY115" s="940"/>
      <c r="GNZ115" s="940"/>
      <c r="GOA115" s="940"/>
      <c r="GOB115" s="940"/>
      <c r="GOC115" s="940"/>
      <c r="GOD115" s="940"/>
      <c r="GOE115" s="940"/>
      <c r="GOF115" s="940"/>
      <c r="GOG115" s="940"/>
      <c r="GOH115" s="940"/>
      <c r="GOI115" s="940"/>
      <c r="GOJ115" s="940"/>
      <c r="GOK115" s="940"/>
      <c r="GOL115" s="940"/>
      <c r="GOM115" s="940"/>
      <c r="GON115" s="940"/>
      <c r="GOO115" s="940"/>
      <c r="GOP115" s="940"/>
      <c r="GOQ115" s="940"/>
      <c r="GOR115" s="940"/>
      <c r="GOS115" s="940"/>
      <c r="GOT115" s="940"/>
      <c r="GOU115" s="940"/>
      <c r="GOV115" s="940"/>
      <c r="GOW115" s="940"/>
      <c r="GOX115" s="940"/>
      <c r="GOY115" s="940"/>
      <c r="GOZ115" s="940"/>
      <c r="GPA115" s="940"/>
      <c r="GPB115" s="940"/>
      <c r="GPC115" s="940"/>
      <c r="GPD115" s="940"/>
      <c r="GPE115" s="940"/>
      <c r="GPF115" s="940"/>
      <c r="GPG115" s="940"/>
      <c r="GPH115" s="940"/>
      <c r="GPI115" s="940"/>
      <c r="GPJ115" s="940"/>
      <c r="GPK115" s="940"/>
      <c r="GPL115" s="940"/>
      <c r="GPM115" s="940"/>
      <c r="GPN115" s="940"/>
      <c r="GPO115" s="940"/>
      <c r="GPP115" s="940"/>
      <c r="GPQ115" s="940"/>
      <c r="GPR115" s="940"/>
      <c r="GPS115" s="940"/>
      <c r="GPT115" s="940"/>
      <c r="GPU115" s="940"/>
      <c r="GPV115" s="940"/>
      <c r="GPW115" s="940"/>
      <c r="GPX115" s="940"/>
      <c r="GPY115" s="940"/>
      <c r="GPZ115" s="940"/>
      <c r="GQA115" s="940"/>
      <c r="GQB115" s="940"/>
      <c r="GQC115" s="940"/>
      <c r="GQD115" s="940"/>
      <c r="GQE115" s="940"/>
      <c r="GQF115" s="940"/>
      <c r="GQG115" s="940"/>
      <c r="GQH115" s="940"/>
      <c r="GQI115" s="940"/>
      <c r="GQJ115" s="940"/>
      <c r="GQK115" s="940"/>
      <c r="GQL115" s="940"/>
      <c r="GQM115" s="940"/>
      <c r="GQN115" s="940"/>
      <c r="GQO115" s="940"/>
      <c r="GQP115" s="940"/>
      <c r="GQQ115" s="940"/>
      <c r="GQR115" s="940"/>
      <c r="GQS115" s="940"/>
      <c r="GQT115" s="940"/>
      <c r="GQU115" s="940"/>
      <c r="GQV115" s="940"/>
      <c r="GQW115" s="940"/>
      <c r="GQX115" s="940"/>
      <c r="GQY115" s="940"/>
      <c r="GQZ115" s="940"/>
      <c r="GRA115" s="940"/>
      <c r="GRB115" s="940"/>
      <c r="GRC115" s="940"/>
      <c r="GRD115" s="940"/>
      <c r="GRE115" s="940"/>
      <c r="GRF115" s="940"/>
      <c r="GRG115" s="940"/>
      <c r="GRH115" s="940"/>
      <c r="GRI115" s="940"/>
      <c r="GRJ115" s="940"/>
      <c r="GRK115" s="940"/>
      <c r="GRL115" s="940"/>
      <c r="GRM115" s="940"/>
      <c r="GRN115" s="940"/>
      <c r="GRO115" s="940"/>
      <c r="GRP115" s="940"/>
      <c r="GRQ115" s="940"/>
      <c r="GRR115" s="940"/>
      <c r="GRS115" s="940"/>
      <c r="GRT115" s="940"/>
      <c r="GRU115" s="940"/>
      <c r="GRV115" s="940"/>
      <c r="GRW115" s="940"/>
      <c r="GRX115" s="940"/>
      <c r="GRY115" s="940"/>
      <c r="GRZ115" s="940"/>
      <c r="GSA115" s="940"/>
      <c r="GSB115" s="940"/>
      <c r="GSC115" s="940"/>
      <c r="GSD115" s="940"/>
      <c r="GSE115" s="940"/>
      <c r="GSF115" s="940"/>
      <c r="GSG115" s="940"/>
      <c r="GSH115" s="940"/>
      <c r="GSI115" s="940"/>
      <c r="GSJ115" s="940"/>
      <c r="GSK115" s="940"/>
      <c r="GSL115" s="940"/>
      <c r="GSM115" s="940"/>
      <c r="GSN115" s="940"/>
      <c r="GSO115" s="940"/>
      <c r="GSP115" s="940"/>
      <c r="GSQ115" s="940"/>
      <c r="GSR115" s="940"/>
      <c r="GSS115" s="940"/>
      <c r="GST115" s="940"/>
      <c r="GSU115" s="940"/>
      <c r="GSV115" s="940"/>
      <c r="GSW115" s="940"/>
      <c r="GSX115" s="940"/>
      <c r="GSY115" s="940"/>
      <c r="GSZ115" s="940"/>
      <c r="GTA115" s="940"/>
      <c r="GTB115" s="940"/>
      <c r="GTC115" s="940"/>
      <c r="GTD115" s="940"/>
      <c r="GTE115" s="940"/>
      <c r="GTF115" s="940"/>
      <c r="GTG115" s="940"/>
      <c r="GTH115" s="940"/>
      <c r="GTI115" s="940"/>
      <c r="GTJ115" s="940"/>
      <c r="GTK115" s="940"/>
      <c r="GTL115" s="940"/>
      <c r="GTM115" s="940"/>
      <c r="GTN115" s="940"/>
      <c r="GTO115" s="940"/>
      <c r="GTP115" s="940"/>
      <c r="GTQ115" s="940"/>
      <c r="GTR115" s="940"/>
      <c r="GTS115" s="940"/>
      <c r="GTT115" s="940"/>
      <c r="GTU115" s="940"/>
      <c r="GTV115" s="940"/>
      <c r="GTW115" s="940"/>
      <c r="GTX115" s="940"/>
      <c r="GTY115" s="940"/>
      <c r="GTZ115" s="940"/>
      <c r="GUA115" s="940"/>
      <c r="GUB115" s="940"/>
      <c r="GUC115" s="940"/>
      <c r="GUD115" s="940"/>
      <c r="GUE115" s="940"/>
      <c r="GUF115" s="940"/>
      <c r="GUG115" s="940"/>
      <c r="GUH115" s="940"/>
      <c r="GUI115" s="940"/>
      <c r="GUJ115" s="940"/>
      <c r="GUK115" s="940"/>
      <c r="GUL115" s="940"/>
      <c r="GUM115" s="940"/>
      <c r="GUN115" s="940"/>
      <c r="GUO115" s="940"/>
      <c r="GUP115" s="940"/>
      <c r="GUQ115" s="940"/>
      <c r="GUR115" s="940"/>
      <c r="GUS115" s="940"/>
      <c r="GUT115" s="940"/>
      <c r="GUU115" s="940"/>
      <c r="GUV115" s="940"/>
      <c r="GUW115" s="940"/>
      <c r="GUX115" s="940"/>
      <c r="GUY115" s="940"/>
      <c r="GUZ115" s="940"/>
      <c r="GVA115" s="940"/>
      <c r="GVB115" s="940"/>
      <c r="GVC115" s="940"/>
      <c r="GVD115" s="940"/>
      <c r="GVE115" s="940"/>
      <c r="GVF115" s="940"/>
      <c r="GVG115" s="940"/>
      <c r="GVH115" s="940"/>
      <c r="GVI115" s="940"/>
      <c r="GVJ115" s="940"/>
      <c r="GVK115" s="940"/>
      <c r="GVL115" s="940"/>
      <c r="GVM115" s="940"/>
      <c r="GVN115" s="940"/>
      <c r="GVO115" s="940"/>
      <c r="GVP115" s="940"/>
      <c r="GVQ115" s="940"/>
      <c r="GVR115" s="940"/>
      <c r="GVS115" s="940"/>
      <c r="GVT115" s="940"/>
      <c r="GVU115" s="940"/>
      <c r="GVV115" s="940"/>
      <c r="GVW115" s="940"/>
      <c r="GVX115" s="940"/>
      <c r="GVY115" s="940"/>
      <c r="GVZ115" s="940"/>
      <c r="GWA115" s="940"/>
      <c r="GWB115" s="940"/>
      <c r="GWC115" s="940"/>
      <c r="GWD115" s="940"/>
      <c r="GWE115" s="940"/>
      <c r="GWF115" s="940"/>
      <c r="GWG115" s="940"/>
      <c r="GWH115" s="940"/>
      <c r="GWI115" s="940"/>
      <c r="GWJ115" s="940"/>
      <c r="GWK115" s="940"/>
      <c r="GWL115" s="940"/>
      <c r="GWM115" s="940"/>
      <c r="GWN115" s="940"/>
      <c r="GWO115" s="940"/>
      <c r="GWP115" s="940"/>
      <c r="GWQ115" s="940"/>
      <c r="GWR115" s="940"/>
      <c r="GWS115" s="940"/>
      <c r="GWT115" s="940"/>
      <c r="GWU115" s="940"/>
      <c r="GWV115" s="940"/>
      <c r="GWW115" s="940"/>
      <c r="GWX115" s="940"/>
      <c r="GWY115" s="940"/>
      <c r="GWZ115" s="940"/>
      <c r="GXA115" s="940"/>
      <c r="GXB115" s="940"/>
      <c r="GXC115" s="940"/>
      <c r="GXD115" s="940"/>
      <c r="GXE115" s="940"/>
      <c r="GXF115" s="940"/>
      <c r="GXG115" s="940"/>
      <c r="GXH115" s="940"/>
      <c r="GXI115" s="940"/>
      <c r="GXJ115" s="940"/>
      <c r="GXK115" s="940"/>
      <c r="GXL115" s="940"/>
      <c r="GXM115" s="940"/>
      <c r="GXN115" s="940"/>
      <c r="GXO115" s="940"/>
      <c r="GXP115" s="940"/>
      <c r="GXQ115" s="940"/>
      <c r="GXR115" s="940"/>
      <c r="GXS115" s="940"/>
      <c r="GXT115" s="940"/>
      <c r="GXU115" s="940"/>
      <c r="GXV115" s="940"/>
      <c r="GXW115" s="940"/>
      <c r="GXX115" s="940"/>
      <c r="GXY115" s="940"/>
      <c r="GXZ115" s="940"/>
      <c r="GYA115" s="940"/>
      <c r="GYB115" s="940"/>
      <c r="GYC115" s="940"/>
      <c r="GYD115" s="940"/>
      <c r="GYE115" s="940"/>
      <c r="GYF115" s="940"/>
      <c r="GYG115" s="940"/>
      <c r="GYH115" s="940"/>
      <c r="GYI115" s="940"/>
      <c r="GYJ115" s="940"/>
      <c r="GYK115" s="940"/>
      <c r="GYL115" s="940"/>
      <c r="GYM115" s="940"/>
      <c r="GYN115" s="940"/>
      <c r="GYO115" s="940"/>
      <c r="GYP115" s="940"/>
      <c r="GYQ115" s="940"/>
      <c r="GYR115" s="940"/>
      <c r="GYS115" s="940"/>
      <c r="GYT115" s="940"/>
      <c r="GYU115" s="940"/>
      <c r="GYV115" s="940"/>
      <c r="GYW115" s="940"/>
      <c r="GYX115" s="940"/>
      <c r="GYY115" s="940"/>
      <c r="GYZ115" s="940"/>
      <c r="GZA115" s="940"/>
      <c r="GZB115" s="940"/>
      <c r="GZC115" s="940"/>
      <c r="GZD115" s="940"/>
      <c r="GZE115" s="940"/>
      <c r="GZF115" s="940"/>
      <c r="GZG115" s="940"/>
      <c r="GZH115" s="940"/>
      <c r="GZI115" s="940"/>
      <c r="GZJ115" s="940"/>
      <c r="GZK115" s="940"/>
      <c r="GZL115" s="940"/>
      <c r="GZM115" s="940"/>
      <c r="GZN115" s="940"/>
      <c r="GZO115" s="940"/>
      <c r="GZP115" s="940"/>
      <c r="GZQ115" s="940"/>
      <c r="GZR115" s="940"/>
      <c r="GZS115" s="940"/>
      <c r="GZT115" s="940"/>
      <c r="GZU115" s="940"/>
      <c r="GZV115" s="940"/>
      <c r="GZW115" s="940"/>
      <c r="GZX115" s="940"/>
      <c r="GZY115" s="940"/>
      <c r="GZZ115" s="940"/>
      <c r="HAA115" s="940"/>
      <c r="HAB115" s="940"/>
      <c r="HAC115" s="940"/>
      <c r="HAD115" s="940"/>
      <c r="HAE115" s="940"/>
      <c r="HAF115" s="940"/>
      <c r="HAG115" s="940"/>
      <c r="HAH115" s="940"/>
      <c r="HAI115" s="940"/>
      <c r="HAJ115" s="940"/>
      <c r="HAK115" s="940"/>
      <c r="HAL115" s="940"/>
      <c r="HAM115" s="940"/>
      <c r="HAN115" s="940"/>
      <c r="HAO115" s="940"/>
      <c r="HAP115" s="940"/>
      <c r="HAQ115" s="940"/>
      <c r="HAR115" s="940"/>
      <c r="HAS115" s="940"/>
      <c r="HAT115" s="940"/>
      <c r="HAU115" s="940"/>
      <c r="HAV115" s="940"/>
      <c r="HAW115" s="940"/>
      <c r="HAX115" s="940"/>
      <c r="HAY115" s="940"/>
      <c r="HAZ115" s="940"/>
      <c r="HBA115" s="940"/>
      <c r="HBB115" s="940"/>
      <c r="HBC115" s="940"/>
      <c r="HBD115" s="940"/>
      <c r="HBE115" s="940"/>
      <c r="HBF115" s="940"/>
      <c r="HBG115" s="940"/>
      <c r="HBH115" s="940"/>
      <c r="HBI115" s="940"/>
      <c r="HBJ115" s="940"/>
      <c r="HBK115" s="940"/>
      <c r="HBL115" s="940"/>
      <c r="HBM115" s="940"/>
      <c r="HBN115" s="940"/>
      <c r="HBO115" s="940"/>
      <c r="HBP115" s="940"/>
      <c r="HBQ115" s="940"/>
      <c r="HBR115" s="940"/>
      <c r="HBS115" s="940"/>
      <c r="HBT115" s="940"/>
      <c r="HBU115" s="940"/>
      <c r="HBV115" s="940"/>
      <c r="HBW115" s="940"/>
      <c r="HBX115" s="940"/>
      <c r="HBY115" s="940"/>
      <c r="HBZ115" s="940"/>
      <c r="HCA115" s="940"/>
      <c r="HCB115" s="940"/>
      <c r="HCC115" s="940"/>
      <c r="HCD115" s="940"/>
      <c r="HCE115" s="940"/>
      <c r="HCF115" s="940"/>
      <c r="HCG115" s="940"/>
      <c r="HCH115" s="940"/>
      <c r="HCI115" s="940"/>
      <c r="HCJ115" s="940"/>
      <c r="HCK115" s="940"/>
      <c r="HCL115" s="940"/>
      <c r="HCM115" s="940"/>
      <c r="HCN115" s="940"/>
      <c r="HCO115" s="940"/>
      <c r="HCP115" s="940"/>
      <c r="HCQ115" s="940"/>
      <c r="HCR115" s="940"/>
      <c r="HCS115" s="940"/>
      <c r="HCT115" s="940"/>
      <c r="HCU115" s="940"/>
      <c r="HCV115" s="940"/>
      <c r="HCW115" s="940"/>
      <c r="HCX115" s="940"/>
      <c r="HCY115" s="940"/>
      <c r="HCZ115" s="940"/>
      <c r="HDA115" s="940"/>
      <c r="HDB115" s="940"/>
      <c r="HDC115" s="940"/>
      <c r="HDD115" s="940"/>
      <c r="HDE115" s="940"/>
      <c r="HDF115" s="940"/>
      <c r="HDG115" s="940"/>
      <c r="HDH115" s="940"/>
      <c r="HDI115" s="940"/>
      <c r="HDJ115" s="940"/>
      <c r="HDK115" s="940"/>
      <c r="HDL115" s="940"/>
      <c r="HDM115" s="940"/>
      <c r="HDN115" s="940"/>
      <c r="HDO115" s="940"/>
      <c r="HDP115" s="940"/>
      <c r="HDQ115" s="940"/>
      <c r="HDR115" s="940"/>
      <c r="HDS115" s="940"/>
      <c r="HDT115" s="940"/>
      <c r="HDU115" s="940"/>
      <c r="HDV115" s="940"/>
      <c r="HDW115" s="940"/>
      <c r="HDX115" s="940"/>
      <c r="HDY115" s="940"/>
      <c r="HDZ115" s="940"/>
      <c r="HEA115" s="940"/>
      <c r="HEB115" s="940"/>
      <c r="HEC115" s="940"/>
      <c r="HED115" s="940"/>
      <c r="HEE115" s="940"/>
      <c r="HEF115" s="940"/>
      <c r="HEG115" s="940"/>
      <c r="HEH115" s="940"/>
      <c r="HEI115" s="940"/>
      <c r="HEJ115" s="940"/>
      <c r="HEK115" s="940"/>
      <c r="HEL115" s="940"/>
      <c r="HEM115" s="940"/>
      <c r="HEN115" s="940"/>
      <c r="HEO115" s="940"/>
      <c r="HEP115" s="940"/>
      <c r="HEQ115" s="940"/>
      <c r="HER115" s="940"/>
      <c r="HES115" s="940"/>
      <c r="HET115" s="940"/>
      <c r="HEU115" s="940"/>
      <c r="HEV115" s="940"/>
      <c r="HEW115" s="940"/>
      <c r="HEX115" s="940"/>
      <c r="HEY115" s="940"/>
      <c r="HEZ115" s="940"/>
      <c r="HFA115" s="940"/>
      <c r="HFB115" s="940"/>
      <c r="HFC115" s="940"/>
      <c r="HFD115" s="940"/>
      <c r="HFE115" s="940"/>
      <c r="HFF115" s="940"/>
      <c r="HFG115" s="940"/>
      <c r="HFH115" s="940"/>
      <c r="HFI115" s="940"/>
      <c r="HFJ115" s="940"/>
      <c r="HFK115" s="940"/>
      <c r="HFL115" s="940"/>
      <c r="HFM115" s="940"/>
      <c r="HFN115" s="940"/>
      <c r="HFO115" s="940"/>
      <c r="HFP115" s="940"/>
      <c r="HFQ115" s="940"/>
      <c r="HFR115" s="940"/>
      <c r="HFS115" s="940"/>
      <c r="HFT115" s="940"/>
      <c r="HFU115" s="940"/>
      <c r="HFV115" s="940"/>
      <c r="HFW115" s="940"/>
      <c r="HFX115" s="940"/>
      <c r="HFY115" s="940"/>
      <c r="HFZ115" s="940"/>
      <c r="HGA115" s="940"/>
      <c r="HGB115" s="940"/>
      <c r="HGC115" s="940"/>
      <c r="HGD115" s="940"/>
      <c r="HGE115" s="940"/>
      <c r="HGF115" s="940"/>
      <c r="HGG115" s="940"/>
      <c r="HGH115" s="940"/>
      <c r="HGI115" s="940"/>
      <c r="HGJ115" s="940"/>
      <c r="HGK115" s="940"/>
      <c r="HGL115" s="940"/>
      <c r="HGM115" s="940"/>
      <c r="HGN115" s="940"/>
      <c r="HGO115" s="940"/>
      <c r="HGP115" s="940"/>
      <c r="HGQ115" s="940"/>
      <c r="HGR115" s="940"/>
      <c r="HGS115" s="940"/>
      <c r="HGT115" s="940"/>
      <c r="HGU115" s="940"/>
      <c r="HGV115" s="940"/>
      <c r="HGW115" s="940"/>
      <c r="HGX115" s="940"/>
      <c r="HGY115" s="940"/>
      <c r="HGZ115" s="940"/>
      <c r="HHA115" s="940"/>
      <c r="HHB115" s="940"/>
      <c r="HHC115" s="940"/>
      <c r="HHD115" s="940"/>
      <c r="HHE115" s="940"/>
      <c r="HHF115" s="940"/>
      <c r="HHG115" s="940"/>
      <c r="HHH115" s="940"/>
      <c r="HHI115" s="940"/>
      <c r="HHJ115" s="940"/>
      <c r="HHK115" s="940"/>
      <c r="HHL115" s="940"/>
      <c r="HHM115" s="940"/>
      <c r="HHN115" s="940"/>
      <c r="HHO115" s="940"/>
      <c r="HHP115" s="940"/>
      <c r="HHQ115" s="940"/>
      <c r="HHR115" s="940"/>
      <c r="HHS115" s="940"/>
      <c r="HHT115" s="940"/>
      <c r="HHU115" s="940"/>
      <c r="HHV115" s="940"/>
      <c r="HHW115" s="940"/>
      <c r="HHX115" s="940"/>
      <c r="HHY115" s="940"/>
      <c r="HHZ115" s="940"/>
      <c r="HIA115" s="940"/>
      <c r="HIB115" s="940"/>
      <c r="HIC115" s="940"/>
      <c r="HID115" s="940"/>
      <c r="HIE115" s="940"/>
      <c r="HIF115" s="940"/>
      <c r="HIG115" s="940"/>
      <c r="HIH115" s="940"/>
      <c r="HII115" s="940"/>
      <c r="HIJ115" s="940"/>
      <c r="HIK115" s="940"/>
      <c r="HIL115" s="940"/>
      <c r="HIM115" s="940"/>
      <c r="HIN115" s="940"/>
      <c r="HIO115" s="940"/>
      <c r="HIP115" s="940"/>
      <c r="HIQ115" s="940"/>
      <c r="HIR115" s="940"/>
      <c r="HIS115" s="940"/>
      <c r="HIT115" s="940"/>
      <c r="HIU115" s="940"/>
      <c r="HIV115" s="940"/>
      <c r="HIW115" s="940"/>
      <c r="HIX115" s="940"/>
      <c r="HIY115" s="940"/>
      <c r="HIZ115" s="940"/>
      <c r="HJA115" s="940"/>
      <c r="HJB115" s="940"/>
      <c r="HJC115" s="940"/>
      <c r="HJD115" s="940"/>
      <c r="HJE115" s="940"/>
      <c r="HJF115" s="940"/>
      <c r="HJG115" s="940"/>
      <c r="HJH115" s="940"/>
      <c r="HJI115" s="940"/>
      <c r="HJJ115" s="940"/>
      <c r="HJK115" s="940"/>
      <c r="HJL115" s="940"/>
      <c r="HJM115" s="940"/>
      <c r="HJN115" s="940"/>
      <c r="HJO115" s="940"/>
      <c r="HJP115" s="940"/>
      <c r="HJQ115" s="940"/>
      <c r="HJR115" s="940"/>
      <c r="HJS115" s="940"/>
      <c r="HJT115" s="940"/>
      <c r="HJU115" s="940"/>
      <c r="HJV115" s="940"/>
      <c r="HJW115" s="940"/>
      <c r="HJX115" s="940"/>
      <c r="HJY115" s="940"/>
      <c r="HJZ115" s="940"/>
      <c r="HKA115" s="940"/>
      <c r="HKB115" s="940"/>
      <c r="HKC115" s="940"/>
      <c r="HKD115" s="940"/>
      <c r="HKE115" s="940"/>
      <c r="HKF115" s="940"/>
      <c r="HKG115" s="940"/>
      <c r="HKH115" s="940"/>
      <c r="HKI115" s="940"/>
      <c r="HKJ115" s="940"/>
      <c r="HKK115" s="940"/>
      <c r="HKL115" s="940"/>
      <c r="HKM115" s="940"/>
      <c r="HKN115" s="940"/>
      <c r="HKO115" s="940"/>
      <c r="HKP115" s="940"/>
      <c r="HKQ115" s="940"/>
      <c r="HKR115" s="940"/>
      <c r="HKS115" s="940"/>
      <c r="HKT115" s="940"/>
      <c r="HKU115" s="940"/>
      <c r="HKV115" s="940"/>
      <c r="HKW115" s="940"/>
      <c r="HKX115" s="940"/>
      <c r="HKY115" s="940"/>
      <c r="HKZ115" s="940"/>
      <c r="HLA115" s="940"/>
      <c r="HLB115" s="940"/>
      <c r="HLC115" s="940"/>
      <c r="HLD115" s="940"/>
      <c r="HLE115" s="940"/>
      <c r="HLF115" s="940"/>
      <c r="HLG115" s="940"/>
      <c r="HLH115" s="940"/>
      <c r="HLI115" s="940"/>
      <c r="HLJ115" s="940"/>
      <c r="HLK115" s="940"/>
      <c r="HLL115" s="940"/>
      <c r="HLM115" s="940"/>
      <c r="HLN115" s="940"/>
      <c r="HLO115" s="940"/>
      <c r="HLP115" s="940"/>
      <c r="HLQ115" s="940"/>
      <c r="HLR115" s="940"/>
      <c r="HLS115" s="940"/>
      <c r="HLT115" s="940"/>
      <c r="HLU115" s="940"/>
      <c r="HLV115" s="940"/>
      <c r="HLW115" s="940"/>
      <c r="HLX115" s="940"/>
      <c r="HLY115" s="940"/>
      <c r="HLZ115" s="940"/>
      <c r="HMA115" s="940"/>
      <c r="HMB115" s="940"/>
      <c r="HMC115" s="940"/>
      <c r="HMD115" s="940"/>
      <c r="HME115" s="940"/>
      <c r="HMF115" s="940"/>
      <c r="HMG115" s="940"/>
      <c r="HMH115" s="940"/>
      <c r="HMI115" s="940"/>
      <c r="HMJ115" s="940"/>
      <c r="HMK115" s="940"/>
      <c r="HML115" s="940"/>
      <c r="HMM115" s="940"/>
      <c r="HMN115" s="940"/>
      <c r="HMO115" s="940"/>
      <c r="HMP115" s="940"/>
      <c r="HMQ115" s="940"/>
      <c r="HMR115" s="940"/>
      <c r="HMS115" s="940"/>
      <c r="HMT115" s="940"/>
      <c r="HMU115" s="940"/>
      <c r="HMV115" s="940"/>
      <c r="HMW115" s="940"/>
      <c r="HMX115" s="940"/>
      <c r="HMY115" s="940"/>
      <c r="HMZ115" s="940"/>
      <c r="HNA115" s="940"/>
      <c r="HNB115" s="940"/>
      <c r="HNC115" s="940"/>
      <c r="HND115" s="940"/>
      <c r="HNE115" s="940"/>
      <c r="HNF115" s="940"/>
      <c r="HNG115" s="940"/>
      <c r="HNH115" s="940"/>
      <c r="HNI115" s="940"/>
      <c r="HNJ115" s="940"/>
      <c r="HNK115" s="940"/>
      <c r="HNL115" s="940"/>
      <c r="HNM115" s="940"/>
      <c r="HNN115" s="940"/>
      <c r="HNO115" s="940"/>
      <c r="HNP115" s="940"/>
      <c r="HNQ115" s="940"/>
      <c r="HNR115" s="940"/>
      <c r="HNS115" s="940"/>
      <c r="HNT115" s="940"/>
      <c r="HNU115" s="940"/>
      <c r="HNV115" s="940"/>
      <c r="HNW115" s="940"/>
      <c r="HNX115" s="940"/>
      <c r="HNY115" s="940"/>
      <c r="HNZ115" s="940"/>
      <c r="HOA115" s="940"/>
      <c r="HOB115" s="940"/>
      <c r="HOC115" s="940"/>
      <c r="HOD115" s="940"/>
      <c r="HOE115" s="940"/>
      <c r="HOF115" s="940"/>
      <c r="HOG115" s="940"/>
      <c r="HOH115" s="940"/>
      <c r="HOI115" s="940"/>
      <c r="HOJ115" s="940"/>
      <c r="HOK115" s="940"/>
      <c r="HOL115" s="940"/>
      <c r="HOM115" s="940"/>
      <c r="HON115" s="940"/>
      <c r="HOO115" s="940"/>
      <c r="HOP115" s="940"/>
      <c r="HOQ115" s="940"/>
      <c r="HOR115" s="940"/>
      <c r="HOS115" s="940"/>
      <c r="HOT115" s="940"/>
      <c r="HOU115" s="940"/>
      <c r="HOV115" s="940"/>
      <c r="HOW115" s="940"/>
      <c r="HOX115" s="940"/>
      <c r="HOY115" s="940"/>
      <c r="HOZ115" s="940"/>
      <c r="HPA115" s="940"/>
      <c r="HPB115" s="940"/>
      <c r="HPC115" s="940"/>
      <c r="HPD115" s="940"/>
      <c r="HPE115" s="940"/>
      <c r="HPF115" s="940"/>
      <c r="HPG115" s="940"/>
      <c r="HPH115" s="940"/>
      <c r="HPI115" s="940"/>
      <c r="HPJ115" s="940"/>
      <c r="HPK115" s="940"/>
      <c r="HPL115" s="940"/>
      <c r="HPM115" s="940"/>
      <c r="HPN115" s="940"/>
      <c r="HPO115" s="940"/>
      <c r="HPP115" s="940"/>
      <c r="HPQ115" s="940"/>
      <c r="HPR115" s="940"/>
      <c r="HPS115" s="940"/>
      <c r="HPT115" s="940"/>
      <c r="HPU115" s="940"/>
      <c r="HPV115" s="940"/>
      <c r="HPW115" s="940"/>
      <c r="HPX115" s="940"/>
      <c r="HPY115" s="940"/>
      <c r="HPZ115" s="940"/>
      <c r="HQA115" s="940"/>
      <c r="HQB115" s="940"/>
      <c r="HQC115" s="940"/>
      <c r="HQD115" s="940"/>
      <c r="HQE115" s="940"/>
      <c r="HQF115" s="940"/>
      <c r="HQG115" s="940"/>
      <c r="HQH115" s="940"/>
      <c r="HQI115" s="940"/>
      <c r="HQJ115" s="940"/>
      <c r="HQK115" s="940"/>
      <c r="HQL115" s="940"/>
      <c r="HQM115" s="940"/>
      <c r="HQN115" s="940"/>
      <c r="HQO115" s="940"/>
      <c r="HQP115" s="940"/>
      <c r="HQQ115" s="940"/>
      <c r="HQR115" s="940"/>
      <c r="HQS115" s="940"/>
      <c r="HQT115" s="940"/>
      <c r="HQU115" s="940"/>
      <c r="HQV115" s="940"/>
      <c r="HQW115" s="940"/>
      <c r="HQX115" s="940"/>
      <c r="HQY115" s="940"/>
      <c r="HQZ115" s="940"/>
      <c r="HRA115" s="940"/>
      <c r="HRB115" s="940"/>
      <c r="HRC115" s="940"/>
      <c r="HRD115" s="940"/>
      <c r="HRE115" s="940"/>
      <c r="HRF115" s="940"/>
      <c r="HRG115" s="940"/>
      <c r="HRH115" s="940"/>
      <c r="HRI115" s="940"/>
      <c r="HRJ115" s="940"/>
      <c r="HRK115" s="940"/>
      <c r="HRL115" s="940"/>
      <c r="HRM115" s="940"/>
      <c r="HRN115" s="940"/>
      <c r="HRO115" s="940"/>
      <c r="HRP115" s="940"/>
      <c r="HRQ115" s="940"/>
      <c r="HRR115" s="940"/>
      <c r="HRS115" s="940"/>
      <c r="HRT115" s="940"/>
      <c r="HRU115" s="940"/>
      <c r="HRV115" s="940"/>
      <c r="HRW115" s="940"/>
      <c r="HRX115" s="940"/>
      <c r="HRY115" s="940"/>
      <c r="HRZ115" s="940"/>
      <c r="HSA115" s="940"/>
      <c r="HSB115" s="940"/>
      <c r="HSC115" s="940"/>
      <c r="HSD115" s="940"/>
      <c r="HSE115" s="940"/>
      <c r="HSF115" s="940"/>
      <c r="HSG115" s="940"/>
      <c r="HSH115" s="940"/>
      <c r="HSI115" s="940"/>
      <c r="HSJ115" s="940"/>
      <c r="HSK115" s="940"/>
      <c r="HSL115" s="940"/>
      <c r="HSM115" s="940"/>
      <c r="HSN115" s="940"/>
      <c r="HSO115" s="940"/>
      <c r="HSP115" s="940"/>
      <c r="HSQ115" s="940"/>
      <c r="HSR115" s="940"/>
      <c r="HSS115" s="940"/>
      <c r="HST115" s="940"/>
      <c r="HSU115" s="940"/>
      <c r="HSV115" s="940"/>
      <c r="HSW115" s="940"/>
      <c r="HSX115" s="940"/>
      <c r="HSY115" s="940"/>
      <c r="HSZ115" s="940"/>
      <c r="HTA115" s="940"/>
      <c r="HTB115" s="940"/>
      <c r="HTC115" s="940"/>
      <c r="HTD115" s="940"/>
      <c r="HTE115" s="940"/>
      <c r="HTF115" s="940"/>
      <c r="HTG115" s="940"/>
      <c r="HTH115" s="940"/>
      <c r="HTI115" s="940"/>
      <c r="HTJ115" s="940"/>
      <c r="HTK115" s="940"/>
      <c r="HTL115" s="940"/>
      <c r="HTM115" s="940"/>
      <c r="HTN115" s="940"/>
      <c r="HTO115" s="940"/>
      <c r="HTP115" s="940"/>
      <c r="HTQ115" s="940"/>
      <c r="HTR115" s="940"/>
      <c r="HTS115" s="940"/>
      <c r="HTT115" s="940"/>
      <c r="HTU115" s="940"/>
      <c r="HTV115" s="940"/>
      <c r="HTW115" s="940"/>
      <c r="HTX115" s="940"/>
      <c r="HTY115" s="940"/>
      <c r="HTZ115" s="940"/>
      <c r="HUA115" s="940"/>
      <c r="HUB115" s="940"/>
      <c r="HUC115" s="940"/>
      <c r="HUD115" s="940"/>
      <c r="HUE115" s="940"/>
      <c r="HUF115" s="940"/>
      <c r="HUG115" s="940"/>
      <c r="HUH115" s="940"/>
      <c r="HUI115" s="940"/>
      <c r="HUJ115" s="940"/>
      <c r="HUK115" s="940"/>
      <c r="HUL115" s="940"/>
      <c r="HUM115" s="940"/>
      <c r="HUN115" s="940"/>
      <c r="HUO115" s="940"/>
      <c r="HUP115" s="940"/>
      <c r="HUQ115" s="940"/>
      <c r="HUR115" s="940"/>
      <c r="HUS115" s="940"/>
      <c r="HUT115" s="940"/>
      <c r="HUU115" s="940"/>
      <c r="HUV115" s="940"/>
      <c r="HUW115" s="940"/>
      <c r="HUX115" s="940"/>
      <c r="HUY115" s="940"/>
      <c r="HUZ115" s="940"/>
      <c r="HVA115" s="940"/>
      <c r="HVB115" s="940"/>
      <c r="HVC115" s="940"/>
      <c r="HVD115" s="940"/>
      <c r="HVE115" s="940"/>
      <c r="HVF115" s="940"/>
      <c r="HVG115" s="940"/>
      <c r="HVH115" s="940"/>
      <c r="HVI115" s="940"/>
      <c r="HVJ115" s="940"/>
      <c r="HVK115" s="940"/>
      <c r="HVL115" s="940"/>
      <c r="HVM115" s="940"/>
      <c r="HVN115" s="940"/>
      <c r="HVO115" s="940"/>
      <c r="HVP115" s="940"/>
      <c r="HVQ115" s="940"/>
      <c r="HVR115" s="940"/>
      <c r="HVS115" s="940"/>
      <c r="HVT115" s="940"/>
      <c r="HVU115" s="940"/>
      <c r="HVV115" s="940"/>
      <c r="HVW115" s="940"/>
      <c r="HVX115" s="940"/>
      <c r="HVY115" s="940"/>
      <c r="HVZ115" s="940"/>
      <c r="HWA115" s="940"/>
      <c r="HWB115" s="940"/>
      <c r="HWC115" s="940"/>
      <c r="HWD115" s="940"/>
      <c r="HWE115" s="940"/>
      <c r="HWF115" s="940"/>
      <c r="HWG115" s="940"/>
      <c r="HWH115" s="940"/>
      <c r="HWI115" s="940"/>
      <c r="HWJ115" s="940"/>
      <c r="HWK115" s="940"/>
      <c r="HWL115" s="940"/>
      <c r="HWM115" s="940"/>
      <c r="HWN115" s="940"/>
      <c r="HWO115" s="940"/>
      <c r="HWP115" s="940"/>
      <c r="HWQ115" s="940"/>
      <c r="HWR115" s="940"/>
      <c r="HWS115" s="940"/>
      <c r="HWT115" s="940"/>
      <c r="HWU115" s="940"/>
      <c r="HWV115" s="940"/>
      <c r="HWW115" s="940"/>
      <c r="HWX115" s="940"/>
      <c r="HWY115" s="940"/>
      <c r="HWZ115" s="940"/>
      <c r="HXA115" s="940"/>
      <c r="HXB115" s="940"/>
      <c r="HXC115" s="940"/>
      <c r="HXD115" s="940"/>
      <c r="HXE115" s="940"/>
      <c r="HXF115" s="940"/>
      <c r="HXG115" s="940"/>
      <c r="HXH115" s="940"/>
      <c r="HXI115" s="940"/>
      <c r="HXJ115" s="940"/>
      <c r="HXK115" s="940"/>
      <c r="HXL115" s="940"/>
      <c r="HXM115" s="940"/>
      <c r="HXN115" s="940"/>
      <c r="HXO115" s="940"/>
      <c r="HXP115" s="940"/>
      <c r="HXQ115" s="940"/>
      <c r="HXR115" s="940"/>
      <c r="HXS115" s="940"/>
      <c r="HXT115" s="940"/>
      <c r="HXU115" s="940"/>
      <c r="HXV115" s="940"/>
      <c r="HXW115" s="940"/>
      <c r="HXX115" s="940"/>
      <c r="HXY115" s="940"/>
      <c r="HXZ115" s="940"/>
      <c r="HYA115" s="940"/>
      <c r="HYB115" s="940"/>
      <c r="HYC115" s="940"/>
      <c r="HYD115" s="940"/>
      <c r="HYE115" s="940"/>
      <c r="HYF115" s="940"/>
      <c r="HYG115" s="940"/>
      <c r="HYH115" s="940"/>
      <c r="HYI115" s="940"/>
      <c r="HYJ115" s="940"/>
      <c r="HYK115" s="940"/>
      <c r="HYL115" s="940"/>
      <c r="HYM115" s="940"/>
      <c r="HYN115" s="940"/>
      <c r="HYO115" s="940"/>
      <c r="HYP115" s="940"/>
      <c r="HYQ115" s="940"/>
      <c r="HYR115" s="940"/>
      <c r="HYS115" s="940"/>
      <c r="HYT115" s="940"/>
      <c r="HYU115" s="940"/>
      <c r="HYV115" s="940"/>
      <c r="HYW115" s="940"/>
      <c r="HYX115" s="940"/>
      <c r="HYY115" s="940"/>
      <c r="HYZ115" s="940"/>
      <c r="HZA115" s="940"/>
      <c r="HZB115" s="940"/>
      <c r="HZC115" s="940"/>
      <c r="HZD115" s="940"/>
      <c r="HZE115" s="940"/>
      <c r="HZF115" s="940"/>
      <c r="HZG115" s="940"/>
      <c r="HZH115" s="940"/>
      <c r="HZI115" s="940"/>
      <c r="HZJ115" s="940"/>
      <c r="HZK115" s="940"/>
      <c r="HZL115" s="940"/>
      <c r="HZM115" s="940"/>
      <c r="HZN115" s="940"/>
      <c r="HZO115" s="940"/>
      <c r="HZP115" s="940"/>
      <c r="HZQ115" s="940"/>
      <c r="HZR115" s="940"/>
      <c r="HZS115" s="940"/>
      <c r="HZT115" s="940"/>
      <c r="HZU115" s="940"/>
      <c r="HZV115" s="940"/>
      <c r="HZW115" s="940"/>
      <c r="HZX115" s="940"/>
      <c r="HZY115" s="940"/>
      <c r="HZZ115" s="940"/>
      <c r="IAA115" s="940"/>
      <c r="IAB115" s="940"/>
      <c r="IAC115" s="940"/>
      <c r="IAD115" s="940"/>
      <c r="IAE115" s="940"/>
      <c r="IAF115" s="940"/>
      <c r="IAG115" s="940"/>
      <c r="IAH115" s="940"/>
      <c r="IAI115" s="940"/>
      <c r="IAJ115" s="940"/>
      <c r="IAK115" s="940"/>
      <c r="IAL115" s="940"/>
      <c r="IAM115" s="940"/>
      <c r="IAN115" s="940"/>
      <c r="IAO115" s="940"/>
      <c r="IAP115" s="940"/>
      <c r="IAQ115" s="940"/>
      <c r="IAR115" s="940"/>
      <c r="IAS115" s="940"/>
      <c r="IAT115" s="940"/>
      <c r="IAU115" s="940"/>
      <c r="IAV115" s="940"/>
      <c r="IAW115" s="940"/>
      <c r="IAX115" s="940"/>
      <c r="IAY115" s="940"/>
      <c r="IAZ115" s="940"/>
      <c r="IBA115" s="940"/>
      <c r="IBB115" s="940"/>
      <c r="IBC115" s="940"/>
      <c r="IBD115" s="940"/>
      <c r="IBE115" s="940"/>
      <c r="IBF115" s="940"/>
      <c r="IBG115" s="940"/>
      <c r="IBH115" s="940"/>
      <c r="IBI115" s="940"/>
      <c r="IBJ115" s="940"/>
      <c r="IBK115" s="940"/>
      <c r="IBL115" s="940"/>
      <c r="IBM115" s="940"/>
      <c r="IBN115" s="940"/>
      <c r="IBO115" s="940"/>
      <c r="IBP115" s="940"/>
      <c r="IBQ115" s="940"/>
      <c r="IBR115" s="940"/>
      <c r="IBS115" s="940"/>
      <c r="IBT115" s="940"/>
      <c r="IBU115" s="940"/>
      <c r="IBV115" s="940"/>
      <c r="IBW115" s="940"/>
      <c r="IBX115" s="940"/>
      <c r="IBY115" s="940"/>
      <c r="IBZ115" s="940"/>
      <c r="ICA115" s="940"/>
      <c r="ICB115" s="940"/>
      <c r="ICC115" s="940"/>
      <c r="ICD115" s="940"/>
      <c r="ICE115" s="940"/>
      <c r="ICF115" s="940"/>
      <c r="ICG115" s="940"/>
      <c r="ICH115" s="940"/>
      <c r="ICI115" s="940"/>
      <c r="ICJ115" s="940"/>
      <c r="ICK115" s="940"/>
      <c r="ICL115" s="940"/>
      <c r="ICM115" s="940"/>
      <c r="ICN115" s="940"/>
      <c r="ICO115" s="940"/>
      <c r="ICP115" s="940"/>
      <c r="ICQ115" s="940"/>
      <c r="ICR115" s="940"/>
      <c r="ICS115" s="940"/>
      <c r="ICT115" s="940"/>
      <c r="ICU115" s="940"/>
      <c r="ICV115" s="940"/>
      <c r="ICW115" s="940"/>
      <c r="ICX115" s="940"/>
      <c r="ICY115" s="940"/>
      <c r="ICZ115" s="940"/>
      <c r="IDA115" s="940"/>
      <c r="IDB115" s="940"/>
      <c r="IDC115" s="940"/>
      <c r="IDD115" s="940"/>
      <c r="IDE115" s="940"/>
      <c r="IDF115" s="940"/>
      <c r="IDG115" s="940"/>
      <c r="IDH115" s="940"/>
      <c r="IDI115" s="940"/>
      <c r="IDJ115" s="940"/>
      <c r="IDK115" s="940"/>
      <c r="IDL115" s="940"/>
      <c r="IDM115" s="940"/>
      <c r="IDN115" s="940"/>
      <c r="IDO115" s="940"/>
      <c r="IDP115" s="940"/>
      <c r="IDQ115" s="940"/>
      <c r="IDR115" s="940"/>
      <c r="IDS115" s="940"/>
      <c r="IDT115" s="940"/>
      <c r="IDU115" s="940"/>
      <c r="IDV115" s="940"/>
      <c r="IDW115" s="940"/>
      <c r="IDX115" s="940"/>
      <c r="IDY115" s="940"/>
      <c r="IDZ115" s="940"/>
      <c r="IEA115" s="940"/>
      <c r="IEB115" s="940"/>
      <c r="IEC115" s="940"/>
      <c r="IED115" s="940"/>
      <c r="IEE115" s="940"/>
      <c r="IEF115" s="940"/>
      <c r="IEG115" s="940"/>
      <c r="IEH115" s="940"/>
      <c r="IEI115" s="940"/>
      <c r="IEJ115" s="940"/>
      <c r="IEK115" s="940"/>
      <c r="IEL115" s="940"/>
      <c r="IEM115" s="940"/>
      <c r="IEN115" s="940"/>
      <c r="IEO115" s="940"/>
      <c r="IEP115" s="940"/>
      <c r="IEQ115" s="940"/>
      <c r="IER115" s="940"/>
      <c r="IES115" s="940"/>
      <c r="IET115" s="940"/>
      <c r="IEU115" s="940"/>
      <c r="IEV115" s="940"/>
      <c r="IEW115" s="940"/>
      <c r="IEX115" s="940"/>
      <c r="IEY115" s="940"/>
      <c r="IEZ115" s="940"/>
      <c r="IFA115" s="940"/>
      <c r="IFB115" s="940"/>
      <c r="IFC115" s="940"/>
      <c r="IFD115" s="940"/>
      <c r="IFE115" s="940"/>
      <c r="IFF115" s="940"/>
      <c r="IFG115" s="940"/>
      <c r="IFH115" s="940"/>
      <c r="IFI115" s="940"/>
      <c r="IFJ115" s="940"/>
      <c r="IFK115" s="940"/>
      <c r="IFL115" s="940"/>
      <c r="IFM115" s="940"/>
      <c r="IFN115" s="940"/>
      <c r="IFO115" s="940"/>
      <c r="IFP115" s="940"/>
      <c r="IFQ115" s="940"/>
      <c r="IFR115" s="940"/>
      <c r="IFS115" s="940"/>
      <c r="IFT115" s="940"/>
      <c r="IFU115" s="940"/>
      <c r="IFV115" s="940"/>
      <c r="IFW115" s="940"/>
      <c r="IFX115" s="940"/>
      <c r="IFY115" s="940"/>
      <c r="IFZ115" s="940"/>
      <c r="IGA115" s="940"/>
      <c r="IGB115" s="940"/>
      <c r="IGC115" s="940"/>
      <c r="IGD115" s="940"/>
      <c r="IGE115" s="940"/>
      <c r="IGF115" s="940"/>
      <c r="IGG115" s="940"/>
      <c r="IGH115" s="940"/>
      <c r="IGI115" s="940"/>
      <c r="IGJ115" s="940"/>
      <c r="IGK115" s="940"/>
      <c r="IGL115" s="940"/>
      <c r="IGM115" s="940"/>
      <c r="IGN115" s="940"/>
      <c r="IGO115" s="940"/>
      <c r="IGP115" s="940"/>
      <c r="IGQ115" s="940"/>
      <c r="IGR115" s="940"/>
      <c r="IGS115" s="940"/>
      <c r="IGT115" s="940"/>
      <c r="IGU115" s="940"/>
      <c r="IGV115" s="940"/>
      <c r="IGW115" s="940"/>
      <c r="IGX115" s="940"/>
      <c r="IGY115" s="940"/>
      <c r="IGZ115" s="940"/>
      <c r="IHA115" s="940"/>
      <c r="IHB115" s="940"/>
      <c r="IHC115" s="940"/>
      <c r="IHD115" s="940"/>
      <c r="IHE115" s="940"/>
      <c r="IHF115" s="940"/>
      <c r="IHG115" s="940"/>
      <c r="IHH115" s="940"/>
      <c r="IHI115" s="940"/>
      <c r="IHJ115" s="940"/>
      <c r="IHK115" s="940"/>
      <c r="IHL115" s="940"/>
      <c r="IHM115" s="940"/>
      <c r="IHN115" s="940"/>
      <c r="IHO115" s="940"/>
      <c r="IHP115" s="940"/>
      <c r="IHQ115" s="940"/>
      <c r="IHR115" s="940"/>
      <c r="IHS115" s="940"/>
      <c r="IHT115" s="940"/>
      <c r="IHU115" s="940"/>
      <c r="IHV115" s="940"/>
      <c r="IHW115" s="940"/>
      <c r="IHX115" s="940"/>
      <c r="IHY115" s="940"/>
      <c r="IHZ115" s="940"/>
      <c r="IIA115" s="940"/>
      <c r="IIB115" s="940"/>
      <c r="IIC115" s="940"/>
      <c r="IID115" s="940"/>
      <c r="IIE115" s="940"/>
      <c r="IIF115" s="940"/>
      <c r="IIG115" s="940"/>
      <c r="IIH115" s="940"/>
      <c r="III115" s="940"/>
      <c r="IIJ115" s="940"/>
      <c r="IIK115" s="940"/>
      <c r="IIL115" s="940"/>
      <c r="IIM115" s="940"/>
      <c r="IIN115" s="940"/>
      <c r="IIO115" s="940"/>
      <c r="IIP115" s="940"/>
      <c r="IIQ115" s="940"/>
      <c r="IIR115" s="940"/>
      <c r="IIS115" s="940"/>
      <c r="IIT115" s="940"/>
      <c r="IIU115" s="940"/>
      <c r="IIV115" s="940"/>
      <c r="IIW115" s="940"/>
      <c r="IIX115" s="940"/>
      <c r="IIY115" s="940"/>
      <c r="IIZ115" s="940"/>
      <c r="IJA115" s="940"/>
      <c r="IJB115" s="940"/>
      <c r="IJC115" s="940"/>
      <c r="IJD115" s="940"/>
      <c r="IJE115" s="940"/>
      <c r="IJF115" s="940"/>
      <c r="IJG115" s="940"/>
      <c r="IJH115" s="940"/>
      <c r="IJI115" s="940"/>
      <c r="IJJ115" s="940"/>
      <c r="IJK115" s="940"/>
      <c r="IJL115" s="940"/>
      <c r="IJM115" s="940"/>
      <c r="IJN115" s="940"/>
      <c r="IJO115" s="940"/>
      <c r="IJP115" s="940"/>
      <c r="IJQ115" s="940"/>
      <c r="IJR115" s="940"/>
      <c r="IJS115" s="940"/>
      <c r="IJT115" s="940"/>
      <c r="IJU115" s="940"/>
      <c r="IJV115" s="940"/>
      <c r="IJW115" s="940"/>
      <c r="IJX115" s="940"/>
      <c r="IJY115" s="940"/>
      <c r="IJZ115" s="940"/>
      <c r="IKA115" s="940"/>
      <c r="IKB115" s="940"/>
      <c r="IKC115" s="940"/>
      <c r="IKD115" s="940"/>
      <c r="IKE115" s="940"/>
      <c r="IKF115" s="940"/>
      <c r="IKG115" s="940"/>
      <c r="IKH115" s="940"/>
      <c r="IKI115" s="940"/>
      <c r="IKJ115" s="940"/>
      <c r="IKK115" s="940"/>
      <c r="IKL115" s="940"/>
      <c r="IKM115" s="940"/>
      <c r="IKN115" s="940"/>
      <c r="IKO115" s="940"/>
      <c r="IKP115" s="940"/>
      <c r="IKQ115" s="940"/>
      <c r="IKR115" s="940"/>
      <c r="IKS115" s="940"/>
      <c r="IKT115" s="940"/>
      <c r="IKU115" s="940"/>
      <c r="IKV115" s="940"/>
      <c r="IKW115" s="940"/>
      <c r="IKX115" s="940"/>
      <c r="IKY115" s="940"/>
      <c r="IKZ115" s="940"/>
      <c r="ILA115" s="940"/>
      <c r="ILB115" s="940"/>
      <c r="ILC115" s="940"/>
      <c r="ILD115" s="940"/>
      <c r="ILE115" s="940"/>
      <c r="ILF115" s="940"/>
      <c r="ILG115" s="940"/>
      <c r="ILH115" s="940"/>
      <c r="ILI115" s="940"/>
      <c r="ILJ115" s="940"/>
      <c r="ILK115" s="940"/>
      <c r="ILL115" s="940"/>
      <c r="ILM115" s="940"/>
      <c r="ILN115" s="940"/>
      <c r="ILO115" s="940"/>
      <c r="ILP115" s="940"/>
      <c r="ILQ115" s="940"/>
      <c r="ILR115" s="940"/>
      <c r="ILS115" s="940"/>
      <c r="ILT115" s="940"/>
      <c r="ILU115" s="940"/>
      <c r="ILV115" s="940"/>
      <c r="ILW115" s="940"/>
      <c r="ILX115" s="940"/>
      <c r="ILY115" s="940"/>
      <c r="ILZ115" s="940"/>
      <c r="IMA115" s="940"/>
      <c r="IMB115" s="940"/>
      <c r="IMC115" s="940"/>
      <c r="IMD115" s="940"/>
      <c r="IME115" s="940"/>
      <c r="IMF115" s="940"/>
      <c r="IMG115" s="940"/>
      <c r="IMH115" s="940"/>
      <c r="IMI115" s="940"/>
      <c r="IMJ115" s="940"/>
      <c r="IMK115" s="940"/>
      <c r="IML115" s="940"/>
      <c r="IMM115" s="940"/>
      <c r="IMN115" s="940"/>
      <c r="IMO115" s="940"/>
      <c r="IMP115" s="940"/>
      <c r="IMQ115" s="940"/>
      <c r="IMR115" s="940"/>
      <c r="IMS115" s="940"/>
      <c r="IMT115" s="940"/>
      <c r="IMU115" s="940"/>
      <c r="IMV115" s="940"/>
      <c r="IMW115" s="940"/>
      <c r="IMX115" s="940"/>
      <c r="IMY115" s="940"/>
      <c r="IMZ115" s="940"/>
      <c r="INA115" s="940"/>
      <c r="INB115" s="940"/>
      <c r="INC115" s="940"/>
      <c r="IND115" s="940"/>
      <c r="INE115" s="940"/>
      <c r="INF115" s="940"/>
      <c r="ING115" s="940"/>
      <c r="INH115" s="940"/>
      <c r="INI115" s="940"/>
      <c r="INJ115" s="940"/>
      <c r="INK115" s="940"/>
      <c r="INL115" s="940"/>
      <c r="INM115" s="940"/>
      <c r="INN115" s="940"/>
      <c r="INO115" s="940"/>
      <c r="INP115" s="940"/>
      <c r="INQ115" s="940"/>
      <c r="INR115" s="940"/>
      <c r="INS115" s="940"/>
      <c r="INT115" s="940"/>
      <c r="INU115" s="940"/>
      <c r="INV115" s="940"/>
      <c r="INW115" s="940"/>
      <c r="INX115" s="940"/>
      <c r="INY115" s="940"/>
      <c r="INZ115" s="940"/>
      <c r="IOA115" s="940"/>
      <c r="IOB115" s="940"/>
      <c r="IOC115" s="940"/>
      <c r="IOD115" s="940"/>
      <c r="IOE115" s="940"/>
      <c r="IOF115" s="940"/>
      <c r="IOG115" s="940"/>
      <c r="IOH115" s="940"/>
      <c r="IOI115" s="940"/>
      <c r="IOJ115" s="940"/>
      <c r="IOK115" s="940"/>
      <c r="IOL115" s="940"/>
      <c r="IOM115" s="940"/>
      <c r="ION115" s="940"/>
      <c r="IOO115" s="940"/>
      <c r="IOP115" s="940"/>
      <c r="IOQ115" s="940"/>
      <c r="IOR115" s="940"/>
      <c r="IOS115" s="940"/>
      <c r="IOT115" s="940"/>
      <c r="IOU115" s="940"/>
      <c r="IOV115" s="940"/>
      <c r="IOW115" s="940"/>
      <c r="IOX115" s="940"/>
      <c r="IOY115" s="940"/>
      <c r="IOZ115" s="940"/>
      <c r="IPA115" s="940"/>
      <c r="IPB115" s="940"/>
      <c r="IPC115" s="940"/>
      <c r="IPD115" s="940"/>
      <c r="IPE115" s="940"/>
      <c r="IPF115" s="940"/>
      <c r="IPG115" s="940"/>
      <c r="IPH115" s="940"/>
      <c r="IPI115" s="940"/>
      <c r="IPJ115" s="940"/>
      <c r="IPK115" s="940"/>
      <c r="IPL115" s="940"/>
      <c r="IPM115" s="940"/>
      <c r="IPN115" s="940"/>
      <c r="IPO115" s="940"/>
      <c r="IPP115" s="940"/>
      <c r="IPQ115" s="940"/>
      <c r="IPR115" s="940"/>
      <c r="IPS115" s="940"/>
      <c r="IPT115" s="940"/>
      <c r="IPU115" s="940"/>
      <c r="IPV115" s="940"/>
      <c r="IPW115" s="940"/>
      <c r="IPX115" s="940"/>
      <c r="IPY115" s="940"/>
      <c r="IPZ115" s="940"/>
      <c r="IQA115" s="940"/>
      <c r="IQB115" s="940"/>
      <c r="IQC115" s="940"/>
      <c r="IQD115" s="940"/>
      <c r="IQE115" s="940"/>
      <c r="IQF115" s="940"/>
      <c r="IQG115" s="940"/>
      <c r="IQH115" s="940"/>
      <c r="IQI115" s="940"/>
      <c r="IQJ115" s="940"/>
      <c r="IQK115" s="940"/>
      <c r="IQL115" s="940"/>
      <c r="IQM115" s="940"/>
      <c r="IQN115" s="940"/>
      <c r="IQO115" s="940"/>
      <c r="IQP115" s="940"/>
      <c r="IQQ115" s="940"/>
      <c r="IQR115" s="940"/>
      <c r="IQS115" s="940"/>
      <c r="IQT115" s="940"/>
      <c r="IQU115" s="940"/>
      <c r="IQV115" s="940"/>
      <c r="IQW115" s="940"/>
      <c r="IQX115" s="940"/>
      <c r="IQY115" s="940"/>
      <c r="IQZ115" s="940"/>
      <c r="IRA115" s="940"/>
      <c r="IRB115" s="940"/>
      <c r="IRC115" s="940"/>
      <c r="IRD115" s="940"/>
      <c r="IRE115" s="940"/>
      <c r="IRF115" s="940"/>
      <c r="IRG115" s="940"/>
      <c r="IRH115" s="940"/>
      <c r="IRI115" s="940"/>
      <c r="IRJ115" s="940"/>
      <c r="IRK115" s="940"/>
      <c r="IRL115" s="940"/>
      <c r="IRM115" s="940"/>
      <c r="IRN115" s="940"/>
      <c r="IRO115" s="940"/>
      <c r="IRP115" s="940"/>
      <c r="IRQ115" s="940"/>
      <c r="IRR115" s="940"/>
      <c r="IRS115" s="940"/>
      <c r="IRT115" s="940"/>
      <c r="IRU115" s="940"/>
      <c r="IRV115" s="940"/>
      <c r="IRW115" s="940"/>
      <c r="IRX115" s="940"/>
      <c r="IRY115" s="940"/>
      <c r="IRZ115" s="940"/>
      <c r="ISA115" s="940"/>
      <c r="ISB115" s="940"/>
      <c r="ISC115" s="940"/>
      <c r="ISD115" s="940"/>
      <c r="ISE115" s="940"/>
      <c r="ISF115" s="940"/>
      <c r="ISG115" s="940"/>
      <c r="ISH115" s="940"/>
      <c r="ISI115" s="940"/>
      <c r="ISJ115" s="940"/>
      <c r="ISK115" s="940"/>
      <c r="ISL115" s="940"/>
      <c r="ISM115" s="940"/>
      <c r="ISN115" s="940"/>
      <c r="ISO115" s="940"/>
      <c r="ISP115" s="940"/>
      <c r="ISQ115" s="940"/>
      <c r="ISR115" s="940"/>
      <c r="ISS115" s="940"/>
      <c r="IST115" s="940"/>
      <c r="ISU115" s="940"/>
      <c r="ISV115" s="940"/>
      <c r="ISW115" s="940"/>
      <c r="ISX115" s="940"/>
      <c r="ISY115" s="940"/>
      <c r="ISZ115" s="940"/>
      <c r="ITA115" s="940"/>
      <c r="ITB115" s="940"/>
      <c r="ITC115" s="940"/>
      <c r="ITD115" s="940"/>
      <c r="ITE115" s="940"/>
      <c r="ITF115" s="940"/>
      <c r="ITG115" s="940"/>
      <c r="ITH115" s="940"/>
      <c r="ITI115" s="940"/>
      <c r="ITJ115" s="940"/>
      <c r="ITK115" s="940"/>
      <c r="ITL115" s="940"/>
      <c r="ITM115" s="940"/>
      <c r="ITN115" s="940"/>
      <c r="ITO115" s="940"/>
      <c r="ITP115" s="940"/>
      <c r="ITQ115" s="940"/>
      <c r="ITR115" s="940"/>
      <c r="ITS115" s="940"/>
      <c r="ITT115" s="940"/>
      <c r="ITU115" s="940"/>
      <c r="ITV115" s="940"/>
      <c r="ITW115" s="940"/>
      <c r="ITX115" s="940"/>
      <c r="ITY115" s="940"/>
      <c r="ITZ115" s="940"/>
      <c r="IUA115" s="940"/>
      <c r="IUB115" s="940"/>
      <c r="IUC115" s="940"/>
      <c r="IUD115" s="940"/>
      <c r="IUE115" s="940"/>
      <c r="IUF115" s="940"/>
      <c r="IUG115" s="940"/>
      <c r="IUH115" s="940"/>
      <c r="IUI115" s="940"/>
      <c r="IUJ115" s="940"/>
      <c r="IUK115" s="940"/>
      <c r="IUL115" s="940"/>
      <c r="IUM115" s="940"/>
      <c r="IUN115" s="940"/>
      <c r="IUO115" s="940"/>
      <c r="IUP115" s="940"/>
      <c r="IUQ115" s="940"/>
      <c r="IUR115" s="940"/>
      <c r="IUS115" s="940"/>
      <c r="IUT115" s="940"/>
      <c r="IUU115" s="940"/>
      <c r="IUV115" s="940"/>
      <c r="IUW115" s="940"/>
      <c r="IUX115" s="940"/>
      <c r="IUY115" s="940"/>
      <c r="IUZ115" s="940"/>
      <c r="IVA115" s="940"/>
      <c r="IVB115" s="940"/>
      <c r="IVC115" s="940"/>
      <c r="IVD115" s="940"/>
      <c r="IVE115" s="940"/>
      <c r="IVF115" s="940"/>
      <c r="IVG115" s="940"/>
      <c r="IVH115" s="940"/>
      <c r="IVI115" s="940"/>
      <c r="IVJ115" s="940"/>
      <c r="IVK115" s="940"/>
      <c r="IVL115" s="940"/>
      <c r="IVM115" s="940"/>
      <c r="IVN115" s="940"/>
      <c r="IVO115" s="940"/>
      <c r="IVP115" s="940"/>
      <c r="IVQ115" s="940"/>
      <c r="IVR115" s="940"/>
      <c r="IVS115" s="940"/>
      <c r="IVT115" s="940"/>
      <c r="IVU115" s="940"/>
      <c r="IVV115" s="940"/>
      <c r="IVW115" s="940"/>
      <c r="IVX115" s="940"/>
      <c r="IVY115" s="940"/>
      <c r="IVZ115" s="940"/>
      <c r="IWA115" s="940"/>
      <c r="IWB115" s="940"/>
      <c r="IWC115" s="940"/>
      <c r="IWD115" s="940"/>
      <c r="IWE115" s="940"/>
      <c r="IWF115" s="940"/>
      <c r="IWG115" s="940"/>
      <c r="IWH115" s="940"/>
      <c r="IWI115" s="940"/>
      <c r="IWJ115" s="940"/>
      <c r="IWK115" s="940"/>
      <c r="IWL115" s="940"/>
      <c r="IWM115" s="940"/>
      <c r="IWN115" s="940"/>
      <c r="IWO115" s="940"/>
      <c r="IWP115" s="940"/>
      <c r="IWQ115" s="940"/>
      <c r="IWR115" s="940"/>
      <c r="IWS115" s="940"/>
      <c r="IWT115" s="940"/>
      <c r="IWU115" s="940"/>
      <c r="IWV115" s="940"/>
      <c r="IWW115" s="940"/>
      <c r="IWX115" s="940"/>
      <c r="IWY115" s="940"/>
      <c r="IWZ115" s="940"/>
      <c r="IXA115" s="940"/>
      <c r="IXB115" s="940"/>
      <c r="IXC115" s="940"/>
      <c r="IXD115" s="940"/>
      <c r="IXE115" s="940"/>
      <c r="IXF115" s="940"/>
      <c r="IXG115" s="940"/>
      <c r="IXH115" s="940"/>
      <c r="IXI115" s="940"/>
      <c r="IXJ115" s="940"/>
      <c r="IXK115" s="940"/>
      <c r="IXL115" s="940"/>
      <c r="IXM115" s="940"/>
      <c r="IXN115" s="940"/>
      <c r="IXO115" s="940"/>
      <c r="IXP115" s="940"/>
      <c r="IXQ115" s="940"/>
      <c r="IXR115" s="940"/>
      <c r="IXS115" s="940"/>
      <c r="IXT115" s="940"/>
      <c r="IXU115" s="940"/>
      <c r="IXV115" s="940"/>
      <c r="IXW115" s="940"/>
      <c r="IXX115" s="940"/>
      <c r="IXY115" s="940"/>
      <c r="IXZ115" s="940"/>
      <c r="IYA115" s="940"/>
      <c r="IYB115" s="940"/>
      <c r="IYC115" s="940"/>
      <c r="IYD115" s="940"/>
      <c r="IYE115" s="940"/>
      <c r="IYF115" s="940"/>
      <c r="IYG115" s="940"/>
      <c r="IYH115" s="940"/>
      <c r="IYI115" s="940"/>
      <c r="IYJ115" s="940"/>
      <c r="IYK115" s="940"/>
      <c r="IYL115" s="940"/>
      <c r="IYM115" s="940"/>
      <c r="IYN115" s="940"/>
      <c r="IYO115" s="940"/>
      <c r="IYP115" s="940"/>
      <c r="IYQ115" s="940"/>
      <c r="IYR115" s="940"/>
      <c r="IYS115" s="940"/>
      <c r="IYT115" s="940"/>
      <c r="IYU115" s="940"/>
      <c r="IYV115" s="940"/>
      <c r="IYW115" s="940"/>
      <c r="IYX115" s="940"/>
      <c r="IYY115" s="940"/>
      <c r="IYZ115" s="940"/>
      <c r="IZA115" s="940"/>
      <c r="IZB115" s="940"/>
      <c r="IZC115" s="940"/>
      <c r="IZD115" s="940"/>
      <c r="IZE115" s="940"/>
      <c r="IZF115" s="940"/>
      <c r="IZG115" s="940"/>
      <c r="IZH115" s="940"/>
      <c r="IZI115" s="940"/>
      <c r="IZJ115" s="940"/>
      <c r="IZK115" s="940"/>
      <c r="IZL115" s="940"/>
      <c r="IZM115" s="940"/>
      <c r="IZN115" s="940"/>
      <c r="IZO115" s="940"/>
      <c r="IZP115" s="940"/>
      <c r="IZQ115" s="940"/>
      <c r="IZR115" s="940"/>
      <c r="IZS115" s="940"/>
      <c r="IZT115" s="940"/>
      <c r="IZU115" s="940"/>
      <c r="IZV115" s="940"/>
      <c r="IZW115" s="940"/>
      <c r="IZX115" s="940"/>
      <c r="IZY115" s="940"/>
      <c r="IZZ115" s="940"/>
      <c r="JAA115" s="940"/>
      <c r="JAB115" s="940"/>
      <c r="JAC115" s="940"/>
      <c r="JAD115" s="940"/>
      <c r="JAE115" s="940"/>
      <c r="JAF115" s="940"/>
      <c r="JAG115" s="940"/>
      <c r="JAH115" s="940"/>
      <c r="JAI115" s="940"/>
      <c r="JAJ115" s="940"/>
      <c r="JAK115" s="940"/>
      <c r="JAL115" s="940"/>
      <c r="JAM115" s="940"/>
      <c r="JAN115" s="940"/>
      <c r="JAO115" s="940"/>
      <c r="JAP115" s="940"/>
      <c r="JAQ115" s="940"/>
      <c r="JAR115" s="940"/>
      <c r="JAS115" s="940"/>
      <c r="JAT115" s="940"/>
      <c r="JAU115" s="940"/>
      <c r="JAV115" s="940"/>
      <c r="JAW115" s="940"/>
      <c r="JAX115" s="940"/>
      <c r="JAY115" s="940"/>
      <c r="JAZ115" s="940"/>
      <c r="JBA115" s="940"/>
      <c r="JBB115" s="940"/>
      <c r="JBC115" s="940"/>
      <c r="JBD115" s="940"/>
      <c r="JBE115" s="940"/>
      <c r="JBF115" s="940"/>
      <c r="JBG115" s="940"/>
      <c r="JBH115" s="940"/>
      <c r="JBI115" s="940"/>
      <c r="JBJ115" s="940"/>
      <c r="JBK115" s="940"/>
      <c r="JBL115" s="940"/>
      <c r="JBM115" s="940"/>
      <c r="JBN115" s="940"/>
      <c r="JBO115" s="940"/>
      <c r="JBP115" s="940"/>
      <c r="JBQ115" s="940"/>
      <c r="JBR115" s="940"/>
      <c r="JBS115" s="940"/>
      <c r="JBT115" s="940"/>
      <c r="JBU115" s="940"/>
      <c r="JBV115" s="940"/>
      <c r="JBW115" s="940"/>
      <c r="JBX115" s="940"/>
      <c r="JBY115" s="940"/>
      <c r="JBZ115" s="940"/>
      <c r="JCA115" s="940"/>
      <c r="JCB115" s="940"/>
      <c r="JCC115" s="940"/>
      <c r="JCD115" s="940"/>
      <c r="JCE115" s="940"/>
      <c r="JCF115" s="940"/>
      <c r="JCG115" s="940"/>
      <c r="JCH115" s="940"/>
      <c r="JCI115" s="940"/>
      <c r="JCJ115" s="940"/>
      <c r="JCK115" s="940"/>
      <c r="JCL115" s="940"/>
      <c r="JCM115" s="940"/>
      <c r="JCN115" s="940"/>
      <c r="JCO115" s="940"/>
      <c r="JCP115" s="940"/>
      <c r="JCQ115" s="940"/>
      <c r="JCR115" s="940"/>
      <c r="JCS115" s="940"/>
      <c r="JCT115" s="940"/>
      <c r="JCU115" s="940"/>
      <c r="JCV115" s="940"/>
      <c r="JCW115" s="940"/>
      <c r="JCX115" s="940"/>
      <c r="JCY115" s="940"/>
      <c r="JCZ115" s="940"/>
      <c r="JDA115" s="940"/>
      <c r="JDB115" s="940"/>
      <c r="JDC115" s="940"/>
      <c r="JDD115" s="940"/>
      <c r="JDE115" s="940"/>
      <c r="JDF115" s="940"/>
      <c r="JDG115" s="940"/>
      <c r="JDH115" s="940"/>
      <c r="JDI115" s="940"/>
      <c r="JDJ115" s="940"/>
      <c r="JDK115" s="940"/>
      <c r="JDL115" s="940"/>
      <c r="JDM115" s="940"/>
      <c r="JDN115" s="940"/>
      <c r="JDO115" s="940"/>
      <c r="JDP115" s="940"/>
      <c r="JDQ115" s="940"/>
      <c r="JDR115" s="940"/>
      <c r="JDS115" s="940"/>
      <c r="JDT115" s="940"/>
      <c r="JDU115" s="940"/>
      <c r="JDV115" s="940"/>
      <c r="JDW115" s="940"/>
      <c r="JDX115" s="940"/>
      <c r="JDY115" s="940"/>
      <c r="JDZ115" s="940"/>
      <c r="JEA115" s="940"/>
      <c r="JEB115" s="940"/>
      <c r="JEC115" s="940"/>
      <c r="JED115" s="940"/>
      <c r="JEE115" s="940"/>
      <c r="JEF115" s="940"/>
      <c r="JEG115" s="940"/>
      <c r="JEH115" s="940"/>
      <c r="JEI115" s="940"/>
      <c r="JEJ115" s="940"/>
      <c r="JEK115" s="940"/>
      <c r="JEL115" s="940"/>
      <c r="JEM115" s="940"/>
      <c r="JEN115" s="940"/>
      <c r="JEO115" s="940"/>
      <c r="JEP115" s="940"/>
      <c r="JEQ115" s="940"/>
      <c r="JER115" s="940"/>
      <c r="JES115" s="940"/>
      <c r="JET115" s="940"/>
      <c r="JEU115" s="940"/>
      <c r="JEV115" s="940"/>
      <c r="JEW115" s="940"/>
      <c r="JEX115" s="940"/>
      <c r="JEY115" s="940"/>
      <c r="JEZ115" s="940"/>
      <c r="JFA115" s="940"/>
      <c r="JFB115" s="940"/>
      <c r="JFC115" s="940"/>
      <c r="JFD115" s="940"/>
      <c r="JFE115" s="940"/>
      <c r="JFF115" s="940"/>
      <c r="JFG115" s="940"/>
      <c r="JFH115" s="940"/>
      <c r="JFI115" s="940"/>
      <c r="JFJ115" s="940"/>
      <c r="JFK115" s="940"/>
      <c r="JFL115" s="940"/>
      <c r="JFM115" s="940"/>
      <c r="JFN115" s="940"/>
      <c r="JFO115" s="940"/>
      <c r="JFP115" s="940"/>
      <c r="JFQ115" s="940"/>
      <c r="JFR115" s="940"/>
      <c r="JFS115" s="940"/>
      <c r="JFT115" s="940"/>
      <c r="JFU115" s="940"/>
      <c r="JFV115" s="940"/>
      <c r="JFW115" s="940"/>
      <c r="JFX115" s="940"/>
      <c r="JFY115" s="940"/>
      <c r="JFZ115" s="940"/>
      <c r="JGA115" s="940"/>
      <c r="JGB115" s="940"/>
      <c r="JGC115" s="940"/>
      <c r="JGD115" s="940"/>
      <c r="JGE115" s="940"/>
      <c r="JGF115" s="940"/>
      <c r="JGG115" s="940"/>
      <c r="JGH115" s="940"/>
      <c r="JGI115" s="940"/>
      <c r="JGJ115" s="940"/>
      <c r="JGK115" s="940"/>
      <c r="JGL115" s="940"/>
      <c r="JGM115" s="940"/>
      <c r="JGN115" s="940"/>
      <c r="JGO115" s="940"/>
      <c r="JGP115" s="940"/>
      <c r="JGQ115" s="940"/>
      <c r="JGR115" s="940"/>
      <c r="JGS115" s="940"/>
      <c r="JGT115" s="940"/>
      <c r="JGU115" s="940"/>
      <c r="JGV115" s="940"/>
      <c r="JGW115" s="940"/>
      <c r="JGX115" s="940"/>
      <c r="JGY115" s="940"/>
      <c r="JGZ115" s="940"/>
      <c r="JHA115" s="940"/>
      <c r="JHB115" s="940"/>
      <c r="JHC115" s="940"/>
      <c r="JHD115" s="940"/>
      <c r="JHE115" s="940"/>
      <c r="JHF115" s="940"/>
      <c r="JHG115" s="940"/>
      <c r="JHH115" s="940"/>
      <c r="JHI115" s="940"/>
      <c r="JHJ115" s="940"/>
      <c r="JHK115" s="940"/>
      <c r="JHL115" s="940"/>
      <c r="JHM115" s="940"/>
      <c r="JHN115" s="940"/>
      <c r="JHO115" s="940"/>
      <c r="JHP115" s="940"/>
      <c r="JHQ115" s="940"/>
      <c r="JHR115" s="940"/>
      <c r="JHS115" s="940"/>
      <c r="JHT115" s="940"/>
      <c r="JHU115" s="940"/>
      <c r="JHV115" s="940"/>
      <c r="JHW115" s="940"/>
      <c r="JHX115" s="940"/>
      <c r="JHY115" s="940"/>
      <c r="JHZ115" s="940"/>
      <c r="JIA115" s="940"/>
      <c r="JIB115" s="940"/>
      <c r="JIC115" s="940"/>
      <c r="JID115" s="940"/>
      <c r="JIE115" s="940"/>
      <c r="JIF115" s="940"/>
      <c r="JIG115" s="940"/>
      <c r="JIH115" s="940"/>
      <c r="JII115" s="940"/>
      <c r="JIJ115" s="940"/>
      <c r="JIK115" s="940"/>
      <c r="JIL115" s="940"/>
      <c r="JIM115" s="940"/>
      <c r="JIN115" s="940"/>
      <c r="JIO115" s="940"/>
      <c r="JIP115" s="940"/>
      <c r="JIQ115" s="940"/>
      <c r="JIR115" s="940"/>
      <c r="JIS115" s="940"/>
      <c r="JIT115" s="940"/>
      <c r="JIU115" s="940"/>
      <c r="JIV115" s="940"/>
      <c r="JIW115" s="940"/>
      <c r="JIX115" s="940"/>
      <c r="JIY115" s="940"/>
      <c r="JIZ115" s="940"/>
      <c r="JJA115" s="940"/>
      <c r="JJB115" s="940"/>
      <c r="JJC115" s="940"/>
      <c r="JJD115" s="940"/>
      <c r="JJE115" s="940"/>
      <c r="JJF115" s="940"/>
      <c r="JJG115" s="940"/>
      <c r="JJH115" s="940"/>
      <c r="JJI115" s="940"/>
      <c r="JJJ115" s="940"/>
      <c r="JJK115" s="940"/>
      <c r="JJL115" s="940"/>
      <c r="JJM115" s="940"/>
      <c r="JJN115" s="940"/>
      <c r="JJO115" s="940"/>
      <c r="JJP115" s="940"/>
      <c r="JJQ115" s="940"/>
      <c r="JJR115" s="940"/>
      <c r="JJS115" s="940"/>
      <c r="JJT115" s="940"/>
      <c r="JJU115" s="940"/>
      <c r="JJV115" s="940"/>
      <c r="JJW115" s="940"/>
      <c r="JJX115" s="940"/>
      <c r="JJY115" s="940"/>
      <c r="JJZ115" s="940"/>
      <c r="JKA115" s="940"/>
      <c r="JKB115" s="940"/>
      <c r="JKC115" s="940"/>
      <c r="JKD115" s="940"/>
      <c r="JKE115" s="940"/>
      <c r="JKF115" s="940"/>
      <c r="JKG115" s="940"/>
      <c r="JKH115" s="940"/>
      <c r="JKI115" s="940"/>
      <c r="JKJ115" s="940"/>
      <c r="JKK115" s="940"/>
      <c r="JKL115" s="940"/>
      <c r="JKM115" s="940"/>
      <c r="JKN115" s="940"/>
      <c r="JKO115" s="940"/>
      <c r="JKP115" s="940"/>
      <c r="JKQ115" s="940"/>
      <c r="JKR115" s="940"/>
      <c r="JKS115" s="940"/>
      <c r="JKT115" s="940"/>
      <c r="JKU115" s="940"/>
      <c r="JKV115" s="940"/>
      <c r="JKW115" s="940"/>
      <c r="JKX115" s="940"/>
      <c r="JKY115" s="940"/>
      <c r="JKZ115" s="940"/>
      <c r="JLA115" s="940"/>
      <c r="JLB115" s="940"/>
      <c r="JLC115" s="940"/>
      <c r="JLD115" s="940"/>
      <c r="JLE115" s="940"/>
      <c r="JLF115" s="940"/>
      <c r="JLG115" s="940"/>
      <c r="JLH115" s="940"/>
      <c r="JLI115" s="940"/>
      <c r="JLJ115" s="940"/>
      <c r="JLK115" s="940"/>
      <c r="JLL115" s="940"/>
      <c r="JLM115" s="940"/>
      <c r="JLN115" s="940"/>
      <c r="JLO115" s="940"/>
      <c r="JLP115" s="940"/>
      <c r="JLQ115" s="940"/>
      <c r="JLR115" s="940"/>
      <c r="JLS115" s="940"/>
      <c r="JLT115" s="940"/>
      <c r="JLU115" s="940"/>
      <c r="JLV115" s="940"/>
      <c r="JLW115" s="940"/>
      <c r="JLX115" s="940"/>
      <c r="JLY115" s="940"/>
      <c r="JLZ115" s="940"/>
      <c r="JMA115" s="940"/>
      <c r="JMB115" s="940"/>
      <c r="JMC115" s="940"/>
      <c r="JMD115" s="940"/>
      <c r="JME115" s="940"/>
      <c r="JMF115" s="940"/>
      <c r="JMG115" s="940"/>
      <c r="JMH115" s="940"/>
      <c r="JMI115" s="940"/>
      <c r="JMJ115" s="940"/>
      <c r="JMK115" s="940"/>
      <c r="JML115" s="940"/>
      <c r="JMM115" s="940"/>
      <c r="JMN115" s="940"/>
      <c r="JMO115" s="940"/>
      <c r="JMP115" s="940"/>
      <c r="JMQ115" s="940"/>
      <c r="JMR115" s="940"/>
      <c r="JMS115" s="940"/>
      <c r="JMT115" s="940"/>
      <c r="JMU115" s="940"/>
      <c r="JMV115" s="940"/>
      <c r="JMW115" s="940"/>
      <c r="JMX115" s="940"/>
      <c r="JMY115" s="940"/>
      <c r="JMZ115" s="940"/>
      <c r="JNA115" s="940"/>
      <c r="JNB115" s="940"/>
      <c r="JNC115" s="940"/>
      <c r="JND115" s="940"/>
      <c r="JNE115" s="940"/>
      <c r="JNF115" s="940"/>
      <c r="JNG115" s="940"/>
      <c r="JNH115" s="940"/>
      <c r="JNI115" s="940"/>
      <c r="JNJ115" s="940"/>
      <c r="JNK115" s="940"/>
      <c r="JNL115" s="940"/>
      <c r="JNM115" s="940"/>
      <c r="JNN115" s="940"/>
      <c r="JNO115" s="940"/>
      <c r="JNP115" s="940"/>
      <c r="JNQ115" s="940"/>
      <c r="JNR115" s="940"/>
      <c r="JNS115" s="940"/>
      <c r="JNT115" s="940"/>
      <c r="JNU115" s="940"/>
      <c r="JNV115" s="940"/>
      <c r="JNW115" s="940"/>
      <c r="JNX115" s="940"/>
      <c r="JNY115" s="940"/>
      <c r="JNZ115" s="940"/>
      <c r="JOA115" s="940"/>
      <c r="JOB115" s="940"/>
      <c r="JOC115" s="940"/>
      <c r="JOD115" s="940"/>
      <c r="JOE115" s="940"/>
      <c r="JOF115" s="940"/>
      <c r="JOG115" s="940"/>
      <c r="JOH115" s="940"/>
      <c r="JOI115" s="940"/>
      <c r="JOJ115" s="940"/>
      <c r="JOK115" s="940"/>
      <c r="JOL115" s="940"/>
      <c r="JOM115" s="940"/>
      <c r="JON115" s="940"/>
      <c r="JOO115" s="940"/>
      <c r="JOP115" s="940"/>
      <c r="JOQ115" s="940"/>
      <c r="JOR115" s="940"/>
      <c r="JOS115" s="940"/>
      <c r="JOT115" s="940"/>
      <c r="JOU115" s="940"/>
      <c r="JOV115" s="940"/>
      <c r="JOW115" s="940"/>
      <c r="JOX115" s="940"/>
      <c r="JOY115" s="940"/>
      <c r="JOZ115" s="940"/>
      <c r="JPA115" s="940"/>
      <c r="JPB115" s="940"/>
      <c r="JPC115" s="940"/>
      <c r="JPD115" s="940"/>
      <c r="JPE115" s="940"/>
      <c r="JPF115" s="940"/>
      <c r="JPG115" s="940"/>
      <c r="JPH115" s="940"/>
      <c r="JPI115" s="940"/>
      <c r="JPJ115" s="940"/>
      <c r="JPK115" s="940"/>
      <c r="JPL115" s="940"/>
      <c r="JPM115" s="940"/>
      <c r="JPN115" s="940"/>
      <c r="JPO115" s="940"/>
      <c r="JPP115" s="940"/>
      <c r="JPQ115" s="940"/>
      <c r="JPR115" s="940"/>
      <c r="JPS115" s="940"/>
      <c r="JPT115" s="940"/>
      <c r="JPU115" s="940"/>
      <c r="JPV115" s="940"/>
      <c r="JPW115" s="940"/>
      <c r="JPX115" s="940"/>
      <c r="JPY115" s="940"/>
      <c r="JPZ115" s="940"/>
      <c r="JQA115" s="940"/>
      <c r="JQB115" s="940"/>
      <c r="JQC115" s="940"/>
      <c r="JQD115" s="940"/>
      <c r="JQE115" s="940"/>
      <c r="JQF115" s="940"/>
      <c r="JQG115" s="940"/>
      <c r="JQH115" s="940"/>
      <c r="JQI115" s="940"/>
      <c r="JQJ115" s="940"/>
      <c r="JQK115" s="940"/>
      <c r="JQL115" s="940"/>
      <c r="JQM115" s="940"/>
      <c r="JQN115" s="940"/>
      <c r="JQO115" s="940"/>
      <c r="JQP115" s="940"/>
      <c r="JQQ115" s="940"/>
      <c r="JQR115" s="940"/>
      <c r="JQS115" s="940"/>
      <c r="JQT115" s="940"/>
      <c r="JQU115" s="940"/>
      <c r="JQV115" s="940"/>
      <c r="JQW115" s="940"/>
      <c r="JQX115" s="940"/>
      <c r="JQY115" s="940"/>
      <c r="JQZ115" s="940"/>
      <c r="JRA115" s="940"/>
      <c r="JRB115" s="940"/>
      <c r="JRC115" s="940"/>
      <c r="JRD115" s="940"/>
      <c r="JRE115" s="940"/>
      <c r="JRF115" s="940"/>
      <c r="JRG115" s="940"/>
      <c r="JRH115" s="940"/>
      <c r="JRI115" s="940"/>
      <c r="JRJ115" s="940"/>
      <c r="JRK115" s="940"/>
      <c r="JRL115" s="940"/>
      <c r="JRM115" s="940"/>
      <c r="JRN115" s="940"/>
      <c r="JRO115" s="940"/>
      <c r="JRP115" s="940"/>
      <c r="JRQ115" s="940"/>
      <c r="JRR115" s="940"/>
      <c r="JRS115" s="940"/>
      <c r="JRT115" s="940"/>
      <c r="JRU115" s="940"/>
      <c r="JRV115" s="940"/>
      <c r="JRW115" s="940"/>
      <c r="JRX115" s="940"/>
      <c r="JRY115" s="940"/>
      <c r="JRZ115" s="940"/>
      <c r="JSA115" s="940"/>
      <c r="JSB115" s="940"/>
      <c r="JSC115" s="940"/>
      <c r="JSD115" s="940"/>
      <c r="JSE115" s="940"/>
      <c r="JSF115" s="940"/>
      <c r="JSG115" s="940"/>
      <c r="JSH115" s="940"/>
      <c r="JSI115" s="940"/>
      <c r="JSJ115" s="940"/>
      <c r="JSK115" s="940"/>
      <c r="JSL115" s="940"/>
      <c r="JSM115" s="940"/>
      <c r="JSN115" s="940"/>
      <c r="JSO115" s="940"/>
      <c r="JSP115" s="940"/>
      <c r="JSQ115" s="940"/>
      <c r="JSR115" s="940"/>
      <c r="JSS115" s="940"/>
      <c r="JST115" s="940"/>
      <c r="JSU115" s="940"/>
      <c r="JSV115" s="940"/>
      <c r="JSW115" s="940"/>
      <c r="JSX115" s="940"/>
      <c r="JSY115" s="940"/>
      <c r="JSZ115" s="940"/>
      <c r="JTA115" s="940"/>
      <c r="JTB115" s="940"/>
      <c r="JTC115" s="940"/>
      <c r="JTD115" s="940"/>
      <c r="JTE115" s="940"/>
      <c r="JTF115" s="940"/>
      <c r="JTG115" s="940"/>
      <c r="JTH115" s="940"/>
      <c r="JTI115" s="940"/>
      <c r="JTJ115" s="940"/>
      <c r="JTK115" s="940"/>
      <c r="JTL115" s="940"/>
      <c r="JTM115" s="940"/>
      <c r="JTN115" s="940"/>
      <c r="JTO115" s="940"/>
      <c r="JTP115" s="940"/>
      <c r="JTQ115" s="940"/>
      <c r="JTR115" s="940"/>
      <c r="JTS115" s="940"/>
      <c r="JTT115" s="940"/>
      <c r="JTU115" s="940"/>
      <c r="JTV115" s="940"/>
      <c r="JTW115" s="940"/>
      <c r="JTX115" s="940"/>
      <c r="JTY115" s="940"/>
      <c r="JTZ115" s="940"/>
      <c r="JUA115" s="940"/>
      <c r="JUB115" s="940"/>
      <c r="JUC115" s="940"/>
      <c r="JUD115" s="940"/>
      <c r="JUE115" s="940"/>
      <c r="JUF115" s="940"/>
      <c r="JUG115" s="940"/>
      <c r="JUH115" s="940"/>
      <c r="JUI115" s="940"/>
      <c r="JUJ115" s="940"/>
      <c r="JUK115" s="940"/>
      <c r="JUL115" s="940"/>
      <c r="JUM115" s="940"/>
      <c r="JUN115" s="940"/>
      <c r="JUO115" s="940"/>
      <c r="JUP115" s="940"/>
      <c r="JUQ115" s="940"/>
      <c r="JUR115" s="940"/>
      <c r="JUS115" s="940"/>
      <c r="JUT115" s="940"/>
      <c r="JUU115" s="940"/>
      <c r="JUV115" s="940"/>
      <c r="JUW115" s="940"/>
      <c r="JUX115" s="940"/>
      <c r="JUY115" s="940"/>
      <c r="JUZ115" s="940"/>
      <c r="JVA115" s="940"/>
      <c r="JVB115" s="940"/>
      <c r="JVC115" s="940"/>
      <c r="JVD115" s="940"/>
      <c r="JVE115" s="940"/>
      <c r="JVF115" s="940"/>
      <c r="JVG115" s="940"/>
      <c r="JVH115" s="940"/>
      <c r="JVI115" s="940"/>
      <c r="JVJ115" s="940"/>
      <c r="JVK115" s="940"/>
      <c r="JVL115" s="940"/>
      <c r="JVM115" s="940"/>
      <c r="JVN115" s="940"/>
      <c r="JVO115" s="940"/>
      <c r="JVP115" s="940"/>
      <c r="JVQ115" s="940"/>
      <c r="JVR115" s="940"/>
      <c r="JVS115" s="940"/>
      <c r="JVT115" s="940"/>
      <c r="JVU115" s="940"/>
      <c r="JVV115" s="940"/>
      <c r="JVW115" s="940"/>
      <c r="JVX115" s="940"/>
      <c r="JVY115" s="940"/>
      <c r="JVZ115" s="940"/>
      <c r="JWA115" s="940"/>
      <c r="JWB115" s="940"/>
      <c r="JWC115" s="940"/>
      <c r="JWD115" s="940"/>
      <c r="JWE115" s="940"/>
      <c r="JWF115" s="940"/>
      <c r="JWG115" s="940"/>
      <c r="JWH115" s="940"/>
      <c r="JWI115" s="940"/>
      <c r="JWJ115" s="940"/>
      <c r="JWK115" s="940"/>
      <c r="JWL115" s="940"/>
      <c r="JWM115" s="940"/>
      <c r="JWN115" s="940"/>
      <c r="JWO115" s="940"/>
      <c r="JWP115" s="940"/>
      <c r="JWQ115" s="940"/>
      <c r="JWR115" s="940"/>
      <c r="JWS115" s="940"/>
      <c r="JWT115" s="940"/>
      <c r="JWU115" s="940"/>
      <c r="JWV115" s="940"/>
      <c r="JWW115" s="940"/>
      <c r="JWX115" s="940"/>
      <c r="JWY115" s="940"/>
      <c r="JWZ115" s="940"/>
      <c r="JXA115" s="940"/>
      <c r="JXB115" s="940"/>
      <c r="JXC115" s="940"/>
      <c r="JXD115" s="940"/>
      <c r="JXE115" s="940"/>
      <c r="JXF115" s="940"/>
      <c r="JXG115" s="940"/>
      <c r="JXH115" s="940"/>
      <c r="JXI115" s="940"/>
      <c r="JXJ115" s="940"/>
      <c r="JXK115" s="940"/>
      <c r="JXL115" s="940"/>
      <c r="JXM115" s="940"/>
      <c r="JXN115" s="940"/>
      <c r="JXO115" s="940"/>
      <c r="JXP115" s="940"/>
      <c r="JXQ115" s="940"/>
      <c r="JXR115" s="940"/>
      <c r="JXS115" s="940"/>
      <c r="JXT115" s="940"/>
      <c r="JXU115" s="940"/>
      <c r="JXV115" s="940"/>
      <c r="JXW115" s="940"/>
      <c r="JXX115" s="940"/>
      <c r="JXY115" s="940"/>
      <c r="JXZ115" s="940"/>
      <c r="JYA115" s="940"/>
      <c r="JYB115" s="940"/>
      <c r="JYC115" s="940"/>
      <c r="JYD115" s="940"/>
      <c r="JYE115" s="940"/>
      <c r="JYF115" s="940"/>
      <c r="JYG115" s="940"/>
      <c r="JYH115" s="940"/>
      <c r="JYI115" s="940"/>
      <c r="JYJ115" s="940"/>
      <c r="JYK115" s="940"/>
      <c r="JYL115" s="940"/>
      <c r="JYM115" s="940"/>
      <c r="JYN115" s="940"/>
      <c r="JYO115" s="940"/>
      <c r="JYP115" s="940"/>
      <c r="JYQ115" s="940"/>
      <c r="JYR115" s="940"/>
      <c r="JYS115" s="940"/>
      <c r="JYT115" s="940"/>
      <c r="JYU115" s="940"/>
      <c r="JYV115" s="940"/>
      <c r="JYW115" s="940"/>
      <c r="JYX115" s="940"/>
      <c r="JYY115" s="940"/>
      <c r="JYZ115" s="940"/>
      <c r="JZA115" s="940"/>
      <c r="JZB115" s="940"/>
      <c r="JZC115" s="940"/>
      <c r="JZD115" s="940"/>
      <c r="JZE115" s="940"/>
      <c r="JZF115" s="940"/>
      <c r="JZG115" s="940"/>
      <c r="JZH115" s="940"/>
      <c r="JZI115" s="940"/>
      <c r="JZJ115" s="940"/>
      <c r="JZK115" s="940"/>
      <c r="JZL115" s="940"/>
      <c r="JZM115" s="940"/>
      <c r="JZN115" s="940"/>
      <c r="JZO115" s="940"/>
      <c r="JZP115" s="940"/>
      <c r="JZQ115" s="940"/>
      <c r="JZR115" s="940"/>
      <c r="JZS115" s="940"/>
      <c r="JZT115" s="940"/>
      <c r="JZU115" s="940"/>
      <c r="JZV115" s="940"/>
      <c r="JZW115" s="940"/>
      <c r="JZX115" s="940"/>
      <c r="JZY115" s="940"/>
      <c r="JZZ115" s="940"/>
      <c r="KAA115" s="940"/>
      <c r="KAB115" s="940"/>
      <c r="KAC115" s="940"/>
      <c r="KAD115" s="940"/>
      <c r="KAE115" s="940"/>
      <c r="KAF115" s="940"/>
      <c r="KAG115" s="940"/>
      <c r="KAH115" s="940"/>
      <c r="KAI115" s="940"/>
      <c r="KAJ115" s="940"/>
      <c r="KAK115" s="940"/>
      <c r="KAL115" s="940"/>
      <c r="KAM115" s="940"/>
      <c r="KAN115" s="940"/>
      <c r="KAO115" s="940"/>
      <c r="KAP115" s="940"/>
      <c r="KAQ115" s="940"/>
      <c r="KAR115" s="940"/>
      <c r="KAS115" s="940"/>
      <c r="KAT115" s="940"/>
      <c r="KAU115" s="940"/>
      <c r="KAV115" s="940"/>
      <c r="KAW115" s="940"/>
      <c r="KAX115" s="940"/>
      <c r="KAY115" s="940"/>
      <c r="KAZ115" s="940"/>
      <c r="KBA115" s="940"/>
      <c r="KBB115" s="940"/>
      <c r="KBC115" s="940"/>
      <c r="KBD115" s="940"/>
      <c r="KBE115" s="940"/>
      <c r="KBF115" s="940"/>
      <c r="KBG115" s="940"/>
      <c r="KBH115" s="940"/>
      <c r="KBI115" s="940"/>
      <c r="KBJ115" s="940"/>
      <c r="KBK115" s="940"/>
      <c r="KBL115" s="940"/>
      <c r="KBM115" s="940"/>
      <c r="KBN115" s="940"/>
      <c r="KBO115" s="940"/>
      <c r="KBP115" s="940"/>
      <c r="KBQ115" s="940"/>
      <c r="KBR115" s="940"/>
      <c r="KBS115" s="940"/>
      <c r="KBT115" s="940"/>
      <c r="KBU115" s="940"/>
      <c r="KBV115" s="940"/>
      <c r="KBW115" s="940"/>
      <c r="KBX115" s="940"/>
      <c r="KBY115" s="940"/>
      <c r="KBZ115" s="940"/>
      <c r="KCA115" s="940"/>
      <c r="KCB115" s="940"/>
      <c r="KCC115" s="940"/>
      <c r="KCD115" s="940"/>
      <c r="KCE115" s="940"/>
      <c r="KCF115" s="940"/>
      <c r="KCG115" s="940"/>
      <c r="KCH115" s="940"/>
      <c r="KCI115" s="940"/>
      <c r="KCJ115" s="940"/>
      <c r="KCK115" s="940"/>
      <c r="KCL115" s="940"/>
      <c r="KCM115" s="940"/>
      <c r="KCN115" s="940"/>
      <c r="KCO115" s="940"/>
      <c r="KCP115" s="940"/>
      <c r="KCQ115" s="940"/>
      <c r="KCR115" s="940"/>
      <c r="KCS115" s="940"/>
      <c r="KCT115" s="940"/>
      <c r="KCU115" s="940"/>
      <c r="KCV115" s="940"/>
      <c r="KCW115" s="940"/>
      <c r="KCX115" s="940"/>
      <c r="KCY115" s="940"/>
      <c r="KCZ115" s="940"/>
      <c r="KDA115" s="940"/>
      <c r="KDB115" s="940"/>
      <c r="KDC115" s="940"/>
      <c r="KDD115" s="940"/>
      <c r="KDE115" s="940"/>
      <c r="KDF115" s="940"/>
      <c r="KDG115" s="940"/>
      <c r="KDH115" s="940"/>
      <c r="KDI115" s="940"/>
      <c r="KDJ115" s="940"/>
      <c r="KDK115" s="940"/>
      <c r="KDL115" s="940"/>
      <c r="KDM115" s="940"/>
      <c r="KDN115" s="940"/>
      <c r="KDO115" s="940"/>
      <c r="KDP115" s="940"/>
      <c r="KDQ115" s="940"/>
      <c r="KDR115" s="940"/>
      <c r="KDS115" s="940"/>
      <c r="KDT115" s="940"/>
      <c r="KDU115" s="940"/>
      <c r="KDV115" s="940"/>
      <c r="KDW115" s="940"/>
      <c r="KDX115" s="940"/>
      <c r="KDY115" s="940"/>
      <c r="KDZ115" s="940"/>
      <c r="KEA115" s="940"/>
      <c r="KEB115" s="940"/>
      <c r="KEC115" s="940"/>
      <c r="KED115" s="940"/>
      <c r="KEE115" s="940"/>
      <c r="KEF115" s="940"/>
      <c r="KEG115" s="940"/>
      <c r="KEH115" s="940"/>
      <c r="KEI115" s="940"/>
      <c r="KEJ115" s="940"/>
      <c r="KEK115" s="940"/>
      <c r="KEL115" s="940"/>
      <c r="KEM115" s="940"/>
      <c r="KEN115" s="940"/>
      <c r="KEO115" s="940"/>
      <c r="KEP115" s="940"/>
      <c r="KEQ115" s="940"/>
      <c r="KER115" s="940"/>
      <c r="KES115" s="940"/>
      <c r="KET115" s="940"/>
      <c r="KEU115" s="940"/>
      <c r="KEV115" s="940"/>
      <c r="KEW115" s="940"/>
      <c r="KEX115" s="940"/>
      <c r="KEY115" s="940"/>
      <c r="KEZ115" s="940"/>
      <c r="KFA115" s="940"/>
      <c r="KFB115" s="940"/>
      <c r="KFC115" s="940"/>
      <c r="KFD115" s="940"/>
      <c r="KFE115" s="940"/>
      <c r="KFF115" s="940"/>
      <c r="KFG115" s="940"/>
      <c r="KFH115" s="940"/>
      <c r="KFI115" s="940"/>
      <c r="KFJ115" s="940"/>
      <c r="KFK115" s="940"/>
      <c r="KFL115" s="940"/>
      <c r="KFM115" s="940"/>
      <c r="KFN115" s="940"/>
      <c r="KFO115" s="940"/>
      <c r="KFP115" s="940"/>
      <c r="KFQ115" s="940"/>
      <c r="KFR115" s="940"/>
      <c r="KFS115" s="940"/>
      <c r="KFT115" s="940"/>
      <c r="KFU115" s="940"/>
      <c r="KFV115" s="940"/>
      <c r="KFW115" s="940"/>
      <c r="KFX115" s="940"/>
      <c r="KFY115" s="940"/>
      <c r="KFZ115" s="940"/>
      <c r="KGA115" s="940"/>
      <c r="KGB115" s="940"/>
      <c r="KGC115" s="940"/>
      <c r="KGD115" s="940"/>
      <c r="KGE115" s="940"/>
      <c r="KGF115" s="940"/>
      <c r="KGG115" s="940"/>
      <c r="KGH115" s="940"/>
      <c r="KGI115" s="940"/>
      <c r="KGJ115" s="940"/>
      <c r="KGK115" s="940"/>
      <c r="KGL115" s="940"/>
      <c r="KGM115" s="940"/>
      <c r="KGN115" s="940"/>
      <c r="KGO115" s="940"/>
      <c r="KGP115" s="940"/>
      <c r="KGQ115" s="940"/>
      <c r="KGR115" s="940"/>
      <c r="KGS115" s="940"/>
      <c r="KGT115" s="940"/>
      <c r="KGU115" s="940"/>
      <c r="KGV115" s="940"/>
      <c r="KGW115" s="940"/>
      <c r="KGX115" s="940"/>
      <c r="KGY115" s="940"/>
      <c r="KGZ115" s="940"/>
      <c r="KHA115" s="940"/>
      <c r="KHB115" s="940"/>
      <c r="KHC115" s="940"/>
      <c r="KHD115" s="940"/>
      <c r="KHE115" s="940"/>
      <c r="KHF115" s="940"/>
      <c r="KHG115" s="940"/>
      <c r="KHH115" s="940"/>
      <c r="KHI115" s="940"/>
      <c r="KHJ115" s="940"/>
      <c r="KHK115" s="940"/>
      <c r="KHL115" s="940"/>
      <c r="KHM115" s="940"/>
      <c r="KHN115" s="940"/>
      <c r="KHO115" s="940"/>
      <c r="KHP115" s="940"/>
      <c r="KHQ115" s="940"/>
      <c r="KHR115" s="940"/>
      <c r="KHS115" s="940"/>
      <c r="KHT115" s="940"/>
      <c r="KHU115" s="940"/>
      <c r="KHV115" s="940"/>
      <c r="KHW115" s="940"/>
      <c r="KHX115" s="940"/>
      <c r="KHY115" s="940"/>
      <c r="KHZ115" s="940"/>
      <c r="KIA115" s="940"/>
      <c r="KIB115" s="940"/>
      <c r="KIC115" s="940"/>
      <c r="KID115" s="940"/>
      <c r="KIE115" s="940"/>
      <c r="KIF115" s="940"/>
      <c r="KIG115" s="940"/>
      <c r="KIH115" s="940"/>
      <c r="KII115" s="940"/>
      <c r="KIJ115" s="940"/>
      <c r="KIK115" s="940"/>
      <c r="KIL115" s="940"/>
      <c r="KIM115" s="940"/>
      <c r="KIN115" s="940"/>
      <c r="KIO115" s="940"/>
      <c r="KIP115" s="940"/>
      <c r="KIQ115" s="940"/>
      <c r="KIR115" s="940"/>
      <c r="KIS115" s="940"/>
      <c r="KIT115" s="940"/>
      <c r="KIU115" s="940"/>
      <c r="KIV115" s="940"/>
      <c r="KIW115" s="940"/>
      <c r="KIX115" s="940"/>
      <c r="KIY115" s="940"/>
      <c r="KIZ115" s="940"/>
      <c r="KJA115" s="940"/>
      <c r="KJB115" s="940"/>
      <c r="KJC115" s="940"/>
      <c r="KJD115" s="940"/>
      <c r="KJE115" s="940"/>
      <c r="KJF115" s="940"/>
      <c r="KJG115" s="940"/>
      <c r="KJH115" s="940"/>
      <c r="KJI115" s="940"/>
      <c r="KJJ115" s="940"/>
      <c r="KJK115" s="940"/>
      <c r="KJL115" s="940"/>
      <c r="KJM115" s="940"/>
      <c r="KJN115" s="940"/>
      <c r="KJO115" s="940"/>
      <c r="KJP115" s="940"/>
      <c r="KJQ115" s="940"/>
      <c r="KJR115" s="940"/>
      <c r="KJS115" s="940"/>
      <c r="KJT115" s="940"/>
      <c r="KJU115" s="940"/>
      <c r="KJV115" s="940"/>
      <c r="KJW115" s="940"/>
      <c r="KJX115" s="940"/>
      <c r="KJY115" s="940"/>
      <c r="KJZ115" s="940"/>
      <c r="KKA115" s="940"/>
      <c r="KKB115" s="940"/>
      <c r="KKC115" s="940"/>
      <c r="KKD115" s="940"/>
      <c r="KKE115" s="940"/>
      <c r="KKF115" s="940"/>
      <c r="KKG115" s="940"/>
      <c r="KKH115" s="940"/>
      <c r="KKI115" s="940"/>
      <c r="KKJ115" s="940"/>
      <c r="KKK115" s="940"/>
      <c r="KKL115" s="940"/>
      <c r="KKM115" s="940"/>
      <c r="KKN115" s="940"/>
      <c r="KKO115" s="940"/>
      <c r="KKP115" s="940"/>
      <c r="KKQ115" s="940"/>
      <c r="KKR115" s="940"/>
      <c r="KKS115" s="940"/>
      <c r="KKT115" s="940"/>
      <c r="KKU115" s="940"/>
      <c r="KKV115" s="940"/>
      <c r="KKW115" s="940"/>
      <c r="KKX115" s="940"/>
      <c r="KKY115" s="940"/>
      <c r="KKZ115" s="940"/>
      <c r="KLA115" s="940"/>
      <c r="KLB115" s="940"/>
      <c r="KLC115" s="940"/>
      <c r="KLD115" s="940"/>
      <c r="KLE115" s="940"/>
      <c r="KLF115" s="940"/>
      <c r="KLG115" s="940"/>
      <c r="KLH115" s="940"/>
      <c r="KLI115" s="940"/>
      <c r="KLJ115" s="940"/>
      <c r="KLK115" s="940"/>
      <c r="KLL115" s="940"/>
      <c r="KLM115" s="940"/>
      <c r="KLN115" s="940"/>
      <c r="KLO115" s="940"/>
      <c r="KLP115" s="940"/>
      <c r="KLQ115" s="940"/>
      <c r="KLR115" s="940"/>
      <c r="KLS115" s="940"/>
      <c r="KLT115" s="940"/>
      <c r="KLU115" s="940"/>
      <c r="KLV115" s="940"/>
      <c r="KLW115" s="940"/>
      <c r="KLX115" s="940"/>
      <c r="KLY115" s="940"/>
      <c r="KLZ115" s="940"/>
      <c r="KMA115" s="940"/>
      <c r="KMB115" s="940"/>
      <c r="KMC115" s="940"/>
      <c r="KMD115" s="940"/>
      <c r="KME115" s="940"/>
      <c r="KMF115" s="940"/>
      <c r="KMG115" s="940"/>
      <c r="KMH115" s="940"/>
      <c r="KMI115" s="940"/>
      <c r="KMJ115" s="940"/>
      <c r="KMK115" s="940"/>
      <c r="KML115" s="940"/>
      <c r="KMM115" s="940"/>
      <c r="KMN115" s="940"/>
      <c r="KMO115" s="940"/>
      <c r="KMP115" s="940"/>
      <c r="KMQ115" s="940"/>
      <c r="KMR115" s="940"/>
      <c r="KMS115" s="940"/>
      <c r="KMT115" s="940"/>
      <c r="KMU115" s="940"/>
      <c r="KMV115" s="940"/>
      <c r="KMW115" s="940"/>
      <c r="KMX115" s="940"/>
      <c r="KMY115" s="940"/>
      <c r="KMZ115" s="940"/>
      <c r="KNA115" s="940"/>
      <c r="KNB115" s="940"/>
      <c r="KNC115" s="940"/>
      <c r="KND115" s="940"/>
      <c r="KNE115" s="940"/>
      <c r="KNF115" s="940"/>
      <c r="KNG115" s="940"/>
      <c r="KNH115" s="940"/>
      <c r="KNI115" s="940"/>
      <c r="KNJ115" s="940"/>
      <c r="KNK115" s="940"/>
      <c r="KNL115" s="940"/>
      <c r="KNM115" s="940"/>
      <c r="KNN115" s="940"/>
      <c r="KNO115" s="940"/>
      <c r="KNP115" s="940"/>
      <c r="KNQ115" s="940"/>
      <c r="KNR115" s="940"/>
      <c r="KNS115" s="940"/>
      <c r="KNT115" s="940"/>
      <c r="KNU115" s="940"/>
      <c r="KNV115" s="940"/>
      <c r="KNW115" s="940"/>
      <c r="KNX115" s="940"/>
      <c r="KNY115" s="940"/>
      <c r="KNZ115" s="940"/>
      <c r="KOA115" s="940"/>
      <c r="KOB115" s="940"/>
      <c r="KOC115" s="940"/>
      <c r="KOD115" s="940"/>
      <c r="KOE115" s="940"/>
      <c r="KOF115" s="940"/>
      <c r="KOG115" s="940"/>
      <c r="KOH115" s="940"/>
      <c r="KOI115" s="940"/>
      <c r="KOJ115" s="940"/>
      <c r="KOK115" s="940"/>
      <c r="KOL115" s="940"/>
      <c r="KOM115" s="940"/>
      <c r="KON115" s="940"/>
      <c r="KOO115" s="940"/>
      <c r="KOP115" s="940"/>
      <c r="KOQ115" s="940"/>
      <c r="KOR115" s="940"/>
      <c r="KOS115" s="940"/>
      <c r="KOT115" s="940"/>
      <c r="KOU115" s="940"/>
      <c r="KOV115" s="940"/>
      <c r="KOW115" s="940"/>
      <c r="KOX115" s="940"/>
      <c r="KOY115" s="940"/>
      <c r="KOZ115" s="940"/>
      <c r="KPA115" s="940"/>
      <c r="KPB115" s="940"/>
      <c r="KPC115" s="940"/>
      <c r="KPD115" s="940"/>
      <c r="KPE115" s="940"/>
      <c r="KPF115" s="940"/>
      <c r="KPG115" s="940"/>
      <c r="KPH115" s="940"/>
      <c r="KPI115" s="940"/>
      <c r="KPJ115" s="940"/>
      <c r="KPK115" s="940"/>
      <c r="KPL115" s="940"/>
      <c r="KPM115" s="940"/>
      <c r="KPN115" s="940"/>
      <c r="KPO115" s="940"/>
      <c r="KPP115" s="940"/>
      <c r="KPQ115" s="940"/>
      <c r="KPR115" s="940"/>
      <c r="KPS115" s="940"/>
      <c r="KPT115" s="940"/>
      <c r="KPU115" s="940"/>
      <c r="KPV115" s="940"/>
      <c r="KPW115" s="940"/>
      <c r="KPX115" s="940"/>
      <c r="KPY115" s="940"/>
      <c r="KPZ115" s="940"/>
      <c r="KQA115" s="940"/>
      <c r="KQB115" s="940"/>
      <c r="KQC115" s="940"/>
      <c r="KQD115" s="940"/>
      <c r="KQE115" s="940"/>
      <c r="KQF115" s="940"/>
      <c r="KQG115" s="940"/>
      <c r="KQH115" s="940"/>
      <c r="KQI115" s="940"/>
      <c r="KQJ115" s="940"/>
      <c r="KQK115" s="940"/>
      <c r="KQL115" s="940"/>
      <c r="KQM115" s="940"/>
      <c r="KQN115" s="940"/>
      <c r="KQO115" s="940"/>
      <c r="KQP115" s="940"/>
      <c r="KQQ115" s="940"/>
      <c r="KQR115" s="940"/>
      <c r="KQS115" s="940"/>
      <c r="KQT115" s="940"/>
      <c r="KQU115" s="940"/>
      <c r="KQV115" s="940"/>
      <c r="KQW115" s="940"/>
      <c r="KQX115" s="940"/>
      <c r="KQY115" s="940"/>
      <c r="KQZ115" s="940"/>
      <c r="KRA115" s="940"/>
      <c r="KRB115" s="940"/>
      <c r="KRC115" s="940"/>
      <c r="KRD115" s="940"/>
      <c r="KRE115" s="940"/>
      <c r="KRF115" s="940"/>
      <c r="KRG115" s="940"/>
      <c r="KRH115" s="940"/>
      <c r="KRI115" s="940"/>
      <c r="KRJ115" s="940"/>
      <c r="KRK115" s="940"/>
      <c r="KRL115" s="940"/>
      <c r="KRM115" s="940"/>
      <c r="KRN115" s="940"/>
      <c r="KRO115" s="940"/>
      <c r="KRP115" s="940"/>
      <c r="KRQ115" s="940"/>
      <c r="KRR115" s="940"/>
      <c r="KRS115" s="940"/>
      <c r="KRT115" s="940"/>
      <c r="KRU115" s="940"/>
      <c r="KRV115" s="940"/>
      <c r="KRW115" s="940"/>
      <c r="KRX115" s="940"/>
      <c r="KRY115" s="940"/>
      <c r="KRZ115" s="940"/>
      <c r="KSA115" s="940"/>
      <c r="KSB115" s="940"/>
      <c r="KSC115" s="940"/>
      <c r="KSD115" s="940"/>
      <c r="KSE115" s="940"/>
      <c r="KSF115" s="940"/>
      <c r="KSG115" s="940"/>
      <c r="KSH115" s="940"/>
      <c r="KSI115" s="940"/>
      <c r="KSJ115" s="940"/>
      <c r="KSK115" s="940"/>
      <c r="KSL115" s="940"/>
      <c r="KSM115" s="940"/>
      <c r="KSN115" s="940"/>
      <c r="KSO115" s="940"/>
      <c r="KSP115" s="940"/>
      <c r="KSQ115" s="940"/>
      <c r="KSR115" s="940"/>
      <c r="KSS115" s="940"/>
      <c r="KST115" s="940"/>
      <c r="KSU115" s="940"/>
      <c r="KSV115" s="940"/>
      <c r="KSW115" s="940"/>
      <c r="KSX115" s="940"/>
      <c r="KSY115" s="940"/>
      <c r="KSZ115" s="940"/>
      <c r="KTA115" s="940"/>
      <c r="KTB115" s="940"/>
      <c r="KTC115" s="940"/>
      <c r="KTD115" s="940"/>
      <c r="KTE115" s="940"/>
      <c r="KTF115" s="940"/>
      <c r="KTG115" s="940"/>
      <c r="KTH115" s="940"/>
      <c r="KTI115" s="940"/>
      <c r="KTJ115" s="940"/>
      <c r="KTK115" s="940"/>
      <c r="KTL115" s="940"/>
      <c r="KTM115" s="940"/>
      <c r="KTN115" s="940"/>
      <c r="KTO115" s="940"/>
      <c r="KTP115" s="940"/>
      <c r="KTQ115" s="940"/>
      <c r="KTR115" s="940"/>
      <c r="KTS115" s="940"/>
      <c r="KTT115" s="940"/>
      <c r="KTU115" s="940"/>
      <c r="KTV115" s="940"/>
      <c r="KTW115" s="940"/>
      <c r="KTX115" s="940"/>
      <c r="KTY115" s="940"/>
      <c r="KTZ115" s="940"/>
      <c r="KUA115" s="940"/>
      <c r="KUB115" s="940"/>
      <c r="KUC115" s="940"/>
      <c r="KUD115" s="940"/>
      <c r="KUE115" s="940"/>
      <c r="KUF115" s="940"/>
      <c r="KUG115" s="940"/>
      <c r="KUH115" s="940"/>
      <c r="KUI115" s="940"/>
      <c r="KUJ115" s="940"/>
      <c r="KUK115" s="940"/>
      <c r="KUL115" s="940"/>
      <c r="KUM115" s="940"/>
      <c r="KUN115" s="940"/>
      <c r="KUO115" s="940"/>
      <c r="KUP115" s="940"/>
      <c r="KUQ115" s="940"/>
      <c r="KUR115" s="940"/>
      <c r="KUS115" s="940"/>
      <c r="KUT115" s="940"/>
      <c r="KUU115" s="940"/>
      <c r="KUV115" s="940"/>
      <c r="KUW115" s="940"/>
      <c r="KUX115" s="940"/>
      <c r="KUY115" s="940"/>
      <c r="KUZ115" s="940"/>
      <c r="KVA115" s="940"/>
      <c r="KVB115" s="940"/>
      <c r="KVC115" s="940"/>
      <c r="KVD115" s="940"/>
      <c r="KVE115" s="940"/>
      <c r="KVF115" s="940"/>
      <c r="KVG115" s="940"/>
      <c r="KVH115" s="940"/>
      <c r="KVI115" s="940"/>
      <c r="KVJ115" s="940"/>
      <c r="KVK115" s="940"/>
      <c r="KVL115" s="940"/>
      <c r="KVM115" s="940"/>
      <c r="KVN115" s="940"/>
      <c r="KVO115" s="940"/>
      <c r="KVP115" s="940"/>
      <c r="KVQ115" s="940"/>
      <c r="KVR115" s="940"/>
      <c r="KVS115" s="940"/>
      <c r="KVT115" s="940"/>
      <c r="KVU115" s="940"/>
      <c r="KVV115" s="940"/>
      <c r="KVW115" s="940"/>
      <c r="KVX115" s="940"/>
      <c r="KVY115" s="940"/>
      <c r="KVZ115" s="940"/>
      <c r="KWA115" s="940"/>
      <c r="KWB115" s="940"/>
      <c r="KWC115" s="940"/>
      <c r="KWD115" s="940"/>
      <c r="KWE115" s="940"/>
      <c r="KWF115" s="940"/>
      <c r="KWG115" s="940"/>
      <c r="KWH115" s="940"/>
      <c r="KWI115" s="940"/>
      <c r="KWJ115" s="940"/>
      <c r="KWK115" s="940"/>
      <c r="KWL115" s="940"/>
      <c r="KWM115" s="940"/>
      <c r="KWN115" s="940"/>
      <c r="KWO115" s="940"/>
      <c r="KWP115" s="940"/>
      <c r="KWQ115" s="940"/>
      <c r="KWR115" s="940"/>
      <c r="KWS115" s="940"/>
      <c r="KWT115" s="940"/>
      <c r="KWU115" s="940"/>
      <c r="KWV115" s="940"/>
      <c r="KWW115" s="940"/>
      <c r="KWX115" s="940"/>
      <c r="KWY115" s="940"/>
      <c r="KWZ115" s="940"/>
      <c r="KXA115" s="940"/>
      <c r="KXB115" s="940"/>
      <c r="KXC115" s="940"/>
      <c r="KXD115" s="940"/>
      <c r="KXE115" s="940"/>
      <c r="KXF115" s="940"/>
      <c r="KXG115" s="940"/>
      <c r="KXH115" s="940"/>
      <c r="KXI115" s="940"/>
      <c r="KXJ115" s="940"/>
      <c r="KXK115" s="940"/>
      <c r="KXL115" s="940"/>
      <c r="KXM115" s="940"/>
      <c r="KXN115" s="940"/>
      <c r="KXO115" s="940"/>
      <c r="KXP115" s="940"/>
      <c r="KXQ115" s="940"/>
      <c r="KXR115" s="940"/>
      <c r="KXS115" s="940"/>
      <c r="KXT115" s="940"/>
      <c r="KXU115" s="940"/>
      <c r="KXV115" s="940"/>
      <c r="KXW115" s="940"/>
      <c r="KXX115" s="940"/>
      <c r="KXY115" s="940"/>
      <c r="KXZ115" s="940"/>
      <c r="KYA115" s="940"/>
      <c r="KYB115" s="940"/>
      <c r="KYC115" s="940"/>
      <c r="KYD115" s="940"/>
      <c r="KYE115" s="940"/>
      <c r="KYF115" s="940"/>
      <c r="KYG115" s="940"/>
      <c r="KYH115" s="940"/>
      <c r="KYI115" s="940"/>
      <c r="KYJ115" s="940"/>
      <c r="KYK115" s="940"/>
      <c r="KYL115" s="940"/>
      <c r="KYM115" s="940"/>
      <c r="KYN115" s="940"/>
      <c r="KYO115" s="940"/>
      <c r="KYP115" s="940"/>
      <c r="KYQ115" s="940"/>
      <c r="KYR115" s="940"/>
      <c r="KYS115" s="940"/>
      <c r="KYT115" s="940"/>
      <c r="KYU115" s="940"/>
      <c r="KYV115" s="940"/>
      <c r="KYW115" s="940"/>
      <c r="KYX115" s="940"/>
      <c r="KYY115" s="940"/>
      <c r="KYZ115" s="940"/>
      <c r="KZA115" s="940"/>
      <c r="KZB115" s="940"/>
      <c r="KZC115" s="940"/>
      <c r="KZD115" s="940"/>
      <c r="KZE115" s="940"/>
      <c r="KZF115" s="940"/>
      <c r="KZG115" s="940"/>
      <c r="KZH115" s="940"/>
      <c r="KZI115" s="940"/>
      <c r="KZJ115" s="940"/>
      <c r="KZK115" s="940"/>
      <c r="KZL115" s="940"/>
      <c r="KZM115" s="940"/>
      <c r="KZN115" s="940"/>
      <c r="KZO115" s="940"/>
      <c r="KZP115" s="940"/>
      <c r="KZQ115" s="940"/>
      <c r="KZR115" s="940"/>
      <c r="KZS115" s="940"/>
      <c r="KZT115" s="940"/>
      <c r="KZU115" s="940"/>
      <c r="KZV115" s="940"/>
      <c r="KZW115" s="940"/>
      <c r="KZX115" s="940"/>
      <c r="KZY115" s="940"/>
      <c r="KZZ115" s="940"/>
      <c r="LAA115" s="940"/>
      <c r="LAB115" s="940"/>
      <c r="LAC115" s="940"/>
      <c r="LAD115" s="940"/>
      <c r="LAE115" s="940"/>
      <c r="LAF115" s="940"/>
      <c r="LAG115" s="940"/>
      <c r="LAH115" s="940"/>
      <c r="LAI115" s="940"/>
      <c r="LAJ115" s="940"/>
      <c r="LAK115" s="940"/>
      <c r="LAL115" s="940"/>
      <c r="LAM115" s="940"/>
      <c r="LAN115" s="940"/>
      <c r="LAO115" s="940"/>
      <c r="LAP115" s="940"/>
      <c r="LAQ115" s="940"/>
      <c r="LAR115" s="940"/>
      <c r="LAS115" s="940"/>
      <c r="LAT115" s="940"/>
      <c r="LAU115" s="940"/>
      <c r="LAV115" s="940"/>
      <c r="LAW115" s="940"/>
      <c r="LAX115" s="940"/>
      <c r="LAY115" s="940"/>
      <c r="LAZ115" s="940"/>
      <c r="LBA115" s="940"/>
      <c r="LBB115" s="940"/>
      <c r="LBC115" s="940"/>
      <c r="LBD115" s="940"/>
      <c r="LBE115" s="940"/>
      <c r="LBF115" s="940"/>
      <c r="LBG115" s="940"/>
      <c r="LBH115" s="940"/>
      <c r="LBI115" s="940"/>
      <c r="LBJ115" s="940"/>
      <c r="LBK115" s="940"/>
      <c r="LBL115" s="940"/>
      <c r="LBM115" s="940"/>
      <c r="LBN115" s="940"/>
      <c r="LBO115" s="940"/>
      <c r="LBP115" s="940"/>
      <c r="LBQ115" s="940"/>
      <c r="LBR115" s="940"/>
      <c r="LBS115" s="940"/>
      <c r="LBT115" s="940"/>
      <c r="LBU115" s="940"/>
      <c r="LBV115" s="940"/>
      <c r="LBW115" s="940"/>
      <c r="LBX115" s="940"/>
      <c r="LBY115" s="940"/>
      <c r="LBZ115" s="940"/>
      <c r="LCA115" s="940"/>
      <c r="LCB115" s="940"/>
      <c r="LCC115" s="940"/>
      <c r="LCD115" s="940"/>
      <c r="LCE115" s="940"/>
      <c r="LCF115" s="940"/>
      <c r="LCG115" s="940"/>
      <c r="LCH115" s="940"/>
      <c r="LCI115" s="940"/>
      <c r="LCJ115" s="940"/>
      <c r="LCK115" s="940"/>
      <c r="LCL115" s="940"/>
      <c r="LCM115" s="940"/>
      <c r="LCN115" s="940"/>
      <c r="LCO115" s="940"/>
      <c r="LCP115" s="940"/>
      <c r="LCQ115" s="940"/>
      <c r="LCR115" s="940"/>
      <c r="LCS115" s="940"/>
      <c r="LCT115" s="940"/>
      <c r="LCU115" s="940"/>
      <c r="LCV115" s="940"/>
      <c r="LCW115" s="940"/>
      <c r="LCX115" s="940"/>
      <c r="LCY115" s="940"/>
      <c r="LCZ115" s="940"/>
      <c r="LDA115" s="940"/>
      <c r="LDB115" s="940"/>
      <c r="LDC115" s="940"/>
      <c r="LDD115" s="940"/>
      <c r="LDE115" s="940"/>
      <c r="LDF115" s="940"/>
      <c r="LDG115" s="940"/>
      <c r="LDH115" s="940"/>
      <c r="LDI115" s="940"/>
      <c r="LDJ115" s="940"/>
      <c r="LDK115" s="940"/>
      <c r="LDL115" s="940"/>
      <c r="LDM115" s="940"/>
      <c r="LDN115" s="940"/>
      <c r="LDO115" s="940"/>
      <c r="LDP115" s="940"/>
      <c r="LDQ115" s="940"/>
      <c r="LDR115" s="940"/>
      <c r="LDS115" s="940"/>
      <c r="LDT115" s="940"/>
      <c r="LDU115" s="940"/>
      <c r="LDV115" s="940"/>
      <c r="LDW115" s="940"/>
      <c r="LDX115" s="940"/>
      <c r="LDY115" s="940"/>
      <c r="LDZ115" s="940"/>
      <c r="LEA115" s="940"/>
      <c r="LEB115" s="940"/>
      <c r="LEC115" s="940"/>
      <c r="LED115" s="940"/>
      <c r="LEE115" s="940"/>
      <c r="LEF115" s="940"/>
      <c r="LEG115" s="940"/>
      <c r="LEH115" s="940"/>
      <c r="LEI115" s="940"/>
      <c r="LEJ115" s="940"/>
      <c r="LEK115" s="940"/>
      <c r="LEL115" s="940"/>
      <c r="LEM115" s="940"/>
      <c r="LEN115" s="940"/>
      <c r="LEO115" s="940"/>
      <c r="LEP115" s="940"/>
      <c r="LEQ115" s="940"/>
      <c r="LER115" s="940"/>
      <c r="LES115" s="940"/>
      <c r="LET115" s="940"/>
      <c r="LEU115" s="940"/>
      <c r="LEV115" s="940"/>
      <c r="LEW115" s="940"/>
      <c r="LEX115" s="940"/>
      <c r="LEY115" s="940"/>
      <c r="LEZ115" s="940"/>
      <c r="LFA115" s="940"/>
      <c r="LFB115" s="940"/>
      <c r="LFC115" s="940"/>
      <c r="LFD115" s="940"/>
      <c r="LFE115" s="940"/>
      <c r="LFF115" s="940"/>
      <c r="LFG115" s="940"/>
      <c r="LFH115" s="940"/>
      <c r="LFI115" s="940"/>
      <c r="LFJ115" s="940"/>
      <c r="LFK115" s="940"/>
      <c r="LFL115" s="940"/>
      <c r="LFM115" s="940"/>
      <c r="LFN115" s="940"/>
      <c r="LFO115" s="940"/>
      <c r="LFP115" s="940"/>
      <c r="LFQ115" s="940"/>
      <c r="LFR115" s="940"/>
      <c r="LFS115" s="940"/>
      <c r="LFT115" s="940"/>
      <c r="LFU115" s="940"/>
      <c r="LFV115" s="940"/>
      <c r="LFW115" s="940"/>
      <c r="LFX115" s="940"/>
      <c r="LFY115" s="940"/>
      <c r="LFZ115" s="940"/>
      <c r="LGA115" s="940"/>
      <c r="LGB115" s="940"/>
      <c r="LGC115" s="940"/>
      <c r="LGD115" s="940"/>
      <c r="LGE115" s="940"/>
      <c r="LGF115" s="940"/>
      <c r="LGG115" s="940"/>
      <c r="LGH115" s="940"/>
      <c r="LGI115" s="940"/>
      <c r="LGJ115" s="940"/>
      <c r="LGK115" s="940"/>
      <c r="LGL115" s="940"/>
      <c r="LGM115" s="940"/>
      <c r="LGN115" s="940"/>
      <c r="LGO115" s="940"/>
      <c r="LGP115" s="940"/>
      <c r="LGQ115" s="940"/>
      <c r="LGR115" s="940"/>
      <c r="LGS115" s="940"/>
      <c r="LGT115" s="940"/>
      <c r="LGU115" s="940"/>
      <c r="LGV115" s="940"/>
      <c r="LGW115" s="940"/>
      <c r="LGX115" s="940"/>
      <c r="LGY115" s="940"/>
      <c r="LGZ115" s="940"/>
      <c r="LHA115" s="940"/>
      <c r="LHB115" s="940"/>
      <c r="LHC115" s="940"/>
      <c r="LHD115" s="940"/>
      <c r="LHE115" s="940"/>
      <c r="LHF115" s="940"/>
      <c r="LHG115" s="940"/>
      <c r="LHH115" s="940"/>
      <c r="LHI115" s="940"/>
      <c r="LHJ115" s="940"/>
      <c r="LHK115" s="940"/>
      <c r="LHL115" s="940"/>
      <c r="LHM115" s="940"/>
      <c r="LHN115" s="940"/>
      <c r="LHO115" s="940"/>
      <c r="LHP115" s="940"/>
      <c r="LHQ115" s="940"/>
      <c r="LHR115" s="940"/>
      <c r="LHS115" s="940"/>
      <c r="LHT115" s="940"/>
      <c r="LHU115" s="940"/>
      <c r="LHV115" s="940"/>
      <c r="LHW115" s="940"/>
      <c r="LHX115" s="940"/>
      <c r="LHY115" s="940"/>
      <c r="LHZ115" s="940"/>
      <c r="LIA115" s="940"/>
      <c r="LIB115" s="940"/>
      <c r="LIC115" s="940"/>
      <c r="LID115" s="940"/>
      <c r="LIE115" s="940"/>
      <c r="LIF115" s="940"/>
      <c r="LIG115" s="940"/>
      <c r="LIH115" s="940"/>
      <c r="LII115" s="940"/>
      <c r="LIJ115" s="940"/>
      <c r="LIK115" s="940"/>
      <c r="LIL115" s="940"/>
      <c r="LIM115" s="940"/>
      <c r="LIN115" s="940"/>
      <c r="LIO115" s="940"/>
      <c r="LIP115" s="940"/>
      <c r="LIQ115" s="940"/>
      <c r="LIR115" s="940"/>
      <c r="LIS115" s="940"/>
      <c r="LIT115" s="940"/>
      <c r="LIU115" s="940"/>
      <c r="LIV115" s="940"/>
      <c r="LIW115" s="940"/>
      <c r="LIX115" s="940"/>
      <c r="LIY115" s="940"/>
      <c r="LIZ115" s="940"/>
      <c r="LJA115" s="940"/>
      <c r="LJB115" s="940"/>
      <c r="LJC115" s="940"/>
      <c r="LJD115" s="940"/>
      <c r="LJE115" s="940"/>
      <c r="LJF115" s="940"/>
      <c r="LJG115" s="940"/>
      <c r="LJH115" s="940"/>
      <c r="LJI115" s="940"/>
      <c r="LJJ115" s="940"/>
      <c r="LJK115" s="940"/>
      <c r="LJL115" s="940"/>
      <c r="LJM115" s="940"/>
      <c r="LJN115" s="940"/>
      <c r="LJO115" s="940"/>
      <c r="LJP115" s="940"/>
      <c r="LJQ115" s="940"/>
      <c r="LJR115" s="940"/>
      <c r="LJS115" s="940"/>
      <c r="LJT115" s="940"/>
      <c r="LJU115" s="940"/>
      <c r="LJV115" s="940"/>
      <c r="LJW115" s="940"/>
      <c r="LJX115" s="940"/>
      <c r="LJY115" s="940"/>
      <c r="LJZ115" s="940"/>
      <c r="LKA115" s="940"/>
      <c r="LKB115" s="940"/>
      <c r="LKC115" s="940"/>
      <c r="LKD115" s="940"/>
      <c r="LKE115" s="940"/>
      <c r="LKF115" s="940"/>
      <c r="LKG115" s="940"/>
      <c r="LKH115" s="940"/>
      <c r="LKI115" s="940"/>
      <c r="LKJ115" s="940"/>
      <c r="LKK115" s="940"/>
      <c r="LKL115" s="940"/>
      <c r="LKM115" s="940"/>
      <c r="LKN115" s="940"/>
      <c r="LKO115" s="940"/>
      <c r="LKP115" s="940"/>
      <c r="LKQ115" s="940"/>
      <c r="LKR115" s="940"/>
      <c r="LKS115" s="940"/>
      <c r="LKT115" s="940"/>
      <c r="LKU115" s="940"/>
      <c r="LKV115" s="940"/>
      <c r="LKW115" s="940"/>
      <c r="LKX115" s="940"/>
      <c r="LKY115" s="940"/>
      <c r="LKZ115" s="940"/>
      <c r="LLA115" s="940"/>
      <c r="LLB115" s="940"/>
      <c r="LLC115" s="940"/>
      <c r="LLD115" s="940"/>
      <c r="LLE115" s="940"/>
      <c r="LLF115" s="940"/>
      <c r="LLG115" s="940"/>
      <c r="LLH115" s="940"/>
      <c r="LLI115" s="940"/>
      <c r="LLJ115" s="940"/>
      <c r="LLK115" s="940"/>
      <c r="LLL115" s="940"/>
      <c r="LLM115" s="940"/>
      <c r="LLN115" s="940"/>
      <c r="LLO115" s="940"/>
      <c r="LLP115" s="940"/>
      <c r="LLQ115" s="940"/>
      <c r="LLR115" s="940"/>
      <c r="LLS115" s="940"/>
      <c r="LLT115" s="940"/>
      <c r="LLU115" s="940"/>
      <c r="LLV115" s="940"/>
      <c r="LLW115" s="940"/>
      <c r="LLX115" s="940"/>
      <c r="LLY115" s="940"/>
      <c r="LLZ115" s="940"/>
      <c r="LMA115" s="940"/>
      <c r="LMB115" s="940"/>
      <c r="LMC115" s="940"/>
      <c r="LMD115" s="940"/>
      <c r="LME115" s="940"/>
      <c r="LMF115" s="940"/>
      <c r="LMG115" s="940"/>
      <c r="LMH115" s="940"/>
      <c r="LMI115" s="940"/>
      <c r="LMJ115" s="940"/>
      <c r="LMK115" s="940"/>
      <c r="LML115" s="940"/>
      <c r="LMM115" s="940"/>
      <c r="LMN115" s="940"/>
      <c r="LMO115" s="940"/>
      <c r="LMP115" s="940"/>
      <c r="LMQ115" s="940"/>
      <c r="LMR115" s="940"/>
      <c r="LMS115" s="940"/>
      <c r="LMT115" s="940"/>
      <c r="LMU115" s="940"/>
      <c r="LMV115" s="940"/>
      <c r="LMW115" s="940"/>
      <c r="LMX115" s="940"/>
      <c r="LMY115" s="940"/>
      <c r="LMZ115" s="940"/>
      <c r="LNA115" s="940"/>
      <c r="LNB115" s="940"/>
      <c r="LNC115" s="940"/>
      <c r="LND115" s="940"/>
      <c r="LNE115" s="940"/>
      <c r="LNF115" s="940"/>
      <c r="LNG115" s="940"/>
      <c r="LNH115" s="940"/>
      <c r="LNI115" s="940"/>
      <c r="LNJ115" s="940"/>
      <c r="LNK115" s="940"/>
      <c r="LNL115" s="940"/>
      <c r="LNM115" s="940"/>
      <c r="LNN115" s="940"/>
      <c r="LNO115" s="940"/>
      <c r="LNP115" s="940"/>
      <c r="LNQ115" s="940"/>
      <c r="LNR115" s="940"/>
      <c r="LNS115" s="940"/>
      <c r="LNT115" s="940"/>
      <c r="LNU115" s="940"/>
      <c r="LNV115" s="940"/>
      <c r="LNW115" s="940"/>
      <c r="LNX115" s="940"/>
      <c r="LNY115" s="940"/>
      <c r="LNZ115" s="940"/>
      <c r="LOA115" s="940"/>
      <c r="LOB115" s="940"/>
      <c r="LOC115" s="940"/>
      <c r="LOD115" s="940"/>
      <c r="LOE115" s="940"/>
      <c r="LOF115" s="940"/>
      <c r="LOG115" s="940"/>
      <c r="LOH115" s="940"/>
      <c r="LOI115" s="940"/>
      <c r="LOJ115" s="940"/>
      <c r="LOK115" s="940"/>
      <c r="LOL115" s="940"/>
      <c r="LOM115" s="940"/>
      <c r="LON115" s="940"/>
      <c r="LOO115" s="940"/>
      <c r="LOP115" s="940"/>
      <c r="LOQ115" s="940"/>
      <c r="LOR115" s="940"/>
      <c r="LOS115" s="940"/>
      <c r="LOT115" s="940"/>
      <c r="LOU115" s="940"/>
      <c r="LOV115" s="940"/>
      <c r="LOW115" s="940"/>
      <c r="LOX115" s="940"/>
      <c r="LOY115" s="940"/>
      <c r="LOZ115" s="940"/>
      <c r="LPA115" s="940"/>
      <c r="LPB115" s="940"/>
      <c r="LPC115" s="940"/>
      <c r="LPD115" s="940"/>
      <c r="LPE115" s="940"/>
      <c r="LPF115" s="940"/>
      <c r="LPG115" s="940"/>
      <c r="LPH115" s="940"/>
      <c r="LPI115" s="940"/>
      <c r="LPJ115" s="940"/>
      <c r="LPK115" s="940"/>
      <c r="LPL115" s="940"/>
      <c r="LPM115" s="940"/>
      <c r="LPN115" s="940"/>
      <c r="LPO115" s="940"/>
      <c r="LPP115" s="940"/>
      <c r="LPQ115" s="940"/>
      <c r="LPR115" s="940"/>
      <c r="LPS115" s="940"/>
      <c r="LPT115" s="940"/>
      <c r="LPU115" s="940"/>
      <c r="LPV115" s="940"/>
      <c r="LPW115" s="940"/>
      <c r="LPX115" s="940"/>
      <c r="LPY115" s="940"/>
      <c r="LPZ115" s="940"/>
      <c r="LQA115" s="940"/>
      <c r="LQB115" s="940"/>
      <c r="LQC115" s="940"/>
      <c r="LQD115" s="940"/>
      <c r="LQE115" s="940"/>
      <c r="LQF115" s="940"/>
      <c r="LQG115" s="940"/>
      <c r="LQH115" s="940"/>
      <c r="LQI115" s="940"/>
      <c r="LQJ115" s="940"/>
      <c r="LQK115" s="940"/>
      <c r="LQL115" s="940"/>
      <c r="LQM115" s="940"/>
      <c r="LQN115" s="940"/>
      <c r="LQO115" s="940"/>
      <c r="LQP115" s="940"/>
      <c r="LQQ115" s="940"/>
      <c r="LQR115" s="940"/>
      <c r="LQS115" s="940"/>
      <c r="LQT115" s="940"/>
      <c r="LQU115" s="940"/>
      <c r="LQV115" s="940"/>
      <c r="LQW115" s="940"/>
      <c r="LQX115" s="940"/>
      <c r="LQY115" s="940"/>
      <c r="LQZ115" s="940"/>
      <c r="LRA115" s="940"/>
      <c r="LRB115" s="940"/>
      <c r="LRC115" s="940"/>
      <c r="LRD115" s="940"/>
      <c r="LRE115" s="940"/>
      <c r="LRF115" s="940"/>
      <c r="LRG115" s="940"/>
      <c r="LRH115" s="940"/>
      <c r="LRI115" s="940"/>
      <c r="LRJ115" s="940"/>
      <c r="LRK115" s="940"/>
      <c r="LRL115" s="940"/>
      <c r="LRM115" s="940"/>
      <c r="LRN115" s="940"/>
      <c r="LRO115" s="940"/>
      <c r="LRP115" s="940"/>
      <c r="LRQ115" s="940"/>
      <c r="LRR115" s="940"/>
      <c r="LRS115" s="940"/>
      <c r="LRT115" s="940"/>
      <c r="LRU115" s="940"/>
      <c r="LRV115" s="940"/>
      <c r="LRW115" s="940"/>
      <c r="LRX115" s="940"/>
      <c r="LRY115" s="940"/>
      <c r="LRZ115" s="940"/>
      <c r="LSA115" s="940"/>
      <c r="LSB115" s="940"/>
      <c r="LSC115" s="940"/>
      <c r="LSD115" s="940"/>
      <c r="LSE115" s="940"/>
      <c r="LSF115" s="940"/>
      <c r="LSG115" s="940"/>
      <c r="LSH115" s="940"/>
      <c r="LSI115" s="940"/>
      <c r="LSJ115" s="940"/>
      <c r="LSK115" s="940"/>
      <c r="LSL115" s="940"/>
      <c r="LSM115" s="940"/>
      <c r="LSN115" s="940"/>
      <c r="LSO115" s="940"/>
      <c r="LSP115" s="940"/>
      <c r="LSQ115" s="940"/>
      <c r="LSR115" s="940"/>
      <c r="LSS115" s="940"/>
      <c r="LST115" s="940"/>
      <c r="LSU115" s="940"/>
      <c r="LSV115" s="940"/>
      <c r="LSW115" s="940"/>
      <c r="LSX115" s="940"/>
      <c r="LSY115" s="940"/>
      <c r="LSZ115" s="940"/>
      <c r="LTA115" s="940"/>
      <c r="LTB115" s="940"/>
      <c r="LTC115" s="940"/>
      <c r="LTD115" s="940"/>
      <c r="LTE115" s="940"/>
      <c r="LTF115" s="940"/>
      <c r="LTG115" s="940"/>
      <c r="LTH115" s="940"/>
      <c r="LTI115" s="940"/>
      <c r="LTJ115" s="940"/>
      <c r="LTK115" s="940"/>
      <c r="LTL115" s="940"/>
      <c r="LTM115" s="940"/>
      <c r="LTN115" s="940"/>
      <c r="LTO115" s="940"/>
      <c r="LTP115" s="940"/>
      <c r="LTQ115" s="940"/>
      <c r="LTR115" s="940"/>
      <c r="LTS115" s="940"/>
      <c r="LTT115" s="940"/>
      <c r="LTU115" s="940"/>
      <c r="LTV115" s="940"/>
      <c r="LTW115" s="940"/>
      <c r="LTX115" s="940"/>
      <c r="LTY115" s="940"/>
      <c r="LTZ115" s="940"/>
      <c r="LUA115" s="940"/>
      <c r="LUB115" s="940"/>
      <c r="LUC115" s="940"/>
      <c r="LUD115" s="940"/>
      <c r="LUE115" s="940"/>
      <c r="LUF115" s="940"/>
      <c r="LUG115" s="940"/>
      <c r="LUH115" s="940"/>
      <c r="LUI115" s="940"/>
      <c r="LUJ115" s="940"/>
      <c r="LUK115" s="940"/>
      <c r="LUL115" s="940"/>
      <c r="LUM115" s="940"/>
      <c r="LUN115" s="940"/>
      <c r="LUO115" s="940"/>
      <c r="LUP115" s="940"/>
      <c r="LUQ115" s="940"/>
      <c r="LUR115" s="940"/>
      <c r="LUS115" s="940"/>
      <c r="LUT115" s="940"/>
      <c r="LUU115" s="940"/>
      <c r="LUV115" s="940"/>
      <c r="LUW115" s="940"/>
      <c r="LUX115" s="940"/>
      <c r="LUY115" s="940"/>
      <c r="LUZ115" s="940"/>
      <c r="LVA115" s="940"/>
      <c r="LVB115" s="940"/>
      <c r="LVC115" s="940"/>
      <c r="LVD115" s="940"/>
      <c r="LVE115" s="940"/>
      <c r="LVF115" s="940"/>
      <c r="LVG115" s="940"/>
      <c r="LVH115" s="940"/>
      <c r="LVI115" s="940"/>
      <c r="LVJ115" s="940"/>
      <c r="LVK115" s="940"/>
      <c r="LVL115" s="940"/>
      <c r="LVM115" s="940"/>
      <c r="LVN115" s="940"/>
      <c r="LVO115" s="940"/>
      <c r="LVP115" s="940"/>
      <c r="LVQ115" s="940"/>
      <c r="LVR115" s="940"/>
      <c r="LVS115" s="940"/>
      <c r="LVT115" s="940"/>
      <c r="LVU115" s="940"/>
      <c r="LVV115" s="940"/>
      <c r="LVW115" s="940"/>
      <c r="LVX115" s="940"/>
      <c r="LVY115" s="940"/>
      <c r="LVZ115" s="940"/>
      <c r="LWA115" s="940"/>
      <c r="LWB115" s="940"/>
      <c r="LWC115" s="940"/>
      <c r="LWD115" s="940"/>
      <c r="LWE115" s="940"/>
      <c r="LWF115" s="940"/>
      <c r="LWG115" s="940"/>
      <c r="LWH115" s="940"/>
      <c r="LWI115" s="940"/>
      <c r="LWJ115" s="940"/>
      <c r="LWK115" s="940"/>
      <c r="LWL115" s="940"/>
      <c r="LWM115" s="940"/>
      <c r="LWN115" s="940"/>
      <c r="LWO115" s="940"/>
      <c r="LWP115" s="940"/>
      <c r="LWQ115" s="940"/>
      <c r="LWR115" s="940"/>
      <c r="LWS115" s="940"/>
      <c r="LWT115" s="940"/>
      <c r="LWU115" s="940"/>
      <c r="LWV115" s="940"/>
      <c r="LWW115" s="940"/>
      <c r="LWX115" s="940"/>
      <c r="LWY115" s="940"/>
      <c r="LWZ115" s="940"/>
      <c r="LXA115" s="940"/>
      <c r="LXB115" s="940"/>
      <c r="LXC115" s="940"/>
      <c r="LXD115" s="940"/>
      <c r="LXE115" s="940"/>
      <c r="LXF115" s="940"/>
      <c r="LXG115" s="940"/>
      <c r="LXH115" s="940"/>
      <c r="LXI115" s="940"/>
      <c r="LXJ115" s="940"/>
      <c r="LXK115" s="940"/>
      <c r="LXL115" s="940"/>
      <c r="LXM115" s="940"/>
      <c r="LXN115" s="940"/>
      <c r="LXO115" s="940"/>
      <c r="LXP115" s="940"/>
      <c r="LXQ115" s="940"/>
      <c r="LXR115" s="940"/>
      <c r="LXS115" s="940"/>
      <c r="LXT115" s="940"/>
      <c r="LXU115" s="940"/>
      <c r="LXV115" s="940"/>
      <c r="LXW115" s="940"/>
      <c r="LXX115" s="940"/>
      <c r="LXY115" s="940"/>
      <c r="LXZ115" s="940"/>
      <c r="LYA115" s="940"/>
      <c r="LYB115" s="940"/>
      <c r="LYC115" s="940"/>
      <c r="LYD115" s="940"/>
      <c r="LYE115" s="940"/>
      <c r="LYF115" s="940"/>
      <c r="LYG115" s="940"/>
      <c r="LYH115" s="940"/>
      <c r="LYI115" s="940"/>
      <c r="LYJ115" s="940"/>
      <c r="LYK115" s="940"/>
      <c r="LYL115" s="940"/>
      <c r="LYM115" s="940"/>
      <c r="LYN115" s="940"/>
      <c r="LYO115" s="940"/>
      <c r="LYP115" s="940"/>
      <c r="LYQ115" s="940"/>
      <c r="LYR115" s="940"/>
      <c r="LYS115" s="940"/>
      <c r="LYT115" s="940"/>
      <c r="LYU115" s="940"/>
      <c r="LYV115" s="940"/>
      <c r="LYW115" s="940"/>
      <c r="LYX115" s="940"/>
      <c r="LYY115" s="940"/>
      <c r="LYZ115" s="940"/>
      <c r="LZA115" s="940"/>
      <c r="LZB115" s="940"/>
      <c r="LZC115" s="940"/>
      <c r="LZD115" s="940"/>
      <c r="LZE115" s="940"/>
      <c r="LZF115" s="940"/>
      <c r="LZG115" s="940"/>
      <c r="LZH115" s="940"/>
      <c r="LZI115" s="940"/>
      <c r="LZJ115" s="940"/>
      <c r="LZK115" s="940"/>
      <c r="LZL115" s="940"/>
      <c r="LZM115" s="940"/>
      <c r="LZN115" s="940"/>
      <c r="LZO115" s="940"/>
      <c r="LZP115" s="940"/>
      <c r="LZQ115" s="940"/>
      <c r="LZR115" s="940"/>
      <c r="LZS115" s="940"/>
      <c r="LZT115" s="940"/>
      <c r="LZU115" s="940"/>
      <c r="LZV115" s="940"/>
      <c r="LZW115" s="940"/>
      <c r="LZX115" s="940"/>
      <c r="LZY115" s="940"/>
      <c r="LZZ115" s="940"/>
      <c r="MAA115" s="940"/>
      <c r="MAB115" s="940"/>
      <c r="MAC115" s="940"/>
      <c r="MAD115" s="940"/>
      <c r="MAE115" s="940"/>
      <c r="MAF115" s="940"/>
      <c r="MAG115" s="940"/>
      <c r="MAH115" s="940"/>
      <c r="MAI115" s="940"/>
      <c r="MAJ115" s="940"/>
      <c r="MAK115" s="940"/>
      <c r="MAL115" s="940"/>
      <c r="MAM115" s="940"/>
      <c r="MAN115" s="940"/>
      <c r="MAO115" s="940"/>
      <c r="MAP115" s="940"/>
      <c r="MAQ115" s="940"/>
      <c r="MAR115" s="940"/>
      <c r="MAS115" s="940"/>
      <c r="MAT115" s="940"/>
      <c r="MAU115" s="940"/>
      <c r="MAV115" s="940"/>
      <c r="MAW115" s="940"/>
      <c r="MAX115" s="940"/>
      <c r="MAY115" s="940"/>
      <c r="MAZ115" s="940"/>
      <c r="MBA115" s="940"/>
      <c r="MBB115" s="940"/>
      <c r="MBC115" s="940"/>
      <c r="MBD115" s="940"/>
      <c r="MBE115" s="940"/>
      <c r="MBF115" s="940"/>
      <c r="MBG115" s="940"/>
      <c r="MBH115" s="940"/>
      <c r="MBI115" s="940"/>
      <c r="MBJ115" s="940"/>
      <c r="MBK115" s="940"/>
      <c r="MBL115" s="940"/>
      <c r="MBM115" s="940"/>
      <c r="MBN115" s="940"/>
      <c r="MBO115" s="940"/>
      <c r="MBP115" s="940"/>
      <c r="MBQ115" s="940"/>
      <c r="MBR115" s="940"/>
      <c r="MBS115" s="940"/>
      <c r="MBT115" s="940"/>
      <c r="MBU115" s="940"/>
      <c r="MBV115" s="940"/>
      <c r="MBW115" s="940"/>
      <c r="MBX115" s="940"/>
      <c r="MBY115" s="940"/>
      <c r="MBZ115" s="940"/>
      <c r="MCA115" s="940"/>
      <c r="MCB115" s="940"/>
      <c r="MCC115" s="940"/>
      <c r="MCD115" s="940"/>
      <c r="MCE115" s="940"/>
      <c r="MCF115" s="940"/>
      <c r="MCG115" s="940"/>
      <c r="MCH115" s="940"/>
      <c r="MCI115" s="940"/>
      <c r="MCJ115" s="940"/>
      <c r="MCK115" s="940"/>
      <c r="MCL115" s="940"/>
      <c r="MCM115" s="940"/>
      <c r="MCN115" s="940"/>
      <c r="MCO115" s="940"/>
      <c r="MCP115" s="940"/>
      <c r="MCQ115" s="940"/>
      <c r="MCR115" s="940"/>
      <c r="MCS115" s="940"/>
      <c r="MCT115" s="940"/>
      <c r="MCU115" s="940"/>
      <c r="MCV115" s="940"/>
      <c r="MCW115" s="940"/>
      <c r="MCX115" s="940"/>
      <c r="MCY115" s="940"/>
      <c r="MCZ115" s="940"/>
      <c r="MDA115" s="940"/>
      <c r="MDB115" s="940"/>
      <c r="MDC115" s="940"/>
      <c r="MDD115" s="940"/>
      <c r="MDE115" s="940"/>
      <c r="MDF115" s="940"/>
      <c r="MDG115" s="940"/>
      <c r="MDH115" s="940"/>
      <c r="MDI115" s="940"/>
      <c r="MDJ115" s="940"/>
      <c r="MDK115" s="940"/>
      <c r="MDL115" s="940"/>
      <c r="MDM115" s="940"/>
      <c r="MDN115" s="940"/>
      <c r="MDO115" s="940"/>
      <c r="MDP115" s="940"/>
      <c r="MDQ115" s="940"/>
      <c r="MDR115" s="940"/>
      <c r="MDS115" s="940"/>
      <c r="MDT115" s="940"/>
      <c r="MDU115" s="940"/>
      <c r="MDV115" s="940"/>
      <c r="MDW115" s="940"/>
      <c r="MDX115" s="940"/>
      <c r="MDY115" s="940"/>
      <c r="MDZ115" s="940"/>
      <c r="MEA115" s="940"/>
      <c r="MEB115" s="940"/>
      <c r="MEC115" s="940"/>
      <c r="MED115" s="940"/>
      <c r="MEE115" s="940"/>
      <c r="MEF115" s="940"/>
      <c r="MEG115" s="940"/>
      <c r="MEH115" s="940"/>
      <c r="MEI115" s="940"/>
      <c r="MEJ115" s="940"/>
      <c r="MEK115" s="940"/>
      <c r="MEL115" s="940"/>
      <c r="MEM115" s="940"/>
      <c r="MEN115" s="940"/>
      <c r="MEO115" s="940"/>
      <c r="MEP115" s="940"/>
      <c r="MEQ115" s="940"/>
      <c r="MER115" s="940"/>
      <c r="MES115" s="940"/>
      <c r="MET115" s="940"/>
      <c r="MEU115" s="940"/>
      <c r="MEV115" s="940"/>
      <c r="MEW115" s="940"/>
      <c r="MEX115" s="940"/>
      <c r="MEY115" s="940"/>
      <c r="MEZ115" s="940"/>
      <c r="MFA115" s="940"/>
      <c r="MFB115" s="940"/>
      <c r="MFC115" s="940"/>
      <c r="MFD115" s="940"/>
      <c r="MFE115" s="940"/>
      <c r="MFF115" s="940"/>
      <c r="MFG115" s="940"/>
      <c r="MFH115" s="940"/>
      <c r="MFI115" s="940"/>
      <c r="MFJ115" s="940"/>
      <c r="MFK115" s="940"/>
      <c r="MFL115" s="940"/>
      <c r="MFM115" s="940"/>
      <c r="MFN115" s="940"/>
      <c r="MFO115" s="940"/>
      <c r="MFP115" s="940"/>
      <c r="MFQ115" s="940"/>
      <c r="MFR115" s="940"/>
      <c r="MFS115" s="940"/>
      <c r="MFT115" s="940"/>
      <c r="MFU115" s="940"/>
      <c r="MFV115" s="940"/>
      <c r="MFW115" s="940"/>
      <c r="MFX115" s="940"/>
      <c r="MFY115" s="940"/>
      <c r="MFZ115" s="940"/>
      <c r="MGA115" s="940"/>
      <c r="MGB115" s="940"/>
      <c r="MGC115" s="940"/>
      <c r="MGD115" s="940"/>
      <c r="MGE115" s="940"/>
      <c r="MGF115" s="940"/>
      <c r="MGG115" s="940"/>
      <c r="MGH115" s="940"/>
      <c r="MGI115" s="940"/>
      <c r="MGJ115" s="940"/>
      <c r="MGK115" s="940"/>
      <c r="MGL115" s="940"/>
      <c r="MGM115" s="940"/>
      <c r="MGN115" s="940"/>
      <c r="MGO115" s="940"/>
      <c r="MGP115" s="940"/>
      <c r="MGQ115" s="940"/>
      <c r="MGR115" s="940"/>
      <c r="MGS115" s="940"/>
      <c r="MGT115" s="940"/>
      <c r="MGU115" s="940"/>
      <c r="MGV115" s="940"/>
      <c r="MGW115" s="940"/>
      <c r="MGX115" s="940"/>
      <c r="MGY115" s="940"/>
      <c r="MGZ115" s="940"/>
      <c r="MHA115" s="940"/>
      <c r="MHB115" s="940"/>
      <c r="MHC115" s="940"/>
      <c r="MHD115" s="940"/>
      <c r="MHE115" s="940"/>
      <c r="MHF115" s="940"/>
      <c r="MHG115" s="940"/>
      <c r="MHH115" s="940"/>
      <c r="MHI115" s="940"/>
      <c r="MHJ115" s="940"/>
      <c r="MHK115" s="940"/>
      <c r="MHL115" s="940"/>
      <c r="MHM115" s="940"/>
      <c r="MHN115" s="940"/>
      <c r="MHO115" s="940"/>
      <c r="MHP115" s="940"/>
      <c r="MHQ115" s="940"/>
      <c r="MHR115" s="940"/>
      <c r="MHS115" s="940"/>
      <c r="MHT115" s="940"/>
      <c r="MHU115" s="940"/>
      <c r="MHV115" s="940"/>
      <c r="MHW115" s="940"/>
      <c r="MHX115" s="940"/>
      <c r="MHY115" s="940"/>
      <c r="MHZ115" s="940"/>
      <c r="MIA115" s="940"/>
      <c r="MIB115" s="940"/>
      <c r="MIC115" s="940"/>
      <c r="MID115" s="940"/>
      <c r="MIE115" s="940"/>
      <c r="MIF115" s="940"/>
      <c r="MIG115" s="940"/>
      <c r="MIH115" s="940"/>
      <c r="MII115" s="940"/>
      <c r="MIJ115" s="940"/>
      <c r="MIK115" s="940"/>
      <c r="MIL115" s="940"/>
      <c r="MIM115" s="940"/>
      <c r="MIN115" s="940"/>
      <c r="MIO115" s="940"/>
      <c r="MIP115" s="940"/>
      <c r="MIQ115" s="940"/>
      <c r="MIR115" s="940"/>
      <c r="MIS115" s="940"/>
      <c r="MIT115" s="940"/>
      <c r="MIU115" s="940"/>
      <c r="MIV115" s="940"/>
      <c r="MIW115" s="940"/>
      <c r="MIX115" s="940"/>
      <c r="MIY115" s="940"/>
      <c r="MIZ115" s="940"/>
      <c r="MJA115" s="940"/>
      <c r="MJB115" s="940"/>
      <c r="MJC115" s="940"/>
      <c r="MJD115" s="940"/>
      <c r="MJE115" s="940"/>
      <c r="MJF115" s="940"/>
      <c r="MJG115" s="940"/>
      <c r="MJH115" s="940"/>
      <c r="MJI115" s="940"/>
      <c r="MJJ115" s="940"/>
      <c r="MJK115" s="940"/>
      <c r="MJL115" s="940"/>
      <c r="MJM115" s="940"/>
      <c r="MJN115" s="940"/>
      <c r="MJO115" s="940"/>
      <c r="MJP115" s="940"/>
      <c r="MJQ115" s="940"/>
      <c r="MJR115" s="940"/>
      <c r="MJS115" s="940"/>
      <c r="MJT115" s="940"/>
      <c r="MJU115" s="940"/>
      <c r="MJV115" s="940"/>
      <c r="MJW115" s="940"/>
      <c r="MJX115" s="940"/>
      <c r="MJY115" s="940"/>
      <c r="MJZ115" s="940"/>
      <c r="MKA115" s="940"/>
      <c r="MKB115" s="940"/>
      <c r="MKC115" s="940"/>
      <c r="MKD115" s="940"/>
      <c r="MKE115" s="940"/>
      <c r="MKF115" s="940"/>
      <c r="MKG115" s="940"/>
      <c r="MKH115" s="940"/>
      <c r="MKI115" s="940"/>
      <c r="MKJ115" s="940"/>
      <c r="MKK115" s="940"/>
      <c r="MKL115" s="940"/>
      <c r="MKM115" s="940"/>
      <c r="MKN115" s="940"/>
      <c r="MKO115" s="940"/>
      <c r="MKP115" s="940"/>
      <c r="MKQ115" s="940"/>
      <c r="MKR115" s="940"/>
      <c r="MKS115" s="940"/>
      <c r="MKT115" s="940"/>
      <c r="MKU115" s="940"/>
      <c r="MKV115" s="940"/>
      <c r="MKW115" s="940"/>
      <c r="MKX115" s="940"/>
      <c r="MKY115" s="940"/>
      <c r="MKZ115" s="940"/>
      <c r="MLA115" s="940"/>
      <c r="MLB115" s="940"/>
      <c r="MLC115" s="940"/>
      <c r="MLD115" s="940"/>
      <c r="MLE115" s="940"/>
      <c r="MLF115" s="940"/>
      <c r="MLG115" s="940"/>
      <c r="MLH115" s="940"/>
      <c r="MLI115" s="940"/>
      <c r="MLJ115" s="940"/>
      <c r="MLK115" s="940"/>
      <c r="MLL115" s="940"/>
      <c r="MLM115" s="940"/>
      <c r="MLN115" s="940"/>
      <c r="MLO115" s="940"/>
      <c r="MLP115" s="940"/>
      <c r="MLQ115" s="940"/>
      <c r="MLR115" s="940"/>
      <c r="MLS115" s="940"/>
      <c r="MLT115" s="940"/>
      <c r="MLU115" s="940"/>
      <c r="MLV115" s="940"/>
      <c r="MLW115" s="940"/>
      <c r="MLX115" s="940"/>
      <c r="MLY115" s="940"/>
      <c r="MLZ115" s="940"/>
      <c r="MMA115" s="940"/>
      <c r="MMB115" s="940"/>
      <c r="MMC115" s="940"/>
      <c r="MMD115" s="940"/>
      <c r="MME115" s="940"/>
      <c r="MMF115" s="940"/>
      <c r="MMG115" s="940"/>
      <c r="MMH115" s="940"/>
      <c r="MMI115" s="940"/>
      <c r="MMJ115" s="940"/>
      <c r="MMK115" s="940"/>
      <c r="MML115" s="940"/>
      <c r="MMM115" s="940"/>
      <c r="MMN115" s="940"/>
      <c r="MMO115" s="940"/>
      <c r="MMP115" s="940"/>
      <c r="MMQ115" s="940"/>
      <c r="MMR115" s="940"/>
      <c r="MMS115" s="940"/>
      <c r="MMT115" s="940"/>
      <c r="MMU115" s="940"/>
      <c r="MMV115" s="940"/>
      <c r="MMW115" s="940"/>
      <c r="MMX115" s="940"/>
      <c r="MMY115" s="940"/>
      <c r="MMZ115" s="940"/>
      <c r="MNA115" s="940"/>
      <c r="MNB115" s="940"/>
      <c r="MNC115" s="940"/>
      <c r="MND115" s="940"/>
      <c r="MNE115" s="940"/>
      <c r="MNF115" s="940"/>
      <c r="MNG115" s="940"/>
      <c r="MNH115" s="940"/>
      <c r="MNI115" s="940"/>
      <c r="MNJ115" s="940"/>
      <c r="MNK115" s="940"/>
      <c r="MNL115" s="940"/>
      <c r="MNM115" s="940"/>
      <c r="MNN115" s="940"/>
      <c r="MNO115" s="940"/>
      <c r="MNP115" s="940"/>
      <c r="MNQ115" s="940"/>
      <c r="MNR115" s="940"/>
      <c r="MNS115" s="940"/>
      <c r="MNT115" s="940"/>
      <c r="MNU115" s="940"/>
      <c r="MNV115" s="940"/>
      <c r="MNW115" s="940"/>
      <c r="MNX115" s="940"/>
      <c r="MNY115" s="940"/>
      <c r="MNZ115" s="940"/>
      <c r="MOA115" s="940"/>
      <c r="MOB115" s="940"/>
      <c r="MOC115" s="940"/>
      <c r="MOD115" s="940"/>
      <c r="MOE115" s="940"/>
      <c r="MOF115" s="940"/>
      <c r="MOG115" s="940"/>
      <c r="MOH115" s="940"/>
      <c r="MOI115" s="940"/>
      <c r="MOJ115" s="940"/>
      <c r="MOK115" s="940"/>
      <c r="MOL115" s="940"/>
      <c r="MOM115" s="940"/>
      <c r="MON115" s="940"/>
      <c r="MOO115" s="940"/>
      <c r="MOP115" s="940"/>
      <c r="MOQ115" s="940"/>
      <c r="MOR115" s="940"/>
      <c r="MOS115" s="940"/>
      <c r="MOT115" s="940"/>
      <c r="MOU115" s="940"/>
      <c r="MOV115" s="940"/>
      <c r="MOW115" s="940"/>
      <c r="MOX115" s="940"/>
      <c r="MOY115" s="940"/>
      <c r="MOZ115" s="940"/>
      <c r="MPA115" s="940"/>
      <c r="MPB115" s="940"/>
      <c r="MPC115" s="940"/>
      <c r="MPD115" s="940"/>
      <c r="MPE115" s="940"/>
      <c r="MPF115" s="940"/>
      <c r="MPG115" s="940"/>
      <c r="MPH115" s="940"/>
      <c r="MPI115" s="940"/>
      <c r="MPJ115" s="940"/>
      <c r="MPK115" s="940"/>
      <c r="MPL115" s="940"/>
      <c r="MPM115" s="940"/>
      <c r="MPN115" s="940"/>
      <c r="MPO115" s="940"/>
      <c r="MPP115" s="940"/>
      <c r="MPQ115" s="940"/>
      <c r="MPR115" s="940"/>
      <c r="MPS115" s="940"/>
      <c r="MPT115" s="940"/>
      <c r="MPU115" s="940"/>
      <c r="MPV115" s="940"/>
      <c r="MPW115" s="940"/>
      <c r="MPX115" s="940"/>
      <c r="MPY115" s="940"/>
      <c r="MPZ115" s="940"/>
      <c r="MQA115" s="940"/>
      <c r="MQB115" s="940"/>
      <c r="MQC115" s="940"/>
      <c r="MQD115" s="940"/>
      <c r="MQE115" s="940"/>
      <c r="MQF115" s="940"/>
      <c r="MQG115" s="940"/>
      <c r="MQH115" s="940"/>
      <c r="MQI115" s="940"/>
      <c r="MQJ115" s="940"/>
      <c r="MQK115" s="940"/>
      <c r="MQL115" s="940"/>
      <c r="MQM115" s="940"/>
      <c r="MQN115" s="940"/>
      <c r="MQO115" s="940"/>
      <c r="MQP115" s="940"/>
      <c r="MQQ115" s="940"/>
      <c r="MQR115" s="940"/>
      <c r="MQS115" s="940"/>
      <c r="MQT115" s="940"/>
      <c r="MQU115" s="940"/>
      <c r="MQV115" s="940"/>
      <c r="MQW115" s="940"/>
      <c r="MQX115" s="940"/>
      <c r="MQY115" s="940"/>
      <c r="MQZ115" s="940"/>
      <c r="MRA115" s="940"/>
      <c r="MRB115" s="940"/>
      <c r="MRC115" s="940"/>
      <c r="MRD115" s="940"/>
      <c r="MRE115" s="940"/>
      <c r="MRF115" s="940"/>
      <c r="MRG115" s="940"/>
      <c r="MRH115" s="940"/>
      <c r="MRI115" s="940"/>
      <c r="MRJ115" s="940"/>
      <c r="MRK115" s="940"/>
      <c r="MRL115" s="940"/>
      <c r="MRM115" s="940"/>
      <c r="MRN115" s="940"/>
      <c r="MRO115" s="940"/>
      <c r="MRP115" s="940"/>
      <c r="MRQ115" s="940"/>
      <c r="MRR115" s="940"/>
      <c r="MRS115" s="940"/>
      <c r="MRT115" s="940"/>
      <c r="MRU115" s="940"/>
      <c r="MRV115" s="940"/>
      <c r="MRW115" s="940"/>
      <c r="MRX115" s="940"/>
      <c r="MRY115" s="940"/>
      <c r="MRZ115" s="940"/>
      <c r="MSA115" s="940"/>
      <c r="MSB115" s="940"/>
      <c r="MSC115" s="940"/>
      <c r="MSD115" s="940"/>
      <c r="MSE115" s="940"/>
      <c r="MSF115" s="940"/>
      <c r="MSG115" s="940"/>
      <c r="MSH115" s="940"/>
      <c r="MSI115" s="940"/>
      <c r="MSJ115" s="940"/>
      <c r="MSK115" s="940"/>
      <c r="MSL115" s="940"/>
      <c r="MSM115" s="940"/>
      <c r="MSN115" s="940"/>
      <c r="MSO115" s="940"/>
      <c r="MSP115" s="940"/>
      <c r="MSQ115" s="940"/>
      <c r="MSR115" s="940"/>
      <c r="MSS115" s="940"/>
      <c r="MST115" s="940"/>
      <c r="MSU115" s="940"/>
      <c r="MSV115" s="940"/>
      <c r="MSW115" s="940"/>
      <c r="MSX115" s="940"/>
      <c r="MSY115" s="940"/>
      <c r="MSZ115" s="940"/>
      <c r="MTA115" s="940"/>
      <c r="MTB115" s="940"/>
      <c r="MTC115" s="940"/>
      <c r="MTD115" s="940"/>
      <c r="MTE115" s="940"/>
      <c r="MTF115" s="940"/>
      <c r="MTG115" s="940"/>
      <c r="MTH115" s="940"/>
      <c r="MTI115" s="940"/>
      <c r="MTJ115" s="940"/>
      <c r="MTK115" s="940"/>
      <c r="MTL115" s="940"/>
      <c r="MTM115" s="940"/>
      <c r="MTN115" s="940"/>
      <c r="MTO115" s="940"/>
      <c r="MTP115" s="940"/>
      <c r="MTQ115" s="940"/>
      <c r="MTR115" s="940"/>
      <c r="MTS115" s="940"/>
      <c r="MTT115" s="940"/>
      <c r="MTU115" s="940"/>
      <c r="MTV115" s="940"/>
      <c r="MTW115" s="940"/>
      <c r="MTX115" s="940"/>
      <c r="MTY115" s="940"/>
      <c r="MTZ115" s="940"/>
      <c r="MUA115" s="940"/>
      <c r="MUB115" s="940"/>
      <c r="MUC115" s="940"/>
      <c r="MUD115" s="940"/>
      <c r="MUE115" s="940"/>
      <c r="MUF115" s="940"/>
      <c r="MUG115" s="940"/>
      <c r="MUH115" s="940"/>
      <c r="MUI115" s="940"/>
      <c r="MUJ115" s="940"/>
      <c r="MUK115" s="940"/>
      <c r="MUL115" s="940"/>
      <c r="MUM115" s="940"/>
      <c r="MUN115" s="940"/>
      <c r="MUO115" s="940"/>
      <c r="MUP115" s="940"/>
      <c r="MUQ115" s="940"/>
      <c r="MUR115" s="940"/>
      <c r="MUS115" s="940"/>
      <c r="MUT115" s="940"/>
      <c r="MUU115" s="940"/>
      <c r="MUV115" s="940"/>
      <c r="MUW115" s="940"/>
      <c r="MUX115" s="940"/>
      <c r="MUY115" s="940"/>
      <c r="MUZ115" s="940"/>
      <c r="MVA115" s="940"/>
      <c r="MVB115" s="940"/>
      <c r="MVC115" s="940"/>
      <c r="MVD115" s="940"/>
      <c r="MVE115" s="940"/>
      <c r="MVF115" s="940"/>
      <c r="MVG115" s="940"/>
      <c r="MVH115" s="940"/>
      <c r="MVI115" s="940"/>
      <c r="MVJ115" s="940"/>
      <c r="MVK115" s="940"/>
      <c r="MVL115" s="940"/>
      <c r="MVM115" s="940"/>
      <c r="MVN115" s="940"/>
      <c r="MVO115" s="940"/>
      <c r="MVP115" s="940"/>
      <c r="MVQ115" s="940"/>
      <c r="MVR115" s="940"/>
      <c r="MVS115" s="940"/>
      <c r="MVT115" s="940"/>
      <c r="MVU115" s="940"/>
      <c r="MVV115" s="940"/>
      <c r="MVW115" s="940"/>
      <c r="MVX115" s="940"/>
      <c r="MVY115" s="940"/>
      <c r="MVZ115" s="940"/>
      <c r="MWA115" s="940"/>
      <c r="MWB115" s="940"/>
      <c r="MWC115" s="940"/>
      <c r="MWD115" s="940"/>
      <c r="MWE115" s="940"/>
      <c r="MWF115" s="940"/>
      <c r="MWG115" s="940"/>
      <c r="MWH115" s="940"/>
      <c r="MWI115" s="940"/>
      <c r="MWJ115" s="940"/>
      <c r="MWK115" s="940"/>
      <c r="MWL115" s="940"/>
      <c r="MWM115" s="940"/>
      <c r="MWN115" s="940"/>
      <c r="MWO115" s="940"/>
      <c r="MWP115" s="940"/>
      <c r="MWQ115" s="940"/>
      <c r="MWR115" s="940"/>
      <c r="MWS115" s="940"/>
      <c r="MWT115" s="940"/>
      <c r="MWU115" s="940"/>
      <c r="MWV115" s="940"/>
      <c r="MWW115" s="940"/>
      <c r="MWX115" s="940"/>
      <c r="MWY115" s="940"/>
      <c r="MWZ115" s="940"/>
      <c r="MXA115" s="940"/>
      <c r="MXB115" s="940"/>
      <c r="MXC115" s="940"/>
      <c r="MXD115" s="940"/>
      <c r="MXE115" s="940"/>
      <c r="MXF115" s="940"/>
      <c r="MXG115" s="940"/>
      <c r="MXH115" s="940"/>
      <c r="MXI115" s="940"/>
      <c r="MXJ115" s="940"/>
      <c r="MXK115" s="940"/>
      <c r="MXL115" s="940"/>
      <c r="MXM115" s="940"/>
      <c r="MXN115" s="940"/>
      <c r="MXO115" s="940"/>
      <c r="MXP115" s="940"/>
      <c r="MXQ115" s="940"/>
      <c r="MXR115" s="940"/>
      <c r="MXS115" s="940"/>
      <c r="MXT115" s="940"/>
      <c r="MXU115" s="940"/>
      <c r="MXV115" s="940"/>
      <c r="MXW115" s="940"/>
      <c r="MXX115" s="940"/>
      <c r="MXY115" s="940"/>
      <c r="MXZ115" s="940"/>
      <c r="MYA115" s="940"/>
      <c r="MYB115" s="940"/>
      <c r="MYC115" s="940"/>
      <c r="MYD115" s="940"/>
      <c r="MYE115" s="940"/>
      <c r="MYF115" s="940"/>
      <c r="MYG115" s="940"/>
      <c r="MYH115" s="940"/>
      <c r="MYI115" s="940"/>
      <c r="MYJ115" s="940"/>
      <c r="MYK115" s="940"/>
      <c r="MYL115" s="940"/>
      <c r="MYM115" s="940"/>
      <c r="MYN115" s="940"/>
      <c r="MYO115" s="940"/>
      <c r="MYP115" s="940"/>
      <c r="MYQ115" s="940"/>
      <c r="MYR115" s="940"/>
      <c r="MYS115" s="940"/>
      <c r="MYT115" s="940"/>
      <c r="MYU115" s="940"/>
      <c r="MYV115" s="940"/>
      <c r="MYW115" s="940"/>
      <c r="MYX115" s="940"/>
      <c r="MYY115" s="940"/>
      <c r="MYZ115" s="940"/>
      <c r="MZA115" s="940"/>
      <c r="MZB115" s="940"/>
      <c r="MZC115" s="940"/>
      <c r="MZD115" s="940"/>
      <c r="MZE115" s="940"/>
      <c r="MZF115" s="940"/>
      <c r="MZG115" s="940"/>
      <c r="MZH115" s="940"/>
      <c r="MZI115" s="940"/>
      <c r="MZJ115" s="940"/>
      <c r="MZK115" s="940"/>
      <c r="MZL115" s="940"/>
      <c r="MZM115" s="940"/>
      <c r="MZN115" s="940"/>
      <c r="MZO115" s="940"/>
      <c r="MZP115" s="940"/>
      <c r="MZQ115" s="940"/>
      <c r="MZR115" s="940"/>
      <c r="MZS115" s="940"/>
      <c r="MZT115" s="940"/>
      <c r="MZU115" s="940"/>
      <c r="MZV115" s="940"/>
      <c r="MZW115" s="940"/>
      <c r="MZX115" s="940"/>
      <c r="MZY115" s="940"/>
      <c r="MZZ115" s="940"/>
      <c r="NAA115" s="940"/>
      <c r="NAB115" s="940"/>
      <c r="NAC115" s="940"/>
      <c r="NAD115" s="940"/>
      <c r="NAE115" s="940"/>
      <c r="NAF115" s="940"/>
      <c r="NAG115" s="940"/>
      <c r="NAH115" s="940"/>
      <c r="NAI115" s="940"/>
      <c r="NAJ115" s="940"/>
      <c r="NAK115" s="940"/>
      <c r="NAL115" s="940"/>
      <c r="NAM115" s="940"/>
      <c r="NAN115" s="940"/>
      <c r="NAO115" s="940"/>
      <c r="NAP115" s="940"/>
      <c r="NAQ115" s="940"/>
      <c r="NAR115" s="940"/>
      <c r="NAS115" s="940"/>
      <c r="NAT115" s="940"/>
      <c r="NAU115" s="940"/>
      <c r="NAV115" s="940"/>
      <c r="NAW115" s="940"/>
      <c r="NAX115" s="940"/>
      <c r="NAY115" s="940"/>
      <c r="NAZ115" s="940"/>
      <c r="NBA115" s="940"/>
      <c r="NBB115" s="940"/>
      <c r="NBC115" s="940"/>
      <c r="NBD115" s="940"/>
      <c r="NBE115" s="940"/>
      <c r="NBF115" s="940"/>
      <c r="NBG115" s="940"/>
      <c r="NBH115" s="940"/>
      <c r="NBI115" s="940"/>
      <c r="NBJ115" s="940"/>
      <c r="NBK115" s="940"/>
      <c r="NBL115" s="940"/>
      <c r="NBM115" s="940"/>
      <c r="NBN115" s="940"/>
      <c r="NBO115" s="940"/>
      <c r="NBP115" s="940"/>
      <c r="NBQ115" s="940"/>
      <c r="NBR115" s="940"/>
      <c r="NBS115" s="940"/>
      <c r="NBT115" s="940"/>
      <c r="NBU115" s="940"/>
      <c r="NBV115" s="940"/>
      <c r="NBW115" s="940"/>
      <c r="NBX115" s="940"/>
      <c r="NBY115" s="940"/>
      <c r="NBZ115" s="940"/>
      <c r="NCA115" s="940"/>
      <c r="NCB115" s="940"/>
      <c r="NCC115" s="940"/>
      <c r="NCD115" s="940"/>
      <c r="NCE115" s="940"/>
      <c r="NCF115" s="940"/>
      <c r="NCG115" s="940"/>
      <c r="NCH115" s="940"/>
      <c r="NCI115" s="940"/>
      <c r="NCJ115" s="940"/>
      <c r="NCK115" s="940"/>
      <c r="NCL115" s="940"/>
      <c r="NCM115" s="940"/>
      <c r="NCN115" s="940"/>
      <c r="NCO115" s="940"/>
      <c r="NCP115" s="940"/>
      <c r="NCQ115" s="940"/>
      <c r="NCR115" s="940"/>
      <c r="NCS115" s="940"/>
      <c r="NCT115" s="940"/>
      <c r="NCU115" s="940"/>
      <c r="NCV115" s="940"/>
      <c r="NCW115" s="940"/>
      <c r="NCX115" s="940"/>
      <c r="NCY115" s="940"/>
      <c r="NCZ115" s="940"/>
      <c r="NDA115" s="940"/>
      <c r="NDB115" s="940"/>
      <c r="NDC115" s="940"/>
      <c r="NDD115" s="940"/>
      <c r="NDE115" s="940"/>
      <c r="NDF115" s="940"/>
      <c r="NDG115" s="940"/>
      <c r="NDH115" s="940"/>
      <c r="NDI115" s="940"/>
      <c r="NDJ115" s="940"/>
      <c r="NDK115" s="940"/>
      <c r="NDL115" s="940"/>
      <c r="NDM115" s="940"/>
      <c r="NDN115" s="940"/>
      <c r="NDO115" s="940"/>
      <c r="NDP115" s="940"/>
      <c r="NDQ115" s="940"/>
      <c r="NDR115" s="940"/>
      <c r="NDS115" s="940"/>
      <c r="NDT115" s="940"/>
      <c r="NDU115" s="940"/>
      <c r="NDV115" s="940"/>
      <c r="NDW115" s="940"/>
      <c r="NDX115" s="940"/>
      <c r="NDY115" s="940"/>
      <c r="NDZ115" s="940"/>
      <c r="NEA115" s="940"/>
      <c r="NEB115" s="940"/>
      <c r="NEC115" s="940"/>
      <c r="NED115" s="940"/>
      <c r="NEE115" s="940"/>
      <c r="NEF115" s="940"/>
      <c r="NEG115" s="940"/>
      <c r="NEH115" s="940"/>
      <c r="NEI115" s="940"/>
      <c r="NEJ115" s="940"/>
      <c r="NEK115" s="940"/>
      <c r="NEL115" s="940"/>
      <c r="NEM115" s="940"/>
      <c r="NEN115" s="940"/>
      <c r="NEO115" s="940"/>
      <c r="NEP115" s="940"/>
      <c r="NEQ115" s="940"/>
      <c r="NER115" s="940"/>
      <c r="NES115" s="940"/>
      <c r="NET115" s="940"/>
      <c r="NEU115" s="940"/>
      <c r="NEV115" s="940"/>
      <c r="NEW115" s="940"/>
      <c r="NEX115" s="940"/>
      <c r="NEY115" s="940"/>
      <c r="NEZ115" s="940"/>
      <c r="NFA115" s="940"/>
      <c r="NFB115" s="940"/>
      <c r="NFC115" s="940"/>
      <c r="NFD115" s="940"/>
      <c r="NFE115" s="940"/>
      <c r="NFF115" s="940"/>
      <c r="NFG115" s="940"/>
      <c r="NFH115" s="940"/>
      <c r="NFI115" s="940"/>
      <c r="NFJ115" s="940"/>
      <c r="NFK115" s="940"/>
      <c r="NFL115" s="940"/>
      <c r="NFM115" s="940"/>
      <c r="NFN115" s="940"/>
      <c r="NFO115" s="940"/>
      <c r="NFP115" s="940"/>
      <c r="NFQ115" s="940"/>
      <c r="NFR115" s="940"/>
      <c r="NFS115" s="940"/>
      <c r="NFT115" s="940"/>
      <c r="NFU115" s="940"/>
      <c r="NFV115" s="940"/>
      <c r="NFW115" s="940"/>
      <c r="NFX115" s="940"/>
      <c r="NFY115" s="940"/>
      <c r="NFZ115" s="940"/>
      <c r="NGA115" s="940"/>
      <c r="NGB115" s="940"/>
      <c r="NGC115" s="940"/>
      <c r="NGD115" s="940"/>
      <c r="NGE115" s="940"/>
      <c r="NGF115" s="940"/>
      <c r="NGG115" s="940"/>
      <c r="NGH115" s="940"/>
      <c r="NGI115" s="940"/>
      <c r="NGJ115" s="940"/>
      <c r="NGK115" s="940"/>
      <c r="NGL115" s="940"/>
      <c r="NGM115" s="940"/>
      <c r="NGN115" s="940"/>
      <c r="NGO115" s="940"/>
      <c r="NGP115" s="940"/>
      <c r="NGQ115" s="940"/>
      <c r="NGR115" s="940"/>
      <c r="NGS115" s="940"/>
      <c r="NGT115" s="940"/>
      <c r="NGU115" s="940"/>
      <c r="NGV115" s="940"/>
      <c r="NGW115" s="940"/>
      <c r="NGX115" s="940"/>
      <c r="NGY115" s="940"/>
      <c r="NGZ115" s="940"/>
      <c r="NHA115" s="940"/>
      <c r="NHB115" s="940"/>
      <c r="NHC115" s="940"/>
      <c r="NHD115" s="940"/>
      <c r="NHE115" s="940"/>
      <c r="NHF115" s="940"/>
      <c r="NHG115" s="940"/>
      <c r="NHH115" s="940"/>
      <c r="NHI115" s="940"/>
      <c r="NHJ115" s="940"/>
      <c r="NHK115" s="940"/>
      <c r="NHL115" s="940"/>
      <c r="NHM115" s="940"/>
      <c r="NHN115" s="940"/>
      <c r="NHO115" s="940"/>
      <c r="NHP115" s="940"/>
      <c r="NHQ115" s="940"/>
      <c r="NHR115" s="940"/>
      <c r="NHS115" s="940"/>
      <c r="NHT115" s="940"/>
      <c r="NHU115" s="940"/>
      <c r="NHV115" s="940"/>
      <c r="NHW115" s="940"/>
      <c r="NHX115" s="940"/>
      <c r="NHY115" s="940"/>
      <c r="NHZ115" s="940"/>
      <c r="NIA115" s="940"/>
      <c r="NIB115" s="940"/>
      <c r="NIC115" s="940"/>
      <c r="NID115" s="940"/>
      <c r="NIE115" s="940"/>
      <c r="NIF115" s="940"/>
      <c r="NIG115" s="940"/>
      <c r="NIH115" s="940"/>
      <c r="NII115" s="940"/>
      <c r="NIJ115" s="940"/>
      <c r="NIK115" s="940"/>
      <c r="NIL115" s="940"/>
      <c r="NIM115" s="940"/>
      <c r="NIN115" s="940"/>
      <c r="NIO115" s="940"/>
      <c r="NIP115" s="940"/>
      <c r="NIQ115" s="940"/>
      <c r="NIR115" s="940"/>
      <c r="NIS115" s="940"/>
      <c r="NIT115" s="940"/>
      <c r="NIU115" s="940"/>
      <c r="NIV115" s="940"/>
      <c r="NIW115" s="940"/>
      <c r="NIX115" s="940"/>
      <c r="NIY115" s="940"/>
      <c r="NIZ115" s="940"/>
      <c r="NJA115" s="940"/>
      <c r="NJB115" s="940"/>
      <c r="NJC115" s="940"/>
      <c r="NJD115" s="940"/>
      <c r="NJE115" s="940"/>
      <c r="NJF115" s="940"/>
      <c r="NJG115" s="940"/>
      <c r="NJH115" s="940"/>
      <c r="NJI115" s="940"/>
      <c r="NJJ115" s="940"/>
      <c r="NJK115" s="940"/>
      <c r="NJL115" s="940"/>
      <c r="NJM115" s="940"/>
      <c r="NJN115" s="940"/>
      <c r="NJO115" s="940"/>
      <c r="NJP115" s="940"/>
      <c r="NJQ115" s="940"/>
      <c r="NJR115" s="940"/>
      <c r="NJS115" s="940"/>
      <c r="NJT115" s="940"/>
      <c r="NJU115" s="940"/>
      <c r="NJV115" s="940"/>
      <c r="NJW115" s="940"/>
      <c r="NJX115" s="940"/>
      <c r="NJY115" s="940"/>
      <c r="NJZ115" s="940"/>
      <c r="NKA115" s="940"/>
      <c r="NKB115" s="940"/>
      <c r="NKC115" s="940"/>
      <c r="NKD115" s="940"/>
      <c r="NKE115" s="940"/>
      <c r="NKF115" s="940"/>
      <c r="NKG115" s="940"/>
      <c r="NKH115" s="940"/>
      <c r="NKI115" s="940"/>
      <c r="NKJ115" s="940"/>
      <c r="NKK115" s="940"/>
      <c r="NKL115" s="940"/>
      <c r="NKM115" s="940"/>
      <c r="NKN115" s="940"/>
      <c r="NKO115" s="940"/>
      <c r="NKP115" s="940"/>
      <c r="NKQ115" s="940"/>
      <c r="NKR115" s="940"/>
      <c r="NKS115" s="940"/>
      <c r="NKT115" s="940"/>
      <c r="NKU115" s="940"/>
      <c r="NKV115" s="940"/>
      <c r="NKW115" s="940"/>
      <c r="NKX115" s="940"/>
      <c r="NKY115" s="940"/>
      <c r="NKZ115" s="940"/>
      <c r="NLA115" s="940"/>
      <c r="NLB115" s="940"/>
      <c r="NLC115" s="940"/>
      <c r="NLD115" s="940"/>
      <c r="NLE115" s="940"/>
      <c r="NLF115" s="940"/>
      <c r="NLG115" s="940"/>
      <c r="NLH115" s="940"/>
      <c r="NLI115" s="940"/>
      <c r="NLJ115" s="940"/>
      <c r="NLK115" s="940"/>
      <c r="NLL115" s="940"/>
      <c r="NLM115" s="940"/>
      <c r="NLN115" s="940"/>
      <c r="NLO115" s="940"/>
      <c r="NLP115" s="940"/>
      <c r="NLQ115" s="940"/>
      <c r="NLR115" s="940"/>
      <c r="NLS115" s="940"/>
      <c r="NLT115" s="940"/>
      <c r="NLU115" s="940"/>
      <c r="NLV115" s="940"/>
      <c r="NLW115" s="940"/>
      <c r="NLX115" s="940"/>
      <c r="NLY115" s="940"/>
      <c r="NLZ115" s="940"/>
      <c r="NMA115" s="940"/>
      <c r="NMB115" s="940"/>
      <c r="NMC115" s="940"/>
      <c r="NMD115" s="940"/>
      <c r="NME115" s="940"/>
      <c r="NMF115" s="940"/>
      <c r="NMG115" s="940"/>
      <c r="NMH115" s="940"/>
      <c r="NMI115" s="940"/>
      <c r="NMJ115" s="940"/>
      <c r="NMK115" s="940"/>
      <c r="NML115" s="940"/>
      <c r="NMM115" s="940"/>
      <c r="NMN115" s="940"/>
      <c r="NMO115" s="940"/>
      <c r="NMP115" s="940"/>
      <c r="NMQ115" s="940"/>
      <c r="NMR115" s="940"/>
      <c r="NMS115" s="940"/>
      <c r="NMT115" s="940"/>
      <c r="NMU115" s="940"/>
      <c r="NMV115" s="940"/>
      <c r="NMW115" s="940"/>
      <c r="NMX115" s="940"/>
      <c r="NMY115" s="940"/>
      <c r="NMZ115" s="940"/>
      <c r="NNA115" s="940"/>
      <c r="NNB115" s="940"/>
      <c r="NNC115" s="940"/>
      <c r="NND115" s="940"/>
      <c r="NNE115" s="940"/>
      <c r="NNF115" s="940"/>
      <c r="NNG115" s="940"/>
      <c r="NNH115" s="940"/>
      <c r="NNI115" s="940"/>
      <c r="NNJ115" s="940"/>
      <c r="NNK115" s="940"/>
      <c r="NNL115" s="940"/>
      <c r="NNM115" s="940"/>
      <c r="NNN115" s="940"/>
      <c r="NNO115" s="940"/>
      <c r="NNP115" s="940"/>
      <c r="NNQ115" s="940"/>
      <c r="NNR115" s="940"/>
      <c r="NNS115" s="940"/>
      <c r="NNT115" s="940"/>
      <c r="NNU115" s="940"/>
      <c r="NNV115" s="940"/>
      <c r="NNW115" s="940"/>
      <c r="NNX115" s="940"/>
      <c r="NNY115" s="940"/>
      <c r="NNZ115" s="940"/>
      <c r="NOA115" s="940"/>
      <c r="NOB115" s="940"/>
      <c r="NOC115" s="940"/>
      <c r="NOD115" s="940"/>
      <c r="NOE115" s="940"/>
      <c r="NOF115" s="940"/>
      <c r="NOG115" s="940"/>
      <c r="NOH115" s="940"/>
      <c r="NOI115" s="940"/>
      <c r="NOJ115" s="940"/>
      <c r="NOK115" s="940"/>
      <c r="NOL115" s="940"/>
      <c r="NOM115" s="940"/>
      <c r="NON115" s="940"/>
      <c r="NOO115" s="940"/>
      <c r="NOP115" s="940"/>
      <c r="NOQ115" s="940"/>
      <c r="NOR115" s="940"/>
      <c r="NOS115" s="940"/>
      <c r="NOT115" s="940"/>
      <c r="NOU115" s="940"/>
      <c r="NOV115" s="940"/>
      <c r="NOW115" s="940"/>
      <c r="NOX115" s="940"/>
      <c r="NOY115" s="940"/>
      <c r="NOZ115" s="940"/>
      <c r="NPA115" s="940"/>
      <c r="NPB115" s="940"/>
      <c r="NPC115" s="940"/>
      <c r="NPD115" s="940"/>
      <c r="NPE115" s="940"/>
      <c r="NPF115" s="940"/>
      <c r="NPG115" s="940"/>
      <c r="NPH115" s="940"/>
      <c r="NPI115" s="940"/>
      <c r="NPJ115" s="940"/>
      <c r="NPK115" s="940"/>
      <c r="NPL115" s="940"/>
      <c r="NPM115" s="940"/>
      <c r="NPN115" s="940"/>
      <c r="NPO115" s="940"/>
      <c r="NPP115" s="940"/>
      <c r="NPQ115" s="940"/>
      <c r="NPR115" s="940"/>
      <c r="NPS115" s="940"/>
      <c r="NPT115" s="940"/>
      <c r="NPU115" s="940"/>
      <c r="NPV115" s="940"/>
      <c r="NPW115" s="940"/>
      <c r="NPX115" s="940"/>
      <c r="NPY115" s="940"/>
      <c r="NPZ115" s="940"/>
      <c r="NQA115" s="940"/>
      <c r="NQB115" s="940"/>
      <c r="NQC115" s="940"/>
      <c r="NQD115" s="940"/>
      <c r="NQE115" s="940"/>
      <c r="NQF115" s="940"/>
      <c r="NQG115" s="940"/>
      <c r="NQH115" s="940"/>
      <c r="NQI115" s="940"/>
      <c r="NQJ115" s="940"/>
      <c r="NQK115" s="940"/>
      <c r="NQL115" s="940"/>
      <c r="NQM115" s="940"/>
      <c r="NQN115" s="940"/>
      <c r="NQO115" s="940"/>
      <c r="NQP115" s="940"/>
      <c r="NQQ115" s="940"/>
      <c r="NQR115" s="940"/>
      <c r="NQS115" s="940"/>
      <c r="NQT115" s="940"/>
      <c r="NQU115" s="940"/>
      <c r="NQV115" s="940"/>
      <c r="NQW115" s="940"/>
      <c r="NQX115" s="940"/>
      <c r="NQY115" s="940"/>
      <c r="NQZ115" s="940"/>
      <c r="NRA115" s="940"/>
      <c r="NRB115" s="940"/>
      <c r="NRC115" s="940"/>
      <c r="NRD115" s="940"/>
      <c r="NRE115" s="940"/>
      <c r="NRF115" s="940"/>
      <c r="NRG115" s="940"/>
      <c r="NRH115" s="940"/>
      <c r="NRI115" s="940"/>
      <c r="NRJ115" s="940"/>
      <c r="NRK115" s="940"/>
      <c r="NRL115" s="940"/>
      <c r="NRM115" s="940"/>
      <c r="NRN115" s="940"/>
      <c r="NRO115" s="940"/>
      <c r="NRP115" s="940"/>
      <c r="NRQ115" s="940"/>
      <c r="NRR115" s="940"/>
      <c r="NRS115" s="940"/>
      <c r="NRT115" s="940"/>
      <c r="NRU115" s="940"/>
      <c r="NRV115" s="940"/>
      <c r="NRW115" s="940"/>
      <c r="NRX115" s="940"/>
      <c r="NRY115" s="940"/>
      <c r="NRZ115" s="940"/>
      <c r="NSA115" s="940"/>
      <c r="NSB115" s="940"/>
      <c r="NSC115" s="940"/>
      <c r="NSD115" s="940"/>
      <c r="NSE115" s="940"/>
      <c r="NSF115" s="940"/>
      <c r="NSG115" s="940"/>
      <c r="NSH115" s="940"/>
      <c r="NSI115" s="940"/>
      <c r="NSJ115" s="940"/>
      <c r="NSK115" s="940"/>
      <c r="NSL115" s="940"/>
      <c r="NSM115" s="940"/>
      <c r="NSN115" s="940"/>
      <c r="NSO115" s="940"/>
      <c r="NSP115" s="940"/>
      <c r="NSQ115" s="940"/>
      <c r="NSR115" s="940"/>
      <c r="NSS115" s="940"/>
      <c r="NST115" s="940"/>
      <c r="NSU115" s="940"/>
      <c r="NSV115" s="940"/>
      <c r="NSW115" s="940"/>
      <c r="NSX115" s="940"/>
      <c r="NSY115" s="940"/>
      <c r="NSZ115" s="940"/>
      <c r="NTA115" s="940"/>
      <c r="NTB115" s="940"/>
      <c r="NTC115" s="940"/>
      <c r="NTD115" s="940"/>
      <c r="NTE115" s="940"/>
      <c r="NTF115" s="940"/>
      <c r="NTG115" s="940"/>
      <c r="NTH115" s="940"/>
      <c r="NTI115" s="940"/>
      <c r="NTJ115" s="940"/>
      <c r="NTK115" s="940"/>
      <c r="NTL115" s="940"/>
      <c r="NTM115" s="940"/>
      <c r="NTN115" s="940"/>
      <c r="NTO115" s="940"/>
      <c r="NTP115" s="940"/>
      <c r="NTQ115" s="940"/>
      <c r="NTR115" s="940"/>
      <c r="NTS115" s="940"/>
      <c r="NTT115" s="940"/>
      <c r="NTU115" s="940"/>
      <c r="NTV115" s="940"/>
      <c r="NTW115" s="940"/>
      <c r="NTX115" s="940"/>
      <c r="NTY115" s="940"/>
      <c r="NTZ115" s="940"/>
      <c r="NUA115" s="940"/>
      <c r="NUB115" s="940"/>
      <c r="NUC115" s="940"/>
      <c r="NUD115" s="940"/>
      <c r="NUE115" s="940"/>
      <c r="NUF115" s="940"/>
      <c r="NUG115" s="940"/>
      <c r="NUH115" s="940"/>
      <c r="NUI115" s="940"/>
      <c r="NUJ115" s="940"/>
      <c r="NUK115" s="940"/>
      <c r="NUL115" s="940"/>
      <c r="NUM115" s="940"/>
      <c r="NUN115" s="940"/>
      <c r="NUO115" s="940"/>
      <c r="NUP115" s="940"/>
      <c r="NUQ115" s="940"/>
      <c r="NUR115" s="940"/>
      <c r="NUS115" s="940"/>
      <c r="NUT115" s="940"/>
      <c r="NUU115" s="940"/>
      <c r="NUV115" s="940"/>
      <c r="NUW115" s="940"/>
      <c r="NUX115" s="940"/>
      <c r="NUY115" s="940"/>
      <c r="NUZ115" s="940"/>
      <c r="NVA115" s="940"/>
      <c r="NVB115" s="940"/>
      <c r="NVC115" s="940"/>
      <c r="NVD115" s="940"/>
      <c r="NVE115" s="940"/>
      <c r="NVF115" s="940"/>
      <c r="NVG115" s="940"/>
      <c r="NVH115" s="940"/>
      <c r="NVI115" s="940"/>
      <c r="NVJ115" s="940"/>
      <c r="NVK115" s="940"/>
      <c r="NVL115" s="940"/>
      <c r="NVM115" s="940"/>
      <c r="NVN115" s="940"/>
      <c r="NVO115" s="940"/>
      <c r="NVP115" s="940"/>
      <c r="NVQ115" s="940"/>
      <c r="NVR115" s="940"/>
      <c r="NVS115" s="940"/>
      <c r="NVT115" s="940"/>
      <c r="NVU115" s="940"/>
      <c r="NVV115" s="940"/>
      <c r="NVW115" s="940"/>
      <c r="NVX115" s="940"/>
      <c r="NVY115" s="940"/>
      <c r="NVZ115" s="940"/>
      <c r="NWA115" s="940"/>
      <c r="NWB115" s="940"/>
      <c r="NWC115" s="940"/>
      <c r="NWD115" s="940"/>
      <c r="NWE115" s="940"/>
      <c r="NWF115" s="940"/>
      <c r="NWG115" s="940"/>
      <c r="NWH115" s="940"/>
      <c r="NWI115" s="940"/>
      <c r="NWJ115" s="940"/>
      <c r="NWK115" s="940"/>
      <c r="NWL115" s="940"/>
      <c r="NWM115" s="940"/>
      <c r="NWN115" s="940"/>
      <c r="NWO115" s="940"/>
      <c r="NWP115" s="940"/>
      <c r="NWQ115" s="940"/>
      <c r="NWR115" s="940"/>
      <c r="NWS115" s="940"/>
      <c r="NWT115" s="940"/>
      <c r="NWU115" s="940"/>
      <c r="NWV115" s="940"/>
      <c r="NWW115" s="940"/>
      <c r="NWX115" s="940"/>
      <c r="NWY115" s="940"/>
      <c r="NWZ115" s="940"/>
      <c r="NXA115" s="940"/>
      <c r="NXB115" s="940"/>
      <c r="NXC115" s="940"/>
      <c r="NXD115" s="940"/>
      <c r="NXE115" s="940"/>
      <c r="NXF115" s="940"/>
      <c r="NXG115" s="940"/>
      <c r="NXH115" s="940"/>
      <c r="NXI115" s="940"/>
      <c r="NXJ115" s="940"/>
      <c r="NXK115" s="940"/>
      <c r="NXL115" s="940"/>
      <c r="NXM115" s="940"/>
      <c r="NXN115" s="940"/>
      <c r="NXO115" s="940"/>
      <c r="NXP115" s="940"/>
      <c r="NXQ115" s="940"/>
      <c r="NXR115" s="940"/>
      <c r="NXS115" s="940"/>
      <c r="NXT115" s="940"/>
      <c r="NXU115" s="940"/>
      <c r="NXV115" s="940"/>
      <c r="NXW115" s="940"/>
      <c r="NXX115" s="940"/>
      <c r="NXY115" s="940"/>
      <c r="NXZ115" s="940"/>
      <c r="NYA115" s="940"/>
      <c r="NYB115" s="940"/>
      <c r="NYC115" s="940"/>
      <c r="NYD115" s="940"/>
      <c r="NYE115" s="940"/>
      <c r="NYF115" s="940"/>
      <c r="NYG115" s="940"/>
      <c r="NYH115" s="940"/>
      <c r="NYI115" s="940"/>
      <c r="NYJ115" s="940"/>
      <c r="NYK115" s="940"/>
      <c r="NYL115" s="940"/>
      <c r="NYM115" s="940"/>
      <c r="NYN115" s="940"/>
      <c r="NYO115" s="940"/>
      <c r="NYP115" s="940"/>
      <c r="NYQ115" s="940"/>
      <c r="NYR115" s="940"/>
      <c r="NYS115" s="940"/>
      <c r="NYT115" s="940"/>
      <c r="NYU115" s="940"/>
      <c r="NYV115" s="940"/>
      <c r="NYW115" s="940"/>
      <c r="NYX115" s="940"/>
      <c r="NYY115" s="940"/>
      <c r="NYZ115" s="940"/>
      <c r="NZA115" s="940"/>
      <c r="NZB115" s="940"/>
      <c r="NZC115" s="940"/>
      <c r="NZD115" s="940"/>
      <c r="NZE115" s="940"/>
      <c r="NZF115" s="940"/>
      <c r="NZG115" s="940"/>
      <c r="NZH115" s="940"/>
      <c r="NZI115" s="940"/>
      <c r="NZJ115" s="940"/>
      <c r="NZK115" s="940"/>
      <c r="NZL115" s="940"/>
      <c r="NZM115" s="940"/>
      <c r="NZN115" s="940"/>
      <c r="NZO115" s="940"/>
      <c r="NZP115" s="940"/>
      <c r="NZQ115" s="940"/>
      <c r="NZR115" s="940"/>
      <c r="NZS115" s="940"/>
      <c r="NZT115" s="940"/>
      <c r="NZU115" s="940"/>
      <c r="NZV115" s="940"/>
      <c r="NZW115" s="940"/>
      <c r="NZX115" s="940"/>
      <c r="NZY115" s="940"/>
      <c r="NZZ115" s="940"/>
      <c r="OAA115" s="940"/>
      <c r="OAB115" s="940"/>
      <c r="OAC115" s="940"/>
      <c r="OAD115" s="940"/>
      <c r="OAE115" s="940"/>
      <c r="OAF115" s="940"/>
      <c r="OAG115" s="940"/>
      <c r="OAH115" s="940"/>
      <c r="OAI115" s="940"/>
      <c r="OAJ115" s="940"/>
      <c r="OAK115" s="940"/>
      <c r="OAL115" s="940"/>
      <c r="OAM115" s="940"/>
      <c r="OAN115" s="940"/>
      <c r="OAO115" s="940"/>
      <c r="OAP115" s="940"/>
      <c r="OAQ115" s="940"/>
      <c r="OAR115" s="940"/>
      <c r="OAS115" s="940"/>
      <c r="OAT115" s="940"/>
      <c r="OAU115" s="940"/>
      <c r="OAV115" s="940"/>
      <c r="OAW115" s="940"/>
      <c r="OAX115" s="940"/>
      <c r="OAY115" s="940"/>
      <c r="OAZ115" s="940"/>
      <c r="OBA115" s="940"/>
      <c r="OBB115" s="940"/>
      <c r="OBC115" s="940"/>
      <c r="OBD115" s="940"/>
      <c r="OBE115" s="940"/>
      <c r="OBF115" s="940"/>
      <c r="OBG115" s="940"/>
      <c r="OBH115" s="940"/>
      <c r="OBI115" s="940"/>
      <c r="OBJ115" s="940"/>
      <c r="OBK115" s="940"/>
      <c r="OBL115" s="940"/>
      <c r="OBM115" s="940"/>
      <c r="OBN115" s="940"/>
      <c r="OBO115" s="940"/>
      <c r="OBP115" s="940"/>
      <c r="OBQ115" s="940"/>
      <c r="OBR115" s="940"/>
      <c r="OBS115" s="940"/>
      <c r="OBT115" s="940"/>
      <c r="OBU115" s="940"/>
      <c r="OBV115" s="940"/>
      <c r="OBW115" s="940"/>
      <c r="OBX115" s="940"/>
      <c r="OBY115" s="940"/>
      <c r="OBZ115" s="940"/>
      <c r="OCA115" s="940"/>
      <c r="OCB115" s="940"/>
      <c r="OCC115" s="940"/>
      <c r="OCD115" s="940"/>
      <c r="OCE115" s="940"/>
      <c r="OCF115" s="940"/>
      <c r="OCG115" s="940"/>
      <c r="OCH115" s="940"/>
      <c r="OCI115" s="940"/>
      <c r="OCJ115" s="940"/>
      <c r="OCK115" s="940"/>
      <c r="OCL115" s="940"/>
      <c r="OCM115" s="940"/>
      <c r="OCN115" s="940"/>
      <c r="OCO115" s="940"/>
      <c r="OCP115" s="940"/>
      <c r="OCQ115" s="940"/>
      <c r="OCR115" s="940"/>
      <c r="OCS115" s="940"/>
      <c r="OCT115" s="940"/>
      <c r="OCU115" s="940"/>
      <c r="OCV115" s="940"/>
      <c r="OCW115" s="940"/>
      <c r="OCX115" s="940"/>
      <c r="OCY115" s="940"/>
      <c r="OCZ115" s="940"/>
      <c r="ODA115" s="940"/>
      <c r="ODB115" s="940"/>
      <c r="ODC115" s="940"/>
      <c r="ODD115" s="940"/>
      <c r="ODE115" s="940"/>
      <c r="ODF115" s="940"/>
      <c r="ODG115" s="940"/>
      <c r="ODH115" s="940"/>
      <c r="ODI115" s="940"/>
      <c r="ODJ115" s="940"/>
      <c r="ODK115" s="940"/>
      <c r="ODL115" s="940"/>
      <c r="ODM115" s="940"/>
      <c r="ODN115" s="940"/>
      <c r="ODO115" s="940"/>
      <c r="ODP115" s="940"/>
      <c r="ODQ115" s="940"/>
      <c r="ODR115" s="940"/>
      <c r="ODS115" s="940"/>
      <c r="ODT115" s="940"/>
      <c r="ODU115" s="940"/>
      <c r="ODV115" s="940"/>
      <c r="ODW115" s="940"/>
      <c r="ODX115" s="940"/>
      <c r="ODY115" s="940"/>
      <c r="ODZ115" s="940"/>
      <c r="OEA115" s="940"/>
      <c r="OEB115" s="940"/>
      <c r="OEC115" s="940"/>
      <c r="OED115" s="940"/>
      <c r="OEE115" s="940"/>
      <c r="OEF115" s="940"/>
      <c r="OEG115" s="940"/>
      <c r="OEH115" s="940"/>
      <c r="OEI115" s="940"/>
      <c r="OEJ115" s="940"/>
      <c r="OEK115" s="940"/>
      <c r="OEL115" s="940"/>
      <c r="OEM115" s="940"/>
      <c r="OEN115" s="940"/>
      <c r="OEO115" s="940"/>
      <c r="OEP115" s="940"/>
      <c r="OEQ115" s="940"/>
      <c r="OER115" s="940"/>
      <c r="OES115" s="940"/>
      <c r="OET115" s="940"/>
      <c r="OEU115" s="940"/>
      <c r="OEV115" s="940"/>
      <c r="OEW115" s="940"/>
      <c r="OEX115" s="940"/>
      <c r="OEY115" s="940"/>
      <c r="OEZ115" s="940"/>
      <c r="OFA115" s="940"/>
      <c r="OFB115" s="940"/>
      <c r="OFC115" s="940"/>
      <c r="OFD115" s="940"/>
      <c r="OFE115" s="940"/>
      <c r="OFF115" s="940"/>
      <c r="OFG115" s="940"/>
      <c r="OFH115" s="940"/>
      <c r="OFI115" s="940"/>
      <c r="OFJ115" s="940"/>
      <c r="OFK115" s="940"/>
      <c r="OFL115" s="940"/>
      <c r="OFM115" s="940"/>
      <c r="OFN115" s="940"/>
      <c r="OFO115" s="940"/>
      <c r="OFP115" s="940"/>
      <c r="OFQ115" s="940"/>
      <c r="OFR115" s="940"/>
      <c r="OFS115" s="940"/>
      <c r="OFT115" s="940"/>
      <c r="OFU115" s="940"/>
      <c r="OFV115" s="940"/>
      <c r="OFW115" s="940"/>
      <c r="OFX115" s="940"/>
      <c r="OFY115" s="940"/>
      <c r="OFZ115" s="940"/>
      <c r="OGA115" s="940"/>
      <c r="OGB115" s="940"/>
      <c r="OGC115" s="940"/>
      <c r="OGD115" s="940"/>
      <c r="OGE115" s="940"/>
      <c r="OGF115" s="940"/>
      <c r="OGG115" s="940"/>
      <c r="OGH115" s="940"/>
      <c r="OGI115" s="940"/>
      <c r="OGJ115" s="940"/>
      <c r="OGK115" s="940"/>
      <c r="OGL115" s="940"/>
      <c r="OGM115" s="940"/>
      <c r="OGN115" s="940"/>
      <c r="OGO115" s="940"/>
      <c r="OGP115" s="940"/>
      <c r="OGQ115" s="940"/>
      <c r="OGR115" s="940"/>
      <c r="OGS115" s="940"/>
      <c r="OGT115" s="940"/>
      <c r="OGU115" s="940"/>
      <c r="OGV115" s="940"/>
      <c r="OGW115" s="940"/>
      <c r="OGX115" s="940"/>
      <c r="OGY115" s="940"/>
      <c r="OGZ115" s="940"/>
      <c r="OHA115" s="940"/>
      <c r="OHB115" s="940"/>
      <c r="OHC115" s="940"/>
      <c r="OHD115" s="940"/>
      <c r="OHE115" s="940"/>
      <c r="OHF115" s="940"/>
      <c r="OHG115" s="940"/>
      <c r="OHH115" s="940"/>
      <c r="OHI115" s="940"/>
      <c r="OHJ115" s="940"/>
      <c r="OHK115" s="940"/>
      <c r="OHL115" s="940"/>
      <c r="OHM115" s="940"/>
      <c r="OHN115" s="940"/>
      <c r="OHO115" s="940"/>
      <c r="OHP115" s="940"/>
      <c r="OHQ115" s="940"/>
      <c r="OHR115" s="940"/>
      <c r="OHS115" s="940"/>
      <c r="OHT115" s="940"/>
      <c r="OHU115" s="940"/>
      <c r="OHV115" s="940"/>
      <c r="OHW115" s="940"/>
      <c r="OHX115" s="940"/>
      <c r="OHY115" s="940"/>
      <c r="OHZ115" s="940"/>
      <c r="OIA115" s="940"/>
      <c r="OIB115" s="940"/>
      <c r="OIC115" s="940"/>
      <c r="OID115" s="940"/>
      <c r="OIE115" s="940"/>
      <c r="OIF115" s="940"/>
      <c r="OIG115" s="940"/>
      <c r="OIH115" s="940"/>
      <c r="OII115" s="940"/>
      <c r="OIJ115" s="940"/>
      <c r="OIK115" s="940"/>
      <c r="OIL115" s="940"/>
      <c r="OIM115" s="940"/>
      <c r="OIN115" s="940"/>
      <c r="OIO115" s="940"/>
      <c r="OIP115" s="940"/>
      <c r="OIQ115" s="940"/>
      <c r="OIR115" s="940"/>
      <c r="OIS115" s="940"/>
      <c r="OIT115" s="940"/>
      <c r="OIU115" s="940"/>
      <c r="OIV115" s="940"/>
      <c r="OIW115" s="940"/>
      <c r="OIX115" s="940"/>
      <c r="OIY115" s="940"/>
      <c r="OIZ115" s="940"/>
      <c r="OJA115" s="940"/>
      <c r="OJB115" s="940"/>
      <c r="OJC115" s="940"/>
      <c r="OJD115" s="940"/>
      <c r="OJE115" s="940"/>
      <c r="OJF115" s="940"/>
      <c r="OJG115" s="940"/>
      <c r="OJH115" s="940"/>
      <c r="OJI115" s="940"/>
      <c r="OJJ115" s="940"/>
      <c r="OJK115" s="940"/>
      <c r="OJL115" s="940"/>
      <c r="OJM115" s="940"/>
      <c r="OJN115" s="940"/>
      <c r="OJO115" s="940"/>
      <c r="OJP115" s="940"/>
      <c r="OJQ115" s="940"/>
      <c r="OJR115" s="940"/>
      <c r="OJS115" s="940"/>
      <c r="OJT115" s="940"/>
      <c r="OJU115" s="940"/>
      <c r="OJV115" s="940"/>
      <c r="OJW115" s="940"/>
      <c r="OJX115" s="940"/>
      <c r="OJY115" s="940"/>
      <c r="OJZ115" s="940"/>
      <c r="OKA115" s="940"/>
      <c r="OKB115" s="940"/>
      <c r="OKC115" s="940"/>
      <c r="OKD115" s="940"/>
      <c r="OKE115" s="940"/>
      <c r="OKF115" s="940"/>
      <c r="OKG115" s="940"/>
      <c r="OKH115" s="940"/>
      <c r="OKI115" s="940"/>
      <c r="OKJ115" s="940"/>
      <c r="OKK115" s="940"/>
      <c r="OKL115" s="940"/>
      <c r="OKM115" s="940"/>
      <c r="OKN115" s="940"/>
      <c r="OKO115" s="940"/>
      <c r="OKP115" s="940"/>
      <c r="OKQ115" s="940"/>
      <c r="OKR115" s="940"/>
      <c r="OKS115" s="940"/>
      <c r="OKT115" s="940"/>
      <c r="OKU115" s="940"/>
      <c r="OKV115" s="940"/>
      <c r="OKW115" s="940"/>
      <c r="OKX115" s="940"/>
      <c r="OKY115" s="940"/>
      <c r="OKZ115" s="940"/>
      <c r="OLA115" s="940"/>
      <c r="OLB115" s="940"/>
      <c r="OLC115" s="940"/>
      <c r="OLD115" s="940"/>
      <c r="OLE115" s="940"/>
      <c r="OLF115" s="940"/>
      <c r="OLG115" s="940"/>
      <c r="OLH115" s="940"/>
      <c r="OLI115" s="940"/>
      <c r="OLJ115" s="940"/>
      <c r="OLK115" s="940"/>
      <c r="OLL115" s="940"/>
      <c r="OLM115" s="940"/>
      <c r="OLN115" s="940"/>
      <c r="OLO115" s="940"/>
      <c r="OLP115" s="940"/>
      <c r="OLQ115" s="940"/>
      <c r="OLR115" s="940"/>
      <c r="OLS115" s="940"/>
      <c r="OLT115" s="940"/>
      <c r="OLU115" s="940"/>
      <c r="OLV115" s="940"/>
      <c r="OLW115" s="940"/>
      <c r="OLX115" s="940"/>
      <c r="OLY115" s="940"/>
      <c r="OLZ115" s="940"/>
      <c r="OMA115" s="940"/>
      <c r="OMB115" s="940"/>
      <c r="OMC115" s="940"/>
      <c r="OMD115" s="940"/>
      <c r="OME115" s="940"/>
      <c r="OMF115" s="940"/>
      <c r="OMG115" s="940"/>
      <c r="OMH115" s="940"/>
      <c r="OMI115" s="940"/>
      <c r="OMJ115" s="940"/>
      <c r="OMK115" s="940"/>
      <c r="OML115" s="940"/>
      <c r="OMM115" s="940"/>
      <c r="OMN115" s="940"/>
      <c r="OMO115" s="940"/>
      <c r="OMP115" s="940"/>
      <c r="OMQ115" s="940"/>
      <c r="OMR115" s="940"/>
      <c r="OMS115" s="940"/>
      <c r="OMT115" s="940"/>
      <c r="OMU115" s="940"/>
      <c r="OMV115" s="940"/>
      <c r="OMW115" s="940"/>
      <c r="OMX115" s="940"/>
      <c r="OMY115" s="940"/>
      <c r="OMZ115" s="940"/>
      <c r="ONA115" s="940"/>
      <c r="ONB115" s="940"/>
      <c r="ONC115" s="940"/>
      <c r="OND115" s="940"/>
      <c r="ONE115" s="940"/>
      <c r="ONF115" s="940"/>
      <c r="ONG115" s="940"/>
      <c r="ONH115" s="940"/>
      <c r="ONI115" s="940"/>
      <c r="ONJ115" s="940"/>
      <c r="ONK115" s="940"/>
      <c r="ONL115" s="940"/>
      <c r="ONM115" s="940"/>
      <c r="ONN115" s="940"/>
      <c r="ONO115" s="940"/>
      <c r="ONP115" s="940"/>
      <c r="ONQ115" s="940"/>
      <c r="ONR115" s="940"/>
      <c r="ONS115" s="940"/>
      <c r="ONT115" s="940"/>
      <c r="ONU115" s="940"/>
      <c r="ONV115" s="940"/>
      <c r="ONW115" s="940"/>
      <c r="ONX115" s="940"/>
      <c r="ONY115" s="940"/>
      <c r="ONZ115" s="940"/>
      <c r="OOA115" s="940"/>
      <c r="OOB115" s="940"/>
      <c r="OOC115" s="940"/>
      <c r="OOD115" s="940"/>
      <c r="OOE115" s="940"/>
      <c r="OOF115" s="940"/>
      <c r="OOG115" s="940"/>
      <c r="OOH115" s="940"/>
      <c r="OOI115" s="940"/>
      <c r="OOJ115" s="940"/>
      <c r="OOK115" s="940"/>
      <c r="OOL115" s="940"/>
      <c r="OOM115" s="940"/>
      <c r="OON115" s="940"/>
      <c r="OOO115" s="940"/>
      <c r="OOP115" s="940"/>
      <c r="OOQ115" s="940"/>
      <c r="OOR115" s="940"/>
      <c r="OOS115" s="940"/>
      <c r="OOT115" s="940"/>
      <c r="OOU115" s="940"/>
      <c r="OOV115" s="940"/>
      <c r="OOW115" s="940"/>
      <c r="OOX115" s="940"/>
      <c r="OOY115" s="940"/>
      <c r="OOZ115" s="940"/>
      <c r="OPA115" s="940"/>
      <c r="OPB115" s="940"/>
      <c r="OPC115" s="940"/>
      <c r="OPD115" s="940"/>
      <c r="OPE115" s="940"/>
      <c r="OPF115" s="940"/>
      <c r="OPG115" s="940"/>
      <c r="OPH115" s="940"/>
      <c r="OPI115" s="940"/>
      <c r="OPJ115" s="940"/>
      <c r="OPK115" s="940"/>
      <c r="OPL115" s="940"/>
      <c r="OPM115" s="940"/>
      <c r="OPN115" s="940"/>
      <c r="OPO115" s="940"/>
      <c r="OPP115" s="940"/>
      <c r="OPQ115" s="940"/>
      <c r="OPR115" s="940"/>
      <c r="OPS115" s="940"/>
      <c r="OPT115" s="940"/>
      <c r="OPU115" s="940"/>
      <c r="OPV115" s="940"/>
      <c r="OPW115" s="940"/>
      <c r="OPX115" s="940"/>
      <c r="OPY115" s="940"/>
      <c r="OPZ115" s="940"/>
      <c r="OQA115" s="940"/>
      <c r="OQB115" s="940"/>
      <c r="OQC115" s="940"/>
      <c r="OQD115" s="940"/>
      <c r="OQE115" s="940"/>
      <c r="OQF115" s="940"/>
      <c r="OQG115" s="940"/>
      <c r="OQH115" s="940"/>
      <c r="OQI115" s="940"/>
      <c r="OQJ115" s="940"/>
      <c r="OQK115" s="940"/>
      <c r="OQL115" s="940"/>
      <c r="OQM115" s="940"/>
      <c r="OQN115" s="940"/>
      <c r="OQO115" s="940"/>
      <c r="OQP115" s="940"/>
      <c r="OQQ115" s="940"/>
      <c r="OQR115" s="940"/>
      <c r="OQS115" s="940"/>
      <c r="OQT115" s="940"/>
      <c r="OQU115" s="940"/>
      <c r="OQV115" s="940"/>
      <c r="OQW115" s="940"/>
      <c r="OQX115" s="940"/>
      <c r="OQY115" s="940"/>
      <c r="OQZ115" s="940"/>
      <c r="ORA115" s="940"/>
      <c r="ORB115" s="940"/>
      <c r="ORC115" s="940"/>
      <c r="ORD115" s="940"/>
      <c r="ORE115" s="940"/>
      <c r="ORF115" s="940"/>
      <c r="ORG115" s="940"/>
      <c r="ORH115" s="940"/>
      <c r="ORI115" s="940"/>
      <c r="ORJ115" s="940"/>
      <c r="ORK115" s="940"/>
      <c r="ORL115" s="940"/>
      <c r="ORM115" s="940"/>
      <c r="ORN115" s="940"/>
      <c r="ORO115" s="940"/>
      <c r="ORP115" s="940"/>
      <c r="ORQ115" s="940"/>
      <c r="ORR115" s="940"/>
      <c r="ORS115" s="940"/>
      <c r="ORT115" s="940"/>
      <c r="ORU115" s="940"/>
      <c r="ORV115" s="940"/>
      <c r="ORW115" s="940"/>
      <c r="ORX115" s="940"/>
      <c r="ORY115" s="940"/>
      <c r="ORZ115" s="940"/>
      <c r="OSA115" s="940"/>
      <c r="OSB115" s="940"/>
      <c r="OSC115" s="940"/>
      <c r="OSD115" s="940"/>
      <c r="OSE115" s="940"/>
      <c r="OSF115" s="940"/>
      <c r="OSG115" s="940"/>
      <c r="OSH115" s="940"/>
      <c r="OSI115" s="940"/>
      <c r="OSJ115" s="940"/>
      <c r="OSK115" s="940"/>
      <c r="OSL115" s="940"/>
      <c r="OSM115" s="940"/>
      <c r="OSN115" s="940"/>
      <c r="OSO115" s="940"/>
      <c r="OSP115" s="940"/>
      <c r="OSQ115" s="940"/>
      <c r="OSR115" s="940"/>
      <c r="OSS115" s="940"/>
      <c r="OST115" s="940"/>
      <c r="OSU115" s="940"/>
      <c r="OSV115" s="940"/>
      <c r="OSW115" s="940"/>
      <c r="OSX115" s="940"/>
      <c r="OSY115" s="940"/>
      <c r="OSZ115" s="940"/>
      <c r="OTA115" s="940"/>
      <c r="OTB115" s="940"/>
      <c r="OTC115" s="940"/>
      <c r="OTD115" s="940"/>
      <c r="OTE115" s="940"/>
      <c r="OTF115" s="940"/>
      <c r="OTG115" s="940"/>
      <c r="OTH115" s="940"/>
      <c r="OTI115" s="940"/>
      <c r="OTJ115" s="940"/>
      <c r="OTK115" s="940"/>
      <c r="OTL115" s="940"/>
      <c r="OTM115" s="940"/>
      <c r="OTN115" s="940"/>
      <c r="OTO115" s="940"/>
      <c r="OTP115" s="940"/>
      <c r="OTQ115" s="940"/>
      <c r="OTR115" s="940"/>
      <c r="OTS115" s="940"/>
      <c r="OTT115" s="940"/>
      <c r="OTU115" s="940"/>
      <c r="OTV115" s="940"/>
      <c r="OTW115" s="940"/>
      <c r="OTX115" s="940"/>
      <c r="OTY115" s="940"/>
      <c r="OTZ115" s="940"/>
      <c r="OUA115" s="940"/>
      <c r="OUB115" s="940"/>
      <c r="OUC115" s="940"/>
      <c r="OUD115" s="940"/>
      <c r="OUE115" s="940"/>
      <c r="OUF115" s="940"/>
      <c r="OUG115" s="940"/>
      <c r="OUH115" s="940"/>
      <c r="OUI115" s="940"/>
      <c r="OUJ115" s="940"/>
      <c r="OUK115" s="940"/>
      <c r="OUL115" s="940"/>
      <c r="OUM115" s="940"/>
      <c r="OUN115" s="940"/>
      <c r="OUO115" s="940"/>
      <c r="OUP115" s="940"/>
      <c r="OUQ115" s="940"/>
      <c r="OUR115" s="940"/>
      <c r="OUS115" s="940"/>
      <c r="OUT115" s="940"/>
      <c r="OUU115" s="940"/>
      <c r="OUV115" s="940"/>
      <c r="OUW115" s="940"/>
      <c r="OUX115" s="940"/>
      <c r="OUY115" s="940"/>
      <c r="OUZ115" s="940"/>
      <c r="OVA115" s="940"/>
      <c r="OVB115" s="940"/>
      <c r="OVC115" s="940"/>
      <c r="OVD115" s="940"/>
      <c r="OVE115" s="940"/>
      <c r="OVF115" s="940"/>
      <c r="OVG115" s="940"/>
      <c r="OVH115" s="940"/>
      <c r="OVI115" s="940"/>
      <c r="OVJ115" s="940"/>
      <c r="OVK115" s="940"/>
      <c r="OVL115" s="940"/>
      <c r="OVM115" s="940"/>
      <c r="OVN115" s="940"/>
      <c r="OVO115" s="940"/>
      <c r="OVP115" s="940"/>
      <c r="OVQ115" s="940"/>
      <c r="OVR115" s="940"/>
      <c r="OVS115" s="940"/>
      <c r="OVT115" s="940"/>
      <c r="OVU115" s="940"/>
      <c r="OVV115" s="940"/>
      <c r="OVW115" s="940"/>
      <c r="OVX115" s="940"/>
      <c r="OVY115" s="940"/>
      <c r="OVZ115" s="940"/>
      <c r="OWA115" s="940"/>
      <c r="OWB115" s="940"/>
      <c r="OWC115" s="940"/>
      <c r="OWD115" s="940"/>
      <c r="OWE115" s="940"/>
      <c r="OWF115" s="940"/>
      <c r="OWG115" s="940"/>
      <c r="OWH115" s="940"/>
      <c r="OWI115" s="940"/>
      <c r="OWJ115" s="940"/>
      <c r="OWK115" s="940"/>
      <c r="OWL115" s="940"/>
      <c r="OWM115" s="940"/>
      <c r="OWN115" s="940"/>
      <c r="OWO115" s="940"/>
      <c r="OWP115" s="940"/>
      <c r="OWQ115" s="940"/>
      <c r="OWR115" s="940"/>
      <c r="OWS115" s="940"/>
      <c r="OWT115" s="940"/>
      <c r="OWU115" s="940"/>
      <c r="OWV115" s="940"/>
      <c r="OWW115" s="940"/>
      <c r="OWX115" s="940"/>
      <c r="OWY115" s="940"/>
      <c r="OWZ115" s="940"/>
      <c r="OXA115" s="940"/>
      <c r="OXB115" s="940"/>
      <c r="OXC115" s="940"/>
      <c r="OXD115" s="940"/>
      <c r="OXE115" s="940"/>
      <c r="OXF115" s="940"/>
      <c r="OXG115" s="940"/>
      <c r="OXH115" s="940"/>
      <c r="OXI115" s="940"/>
      <c r="OXJ115" s="940"/>
      <c r="OXK115" s="940"/>
      <c r="OXL115" s="940"/>
      <c r="OXM115" s="940"/>
      <c r="OXN115" s="940"/>
      <c r="OXO115" s="940"/>
      <c r="OXP115" s="940"/>
      <c r="OXQ115" s="940"/>
      <c r="OXR115" s="940"/>
      <c r="OXS115" s="940"/>
      <c r="OXT115" s="940"/>
      <c r="OXU115" s="940"/>
      <c r="OXV115" s="940"/>
      <c r="OXW115" s="940"/>
      <c r="OXX115" s="940"/>
      <c r="OXY115" s="940"/>
      <c r="OXZ115" s="940"/>
      <c r="OYA115" s="940"/>
      <c r="OYB115" s="940"/>
      <c r="OYC115" s="940"/>
      <c r="OYD115" s="940"/>
      <c r="OYE115" s="940"/>
      <c r="OYF115" s="940"/>
      <c r="OYG115" s="940"/>
      <c r="OYH115" s="940"/>
      <c r="OYI115" s="940"/>
      <c r="OYJ115" s="940"/>
      <c r="OYK115" s="940"/>
      <c r="OYL115" s="940"/>
      <c r="OYM115" s="940"/>
      <c r="OYN115" s="940"/>
      <c r="OYO115" s="940"/>
      <c r="OYP115" s="940"/>
      <c r="OYQ115" s="940"/>
      <c r="OYR115" s="940"/>
      <c r="OYS115" s="940"/>
      <c r="OYT115" s="940"/>
      <c r="OYU115" s="940"/>
      <c r="OYV115" s="940"/>
      <c r="OYW115" s="940"/>
      <c r="OYX115" s="940"/>
      <c r="OYY115" s="940"/>
      <c r="OYZ115" s="940"/>
      <c r="OZA115" s="940"/>
      <c r="OZB115" s="940"/>
      <c r="OZC115" s="940"/>
      <c r="OZD115" s="940"/>
      <c r="OZE115" s="940"/>
      <c r="OZF115" s="940"/>
      <c r="OZG115" s="940"/>
      <c r="OZH115" s="940"/>
      <c r="OZI115" s="940"/>
      <c r="OZJ115" s="940"/>
      <c r="OZK115" s="940"/>
      <c r="OZL115" s="940"/>
      <c r="OZM115" s="940"/>
      <c r="OZN115" s="940"/>
      <c r="OZO115" s="940"/>
      <c r="OZP115" s="940"/>
      <c r="OZQ115" s="940"/>
      <c r="OZR115" s="940"/>
      <c r="OZS115" s="940"/>
      <c r="OZT115" s="940"/>
      <c r="OZU115" s="940"/>
      <c r="OZV115" s="940"/>
      <c r="OZW115" s="940"/>
      <c r="OZX115" s="940"/>
      <c r="OZY115" s="940"/>
      <c r="OZZ115" s="940"/>
      <c r="PAA115" s="940"/>
      <c r="PAB115" s="940"/>
      <c r="PAC115" s="940"/>
      <c r="PAD115" s="940"/>
      <c r="PAE115" s="940"/>
      <c r="PAF115" s="940"/>
      <c r="PAG115" s="940"/>
      <c r="PAH115" s="940"/>
      <c r="PAI115" s="940"/>
      <c r="PAJ115" s="940"/>
      <c r="PAK115" s="940"/>
      <c r="PAL115" s="940"/>
      <c r="PAM115" s="940"/>
      <c r="PAN115" s="940"/>
      <c r="PAO115" s="940"/>
      <c r="PAP115" s="940"/>
      <c r="PAQ115" s="940"/>
      <c r="PAR115" s="940"/>
      <c r="PAS115" s="940"/>
      <c r="PAT115" s="940"/>
      <c r="PAU115" s="940"/>
      <c r="PAV115" s="940"/>
      <c r="PAW115" s="940"/>
      <c r="PAX115" s="940"/>
      <c r="PAY115" s="940"/>
      <c r="PAZ115" s="940"/>
      <c r="PBA115" s="940"/>
      <c r="PBB115" s="940"/>
      <c r="PBC115" s="940"/>
      <c r="PBD115" s="940"/>
      <c r="PBE115" s="940"/>
      <c r="PBF115" s="940"/>
      <c r="PBG115" s="940"/>
      <c r="PBH115" s="940"/>
      <c r="PBI115" s="940"/>
      <c r="PBJ115" s="940"/>
      <c r="PBK115" s="940"/>
      <c r="PBL115" s="940"/>
      <c r="PBM115" s="940"/>
      <c r="PBN115" s="940"/>
      <c r="PBO115" s="940"/>
      <c r="PBP115" s="940"/>
      <c r="PBQ115" s="940"/>
      <c r="PBR115" s="940"/>
      <c r="PBS115" s="940"/>
      <c r="PBT115" s="940"/>
      <c r="PBU115" s="940"/>
      <c r="PBV115" s="940"/>
      <c r="PBW115" s="940"/>
      <c r="PBX115" s="940"/>
      <c r="PBY115" s="940"/>
      <c r="PBZ115" s="940"/>
      <c r="PCA115" s="940"/>
      <c r="PCB115" s="940"/>
      <c r="PCC115" s="940"/>
      <c r="PCD115" s="940"/>
      <c r="PCE115" s="940"/>
      <c r="PCF115" s="940"/>
      <c r="PCG115" s="940"/>
      <c r="PCH115" s="940"/>
      <c r="PCI115" s="940"/>
      <c r="PCJ115" s="940"/>
      <c r="PCK115" s="940"/>
      <c r="PCL115" s="940"/>
      <c r="PCM115" s="940"/>
      <c r="PCN115" s="940"/>
      <c r="PCO115" s="940"/>
      <c r="PCP115" s="940"/>
      <c r="PCQ115" s="940"/>
      <c r="PCR115" s="940"/>
      <c r="PCS115" s="940"/>
      <c r="PCT115" s="940"/>
      <c r="PCU115" s="940"/>
      <c r="PCV115" s="940"/>
      <c r="PCW115" s="940"/>
      <c r="PCX115" s="940"/>
      <c r="PCY115" s="940"/>
      <c r="PCZ115" s="940"/>
      <c r="PDA115" s="940"/>
      <c r="PDB115" s="940"/>
      <c r="PDC115" s="940"/>
      <c r="PDD115" s="940"/>
      <c r="PDE115" s="940"/>
      <c r="PDF115" s="940"/>
      <c r="PDG115" s="940"/>
      <c r="PDH115" s="940"/>
      <c r="PDI115" s="940"/>
      <c r="PDJ115" s="940"/>
      <c r="PDK115" s="940"/>
      <c r="PDL115" s="940"/>
      <c r="PDM115" s="940"/>
      <c r="PDN115" s="940"/>
      <c r="PDO115" s="940"/>
      <c r="PDP115" s="940"/>
      <c r="PDQ115" s="940"/>
      <c r="PDR115" s="940"/>
      <c r="PDS115" s="940"/>
      <c r="PDT115" s="940"/>
      <c r="PDU115" s="940"/>
      <c r="PDV115" s="940"/>
      <c r="PDW115" s="940"/>
      <c r="PDX115" s="940"/>
      <c r="PDY115" s="940"/>
      <c r="PDZ115" s="940"/>
      <c r="PEA115" s="940"/>
      <c r="PEB115" s="940"/>
      <c r="PEC115" s="940"/>
      <c r="PED115" s="940"/>
      <c r="PEE115" s="940"/>
      <c r="PEF115" s="940"/>
      <c r="PEG115" s="940"/>
      <c r="PEH115" s="940"/>
      <c r="PEI115" s="940"/>
      <c r="PEJ115" s="940"/>
      <c r="PEK115" s="940"/>
      <c r="PEL115" s="940"/>
      <c r="PEM115" s="940"/>
      <c r="PEN115" s="940"/>
      <c r="PEO115" s="940"/>
      <c r="PEP115" s="940"/>
      <c r="PEQ115" s="940"/>
      <c r="PER115" s="940"/>
      <c r="PES115" s="940"/>
      <c r="PET115" s="940"/>
      <c r="PEU115" s="940"/>
      <c r="PEV115" s="940"/>
      <c r="PEW115" s="940"/>
      <c r="PEX115" s="940"/>
      <c r="PEY115" s="940"/>
      <c r="PEZ115" s="940"/>
      <c r="PFA115" s="940"/>
      <c r="PFB115" s="940"/>
      <c r="PFC115" s="940"/>
      <c r="PFD115" s="940"/>
      <c r="PFE115" s="940"/>
      <c r="PFF115" s="940"/>
      <c r="PFG115" s="940"/>
      <c r="PFH115" s="940"/>
      <c r="PFI115" s="940"/>
      <c r="PFJ115" s="940"/>
      <c r="PFK115" s="940"/>
      <c r="PFL115" s="940"/>
      <c r="PFM115" s="940"/>
      <c r="PFN115" s="940"/>
      <c r="PFO115" s="940"/>
      <c r="PFP115" s="940"/>
      <c r="PFQ115" s="940"/>
      <c r="PFR115" s="940"/>
      <c r="PFS115" s="940"/>
      <c r="PFT115" s="940"/>
      <c r="PFU115" s="940"/>
      <c r="PFV115" s="940"/>
      <c r="PFW115" s="940"/>
      <c r="PFX115" s="940"/>
      <c r="PFY115" s="940"/>
      <c r="PFZ115" s="940"/>
      <c r="PGA115" s="940"/>
      <c r="PGB115" s="940"/>
      <c r="PGC115" s="940"/>
      <c r="PGD115" s="940"/>
      <c r="PGE115" s="940"/>
      <c r="PGF115" s="940"/>
      <c r="PGG115" s="940"/>
      <c r="PGH115" s="940"/>
      <c r="PGI115" s="940"/>
      <c r="PGJ115" s="940"/>
      <c r="PGK115" s="940"/>
      <c r="PGL115" s="940"/>
      <c r="PGM115" s="940"/>
      <c r="PGN115" s="940"/>
      <c r="PGO115" s="940"/>
      <c r="PGP115" s="940"/>
      <c r="PGQ115" s="940"/>
      <c r="PGR115" s="940"/>
      <c r="PGS115" s="940"/>
      <c r="PGT115" s="940"/>
      <c r="PGU115" s="940"/>
      <c r="PGV115" s="940"/>
      <c r="PGW115" s="940"/>
      <c r="PGX115" s="940"/>
      <c r="PGY115" s="940"/>
      <c r="PGZ115" s="940"/>
      <c r="PHA115" s="940"/>
      <c r="PHB115" s="940"/>
      <c r="PHC115" s="940"/>
      <c r="PHD115" s="940"/>
      <c r="PHE115" s="940"/>
      <c r="PHF115" s="940"/>
      <c r="PHG115" s="940"/>
      <c r="PHH115" s="940"/>
      <c r="PHI115" s="940"/>
      <c r="PHJ115" s="940"/>
      <c r="PHK115" s="940"/>
      <c r="PHL115" s="940"/>
      <c r="PHM115" s="940"/>
      <c r="PHN115" s="940"/>
      <c r="PHO115" s="940"/>
      <c r="PHP115" s="940"/>
      <c r="PHQ115" s="940"/>
      <c r="PHR115" s="940"/>
      <c r="PHS115" s="940"/>
      <c r="PHT115" s="940"/>
      <c r="PHU115" s="940"/>
      <c r="PHV115" s="940"/>
      <c r="PHW115" s="940"/>
      <c r="PHX115" s="940"/>
      <c r="PHY115" s="940"/>
      <c r="PHZ115" s="940"/>
      <c r="PIA115" s="940"/>
      <c r="PIB115" s="940"/>
      <c r="PIC115" s="940"/>
      <c r="PID115" s="940"/>
      <c r="PIE115" s="940"/>
      <c r="PIF115" s="940"/>
      <c r="PIG115" s="940"/>
      <c r="PIH115" s="940"/>
      <c r="PII115" s="940"/>
      <c r="PIJ115" s="940"/>
      <c r="PIK115" s="940"/>
      <c r="PIL115" s="940"/>
      <c r="PIM115" s="940"/>
      <c r="PIN115" s="940"/>
      <c r="PIO115" s="940"/>
      <c r="PIP115" s="940"/>
      <c r="PIQ115" s="940"/>
      <c r="PIR115" s="940"/>
      <c r="PIS115" s="940"/>
      <c r="PIT115" s="940"/>
      <c r="PIU115" s="940"/>
      <c r="PIV115" s="940"/>
      <c r="PIW115" s="940"/>
      <c r="PIX115" s="940"/>
      <c r="PIY115" s="940"/>
      <c r="PIZ115" s="940"/>
      <c r="PJA115" s="940"/>
      <c r="PJB115" s="940"/>
      <c r="PJC115" s="940"/>
      <c r="PJD115" s="940"/>
      <c r="PJE115" s="940"/>
      <c r="PJF115" s="940"/>
      <c r="PJG115" s="940"/>
      <c r="PJH115" s="940"/>
      <c r="PJI115" s="940"/>
      <c r="PJJ115" s="940"/>
      <c r="PJK115" s="940"/>
      <c r="PJL115" s="940"/>
      <c r="PJM115" s="940"/>
      <c r="PJN115" s="940"/>
      <c r="PJO115" s="940"/>
      <c r="PJP115" s="940"/>
      <c r="PJQ115" s="940"/>
      <c r="PJR115" s="940"/>
      <c r="PJS115" s="940"/>
      <c r="PJT115" s="940"/>
      <c r="PJU115" s="940"/>
      <c r="PJV115" s="940"/>
      <c r="PJW115" s="940"/>
      <c r="PJX115" s="940"/>
      <c r="PJY115" s="940"/>
      <c r="PJZ115" s="940"/>
      <c r="PKA115" s="940"/>
      <c r="PKB115" s="940"/>
      <c r="PKC115" s="940"/>
      <c r="PKD115" s="940"/>
      <c r="PKE115" s="940"/>
      <c r="PKF115" s="940"/>
      <c r="PKG115" s="940"/>
      <c r="PKH115" s="940"/>
      <c r="PKI115" s="940"/>
      <c r="PKJ115" s="940"/>
      <c r="PKK115" s="940"/>
      <c r="PKL115" s="940"/>
      <c r="PKM115" s="940"/>
      <c r="PKN115" s="940"/>
      <c r="PKO115" s="940"/>
      <c r="PKP115" s="940"/>
      <c r="PKQ115" s="940"/>
      <c r="PKR115" s="940"/>
      <c r="PKS115" s="940"/>
      <c r="PKT115" s="940"/>
      <c r="PKU115" s="940"/>
      <c r="PKV115" s="940"/>
      <c r="PKW115" s="940"/>
      <c r="PKX115" s="940"/>
      <c r="PKY115" s="940"/>
      <c r="PKZ115" s="940"/>
      <c r="PLA115" s="940"/>
      <c r="PLB115" s="940"/>
      <c r="PLC115" s="940"/>
      <c r="PLD115" s="940"/>
      <c r="PLE115" s="940"/>
      <c r="PLF115" s="940"/>
      <c r="PLG115" s="940"/>
      <c r="PLH115" s="940"/>
      <c r="PLI115" s="940"/>
      <c r="PLJ115" s="940"/>
      <c r="PLK115" s="940"/>
      <c r="PLL115" s="940"/>
      <c r="PLM115" s="940"/>
      <c r="PLN115" s="940"/>
      <c r="PLO115" s="940"/>
      <c r="PLP115" s="940"/>
      <c r="PLQ115" s="940"/>
      <c r="PLR115" s="940"/>
      <c r="PLS115" s="940"/>
      <c r="PLT115" s="940"/>
      <c r="PLU115" s="940"/>
      <c r="PLV115" s="940"/>
      <c r="PLW115" s="940"/>
      <c r="PLX115" s="940"/>
      <c r="PLY115" s="940"/>
      <c r="PLZ115" s="940"/>
      <c r="PMA115" s="940"/>
      <c r="PMB115" s="940"/>
      <c r="PMC115" s="940"/>
      <c r="PMD115" s="940"/>
      <c r="PME115" s="940"/>
      <c r="PMF115" s="940"/>
      <c r="PMG115" s="940"/>
      <c r="PMH115" s="940"/>
      <c r="PMI115" s="940"/>
      <c r="PMJ115" s="940"/>
      <c r="PMK115" s="940"/>
      <c r="PML115" s="940"/>
      <c r="PMM115" s="940"/>
      <c r="PMN115" s="940"/>
      <c r="PMO115" s="940"/>
      <c r="PMP115" s="940"/>
      <c r="PMQ115" s="940"/>
      <c r="PMR115" s="940"/>
      <c r="PMS115" s="940"/>
      <c r="PMT115" s="940"/>
      <c r="PMU115" s="940"/>
      <c r="PMV115" s="940"/>
      <c r="PMW115" s="940"/>
      <c r="PMX115" s="940"/>
      <c r="PMY115" s="940"/>
      <c r="PMZ115" s="940"/>
      <c r="PNA115" s="940"/>
      <c r="PNB115" s="940"/>
      <c r="PNC115" s="940"/>
      <c r="PND115" s="940"/>
      <c r="PNE115" s="940"/>
      <c r="PNF115" s="940"/>
      <c r="PNG115" s="940"/>
      <c r="PNH115" s="940"/>
      <c r="PNI115" s="940"/>
      <c r="PNJ115" s="940"/>
      <c r="PNK115" s="940"/>
      <c r="PNL115" s="940"/>
      <c r="PNM115" s="940"/>
      <c r="PNN115" s="940"/>
      <c r="PNO115" s="940"/>
      <c r="PNP115" s="940"/>
      <c r="PNQ115" s="940"/>
      <c r="PNR115" s="940"/>
      <c r="PNS115" s="940"/>
      <c r="PNT115" s="940"/>
      <c r="PNU115" s="940"/>
      <c r="PNV115" s="940"/>
      <c r="PNW115" s="940"/>
      <c r="PNX115" s="940"/>
      <c r="PNY115" s="940"/>
      <c r="PNZ115" s="940"/>
      <c r="POA115" s="940"/>
      <c r="POB115" s="940"/>
      <c r="POC115" s="940"/>
      <c r="POD115" s="940"/>
      <c r="POE115" s="940"/>
      <c r="POF115" s="940"/>
      <c r="POG115" s="940"/>
      <c r="POH115" s="940"/>
      <c r="POI115" s="940"/>
      <c r="POJ115" s="940"/>
      <c r="POK115" s="940"/>
      <c r="POL115" s="940"/>
      <c r="POM115" s="940"/>
      <c r="PON115" s="940"/>
      <c r="POO115" s="940"/>
      <c r="POP115" s="940"/>
      <c r="POQ115" s="940"/>
      <c r="POR115" s="940"/>
      <c r="POS115" s="940"/>
      <c r="POT115" s="940"/>
      <c r="POU115" s="940"/>
      <c r="POV115" s="940"/>
      <c r="POW115" s="940"/>
      <c r="POX115" s="940"/>
      <c r="POY115" s="940"/>
      <c r="POZ115" s="940"/>
      <c r="PPA115" s="940"/>
      <c r="PPB115" s="940"/>
      <c r="PPC115" s="940"/>
      <c r="PPD115" s="940"/>
      <c r="PPE115" s="940"/>
      <c r="PPF115" s="940"/>
      <c r="PPG115" s="940"/>
      <c r="PPH115" s="940"/>
      <c r="PPI115" s="940"/>
      <c r="PPJ115" s="940"/>
      <c r="PPK115" s="940"/>
      <c r="PPL115" s="940"/>
      <c r="PPM115" s="940"/>
      <c r="PPN115" s="940"/>
      <c r="PPO115" s="940"/>
      <c r="PPP115" s="940"/>
      <c r="PPQ115" s="940"/>
      <c r="PPR115" s="940"/>
      <c r="PPS115" s="940"/>
      <c r="PPT115" s="940"/>
      <c r="PPU115" s="940"/>
      <c r="PPV115" s="940"/>
      <c r="PPW115" s="940"/>
      <c r="PPX115" s="940"/>
      <c r="PPY115" s="940"/>
      <c r="PPZ115" s="940"/>
      <c r="PQA115" s="940"/>
      <c r="PQB115" s="940"/>
      <c r="PQC115" s="940"/>
      <c r="PQD115" s="940"/>
      <c r="PQE115" s="940"/>
      <c r="PQF115" s="940"/>
      <c r="PQG115" s="940"/>
      <c r="PQH115" s="940"/>
      <c r="PQI115" s="940"/>
      <c r="PQJ115" s="940"/>
      <c r="PQK115" s="940"/>
      <c r="PQL115" s="940"/>
      <c r="PQM115" s="940"/>
      <c r="PQN115" s="940"/>
      <c r="PQO115" s="940"/>
      <c r="PQP115" s="940"/>
      <c r="PQQ115" s="940"/>
      <c r="PQR115" s="940"/>
      <c r="PQS115" s="940"/>
      <c r="PQT115" s="940"/>
      <c r="PQU115" s="940"/>
      <c r="PQV115" s="940"/>
      <c r="PQW115" s="940"/>
      <c r="PQX115" s="940"/>
      <c r="PQY115" s="940"/>
      <c r="PQZ115" s="940"/>
      <c r="PRA115" s="940"/>
      <c r="PRB115" s="940"/>
      <c r="PRC115" s="940"/>
      <c r="PRD115" s="940"/>
      <c r="PRE115" s="940"/>
      <c r="PRF115" s="940"/>
      <c r="PRG115" s="940"/>
      <c r="PRH115" s="940"/>
      <c r="PRI115" s="940"/>
      <c r="PRJ115" s="940"/>
      <c r="PRK115" s="940"/>
      <c r="PRL115" s="940"/>
      <c r="PRM115" s="940"/>
      <c r="PRN115" s="940"/>
      <c r="PRO115" s="940"/>
      <c r="PRP115" s="940"/>
      <c r="PRQ115" s="940"/>
      <c r="PRR115" s="940"/>
      <c r="PRS115" s="940"/>
      <c r="PRT115" s="940"/>
      <c r="PRU115" s="940"/>
      <c r="PRV115" s="940"/>
      <c r="PRW115" s="940"/>
      <c r="PRX115" s="940"/>
      <c r="PRY115" s="940"/>
      <c r="PRZ115" s="940"/>
      <c r="PSA115" s="940"/>
      <c r="PSB115" s="940"/>
      <c r="PSC115" s="940"/>
      <c r="PSD115" s="940"/>
      <c r="PSE115" s="940"/>
      <c r="PSF115" s="940"/>
      <c r="PSG115" s="940"/>
      <c r="PSH115" s="940"/>
      <c r="PSI115" s="940"/>
      <c r="PSJ115" s="940"/>
      <c r="PSK115" s="940"/>
      <c r="PSL115" s="940"/>
      <c r="PSM115" s="940"/>
      <c r="PSN115" s="940"/>
      <c r="PSO115" s="940"/>
      <c r="PSP115" s="940"/>
      <c r="PSQ115" s="940"/>
      <c r="PSR115" s="940"/>
      <c r="PSS115" s="940"/>
      <c r="PST115" s="940"/>
      <c r="PSU115" s="940"/>
      <c r="PSV115" s="940"/>
      <c r="PSW115" s="940"/>
      <c r="PSX115" s="940"/>
      <c r="PSY115" s="940"/>
      <c r="PSZ115" s="940"/>
      <c r="PTA115" s="940"/>
      <c r="PTB115" s="940"/>
      <c r="PTC115" s="940"/>
      <c r="PTD115" s="940"/>
      <c r="PTE115" s="940"/>
      <c r="PTF115" s="940"/>
      <c r="PTG115" s="940"/>
      <c r="PTH115" s="940"/>
      <c r="PTI115" s="940"/>
      <c r="PTJ115" s="940"/>
      <c r="PTK115" s="940"/>
      <c r="PTL115" s="940"/>
      <c r="PTM115" s="940"/>
      <c r="PTN115" s="940"/>
      <c r="PTO115" s="940"/>
      <c r="PTP115" s="940"/>
      <c r="PTQ115" s="940"/>
      <c r="PTR115" s="940"/>
      <c r="PTS115" s="940"/>
      <c r="PTT115" s="940"/>
      <c r="PTU115" s="940"/>
      <c r="PTV115" s="940"/>
      <c r="PTW115" s="940"/>
      <c r="PTX115" s="940"/>
      <c r="PTY115" s="940"/>
      <c r="PTZ115" s="940"/>
      <c r="PUA115" s="940"/>
      <c r="PUB115" s="940"/>
      <c r="PUC115" s="940"/>
      <c r="PUD115" s="940"/>
      <c r="PUE115" s="940"/>
      <c r="PUF115" s="940"/>
      <c r="PUG115" s="940"/>
      <c r="PUH115" s="940"/>
      <c r="PUI115" s="940"/>
      <c r="PUJ115" s="940"/>
      <c r="PUK115" s="940"/>
      <c r="PUL115" s="940"/>
      <c r="PUM115" s="940"/>
      <c r="PUN115" s="940"/>
      <c r="PUO115" s="940"/>
      <c r="PUP115" s="940"/>
      <c r="PUQ115" s="940"/>
      <c r="PUR115" s="940"/>
      <c r="PUS115" s="940"/>
      <c r="PUT115" s="940"/>
      <c r="PUU115" s="940"/>
      <c r="PUV115" s="940"/>
      <c r="PUW115" s="940"/>
      <c r="PUX115" s="940"/>
      <c r="PUY115" s="940"/>
      <c r="PUZ115" s="940"/>
      <c r="PVA115" s="940"/>
      <c r="PVB115" s="940"/>
      <c r="PVC115" s="940"/>
      <c r="PVD115" s="940"/>
      <c r="PVE115" s="940"/>
      <c r="PVF115" s="940"/>
      <c r="PVG115" s="940"/>
      <c r="PVH115" s="940"/>
      <c r="PVI115" s="940"/>
      <c r="PVJ115" s="940"/>
      <c r="PVK115" s="940"/>
      <c r="PVL115" s="940"/>
      <c r="PVM115" s="940"/>
      <c r="PVN115" s="940"/>
      <c r="PVO115" s="940"/>
      <c r="PVP115" s="940"/>
      <c r="PVQ115" s="940"/>
      <c r="PVR115" s="940"/>
      <c r="PVS115" s="940"/>
      <c r="PVT115" s="940"/>
      <c r="PVU115" s="940"/>
      <c r="PVV115" s="940"/>
      <c r="PVW115" s="940"/>
      <c r="PVX115" s="940"/>
      <c r="PVY115" s="940"/>
      <c r="PVZ115" s="940"/>
      <c r="PWA115" s="940"/>
      <c r="PWB115" s="940"/>
      <c r="PWC115" s="940"/>
      <c r="PWD115" s="940"/>
      <c r="PWE115" s="940"/>
      <c r="PWF115" s="940"/>
      <c r="PWG115" s="940"/>
      <c r="PWH115" s="940"/>
      <c r="PWI115" s="940"/>
      <c r="PWJ115" s="940"/>
      <c r="PWK115" s="940"/>
      <c r="PWL115" s="940"/>
      <c r="PWM115" s="940"/>
      <c r="PWN115" s="940"/>
      <c r="PWO115" s="940"/>
      <c r="PWP115" s="940"/>
      <c r="PWQ115" s="940"/>
      <c r="PWR115" s="940"/>
      <c r="PWS115" s="940"/>
      <c r="PWT115" s="940"/>
      <c r="PWU115" s="940"/>
      <c r="PWV115" s="940"/>
      <c r="PWW115" s="940"/>
      <c r="PWX115" s="940"/>
      <c r="PWY115" s="940"/>
      <c r="PWZ115" s="940"/>
      <c r="PXA115" s="940"/>
      <c r="PXB115" s="940"/>
      <c r="PXC115" s="940"/>
      <c r="PXD115" s="940"/>
      <c r="PXE115" s="940"/>
      <c r="PXF115" s="940"/>
      <c r="PXG115" s="940"/>
      <c r="PXH115" s="940"/>
      <c r="PXI115" s="940"/>
      <c r="PXJ115" s="940"/>
      <c r="PXK115" s="940"/>
      <c r="PXL115" s="940"/>
      <c r="PXM115" s="940"/>
      <c r="PXN115" s="940"/>
      <c r="PXO115" s="940"/>
      <c r="PXP115" s="940"/>
      <c r="PXQ115" s="940"/>
      <c r="PXR115" s="940"/>
      <c r="PXS115" s="940"/>
      <c r="PXT115" s="940"/>
      <c r="PXU115" s="940"/>
      <c r="PXV115" s="940"/>
      <c r="PXW115" s="940"/>
      <c r="PXX115" s="940"/>
      <c r="PXY115" s="940"/>
      <c r="PXZ115" s="940"/>
      <c r="PYA115" s="940"/>
      <c r="PYB115" s="940"/>
      <c r="PYC115" s="940"/>
      <c r="PYD115" s="940"/>
      <c r="PYE115" s="940"/>
      <c r="PYF115" s="940"/>
      <c r="PYG115" s="940"/>
      <c r="PYH115" s="940"/>
      <c r="PYI115" s="940"/>
      <c r="PYJ115" s="940"/>
      <c r="PYK115" s="940"/>
      <c r="PYL115" s="940"/>
      <c r="PYM115" s="940"/>
      <c r="PYN115" s="940"/>
      <c r="PYO115" s="940"/>
      <c r="PYP115" s="940"/>
      <c r="PYQ115" s="940"/>
      <c r="PYR115" s="940"/>
      <c r="PYS115" s="940"/>
      <c r="PYT115" s="940"/>
      <c r="PYU115" s="940"/>
      <c r="PYV115" s="940"/>
      <c r="PYW115" s="940"/>
      <c r="PYX115" s="940"/>
      <c r="PYY115" s="940"/>
      <c r="PYZ115" s="940"/>
      <c r="PZA115" s="940"/>
      <c r="PZB115" s="940"/>
      <c r="PZC115" s="940"/>
      <c r="PZD115" s="940"/>
      <c r="PZE115" s="940"/>
      <c r="PZF115" s="940"/>
      <c r="PZG115" s="940"/>
      <c r="PZH115" s="940"/>
      <c r="PZI115" s="940"/>
      <c r="PZJ115" s="940"/>
      <c r="PZK115" s="940"/>
      <c r="PZL115" s="940"/>
      <c r="PZM115" s="940"/>
      <c r="PZN115" s="940"/>
      <c r="PZO115" s="940"/>
      <c r="PZP115" s="940"/>
      <c r="PZQ115" s="940"/>
      <c r="PZR115" s="940"/>
      <c r="PZS115" s="940"/>
      <c r="PZT115" s="940"/>
      <c r="PZU115" s="940"/>
      <c r="PZV115" s="940"/>
      <c r="PZW115" s="940"/>
      <c r="PZX115" s="940"/>
      <c r="PZY115" s="940"/>
      <c r="PZZ115" s="940"/>
      <c r="QAA115" s="940"/>
      <c r="QAB115" s="940"/>
      <c r="QAC115" s="940"/>
      <c r="QAD115" s="940"/>
      <c r="QAE115" s="940"/>
      <c r="QAF115" s="940"/>
      <c r="QAG115" s="940"/>
      <c r="QAH115" s="940"/>
      <c r="QAI115" s="940"/>
      <c r="QAJ115" s="940"/>
      <c r="QAK115" s="940"/>
      <c r="QAL115" s="940"/>
      <c r="QAM115" s="940"/>
      <c r="QAN115" s="940"/>
      <c r="QAO115" s="940"/>
      <c r="QAP115" s="940"/>
      <c r="QAQ115" s="940"/>
      <c r="QAR115" s="940"/>
      <c r="QAS115" s="940"/>
      <c r="QAT115" s="940"/>
      <c r="QAU115" s="940"/>
      <c r="QAV115" s="940"/>
      <c r="QAW115" s="940"/>
      <c r="QAX115" s="940"/>
      <c r="QAY115" s="940"/>
      <c r="QAZ115" s="940"/>
      <c r="QBA115" s="940"/>
      <c r="QBB115" s="940"/>
      <c r="QBC115" s="940"/>
      <c r="QBD115" s="940"/>
      <c r="QBE115" s="940"/>
      <c r="QBF115" s="940"/>
      <c r="QBG115" s="940"/>
      <c r="QBH115" s="940"/>
      <c r="QBI115" s="940"/>
      <c r="QBJ115" s="940"/>
      <c r="QBK115" s="940"/>
      <c r="QBL115" s="940"/>
      <c r="QBM115" s="940"/>
      <c r="QBN115" s="940"/>
      <c r="QBO115" s="940"/>
      <c r="QBP115" s="940"/>
      <c r="QBQ115" s="940"/>
      <c r="QBR115" s="940"/>
      <c r="QBS115" s="940"/>
      <c r="QBT115" s="940"/>
      <c r="QBU115" s="940"/>
      <c r="QBV115" s="940"/>
      <c r="QBW115" s="940"/>
      <c r="QBX115" s="940"/>
      <c r="QBY115" s="940"/>
      <c r="QBZ115" s="940"/>
      <c r="QCA115" s="940"/>
      <c r="QCB115" s="940"/>
      <c r="QCC115" s="940"/>
      <c r="QCD115" s="940"/>
      <c r="QCE115" s="940"/>
      <c r="QCF115" s="940"/>
      <c r="QCG115" s="940"/>
      <c r="QCH115" s="940"/>
      <c r="QCI115" s="940"/>
      <c r="QCJ115" s="940"/>
      <c r="QCK115" s="940"/>
      <c r="QCL115" s="940"/>
      <c r="QCM115" s="940"/>
      <c r="QCN115" s="940"/>
      <c r="QCO115" s="940"/>
      <c r="QCP115" s="940"/>
      <c r="QCQ115" s="940"/>
      <c r="QCR115" s="940"/>
      <c r="QCS115" s="940"/>
      <c r="QCT115" s="940"/>
      <c r="QCU115" s="940"/>
      <c r="QCV115" s="940"/>
      <c r="QCW115" s="940"/>
      <c r="QCX115" s="940"/>
      <c r="QCY115" s="940"/>
      <c r="QCZ115" s="940"/>
      <c r="QDA115" s="940"/>
      <c r="QDB115" s="940"/>
      <c r="QDC115" s="940"/>
      <c r="QDD115" s="940"/>
      <c r="QDE115" s="940"/>
      <c r="QDF115" s="940"/>
      <c r="QDG115" s="940"/>
      <c r="QDH115" s="940"/>
      <c r="QDI115" s="940"/>
      <c r="QDJ115" s="940"/>
      <c r="QDK115" s="940"/>
      <c r="QDL115" s="940"/>
      <c r="QDM115" s="940"/>
      <c r="QDN115" s="940"/>
      <c r="QDO115" s="940"/>
      <c r="QDP115" s="940"/>
      <c r="QDQ115" s="940"/>
      <c r="QDR115" s="940"/>
      <c r="QDS115" s="940"/>
      <c r="QDT115" s="940"/>
      <c r="QDU115" s="940"/>
      <c r="QDV115" s="940"/>
      <c r="QDW115" s="940"/>
      <c r="QDX115" s="940"/>
      <c r="QDY115" s="940"/>
      <c r="QDZ115" s="940"/>
      <c r="QEA115" s="940"/>
      <c r="QEB115" s="940"/>
      <c r="QEC115" s="940"/>
      <c r="QED115" s="940"/>
      <c r="QEE115" s="940"/>
      <c r="QEF115" s="940"/>
      <c r="QEG115" s="940"/>
      <c r="QEH115" s="940"/>
      <c r="QEI115" s="940"/>
      <c r="QEJ115" s="940"/>
      <c r="QEK115" s="940"/>
      <c r="QEL115" s="940"/>
      <c r="QEM115" s="940"/>
      <c r="QEN115" s="940"/>
      <c r="QEO115" s="940"/>
      <c r="QEP115" s="940"/>
      <c r="QEQ115" s="940"/>
      <c r="QER115" s="940"/>
      <c r="QES115" s="940"/>
      <c r="QET115" s="940"/>
      <c r="QEU115" s="940"/>
      <c r="QEV115" s="940"/>
      <c r="QEW115" s="940"/>
      <c r="QEX115" s="940"/>
      <c r="QEY115" s="940"/>
      <c r="QEZ115" s="940"/>
      <c r="QFA115" s="940"/>
      <c r="QFB115" s="940"/>
      <c r="QFC115" s="940"/>
      <c r="QFD115" s="940"/>
      <c r="QFE115" s="940"/>
      <c r="QFF115" s="940"/>
      <c r="QFG115" s="940"/>
      <c r="QFH115" s="940"/>
      <c r="QFI115" s="940"/>
      <c r="QFJ115" s="940"/>
      <c r="QFK115" s="940"/>
      <c r="QFL115" s="940"/>
      <c r="QFM115" s="940"/>
      <c r="QFN115" s="940"/>
      <c r="QFO115" s="940"/>
      <c r="QFP115" s="940"/>
      <c r="QFQ115" s="940"/>
      <c r="QFR115" s="940"/>
      <c r="QFS115" s="940"/>
      <c r="QFT115" s="940"/>
      <c r="QFU115" s="940"/>
      <c r="QFV115" s="940"/>
      <c r="QFW115" s="940"/>
      <c r="QFX115" s="940"/>
      <c r="QFY115" s="940"/>
      <c r="QFZ115" s="940"/>
      <c r="QGA115" s="940"/>
      <c r="QGB115" s="940"/>
      <c r="QGC115" s="940"/>
      <c r="QGD115" s="940"/>
      <c r="QGE115" s="940"/>
      <c r="QGF115" s="940"/>
      <c r="QGG115" s="940"/>
      <c r="QGH115" s="940"/>
      <c r="QGI115" s="940"/>
      <c r="QGJ115" s="940"/>
      <c r="QGK115" s="940"/>
      <c r="QGL115" s="940"/>
      <c r="QGM115" s="940"/>
      <c r="QGN115" s="940"/>
      <c r="QGO115" s="940"/>
      <c r="QGP115" s="940"/>
      <c r="QGQ115" s="940"/>
      <c r="QGR115" s="940"/>
      <c r="QGS115" s="940"/>
      <c r="QGT115" s="940"/>
      <c r="QGU115" s="940"/>
      <c r="QGV115" s="940"/>
      <c r="QGW115" s="940"/>
      <c r="QGX115" s="940"/>
      <c r="QGY115" s="940"/>
      <c r="QGZ115" s="940"/>
      <c r="QHA115" s="940"/>
      <c r="QHB115" s="940"/>
      <c r="QHC115" s="940"/>
      <c r="QHD115" s="940"/>
      <c r="QHE115" s="940"/>
      <c r="QHF115" s="940"/>
      <c r="QHG115" s="940"/>
      <c r="QHH115" s="940"/>
      <c r="QHI115" s="940"/>
      <c r="QHJ115" s="940"/>
      <c r="QHK115" s="940"/>
      <c r="QHL115" s="940"/>
      <c r="QHM115" s="940"/>
      <c r="QHN115" s="940"/>
      <c r="QHO115" s="940"/>
      <c r="QHP115" s="940"/>
      <c r="QHQ115" s="940"/>
      <c r="QHR115" s="940"/>
      <c r="QHS115" s="940"/>
      <c r="QHT115" s="940"/>
      <c r="QHU115" s="940"/>
      <c r="QHV115" s="940"/>
      <c r="QHW115" s="940"/>
      <c r="QHX115" s="940"/>
      <c r="QHY115" s="940"/>
      <c r="QHZ115" s="940"/>
      <c r="QIA115" s="940"/>
      <c r="QIB115" s="940"/>
      <c r="QIC115" s="940"/>
      <c r="QID115" s="940"/>
      <c r="QIE115" s="940"/>
      <c r="QIF115" s="940"/>
      <c r="QIG115" s="940"/>
      <c r="QIH115" s="940"/>
      <c r="QII115" s="940"/>
      <c r="QIJ115" s="940"/>
      <c r="QIK115" s="940"/>
      <c r="QIL115" s="940"/>
      <c r="QIM115" s="940"/>
      <c r="QIN115" s="940"/>
      <c r="QIO115" s="940"/>
      <c r="QIP115" s="940"/>
      <c r="QIQ115" s="940"/>
      <c r="QIR115" s="940"/>
      <c r="QIS115" s="940"/>
      <c r="QIT115" s="940"/>
      <c r="QIU115" s="940"/>
      <c r="QIV115" s="940"/>
      <c r="QIW115" s="940"/>
      <c r="QIX115" s="940"/>
      <c r="QIY115" s="940"/>
      <c r="QIZ115" s="940"/>
      <c r="QJA115" s="940"/>
      <c r="QJB115" s="940"/>
      <c r="QJC115" s="940"/>
      <c r="QJD115" s="940"/>
      <c r="QJE115" s="940"/>
      <c r="QJF115" s="940"/>
      <c r="QJG115" s="940"/>
      <c r="QJH115" s="940"/>
      <c r="QJI115" s="940"/>
      <c r="QJJ115" s="940"/>
      <c r="QJK115" s="940"/>
      <c r="QJL115" s="940"/>
      <c r="QJM115" s="940"/>
      <c r="QJN115" s="940"/>
      <c r="QJO115" s="940"/>
      <c r="QJP115" s="940"/>
      <c r="QJQ115" s="940"/>
      <c r="QJR115" s="940"/>
      <c r="QJS115" s="940"/>
      <c r="QJT115" s="940"/>
      <c r="QJU115" s="940"/>
      <c r="QJV115" s="940"/>
      <c r="QJW115" s="940"/>
      <c r="QJX115" s="940"/>
      <c r="QJY115" s="940"/>
      <c r="QJZ115" s="940"/>
      <c r="QKA115" s="940"/>
      <c r="QKB115" s="940"/>
      <c r="QKC115" s="940"/>
      <c r="QKD115" s="940"/>
      <c r="QKE115" s="940"/>
      <c r="QKF115" s="940"/>
      <c r="QKG115" s="940"/>
      <c r="QKH115" s="940"/>
      <c r="QKI115" s="940"/>
      <c r="QKJ115" s="940"/>
      <c r="QKK115" s="940"/>
      <c r="QKL115" s="940"/>
      <c r="QKM115" s="940"/>
      <c r="QKN115" s="940"/>
      <c r="QKO115" s="940"/>
      <c r="QKP115" s="940"/>
      <c r="QKQ115" s="940"/>
      <c r="QKR115" s="940"/>
      <c r="QKS115" s="940"/>
      <c r="QKT115" s="940"/>
      <c r="QKU115" s="940"/>
      <c r="QKV115" s="940"/>
      <c r="QKW115" s="940"/>
      <c r="QKX115" s="940"/>
      <c r="QKY115" s="940"/>
      <c r="QKZ115" s="940"/>
      <c r="QLA115" s="940"/>
      <c r="QLB115" s="940"/>
      <c r="QLC115" s="940"/>
      <c r="QLD115" s="940"/>
      <c r="QLE115" s="940"/>
      <c r="QLF115" s="940"/>
      <c r="QLG115" s="940"/>
      <c r="QLH115" s="940"/>
      <c r="QLI115" s="940"/>
      <c r="QLJ115" s="940"/>
      <c r="QLK115" s="940"/>
      <c r="QLL115" s="940"/>
      <c r="QLM115" s="940"/>
      <c r="QLN115" s="940"/>
      <c r="QLO115" s="940"/>
      <c r="QLP115" s="940"/>
      <c r="QLQ115" s="940"/>
      <c r="QLR115" s="940"/>
      <c r="QLS115" s="940"/>
      <c r="QLT115" s="940"/>
      <c r="QLU115" s="940"/>
      <c r="QLV115" s="940"/>
      <c r="QLW115" s="940"/>
      <c r="QLX115" s="940"/>
      <c r="QLY115" s="940"/>
      <c r="QLZ115" s="940"/>
      <c r="QMA115" s="940"/>
      <c r="QMB115" s="940"/>
      <c r="QMC115" s="940"/>
      <c r="QMD115" s="940"/>
      <c r="QME115" s="940"/>
      <c r="QMF115" s="940"/>
      <c r="QMG115" s="940"/>
      <c r="QMH115" s="940"/>
      <c r="QMI115" s="940"/>
      <c r="QMJ115" s="940"/>
      <c r="QMK115" s="940"/>
      <c r="QML115" s="940"/>
      <c r="QMM115" s="940"/>
      <c r="QMN115" s="940"/>
      <c r="QMO115" s="940"/>
      <c r="QMP115" s="940"/>
      <c r="QMQ115" s="940"/>
      <c r="QMR115" s="940"/>
      <c r="QMS115" s="940"/>
      <c r="QMT115" s="940"/>
      <c r="QMU115" s="940"/>
      <c r="QMV115" s="940"/>
      <c r="QMW115" s="940"/>
      <c r="QMX115" s="940"/>
      <c r="QMY115" s="940"/>
      <c r="QMZ115" s="940"/>
      <c r="QNA115" s="940"/>
      <c r="QNB115" s="940"/>
      <c r="QNC115" s="940"/>
      <c r="QND115" s="940"/>
      <c r="QNE115" s="940"/>
      <c r="QNF115" s="940"/>
      <c r="QNG115" s="940"/>
      <c r="QNH115" s="940"/>
      <c r="QNI115" s="940"/>
      <c r="QNJ115" s="940"/>
      <c r="QNK115" s="940"/>
      <c r="QNL115" s="940"/>
      <c r="QNM115" s="940"/>
      <c r="QNN115" s="940"/>
      <c r="QNO115" s="940"/>
      <c r="QNP115" s="940"/>
      <c r="QNQ115" s="940"/>
      <c r="QNR115" s="940"/>
      <c r="QNS115" s="940"/>
      <c r="QNT115" s="940"/>
      <c r="QNU115" s="940"/>
      <c r="QNV115" s="940"/>
      <c r="QNW115" s="940"/>
      <c r="QNX115" s="940"/>
      <c r="QNY115" s="940"/>
      <c r="QNZ115" s="940"/>
      <c r="QOA115" s="940"/>
      <c r="QOB115" s="940"/>
      <c r="QOC115" s="940"/>
      <c r="QOD115" s="940"/>
      <c r="QOE115" s="940"/>
      <c r="QOF115" s="940"/>
      <c r="QOG115" s="940"/>
      <c r="QOH115" s="940"/>
      <c r="QOI115" s="940"/>
      <c r="QOJ115" s="940"/>
      <c r="QOK115" s="940"/>
      <c r="QOL115" s="940"/>
      <c r="QOM115" s="940"/>
      <c r="QON115" s="940"/>
      <c r="QOO115" s="940"/>
      <c r="QOP115" s="940"/>
      <c r="QOQ115" s="940"/>
      <c r="QOR115" s="940"/>
      <c r="QOS115" s="940"/>
      <c r="QOT115" s="940"/>
      <c r="QOU115" s="940"/>
      <c r="QOV115" s="940"/>
      <c r="QOW115" s="940"/>
      <c r="QOX115" s="940"/>
      <c r="QOY115" s="940"/>
      <c r="QOZ115" s="940"/>
      <c r="QPA115" s="940"/>
      <c r="QPB115" s="940"/>
      <c r="QPC115" s="940"/>
      <c r="QPD115" s="940"/>
      <c r="QPE115" s="940"/>
      <c r="QPF115" s="940"/>
      <c r="QPG115" s="940"/>
      <c r="QPH115" s="940"/>
      <c r="QPI115" s="940"/>
      <c r="QPJ115" s="940"/>
      <c r="QPK115" s="940"/>
      <c r="QPL115" s="940"/>
      <c r="QPM115" s="940"/>
      <c r="QPN115" s="940"/>
      <c r="QPO115" s="940"/>
      <c r="QPP115" s="940"/>
      <c r="QPQ115" s="940"/>
      <c r="QPR115" s="940"/>
      <c r="QPS115" s="940"/>
      <c r="QPT115" s="940"/>
      <c r="QPU115" s="940"/>
      <c r="QPV115" s="940"/>
      <c r="QPW115" s="940"/>
      <c r="QPX115" s="940"/>
      <c r="QPY115" s="940"/>
      <c r="QPZ115" s="940"/>
      <c r="QQA115" s="940"/>
      <c r="QQB115" s="940"/>
      <c r="QQC115" s="940"/>
      <c r="QQD115" s="940"/>
      <c r="QQE115" s="940"/>
      <c r="QQF115" s="940"/>
      <c r="QQG115" s="940"/>
      <c r="QQH115" s="940"/>
      <c r="QQI115" s="940"/>
      <c r="QQJ115" s="940"/>
      <c r="QQK115" s="940"/>
      <c r="QQL115" s="940"/>
      <c r="QQM115" s="940"/>
      <c r="QQN115" s="940"/>
      <c r="QQO115" s="940"/>
      <c r="QQP115" s="940"/>
      <c r="QQQ115" s="940"/>
      <c r="QQR115" s="940"/>
      <c r="QQS115" s="940"/>
      <c r="QQT115" s="940"/>
      <c r="QQU115" s="940"/>
      <c r="QQV115" s="940"/>
      <c r="QQW115" s="940"/>
      <c r="QQX115" s="940"/>
      <c r="QQY115" s="940"/>
      <c r="QQZ115" s="940"/>
      <c r="QRA115" s="940"/>
      <c r="QRB115" s="940"/>
      <c r="QRC115" s="940"/>
      <c r="QRD115" s="940"/>
      <c r="QRE115" s="940"/>
      <c r="QRF115" s="940"/>
      <c r="QRG115" s="940"/>
      <c r="QRH115" s="940"/>
      <c r="QRI115" s="940"/>
      <c r="QRJ115" s="940"/>
      <c r="QRK115" s="940"/>
      <c r="QRL115" s="940"/>
      <c r="QRM115" s="940"/>
      <c r="QRN115" s="940"/>
      <c r="QRO115" s="940"/>
      <c r="QRP115" s="940"/>
      <c r="QRQ115" s="940"/>
      <c r="QRR115" s="940"/>
      <c r="QRS115" s="940"/>
      <c r="QRT115" s="940"/>
      <c r="QRU115" s="940"/>
      <c r="QRV115" s="940"/>
      <c r="QRW115" s="940"/>
      <c r="QRX115" s="940"/>
      <c r="QRY115" s="940"/>
      <c r="QRZ115" s="940"/>
      <c r="QSA115" s="940"/>
      <c r="QSB115" s="940"/>
      <c r="QSC115" s="940"/>
      <c r="QSD115" s="940"/>
      <c r="QSE115" s="940"/>
      <c r="QSF115" s="940"/>
      <c r="QSG115" s="940"/>
      <c r="QSH115" s="940"/>
      <c r="QSI115" s="940"/>
      <c r="QSJ115" s="940"/>
      <c r="QSK115" s="940"/>
      <c r="QSL115" s="940"/>
      <c r="QSM115" s="940"/>
      <c r="QSN115" s="940"/>
      <c r="QSO115" s="940"/>
      <c r="QSP115" s="940"/>
      <c r="QSQ115" s="940"/>
      <c r="QSR115" s="940"/>
      <c r="QSS115" s="940"/>
      <c r="QST115" s="940"/>
      <c r="QSU115" s="940"/>
      <c r="QSV115" s="940"/>
      <c r="QSW115" s="940"/>
      <c r="QSX115" s="940"/>
      <c r="QSY115" s="940"/>
      <c r="QSZ115" s="940"/>
      <c r="QTA115" s="940"/>
      <c r="QTB115" s="940"/>
      <c r="QTC115" s="940"/>
      <c r="QTD115" s="940"/>
      <c r="QTE115" s="940"/>
      <c r="QTF115" s="940"/>
      <c r="QTG115" s="940"/>
      <c r="QTH115" s="940"/>
      <c r="QTI115" s="940"/>
      <c r="QTJ115" s="940"/>
      <c r="QTK115" s="940"/>
      <c r="QTL115" s="940"/>
      <c r="QTM115" s="940"/>
      <c r="QTN115" s="940"/>
      <c r="QTO115" s="940"/>
      <c r="QTP115" s="940"/>
      <c r="QTQ115" s="940"/>
      <c r="QTR115" s="940"/>
      <c r="QTS115" s="940"/>
      <c r="QTT115" s="940"/>
      <c r="QTU115" s="940"/>
      <c r="QTV115" s="940"/>
      <c r="QTW115" s="940"/>
      <c r="QTX115" s="940"/>
      <c r="QTY115" s="940"/>
      <c r="QTZ115" s="940"/>
      <c r="QUA115" s="940"/>
      <c r="QUB115" s="940"/>
      <c r="QUC115" s="940"/>
      <c r="QUD115" s="940"/>
      <c r="QUE115" s="940"/>
      <c r="QUF115" s="940"/>
      <c r="QUG115" s="940"/>
      <c r="QUH115" s="940"/>
      <c r="QUI115" s="940"/>
      <c r="QUJ115" s="940"/>
      <c r="QUK115" s="940"/>
      <c r="QUL115" s="940"/>
      <c r="QUM115" s="940"/>
      <c r="QUN115" s="940"/>
      <c r="QUO115" s="940"/>
      <c r="QUP115" s="940"/>
      <c r="QUQ115" s="940"/>
      <c r="QUR115" s="940"/>
      <c r="QUS115" s="940"/>
      <c r="QUT115" s="940"/>
      <c r="QUU115" s="940"/>
      <c r="QUV115" s="940"/>
      <c r="QUW115" s="940"/>
      <c r="QUX115" s="940"/>
      <c r="QUY115" s="940"/>
      <c r="QUZ115" s="940"/>
      <c r="QVA115" s="940"/>
      <c r="QVB115" s="940"/>
      <c r="QVC115" s="940"/>
      <c r="QVD115" s="940"/>
      <c r="QVE115" s="940"/>
      <c r="QVF115" s="940"/>
      <c r="QVG115" s="940"/>
      <c r="QVH115" s="940"/>
      <c r="QVI115" s="940"/>
      <c r="QVJ115" s="940"/>
      <c r="QVK115" s="940"/>
      <c r="QVL115" s="940"/>
      <c r="QVM115" s="940"/>
      <c r="QVN115" s="940"/>
      <c r="QVO115" s="940"/>
      <c r="QVP115" s="940"/>
      <c r="QVQ115" s="940"/>
      <c r="QVR115" s="940"/>
      <c r="QVS115" s="940"/>
      <c r="QVT115" s="940"/>
      <c r="QVU115" s="940"/>
      <c r="QVV115" s="940"/>
      <c r="QVW115" s="940"/>
      <c r="QVX115" s="940"/>
      <c r="QVY115" s="940"/>
      <c r="QVZ115" s="940"/>
      <c r="QWA115" s="940"/>
      <c r="QWB115" s="940"/>
      <c r="QWC115" s="940"/>
      <c r="QWD115" s="940"/>
      <c r="QWE115" s="940"/>
      <c r="QWF115" s="940"/>
      <c r="QWG115" s="940"/>
      <c r="QWH115" s="940"/>
      <c r="QWI115" s="940"/>
      <c r="QWJ115" s="940"/>
      <c r="QWK115" s="940"/>
      <c r="QWL115" s="940"/>
      <c r="QWM115" s="940"/>
      <c r="QWN115" s="940"/>
      <c r="QWO115" s="940"/>
      <c r="QWP115" s="940"/>
      <c r="QWQ115" s="940"/>
      <c r="QWR115" s="940"/>
      <c r="QWS115" s="940"/>
      <c r="QWT115" s="940"/>
      <c r="QWU115" s="940"/>
      <c r="QWV115" s="940"/>
      <c r="QWW115" s="940"/>
      <c r="QWX115" s="940"/>
      <c r="QWY115" s="940"/>
      <c r="QWZ115" s="940"/>
      <c r="QXA115" s="940"/>
      <c r="QXB115" s="940"/>
      <c r="QXC115" s="940"/>
      <c r="QXD115" s="940"/>
      <c r="QXE115" s="940"/>
      <c r="QXF115" s="940"/>
      <c r="QXG115" s="940"/>
      <c r="QXH115" s="940"/>
      <c r="QXI115" s="940"/>
      <c r="QXJ115" s="940"/>
      <c r="QXK115" s="940"/>
      <c r="QXL115" s="940"/>
      <c r="QXM115" s="940"/>
      <c r="QXN115" s="940"/>
      <c r="QXO115" s="940"/>
      <c r="QXP115" s="940"/>
      <c r="QXQ115" s="940"/>
      <c r="QXR115" s="940"/>
      <c r="QXS115" s="940"/>
      <c r="QXT115" s="940"/>
      <c r="QXU115" s="940"/>
      <c r="QXV115" s="940"/>
      <c r="QXW115" s="940"/>
      <c r="QXX115" s="940"/>
      <c r="QXY115" s="940"/>
      <c r="QXZ115" s="940"/>
      <c r="QYA115" s="940"/>
      <c r="QYB115" s="940"/>
      <c r="QYC115" s="940"/>
      <c r="QYD115" s="940"/>
      <c r="QYE115" s="940"/>
      <c r="QYF115" s="940"/>
      <c r="QYG115" s="940"/>
      <c r="QYH115" s="940"/>
      <c r="QYI115" s="940"/>
      <c r="QYJ115" s="940"/>
      <c r="QYK115" s="940"/>
      <c r="QYL115" s="940"/>
      <c r="QYM115" s="940"/>
      <c r="QYN115" s="940"/>
      <c r="QYO115" s="940"/>
      <c r="QYP115" s="940"/>
      <c r="QYQ115" s="940"/>
      <c r="QYR115" s="940"/>
      <c r="QYS115" s="940"/>
      <c r="QYT115" s="940"/>
      <c r="QYU115" s="940"/>
      <c r="QYV115" s="940"/>
      <c r="QYW115" s="940"/>
      <c r="QYX115" s="940"/>
      <c r="QYY115" s="940"/>
      <c r="QYZ115" s="940"/>
      <c r="QZA115" s="940"/>
      <c r="QZB115" s="940"/>
      <c r="QZC115" s="940"/>
      <c r="QZD115" s="940"/>
      <c r="QZE115" s="940"/>
      <c r="QZF115" s="940"/>
      <c r="QZG115" s="940"/>
      <c r="QZH115" s="940"/>
      <c r="QZI115" s="940"/>
      <c r="QZJ115" s="940"/>
      <c r="QZK115" s="940"/>
      <c r="QZL115" s="940"/>
      <c r="QZM115" s="940"/>
      <c r="QZN115" s="940"/>
      <c r="QZO115" s="940"/>
      <c r="QZP115" s="940"/>
      <c r="QZQ115" s="940"/>
      <c r="QZR115" s="940"/>
      <c r="QZS115" s="940"/>
      <c r="QZT115" s="940"/>
      <c r="QZU115" s="940"/>
      <c r="QZV115" s="940"/>
      <c r="QZW115" s="940"/>
      <c r="QZX115" s="940"/>
      <c r="QZY115" s="940"/>
      <c r="QZZ115" s="940"/>
      <c r="RAA115" s="940"/>
      <c r="RAB115" s="940"/>
      <c r="RAC115" s="940"/>
      <c r="RAD115" s="940"/>
      <c r="RAE115" s="940"/>
      <c r="RAF115" s="940"/>
      <c r="RAG115" s="940"/>
      <c r="RAH115" s="940"/>
      <c r="RAI115" s="940"/>
      <c r="RAJ115" s="940"/>
      <c r="RAK115" s="940"/>
      <c r="RAL115" s="940"/>
      <c r="RAM115" s="940"/>
      <c r="RAN115" s="940"/>
      <c r="RAO115" s="940"/>
      <c r="RAP115" s="940"/>
      <c r="RAQ115" s="940"/>
      <c r="RAR115" s="940"/>
      <c r="RAS115" s="940"/>
      <c r="RAT115" s="940"/>
      <c r="RAU115" s="940"/>
      <c r="RAV115" s="940"/>
      <c r="RAW115" s="940"/>
      <c r="RAX115" s="940"/>
      <c r="RAY115" s="940"/>
      <c r="RAZ115" s="940"/>
      <c r="RBA115" s="940"/>
      <c r="RBB115" s="940"/>
      <c r="RBC115" s="940"/>
      <c r="RBD115" s="940"/>
      <c r="RBE115" s="940"/>
      <c r="RBF115" s="940"/>
      <c r="RBG115" s="940"/>
      <c r="RBH115" s="940"/>
      <c r="RBI115" s="940"/>
      <c r="RBJ115" s="940"/>
      <c r="RBK115" s="940"/>
      <c r="RBL115" s="940"/>
      <c r="RBM115" s="940"/>
      <c r="RBN115" s="940"/>
      <c r="RBO115" s="940"/>
      <c r="RBP115" s="940"/>
      <c r="RBQ115" s="940"/>
      <c r="RBR115" s="940"/>
      <c r="RBS115" s="940"/>
      <c r="RBT115" s="940"/>
      <c r="RBU115" s="940"/>
      <c r="RBV115" s="940"/>
      <c r="RBW115" s="940"/>
      <c r="RBX115" s="940"/>
      <c r="RBY115" s="940"/>
      <c r="RBZ115" s="940"/>
      <c r="RCA115" s="940"/>
      <c r="RCB115" s="940"/>
      <c r="RCC115" s="940"/>
      <c r="RCD115" s="940"/>
      <c r="RCE115" s="940"/>
      <c r="RCF115" s="940"/>
      <c r="RCG115" s="940"/>
      <c r="RCH115" s="940"/>
      <c r="RCI115" s="940"/>
      <c r="RCJ115" s="940"/>
      <c r="RCK115" s="940"/>
      <c r="RCL115" s="940"/>
      <c r="RCM115" s="940"/>
      <c r="RCN115" s="940"/>
      <c r="RCO115" s="940"/>
      <c r="RCP115" s="940"/>
      <c r="RCQ115" s="940"/>
      <c r="RCR115" s="940"/>
      <c r="RCS115" s="940"/>
      <c r="RCT115" s="940"/>
      <c r="RCU115" s="940"/>
      <c r="RCV115" s="940"/>
      <c r="RCW115" s="940"/>
      <c r="RCX115" s="940"/>
      <c r="RCY115" s="940"/>
      <c r="RCZ115" s="940"/>
      <c r="RDA115" s="940"/>
      <c r="RDB115" s="940"/>
      <c r="RDC115" s="940"/>
      <c r="RDD115" s="940"/>
      <c r="RDE115" s="940"/>
      <c r="RDF115" s="940"/>
      <c r="RDG115" s="940"/>
      <c r="RDH115" s="940"/>
      <c r="RDI115" s="940"/>
      <c r="RDJ115" s="940"/>
      <c r="RDK115" s="940"/>
      <c r="RDL115" s="940"/>
      <c r="RDM115" s="940"/>
      <c r="RDN115" s="940"/>
      <c r="RDO115" s="940"/>
      <c r="RDP115" s="940"/>
      <c r="RDQ115" s="940"/>
      <c r="RDR115" s="940"/>
      <c r="RDS115" s="940"/>
      <c r="RDT115" s="940"/>
      <c r="RDU115" s="940"/>
      <c r="RDV115" s="940"/>
      <c r="RDW115" s="940"/>
      <c r="RDX115" s="940"/>
      <c r="RDY115" s="940"/>
      <c r="RDZ115" s="940"/>
      <c r="REA115" s="940"/>
      <c r="REB115" s="940"/>
      <c r="REC115" s="940"/>
      <c r="RED115" s="940"/>
      <c r="REE115" s="940"/>
      <c r="REF115" s="940"/>
      <c r="REG115" s="940"/>
      <c r="REH115" s="940"/>
      <c r="REI115" s="940"/>
      <c r="REJ115" s="940"/>
      <c r="REK115" s="940"/>
      <c r="REL115" s="940"/>
      <c r="REM115" s="940"/>
      <c r="REN115" s="940"/>
      <c r="REO115" s="940"/>
      <c r="REP115" s="940"/>
      <c r="REQ115" s="940"/>
      <c r="RER115" s="940"/>
      <c r="RES115" s="940"/>
      <c r="RET115" s="940"/>
      <c r="REU115" s="940"/>
      <c r="REV115" s="940"/>
      <c r="REW115" s="940"/>
      <c r="REX115" s="940"/>
      <c r="REY115" s="940"/>
      <c r="REZ115" s="940"/>
      <c r="RFA115" s="940"/>
      <c r="RFB115" s="940"/>
      <c r="RFC115" s="940"/>
      <c r="RFD115" s="940"/>
      <c r="RFE115" s="940"/>
      <c r="RFF115" s="940"/>
      <c r="RFG115" s="940"/>
      <c r="RFH115" s="940"/>
      <c r="RFI115" s="940"/>
      <c r="RFJ115" s="940"/>
      <c r="RFK115" s="940"/>
      <c r="RFL115" s="940"/>
      <c r="RFM115" s="940"/>
      <c r="RFN115" s="940"/>
      <c r="RFO115" s="940"/>
      <c r="RFP115" s="940"/>
      <c r="RFQ115" s="940"/>
      <c r="RFR115" s="940"/>
      <c r="RFS115" s="940"/>
      <c r="RFT115" s="940"/>
      <c r="RFU115" s="940"/>
      <c r="RFV115" s="940"/>
      <c r="RFW115" s="940"/>
      <c r="RFX115" s="940"/>
      <c r="RFY115" s="940"/>
      <c r="RFZ115" s="940"/>
      <c r="RGA115" s="940"/>
      <c r="RGB115" s="940"/>
      <c r="RGC115" s="940"/>
      <c r="RGD115" s="940"/>
      <c r="RGE115" s="940"/>
      <c r="RGF115" s="940"/>
      <c r="RGG115" s="940"/>
      <c r="RGH115" s="940"/>
      <c r="RGI115" s="940"/>
      <c r="RGJ115" s="940"/>
      <c r="RGK115" s="940"/>
      <c r="RGL115" s="940"/>
      <c r="RGM115" s="940"/>
      <c r="RGN115" s="940"/>
      <c r="RGO115" s="940"/>
      <c r="RGP115" s="940"/>
      <c r="RGQ115" s="940"/>
      <c r="RGR115" s="940"/>
      <c r="RGS115" s="940"/>
      <c r="RGT115" s="940"/>
      <c r="RGU115" s="940"/>
      <c r="RGV115" s="940"/>
      <c r="RGW115" s="940"/>
      <c r="RGX115" s="940"/>
      <c r="RGY115" s="940"/>
      <c r="RGZ115" s="940"/>
      <c r="RHA115" s="940"/>
      <c r="RHB115" s="940"/>
      <c r="RHC115" s="940"/>
      <c r="RHD115" s="940"/>
      <c r="RHE115" s="940"/>
      <c r="RHF115" s="940"/>
      <c r="RHG115" s="940"/>
      <c r="RHH115" s="940"/>
      <c r="RHI115" s="940"/>
      <c r="RHJ115" s="940"/>
      <c r="RHK115" s="940"/>
      <c r="RHL115" s="940"/>
      <c r="RHM115" s="940"/>
      <c r="RHN115" s="940"/>
      <c r="RHO115" s="940"/>
      <c r="RHP115" s="940"/>
      <c r="RHQ115" s="940"/>
      <c r="RHR115" s="940"/>
      <c r="RHS115" s="940"/>
      <c r="RHT115" s="940"/>
      <c r="RHU115" s="940"/>
      <c r="RHV115" s="940"/>
      <c r="RHW115" s="940"/>
      <c r="RHX115" s="940"/>
      <c r="RHY115" s="940"/>
      <c r="RHZ115" s="940"/>
      <c r="RIA115" s="940"/>
      <c r="RIB115" s="940"/>
      <c r="RIC115" s="940"/>
      <c r="RID115" s="940"/>
      <c r="RIE115" s="940"/>
      <c r="RIF115" s="940"/>
      <c r="RIG115" s="940"/>
      <c r="RIH115" s="940"/>
      <c r="RII115" s="940"/>
      <c r="RIJ115" s="940"/>
      <c r="RIK115" s="940"/>
      <c r="RIL115" s="940"/>
      <c r="RIM115" s="940"/>
      <c r="RIN115" s="940"/>
      <c r="RIO115" s="940"/>
      <c r="RIP115" s="940"/>
      <c r="RIQ115" s="940"/>
      <c r="RIR115" s="940"/>
      <c r="RIS115" s="940"/>
      <c r="RIT115" s="940"/>
      <c r="RIU115" s="940"/>
      <c r="RIV115" s="940"/>
      <c r="RIW115" s="940"/>
      <c r="RIX115" s="940"/>
      <c r="RIY115" s="940"/>
      <c r="RIZ115" s="940"/>
      <c r="RJA115" s="940"/>
      <c r="RJB115" s="940"/>
      <c r="RJC115" s="940"/>
      <c r="RJD115" s="940"/>
      <c r="RJE115" s="940"/>
      <c r="RJF115" s="940"/>
      <c r="RJG115" s="940"/>
      <c r="RJH115" s="940"/>
      <c r="RJI115" s="940"/>
      <c r="RJJ115" s="940"/>
      <c r="RJK115" s="940"/>
      <c r="RJL115" s="940"/>
      <c r="RJM115" s="940"/>
      <c r="RJN115" s="940"/>
      <c r="RJO115" s="940"/>
      <c r="RJP115" s="940"/>
      <c r="RJQ115" s="940"/>
      <c r="RJR115" s="940"/>
      <c r="RJS115" s="940"/>
      <c r="RJT115" s="940"/>
      <c r="RJU115" s="940"/>
      <c r="RJV115" s="940"/>
      <c r="RJW115" s="940"/>
      <c r="RJX115" s="940"/>
      <c r="RJY115" s="940"/>
      <c r="RJZ115" s="940"/>
      <c r="RKA115" s="940"/>
      <c r="RKB115" s="940"/>
      <c r="RKC115" s="940"/>
      <c r="RKD115" s="940"/>
      <c r="RKE115" s="940"/>
      <c r="RKF115" s="940"/>
      <c r="RKG115" s="940"/>
      <c r="RKH115" s="940"/>
      <c r="RKI115" s="940"/>
      <c r="RKJ115" s="940"/>
      <c r="RKK115" s="940"/>
      <c r="RKL115" s="940"/>
      <c r="RKM115" s="940"/>
      <c r="RKN115" s="940"/>
      <c r="RKO115" s="940"/>
      <c r="RKP115" s="940"/>
      <c r="RKQ115" s="940"/>
      <c r="RKR115" s="940"/>
      <c r="RKS115" s="940"/>
      <c r="RKT115" s="940"/>
      <c r="RKU115" s="940"/>
      <c r="RKV115" s="940"/>
      <c r="RKW115" s="940"/>
      <c r="RKX115" s="940"/>
      <c r="RKY115" s="940"/>
      <c r="RKZ115" s="940"/>
      <c r="RLA115" s="940"/>
      <c r="RLB115" s="940"/>
      <c r="RLC115" s="940"/>
      <c r="RLD115" s="940"/>
      <c r="RLE115" s="940"/>
      <c r="RLF115" s="940"/>
      <c r="RLG115" s="940"/>
      <c r="RLH115" s="940"/>
      <c r="RLI115" s="940"/>
      <c r="RLJ115" s="940"/>
      <c r="RLK115" s="940"/>
      <c r="RLL115" s="940"/>
      <c r="RLM115" s="940"/>
      <c r="RLN115" s="940"/>
      <c r="RLO115" s="940"/>
      <c r="RLP115" s="940"/>
      <c r="RLQ115" s="940"/>
      <c r="RLR115" s="940"/>
      <c r="RLS115" s="940"/>
      <c r="RLT115" s="940"/>
      <c r="RLU115" s="940"/>
      <c r="RLV115" s="940"/>
      <c r="RLW115" s="940"/>
      <c r="RLX115" s="940"/>
      <c r="RLY115" s="940"/>
      <c r="RLZ115" s="940"/>
      <c r="RMA115" s="940"/>
      <c r="RMB115" s="940"/>
      <c r="RMC115" s="940"/>
      <c r="RMD115" s="940"/>
      <c r="RME115" s="940"/>
      <c r="RMF115" s="940"/>
      <c r="RMG115" s="940"/>
      <c r="RMH115" s="940"/>
      <c r="RMI115" s="940"/>
      <c r="RMJ115" s="940"/>
      <c r="RMK115" s="940"/>
      <c r="RML115" s="940"/>
      <c r="RMM115" s="940"/>
      <c r="RMN115" s="940"/>
      <c r="RMO115" s="940"/>
      <c r="RMP115" s="940"/>
      <c r="RMQ115" s="940"/>
      <c r="RMR115" s="940"/>
      <c r="RMS115" s="940"/>
      <c r="RMT115" s="940"/>
      <c r="RMU115" s="940"/>
      <c r="RMV115" s="940"/>
      <c r="RMW115" s="940"/>
      <c r="RMX115" s="940"/>
      <c r="RMY115" s="940"/>
      <c r="RMZ115" s="940"/>
      <c r="RNA115" s="940"/>
      <c r="RNB115" s="940"/>
      <c r="RNC115" s="940"/>
      <c r="RND115" s="940"/>
      <c r="RNE115" s="940"/>
      <c r="RNF115" s="940"/>
      <c r="RNG115" s="940"/>
      <c r="RNH115" s="940"/>
      <c r="RNI115" s="940"/>
      <c r="RNJ115" s="940"/>
      <c r="RNK115" s="940"/>
      <c r="RNL115" s="940"/>
      <c r="RNM115" s="940"/>
      <c r="RNN115" s="940"/>
      <c r="RNO115" s="940"/>
      <c r="RNP115" s="940"/>
      <c r="RNQ115" s="940"/>
      <c r="RNR115" s="940"/>
      <c r="RNS115" s="940"/>
      <c r="RNT115" s="940"/>
      <c r="RNU115" s="940"/>
      <c r="RNV115" s="940"/>
      <c r="RNW115" s="940"/>
      <c r="RNX115" s="940"/>
      <c r="RNY115" s="940"/>
      <c r="RNZ115" s="940"/>
      <c r="ROA115" s="940"/>
      <c r="ROB115" s="940"/>
      <c r="ROC115" s="940"/>
      <c r="ROD115" s="940"/>
      <c r="ROE115" s="940"/>
      <c r="ROF115" s="940"/>
      <c r="ROG115" s="940"/>
      <c r="ROH115" s="940"/>
      <c r="ROI115" s="940"/>
      <c r="ROJ115" s="940"/>
      <c r="ROK115" s="940"/>
      <c r="ROL115" s="940"/>
      <c r="ROM115" s="940"/>
      <c r="RON115" s="940"/>
      <c r="ROO115" s="940"/>
      <c r="ROP115" s="940"/>
      <c r="ROQ115" s="940"/>
      <c r="ROR115" s="940"/>
      <c r="ROS115" s="940"/>
      <c r="ROT115" s="940"/>
      <c r="ROU115" s="940"/>
      <c r="ROV115" s="940"/>
      <c r="ROW115" s="940"/>
      <c r="ROX115" s="940"/>
      <c r="ROY115" s="940"/>
      <c r="ROZ115" s="940"/>
      <c r="RPA115" s="940"/>
      <c r="RPB115" s="940"/>
      <c r="RPC115" s="940"/>
      <c r="RPD115" s="940"/>
      <c r="RPE115" s="940"/>
      <c r="RPF115" s="940"/>
      <c r="RPG115" s="940"/>
      <c r="RPH115" s="940"/>
      <c r="RPI115" s="940"/>
      <c r="RPJ115" s="940"/>
      <c r="RPK115" s="940"/>
      <c r="RPL115" s="940"/>
      <c r="RPM115" s="940"/>
      <c r="RPN115" s="940"/>
      <c r="RPO115" s="940"/>
      <c r="RPP115" s="940"/>
      <c r="RPQ115" s="940"/>
      <c r="RPR115" s="940"/>
      <c r="RPS115" s="940"/>
      <c r="RPT115" s="940"/>
      <c r="RPU115" s="940"/>
      <c r="RPV115" s="940"/>
      <c r="RPW115" s="940"/>
      <c r="RPX115" s="940"/>
      <c r="RPY115" s="940"/>
      <c r="RPZ115" s="940"/>
      <c r="RQA115" s="940"/>
      <c r="RQB115" s="940"/>
      <c r="RQC115" s="940"/>
      <c r="RQD115" s="940"/>
      <c r="RQE115" s="940"/>
      <c r="RQF115" s="940"/>
      <c r="RQG115" s="940"/>
      <c r="RQH115" s="940"/>
      <c r="RQI115" s="940"/>
      <c r="RQJ115" s="940"/>
      <c r="RQK115" s="940"/>
      <c r="RQL115" s="940"/>
      <c r="RQM115" s="940"/>
      <c r="RQN115" s="940"/>
      <c r="RQO115" s="940"/>
      <c r="RQP115" s="940"/>
      <c r="RQQ115" s="940"/>
      <c r="RQR115" s="940"/>
      <c r="RQS115" s="940"/>
      <c r="RQT115" s="940"/>
      <c r="RQU115" s="940"/>
      <c r="RQV115" s="940"/>
      <c r="RQW115" s="940"/>
      <c r="RQX115" s="940"/>
      <c r="RQY115" s="940"/>
      <c r="RQZ115" s="940"/>
      <c r="RRA115" s="940"/>
      <c r="RRB115" s="940"/>
      <c r="RRC115" s="940"/>
      <c r="RRD115" s="940"/>
      <c r="RRE115" s="940"/>
      <c r="RRF115" s="940"/>
      <c r="RRG115" s="940"/>
      <c r="RRH115" s="940"/>
      <c r="RRI115" s="940"/>
      <c r="RRJ115" s="940"/>
      <c r="RRK115" s="940"/>
      <c r="RRL115" s="940"/>
      <c r="RRM115" s="940"/>
      <c r="RRN115" s="940"/>
      <c r="RRO115" s="940"/>
      <c r="RRP115" s="940"/>
      <c r="RRQ115" s="940"/>
      <c r="RRR115" s="940"/>
      <c r="RRS115" s="940"/>
      <c r="RRT115" s="940"/>
      <c r="RRU115" s="940"/>
      <c r="RRV115" s="940"/>
      <c r="RRW115" s="940"/>
      <c r="RRX115" s="940"/>
      <c r="RRY115" s="940"/>
      <c r="RRZ115" s="940"/>
      <c r="RSA115" s="940"/>
      <c r="RSB115" s="940"/>
      <c r="RSC115" s="940"/>
      <c r="RSD115" s="940"/>
      <c r="RSE115" s="940"/>
      <c r="RSF115" s="940"/>
      <c r="RSG115" s="940"/>
      <c r="RSH115" s="940"/>
      <c r="RSI115" s="940"/>
      <c r="RSJ115" s="940"/>
      <c r="RSK115" s="940"/>
      <c r="RSL115" s="940"/>
      <c r="RSM115" s="940"/>
      <c r="RSN115" s="940"/>
      <c r="RSO115" s="940"/>
      <c r="RSP115" s="940"/>
      <c r="RSQ115" s="940"/>
      <c r="RSR115" s="940"/>
      <c r="RSS115" s="940"/>
      <c r="RST115" s="940"/>
      <c r="RSU115" s="940"/>
      <c r="RSV115" s="940"/>
      <c r="RSW115" s="940"/>
      <c r="RSX115" s="940"/>
      <c r="RSY115" s="940"/>
      <c r="RSZ115" s="940"/>
      <c r="RTA115" s="940"/>
      <c r="RTB115" s="940"/>
      <c r="RTC115" s="940"/>
      <c r="RTD115" s="940"/>
      <c r="RTE115" s="940"/>
      <c r="RTF115" s="940"/>
      <c r="RTG115" s="940"/>
      <c r="RTH115" s="940"/>
      <c r="RTI115" s="940"/>
      <c r="RTJ115" s="940"/>
      <c r="RTK115" s="940"/>
      <c r="RTL115" s="940"/>
      <c r="RTM115" s="940"/>
      <c r="RTN115" s="940"/>
      <c r="RTO115" s="940"/>
      <c r="RTP115" s="940"/>
      <c r="RTQ115" s="940"/>
      <c r="RTR115" s="940"/>
      <c r="RTS115" s="940"/>
      <c r="RTT115" s="940"/>
      <c r="RTU115" s="940"/>
      <c r="RTV115" s="940"/>
      <c r="RTW115" s="940"/>
      <c r="RTX115" s="940"/>
      <c r="RTY115" s="940"/>
      <c r="RTZ115" s="940"/>
      <c r="RUA115" s="940"/>
      <c r="RUB115" s="940"/>
      <c r="RUC115" s="940"/>
      <c r="RUD115" s="940"/>
      <c r="RUE115" s="940"/>
      <c r="RUF115" s="940"/>
      <c r="RUG115" s="940"/>
      <c r="RUH115" s="940"/>
      <c r="RUI115" s="940"/>
      <c r="RUJ115" s="940"/>
      <c r="RUK115" s="940"/>
      <c r="RUL115" s="940"/>
      <c r="RUM115" s="940"/>
      <c r="RUN115" s="940"/>
      <c r="RUO115" s="940"/>
      <c r="RUP115" s="940"/>
      <c r="RUQ115" s="940"/>
      <c r="RUR115" s="940"/>
      <c r="RUS115" s="940"/>
      <c r="RUT115" s="940"/>
      <c r="RUU115" s="940"/>
      <c r="RUV115" s="940"/>
      <c r="RUW115" s="940"/>
      <c r="RUX115" s="940"/>
      <c r="RUY115" s="940"/>
      <c r="RUZ115" s="940"/>
      <c r="RVA115" s="940"/>
      <c r="RVB115" s="940"/>
      <c r="RVC115" s="940"/>
      <c r="RVD115" s="940"/>
      <c r="RVE115" s="940"/>
      <c r="RVF115" s="940"/>
      <c r="RVG115" s="940"/>
      <c r="RVH115" s="940"/>
      <c r="RVI115" s="940"/>
      <c r="RVJ115" s="940"/>
      <c r="RVK115" s="940"/>
      <c r="RVL115" s="940"/>
      <c r="RVM115" s="940"/>
      <c r="RVN115" s="940"/>
      <c r="RVO115" s="940"/>
      <c r="RVP115" s="940"/>
      <c r="RVQ115" s="940"/>
      <c r="RVR115" s="940"/>
      <c r="RVS115" s="940"/>
      <c r="RVT115" s="940"/>
      <c r="RVU115" s="940"/>
      <c r="RVV115" s="940"/>
      <c r="RVW115" s="940"/>
      <c r="RVX115" s="940"/>
      <c r="RVY115" s="940"/>
      <c r="RVZ115" s="940"/>
      <c r="RWA115" s="940"/>
      <c r="RWB115" s="940"/>
      <c r="RWC115" s="940"/>
      <c r="RWD115" s="940"/>
      <c r="RWE115" s="940"/>
      <c r="RWF115" s="940"/>
      <c r="RWG115" s="940"/>
      <c r="RWH115" s="940"/>
      <c r="RWI115" s="940"/>
      <c r="RWJ115" s="940"/>
      <c r="RWK115" s="940"/>
      <c r="RWL115" s="940"/>
      <c r="RWM115" s="940"/>
      <c r="RWN115" s="940"/>
      <c r="RWO115" s="940"/>
      <c r="RWP115" s="940"/>
      <c r="RWQ115" s="940"/>
      <c r="RWR115" s="940"/>
      <c r="RWS115" s="940"/>
      <c r="RWT115" s="940"/>
      <c r="RWU115" s="940"/>
      <c r="RWV115" s="940"/>
      <c r="RWW115" s="940"/>
      <c r="RWX115" s="940"/>
      <c r="RWY115" s="940"/>
      <c r="RWZ115" s="940"/>
      <c r="RXA115" s="940"/>
      <c r="RXB115" s="940"/>
      <c r="RXC115" s="940"/>
      <c r="RXD115" s="940"/>
      <c r="RXE115" s="940"/>
      <c r="RXF115" s="940"/>
      <c r="RXG115" s="940"/>
      <c r="RXH115" s="940"/>
      <c r="RXI115" s="940"/>
      <c r="RXJ115" s="940"/>
      <c r="RXK115" s="940"/>
      <c r="RXL115" s="940"/>
      <c r="RXM115" s="940"/>
      <c r="RXN115" s="940"/>
      <c r="RXO115" s="940"/>
      <c r="RXP115" s="940"/>
      <c r="RXQ115" s="940"/>
      <c r="RXR115" s="940"/>
      <c r="RXS115" s="940"/>
      <c r="RXT115" s="940"/>
      <c r="RXU115" s="940"/>
      <c r="RXV115" s="940"/>
      <c r="RXW115" s="940"/>
      <c r="RXX115" s="940"/>
      <c r="RXY115" s="940"/>
      <c r="RXZ115" s="940"/>
      <c r="RYA115" s="940"/>
      <c r="RYB115" s="940"/>
      <c r="RYC115" s="940"/>
      <c r="RYD115" s="940"/>
      <c r="RYE115" s="940"/>
      <c r="RYF115" s="940"/>
      <c r="RYG115" s="940"/>
      <c r="RYH115" s="940"/>
      <c r="RYI115" s="940"/>
      <c r="RYJ115" s="940"/>
      <c r="RYK115" s="940"/>
      <c r="RYL115" s="940"/>
      <c r="RYM115" s="940"/>
      <c r="RYN115" s="940"/>
      <c r="RYO115" s="940"/>
      <c r="RYP115" s="940"/>
      <c r="RYQ115" s="940"/>
      <c r="RYR115" s="940"/>
      <c r="RYS115" s="940"/>
      <c r="RYT115" s="940"/>
      <c r="RYU115" s="940"/>
      <c r="RYV115" s="940"/>
      <c r="RYW115" s="940"/>
      <c r="RYX115" s="940"/>
      <c r="RYY115" s="940"/>
      <c r="RYZ115" s="940"/>
      <c r="RZA115" s="940"/>
      <c r="RZB115" s="940"/>
      <c r="RZC115" s="940"/>
      <c r="RZD115" s="940"/>
      <c r="RZE115" s="940"/>
      <c r="RZF115" s="940"/>
      <c r="RZG115" s="940"/>
      <c r="RZH115" s="940"/>
      <c r="RZI115" s="940"/>
      <c r="RZJ115" s="940"/>
      <c r="RZK115" s="940"/>
      <c r="RZL115" s="940"/>
      <c r="RZM115" s="940"/>
      <c r="RZN115" s="940"/>
      <c r="RZO115" s="940"/>
      <c r="RZP115" s="940"/>
      <c r="RZQ115" s="940"/>
      <c r="RZR115" s="940"/>
      <c r="RZS115" s="940"/>
      <c r="RZT115" s="940"/>
      <c r="RZU115" s="940"/>
      <c r="RZV115" s="940"/>
      <c r="RZW115" s="940"/>
      <c r="RZX115" s="940"/>
      <c r="RZY115" s="940"/>
      <c r="RZZ115" s="940"/>
      <c r="SAA115" s="940"/>
      <c r="SAB115" s="940"/>
      <c r="SAC115" s="940"/>
      <c r="SAD115" s="940"/>
      <c r="SAE115" s="940"/>
      <c r="SAF115" s="940"/>
      <c r="SAG115" s="940"/>
      <c r="SAH115" s="940"/>
      <c r="SAI115" s="940"/>
      <c r="SAJ115" s="940"/>
      <c r="SAK115" s="940"/>
      <c r="SAL115" s="940"/>
      <c r="SAM115" s="940"/>
      <c r="SAN115" s="940"/>
      <c r="SAO115" s="940"/>
      <c r="SAP115" s="940"/>
      <c r="SAQ115" s="940"/>
      <c r="SAR115" s="940"/>
      <c r="SAS115" s="940"/>
      <c r="SAT115" s="940"/>
      <c r="SAU115" s="940"/>
      <c r="SAV115" s="940"/>
      <c r="SAW115" s="940"/>
      <c r="SAX115" s="940"/>
      <c r="SAY115" s="940"/>
      <c r="SAZ115" s="940"/>
      <c r="SBA115" s="940"/>
      <c r="SBB115" s="940"/>
      <c r="SBC115" s="940"/>
      <c r="SBD115" s="940"/>
      <c r="SBE115" s="940"/>
      <c r="SBF115" s="940"/>
      <c r="SBG115" s="940"/>
      <c r="SBH115" s="940"/>
      <c r="SBI115" s="940"/>
      <c r="SBJ115" s="940"/>
      <c r="SBK115" s="940"/>
      <c r="SBL115" s="940"/>
      <c r="SBM115" s="940"/>
      <c r="SBN115" s="940"/>
      <c r="SBO115" s="940"/>
      <c r="SBP115" s="940"/>
      <c r="SBQ115" s="940"/>
      <c r="SBR115" s="940"/>
      <c r="SBS115" s="940"/>
      <c r="SBT115" s="940"/>
      <c r="SBU115" s="940"/>
      <c r="SBV115" s="940"/>
      <c r="SBW115" s="940"/>
      <c r="SBX115" s="940"/>
      <c r="SBY115" s="940"/>
      <c r="SBZ115" s="940"/>
      <c r="SCA115" s="940"/>
      <c r="SCB115" s="940"/>
      <c r="SCC115" s="940"/>
      <c r="SCD115" s="940"/>
      <c r="SCE115" s="940"/>
      <c r="SCF115" s="940"/>
      <c r="SCG115" s="940"/>
      <c r="SCH115" s="940"/>
      <c r="SCI115" s="940"/>
      <c r="SCJ115" s="940"/>
      <c r="SCK115" s="940"/>
      <c r="SCL115" s="940"/>
      <c r="SCM115" s="940"/>
      <c r="SCN115" s="940"/>
      <c r="SCO115" s="940"/>
      <c r="SCP115" s="940"/>
      <c r="SCQ115" s="940"/>
      <c r="SCR115" s="940"/>
      <c r="SCS115" s="940"/>
      <c r="SCT115" s="940"/>
      <c r="SCU115" s="940"/>
      <c r="SCV115" s="940"/>
      <c r="SCW115" s="940"/>
      <c r="SCX115" s="940"/>
      <c r="SCY115" s="940"/>
      <c r="SCZ115" s="940"/>
      <c r="SDA115" s="940"/>
      <c r="SDB115" s="940"/>
      <c r="SDC115" s="940"/>
      <c r="SDD115" s="940"/>
      <c r="SDE115" s="940"/>
      <c r="SDF115" s="940"/>
      <c r="SDG115" s="940"/>
      <c r="SDH115" s="940"/>
      <c r="SDI115" s="940"/>
      <c r="SDJ115" s="940"/>
      <c r="SDK115" s="940"/>
      <c r="SDL115" s="940"/>
      <c r="SDM115" s="940"/>
      <c r="SDN115" s="940"/>
      <c r="SDO115" s="940"/>
      <c r="SDP115" s="940"/>
      <c r="SDQ115" s="940"/>
      <c r="SDR115" s="940"/>
      <c r="SDS115" s="940"/>
      <c r="SDT115" s="940"/>
      <c r="SDU115" s="940"/>
      <c r="SDV115" s="940"/>
      <c r="SDW115" s="940"/>
      <c r="SDX115" s="940"/>
      <c r="SDY115" s="940"/>
      <c r="SDZ115" s="940"/>
      <c r="SEA115" s="940"/>
      <c r="SEB115" s="940"/>
      <c r="SEC115" s="940"/>
      <c r="SED115" s="940"/>
      <c r="SEE115" s="940"/>
      <c r="SEF115" s="940"/>
      <c r="SEG115" s="940"/>
      <c r="SEH115" s="940"/>
      <c r="SEI115" s="940"/>
      <c r="SEJ115" s="940"/>
      <c r="SEK115" s="940"/>
      <c r="SEL115" s="940"/>
      <c r="SEM115" s="940"/>
      <c r="SEN115" s="940"/>
      <c r="SEO115" s="940"/>
      <c r="SEP115" s="940"/>
      <c r="SEQ115" s="940"/>
      <c r="SER115" s="940"/>
      <c r="SES115" s="940"/>
      <c r="SET115" s="940"/>
      <c r="SEU115" s="940"/>
      <c r="SEV115" s="940"/>
      <c r="SEW115" s="940"/>
      <c r="SEX115" s="940"/>
      <c r="SEY115" s="940"/>
      <c r="SEZ115" s="940"/>
      <c r="SFA115" s="940"/>
      <c r="SFB115" s="940"/>
      <c r="SFC115" s="940"/>
      <c r="SFD115" s="940"/>
      <c r="SFE115" s="940"/>
      <c r="SFF115" s="940"/>
      <c r="SFG115" s="940"/>
      <c r="SFH115" s="940"/>
      <c r="SFI115" s="940"/>
      <c r="SFJ115" s="940"/>
      <c r="SFK115" s="940"/>
      <c r="SFL115" s="940"/>
      <c r="SFM115" s="940"/>
      <c r="SFN115" s="940"/>
      <c r="SFO115" s="940"/>
      <c r="SFP115" s="940"/>
      <c r="SFQ115" s="940"/>
      <c r="SFR115" s="940"/>
      <c r="SFS115" s="940"/>
      <c r="SFT115" s="940"/>
      <c r="SFU115" s="940"/>
      <c r="SFV115" s="940"/>
      <c r="SFW115" s="940"/>
      <c r="SFX115" s="940"/>
      <c r="SFY115" s="940"/>
      <c r="SFZ115" s="940"/>
      <c r="SGA115" s="940"/>
      <c r="SGB115" s="940"/>
      <c r="SGC115" s="940"/>
      <c r="SGD115" s="940"/>
      <c r="SGE115" s="940"/>
      <c r="SGF115" s="940"/>
      <c r="SGG115" s="940"/>
      <c r="SGH115" s="940"/>
      <c r="SGI115" s="940"/>
      <c r="SGJ115" s="940"/>
      <c r="SGK115" s="940"/>
      <c r="SGL115" s="940"/>
      <c r="SGM115" s="940"/>
      <c r="SGN115" s="940"/>
      <c r="SGO115" s="940"/>
      <c r="SGP115" s="940"/>
      <c r="SGQ115" s="940"/>
      <c r="SGR115" s="940"/>
      <c r="SGS115" s="940"/>
      <c r="SGT115" s="940"/>
      <c r="SGU115" s="940"/>
      <c r="SGV115" s="940"/>
      <c r="SGW115" s="940"/>
      <c r="SGX115" s="940"/>
      <c r="SGY115" s="940"/>
      <c r="SGZ115" s="940"/>
      <c r="SHA115" s="940"/>
      <c r="SHB115" s="940"/>
      <c r="SHC115" s="940"/>
      <c r="SHD115" s="940"/>
      <c r="SHE115" s="940"/>
      <c r="SHF115" s="940"/>
      <c r="SHG115" s="940"/>
      <c r="SHH115" s="940"/>
      <c r="SHI115" s="940"/>
      <c r="SHJ115" s="940"/>
      <c r="SHK115" s="940"/>
      <c r="SHL115" s="940"/>
      <c r="SHM115" s="940"/>
      <c r="SHN115" s="940"/>
      <c r="SHO115" s="940"/>
      <c r="SHP115" s="940"/>
      <c r="SHQ115" s="940"/>
      <c r="SHR115" s="940"/>
      <c r="SHS115" s="940"/>
      <c r="SHT115" s="940"/>
      <c r="SHU115" s="940"/>
      <c r="SHV115" s="940"/>
      <c r="SHW115" s="940"/>
      <c r="SHX115" s="940"/>
      <c r="SHY115" s="940"/>
      <c r="SHZ115" s="940"/>
      <c r="SIA115" s="940"/>
      <c r="SIB115" s="940"/>
      <c r="SIC115" s="940"/>
      <c r="SID115" s="940"/>
      <c r="SIE115" s="940"/>
      <c r="SIF115" s="940"/>
      <c r="SIG115" s="940"/>
      <c r="SIH115" s="940"/>
      <c r="SII115" s="940"/>
      <c r="SIJ115" s="940"/>
      <c r="SIK115" s="940"/>
      <c r="SIL115" s="940"/>
      <c r="SIM115" s="940"/>
      <c r="SIN115" s="940"/>
      <c r="SIO115" s="940"/>
      <c r="SIP115" s="940"/>
      <c r="SIQ115" s="940"/>
      <c r="SIR115" s="940"/>
      <c r="SIS115" s="940"/>
      <c r="SIT115" s="940"/>
      <c r="SIU115" s="940"/>
      <c r="SIV115" s="940"/>
      <c r="SIW115" s="940"/>
      <c r="SIX115" s="940"/>
      <c r="SIY115" s="940"/>
      <c r="SIZ115" s="940"/>
      <c r="SJA115" s="940"/>
      <c r="SJB115" s="940"/>
      <c r="SJC115" s="940"/>
      <c r="SJD115" s="940"/>
      <c r="SJE115" s="940"/>
      <c r="SJF115" s="940"/>
      <c r="SJG115" s="940"/>
      <c r="SJH115" s="940"/>
      <c r="SJI115" s="940"/>
      <c r="SJJ115" s="940"/>
      <c r="SJK115" s="940"/>
      <c r="SJL115" s="940"/>
      <c r="SJM115" s="940"/>
      <c r="SJN115" s="940"/>
      <c r="SJO115" s="940"/>
      <c r="SJP115" s="940"/>
      <c r="SJQ115" s="940"/>
      <c r="SJR115" s="940"/>
      <c r="SJS115" s="940"/>
      <c r="SJT115" s="940"/>
      <c r="SJU115" s="940"/>
      <c r="SJV115" s="940"/>
      <c r="SJW115" s="940"/>
      <c r="SJX115" s="940"/>
      <c r="SJY115" s="940"/>
      <c r="SJZ115" s="940"/>
      <c r="SKA115" s="940"/>
      <c r="SKB115" s="940"/>
      <c r="SKC115" s="940"/>
      <c r="SKD115" s="940"/>
      <c r="SKE115" s="940"/>
      <c r="SKF115" s="940"/>
      <c r="SKG115" s="940"/>
      <c r="SKH115" s="940"/>
      <c r="SKI115" s="940"/>
      <c r="SKJ115" s="940"/>
      <c r="SKK115" s="940"/>
      <c r="SKL115" s="940"/>
      <c r="SKM115" s="940"/>
      <c r="SKN115" s="940"/>
      <c r="SKO115" s="940"/>
      <c r="SKP115" s="940"/>
      <c r="SKQ115" s="940"/>
      <c r="SKR115" s="940"/>
      <c r="SKS115" s="940"/>
      <c r="SKT115" s="940"/>
      <c r="SKU115" s="940"/>
      <c r="SKV115" s="940"/>
      <c r="SKW115" s="940"/>
      <c r="SKX115" s="940"/>
      <c r="SKY115" s="940"/>
      <c r="SKZ115" s="940"/>
      <c r="SLA115" s="940"/>
      <c r="SLB115" s="940"/>
      <c r="SLC115" s="940"/>
      <c r="SLD115" s="940"/>
      <c r="SLE115" s="940"/>
      <c r="SLF115" s="940"/>
      <c r="SLG115" s="940"/>
      <c r="SLH115" s="940"/>
      <c r="SLI115" s="940"/>
      <c r="SLJ115" s="940"/>
      <c r="SLK115" s="940"/>
      <c r="SLL115" s="940"/>
      <c r="SLM115" s="940"/>
      <c r="SLN115" s="940"/>
      <c r="SLO115" s="940"/>
      <c r="SLP115" s="940"/>
      <c r="SLQ115" s="940"/>
      <c r="SLR115" s="940"/>
      <c r="SLS115" s="940"/>
      <c r="SLT115" s="940"/>
      <c r="SLU115" s="940"/>
      <c r="SLV115" s="940"/>
      <c r="SLW115" s="940"/>
      <c r="SLX115" s="940"/>
      <c r="SLY115" s="940"/>
      <c r="SLZ115" s="940"/>
      <c r="SMA115" s="940"/>
      <c r="SMB115" s="940"/>
      <c r="SMC115" s="940"/>
      <c r="SMD115" s="940"/>
      <c r="SME115" s="940"/>
      <c r="SMF115" s="940"/>
      <c r="SMG115" s="940"/>
      <c r="SMH115" s="940"/>
      <c r="SMI115" s="940"/>
      <c r="SMJ115" s="940"/>
      <c r="SMK115" s="940"/>
      <c r="SML115" s="940"/>
      <c r="SMM115" s="940"/>
      <c r="SMN115" s="940"/>
      <c r="SMO115" s="940"/>
      <c r="SMP115" s="940"/>
      <c r="SMQ115" s="940"/>
      <c r="SMR115" s="940"/>
      <c r="SMS115" s="940"/>
      <c r="SMT115" s="940"/>
      <c r="SMU115" s="940"/>
      <c r="SMV115" s="940"/>
      <c r="SMW115" s="940"/>
      <c r="SMX115" s="940"/>
      <c r="SMY115" s="940"/>
      <c r="SMZ115" s="940"/>
      <c r="SNA115" s="940"/>
      <c r="SNB115" s="940"/>
      <c r="SNC115" s="940"/>
      <c r="SND115" s="940"/>
      <c r="SNE115" s="940"/>
      <c r="SNF115" s="940"/>
      <c r="SNG115" s="940"/>
      <c r="SNH115" s="940"/>
      <c r="SNI115" s="940"/>
      <c r="SNJ115" s="940"/>
      <c r="SNK115" s="940"/>
      <c r="SNL115" s="940"/>
      <c r="SNM115" s="940"/>
      <c r="SNN115" s="940"/>
      <c r="SNO115" s="940"/>
      <c r="SNP115" s="940"/>
      <c r="SNQ115" s="940"/>
      <c r="SNR115" s="940"/>
      <c r="SNS115" s="940"/>
      <c r="SNT115" s="940"/>
      <c r="SNU115" s="940"/>
      <c r="SNV115" s="940"/>
      <c r="SNW115" s="940"/>
      <c r="SNX115" s="940"/>
      <c r="SNY115" s="940"/>
      <c r="SNZ115" s="940"/>
      <c r="SOA115" s="940"/>
      <c r="SOB115" s="940"/>
      <c r="SOC115" s="940"/>
      <c r="SOD115" s="940"/>
      <c r="SOE115" s="940"/>
      <c r="SOF115" s="940"/>
      <c r="SOG115" s="940"/>
      <c r="SOH115" s="940"/>
      <c r="SOI115" s="940"/>
      <c r="SOJ115" s="940"/>
      <c r="SOK115" s="940"/>
      <c r="SOL115" s="940"/>
      <c r="SOM115" s="940"/>
      <c r="SON115" s="940"/>
      <c r="SOO115" s="940"/>
      <c r="SOP115" s="940"/>
      <c r="SOQ115" s="940"/>
      <c r="SOR115" s="940"/>
      <c r="SOS115" s="940"/>
      <c r="SOT115" s="940"/>
      <c r="SOU115" s="940"/>
      <c r="SOV115" s="940"/>
      <c r="SOW115" s="940"/>
      <c r="SOX115" s="940"/>
      <c r="SOY115" s="940"/>
      <c r="SOZ115" s="940"/>
      <c r="SPA115" s="940"/>
      <c r="SPB115" s="940"/>
      <c r="SPC115" s="940"/>
      <c r="SPD115" s="940"/>
      <c r="SPE115" s="940"/>
      <c r="SPF115" s="940"/>
      <c r="SPG115" s="940"/>
      <c r="SPH115" s="940"/>
      <c r="SPI115" s="940"/>
      <c r="SPJ115" s="940"/>
      <c r="SPK115" s="940"/>
      <c r="SPL115" s="940"/>
      <c r="SPM115" s="940"/>
      <c r="SPN115" s="940"/>
      <c r="SPO115" s="940"/>
      <c r="SPP115" s="940"/>
      <c r="SPQ115" s="940"/>
      <c r="SPR115" s="940"/>
      <c r="SPS115" s="940"/>
      <c r="SPT115" s="940"/>
      <c r="SPU115" s="940"/>
      <c r="SPV115" s="940"/>
      <c r="SPW115" s="940"/>
      <c r="SPX115" s="940"/>
      <c r="SPY115" s="940"/>
      <c r="SPZ115" s="940"/>
      <c r="SQA115" s="940"/>
      <c r="SQB115" s="940"/>
      <c r="SQC115" s="940"/>
      <c r="SQD115" s="940"/>
      <c r="SQE115" s="940"/>
      <c r="SQF115" s="940"/>
      <c r="SQG115" s="940"/>
      <c r="SQH115" s="940"/>
      <c r="SQI115" s="940"/>
      <c r="SQJ115" s="940"/>
      <c r="SQK115" s="940"/>
      <c r="SQL115" s="940"/>
      <c r="SQM115" s="940"/>
      <c r="SQN115" s="940"/>
      <c r="SQO115" s="940"/>
      <c r="SQP115" s="940"/>
      <c r="SQQ115" s="940"/>
      <c r="SQR115" s="940"/>
      <c r="SQS115" s="940"/>
      <c r="SQT115" s="940"/>
      <c r="SQU115" s="940"/>
      <c r="SQV115" s="940"/>
      <c r="SQW115" s="940"/>
      <c r="SQX115" s="940"/>
      <c r="SQY115" s="940"/>
      <c r="SQZ115" s="940"/>
      <c r="SRA115" s="940"/>
      <c r="SRB115" s="940"/>
      <c r="SRC115" s="940"/>
      <c r="SRD115" s="940"/>
      <c r="SRE115" s="940"/>
      <c r="SRF115" s="940"/>
      <c r="SRG115" s="940"/>
      <c r="SRH115" s="940"/>
      <c r="SRI115" s="940"/>
      <c r="SRJ115" s="940"/>
      <c r="SRK115" s="940"/>
      <c r="SRL115" s="940"/>
      <c r="SRM115" s="940"/>
      <c r="SRN115" s="940"/>
      <c r="SRO115" s="940"/>
      <c r="SRP115" s="940"/>
      <c r="SRQ115" s="940"/>
      <c r="SRR115" s="940"/>
      <c r="SRS115" s="940"/>
      <c r="SRT115" s="940"/>
      <c r="SRU115" s="940"/>
      <c r="SRV115" s="940"/>
      <c r="SRW115" s="940"/>
      <c r="SRX115" s="940"/>
      <c r="SRY115" s="940"/>
      <c r="SRZ115" s="940"/>
      <c r="SSA115" s="940"/>
      <c r="SSB115" s="940"/>
      <c r="SSC115" s="940"/>
      <c r="SSD115" s="940"/>
      <c r="SSE115" s="940"/>
      <c r="SSF115" s="940"/>
      <c r="SSG115" s="940"/>
      <c r="SSH115" s="940"/>
      <c r="SSI115" s="940"/>
      <c r="SSJ115" s="940"/>
      <c r="SSK115" s="940"/>
      <c r="SSL115" s="940"/>
      <c r="SSM115" s="940"/>
      <c r="SSN115" s="940"/>
      <c r="SSO115" s="940"/>
      <c r="SSP115" s="940"/>
      <c r="SSQ115" s="940"/>
      <c r="SSR115" s="940"/>
      <c r="SSS115" s="940"/>
      <c r="SST115" s="940"/>
      <c r="SSU115" s="940"/>
      <c r="SSV115" s="940"/>
      <c r="SSW115" s="940"/>
      <c r="SSX115" s="940"/>
      <c r="SSY115" s="940"/>
      <c r="SSZ115" s="940"/>
      <c r="STA115" s="940"/>
      <c r="STB115" s="940"/>
      <c r="STC115" s="940"/>
      <c r="STD115" s="940"/>
      <c r="STE115" s="940"/>
      <c r="STF115" s="940"/>
      <c r="STG115" s="940"/>
      <c r="STH115" s="940"/>
      <c r="STI115" s="940"/>
      <c r="STJ115" s="940"/>
      <c r="STK115" s="940"/>
      <c r="STL115" s="940"/>
      <c r="STM115" s="940"/>
      <c r="STN115" s="940"/>
      <c r="STO115" s="940"/>
      <c r="STP115" s="940"/>
      <c r="STQ115" s="940"/>
      <c r="STR115" s="940"/>
      <c r="STS115" s="940"/>
      <c r="STT115" s="940"/>
      <c r="STU115" s="940"/>
      <c r="STV115" s="940"/>
      <c r="STW115" s="940"/>
      <c r="STX115" s="940"/>
      <c r="STY115" s="940"/>
      <c r="STZ115" s="940"/>
      <c r="SUA115" s="940"/>
      <c r="SUB115" s="940"/>
      <c r="SUC115" s="940"/>
      <c r="SUD115" s="940"/>
      <c r="SUE115" s="940"/>
      <c r="SUF115" s="940"/>
      <c r="SUG115" s="940"/>
      <c r="SUH115" s="940"/>
      <c r="SUI115" s="940"/>
      <c r="SUJ115" s="940"/>
      <c r="SUK115" s="940"/>
      <c r="SUL115" s="940"/>
      <c r="SUM115" s="940"/>
      <c r="SUN115" s="940"/>
      <c r="SUO115" s="940"/>
      <c r="SUP115" s="940"/>
      <c r="SUQ115" s="940"/>
      <c r="SUR115" s="940"/>
      <c r="SUS115" s="940"/>
      <c r="SUT115" s="940"/>
      <c r="SUU115" s="940"/>
      <c r="SUV115" s="940"/>
      <c r="SUW115" s="940"/>
      <c r="SUX115" s="940"/>
      <c r="SUY115" s="940"/>
      <c r="SUZ115" s="940"/>
      <c r="SVA115" s="940"/>
      <c r="SVB115" s="940"/>
      <c r="SVC115" s="940"/>
      <c r="SVD115" s="940"/>
      <c r="SVE115" s="940"/>
      <c r="SVF115" s="940"/>
      <c r="SVG115" s="940"/>
      <c r="SVH115" s="940"/>
      <c r="SVI115" s="940"/>
      <c r="SVJ115" s="940"/>
      <c r="SVK115" s="940"/>
      <c r="SVL115" s="940"/>
      <c r="SVM115" s="940"/>
      <c r="SVN115" s="940"/>
      <c r="SVO115" s="940"/>
      <c r="SVP115" s="940"/>
      <c r="SVQ115" s="940"/>
      <c r="SVR115" s="940"/>
      <c r="SVS115" s="940"/>
      <c r="SVT115" s="940"/>
      <c r="SVU115" s="940"/>
      <c r="SVV115" s="940"/>
      <c r="SVW115" s="940"/>
      <c r="SVX115" s="940"/>
      <c r="SVY115" s="940"/>
      <c r="SVZ115" s="940"/>
      <c r="SWA115" s="940"/>
      <c r="SWB115" s="940"/>
      <c r="SWC115" s="940"/>
      <c r="SWD115" s="940"/>
      <c r="SWE115" s="940"/>
      <c r="SWF115" s="940"/>
      <c r="SWG115" s="940"/>
      <c r="SWH115" s="940"/>
      <c r="SWI115" s="940"/>
      <c r="SWJ115" s="940"/>
      <c r="SWK115" s="940"/>
      <c r="SWL115" s="940"/>
      <c r="SWM115" s="940"/>
      <c r="SWN115" s="940"/>
      <c r="SWO115" s="940"/>
      <c r="SWP115" s="940"/>
      <c r="SWQ115" s="940"/>
      <c r="SWR115" s="940"/>
      <c r="SWS115" s="940"/>
      <c r="SWT115" s="940"/>
      <c r="SWU115" s="940"/>
      <c r="SWV115" s="940"/>
      <c r="SWW115" s="940"/>
      <c r="SWX115" s="940"/>
      <c r="SWY115" s="940"/>
      <c r="SWZ115" s="940"/>
      <c r="SXA115" s="940"/>
      <c r="SXB115" s="940"/>
      <c r="SXC115" s="940"/>
      <c r="SXD115" s="940"/>
      <c r="SXE115" s="940"/>
      <c r="SXF115" s="940"/>
      <c r="SXG115" s="940"/>
      <c r="SXH115" s="940"/>
      <c r="SXI115" s="940"/>
      <c r="SXJ115" s="940"/>
      <c r="SXK115" s="940"/>
      <c r="SXL115" s="940"/>
      <c r="SXM115" s="940"/>
      <c r="SXN115" s="940"/>
      <c r="SXO115" s="940"/>
      <c r="SXP115" s="940"/>
      <c r="SXQ115" s="940"/>
      <c r="SXR115" s="940"/>
      <c r="SXS115" s="940"/>
      <c r="SXT115" s="940"/>
      <c r="SXU115" s="940"/>
      <c r="SXV115" s="940"/>
      <c r="SXW115" s="940"/>
      <c r="SXX115" s="940"/>
      <c r="SXY115" s="940"/>
      <c r="SXZ115" s="940"/>
      <c r="SYA115" s="940"/>
      <c r="SYB115" s="940"/>
      <c r="SYC115" s="940"/>
      <c r="SYD115" s="940"/>
      <c r="SYE115" s="940"/>
      <c r="SYF115" s="940"/>
      <c r="SYG115" s="940"/>
      <c r="SYH115" s="940"/>
      <c r="SYI115" s="940"/>
      <c r="SYJ115" s="940"/>
      <c r="SYK115" s="940"/>
      <c r="SYL115" s="940"/>
      <c r="SYM115" s="940"/>
      <c r="SYN115" s="940"/>
      <c r="SYO115" s="940"/>
      <c r="SYP115" s="940"/>
      <c r="SYQ115" s="940"/>
      <c r="SYR115" s="940"/>
      <c r="SYS115" s="940"/>
      <c r="SYT115" s="940"/>
      <c r="SYU115" s="940"/>
      <c r="SYV115" s="940"/>
      <c r="SYW115" s="940"/>
      <c r="SYX115" s="940"/>
      <c r="SYY115" s="940"/>
      <c r="SYZ115" s="940"/>
      <c r="SZA115" s="940"/>
      <c r="SZB115" s="940"/>
      <c r="SZC115" s="940"/>
      <c r="SZD115" s="940"/>
      <c r="SZE115" s="940"/>
      <c r="SZF115" s="940"/>
      <c r="SZG115" s="940"/>
      <c r="SZH115" s="940"/>
      <c r="SZI115" s="940"/>
      <c r="SZJ115" s="940"/>
      <c r="SZK115" s="940"/>
      <c r="SZL115" s="940"/>
      <c r="SZM115" s="940"/>
      <c r="SZN115" s="940"/>
      <c r="SZO115" s="940"/>
      <c r="SZP115" s="940"/>
      <c r="SZQ115" s="940"/>
      <c r="SZR115" s="940"/>
      <c r="SZS115" s="940"/>
      <c r="SZT115" s="940"/>
      <c r="SZU115" s="940"/>
      <c r="SZV115" s="940"/>
      <c r="SZW115" s="940"/>
      <c r="SZX115" s="940"/>
      <c r="SZY115" s="940"/>
      <c r="SZZ115" s="940"/>
      <c r="TAA115" s="940"/>
      <c r="TAB115" s="940"/>
      <c r="TAC115" s="940"/>
      <c r="TAD115" s="940"/>
      <c r="TAE115" s="940"/>
      <c r="TAF115" s="940"/>
      <c r="TAG115" s="940"/>
      <c r="TAH115" s="940"/>
      <c r="TAI115" s="940"/>
      <c r="TAJ115" s="940"/>
      <c r="TAK115" s="940"/>
      <c r="TAL115" s="940"/>
      <c r="TAM115" s="940"/>
      <c r="TAN115" s="940"/>
      <c r="TAO115" s="940"/>
      <c r="TAP115" s="940"/>
      <c r="TAQ115" s="940"/>
      <c r="TAR115" s="940"/>
      <c r="TAS115" s="940"/>
      <c r="TAT115" s="940"/>
      <c r="TAU115" s="940"/>
      <c r="TAV115" s="940"/>
      <c r="TAW115" s="940"/>
      <c r="TAX115" s="940"/>
      <c r="TAY115" s="940"/>
      <c r="TAZ115" s="940"/>
      <c r="TBA115" s="940"/>
      <c r="TBB115" s="940"/>
      <c r="TBC115" s="940"/>
      <c r="TBD115" s="940"/>
      <c r="TBE115" s="940"/>
      <c r="TBF115" s="940"/>
      <c r="TBG115" s="940"/>
      <c r="TBH115" s="940"/>
      <c r="TBI115" s="940"/>
      <c r="TBJ115" s="940"/>
      <c r="TBK115" s="940"/>
      <c r="TBL115" s="940"/>
      <c r="TBM115" s="940"/>
      <c r="TBN115" s="940"/>
      <c r="TBO115" s="940"/>
      <c r="TBP115" s="940"/>
      <c r="TBQ115" s="940"/>
      <c r="TBR115" s="940"/>
      <c r="TBS115" s="940"/>
      <c r="TBT115" s="940"/>
      <c r="TBU115" s="940"/>
      <c r="TBV115" s="940"/>
      <c r="TBW115" s="940"/>
      <c r="TBX115" s="940"/>
      <c r="TBY115" s="940"/>
      <c r="TBZ115" s="940"/>
      <c r="TCA115" s="940"/>
      <c r="TCB115" s="940"/>
      <c r="TCC115" s="940"/>
      <c r="TCD115" s="940"/>
      <c r="TCE115" s="940"/>
      <c r="TCF115" s="940"/>
      <c r="TCG115" s="940"/>
      <c r="TCH115" s="940"/>
      <c r="TCI115" s="940"/>
      <c r="TCJ115" s="940"/>
      <c r="TCK115" s="940"/>
      <c r="TCL115" s="940"/>
      <c r="TCM115" s="940"/>
      <c r="TCN115" s="940"/>
      <c r="TCO115" s="940"/>
      <c r="TCP115" s="940"/>
      <c r="TCQ115" s="940"/>
      <c r="TCR115" s="940"/>
      <c r="TCS115" s="940"/>
      <c r="TCT115" s="940"/>
      <c r="TCU115" s="940"/>
      <c r="TCV115" s="940"/>
      <c r="TCW115" s="940"/>
      <c r="TCX115" s="940"/>
      <c r="TCY115" s="940"/>
      <c r="TCZ115" s="940"/>
      <c r="TDA115" s="940"/>
      <c r="TDB115" s="940"/>
      <c r="TDC115" s="940"/>
      <c r="TDD115" s="940"/>
      <c r="TDE115" s="940"/>
      <c r="TDF115" s="940"/>
      <c r="TDG115" s="940"/>
      <c r="TDH115" s="940"/>
      <c r="TDI115" s="940"/>
      <c r="TDJ115" s="940"/>
      <c r="TDK115" s="940"/>
      <c r="TDL115" s="940"/>
      <c r="TDM115" s="940"/>
      <c r="TDN115" s="940"/>
      <c r="TDO115" s="940"/>
      <c r="TDP115" s="940"/>
      <c r="TDQ115" s="940"/>
      <c r="TDR115" s="940"/>
      <c r="TDS115" s="940"/>
      <c r="TDT115" s="940"/>
      <c r="TDU115" s="940"/>
      <c r="TDV115" s="940"/>
      <c r="TDW115" s="940"/>
      <c r="TDX115" s="940"/>
      <c r="TDY115" s="940"/>
      <c r="TDZ115" s="940"/>
      <c r="TEA115" s="940"/>
      <c r="TEB115" s="940"/>
      <c r="TEC115" s="940"/>
      <c r="TED115" s="940"/>
      <c r="TEE115" s="940"/>
      <c r="TEF115" s="940"/>
      <c r="TEG115" s="940"/>
      <c r="TEH115" s="940"/>
      <c r="TEI115" s="940"/>
      <c r="TEJ115" s="940"/>
      <c r="TEK115" s="940"/>
      <c r="TEL115" s="940"/>
      <c r="TEM115" s="940"/>
      <c r="TEN115" s="940"/>
      <c r="TEO115" s="940"/>
      <c r="TEP115" s="940"/>
      <c r="TEQ115" s="940"/>
      <c r="TER115" s="940"/>
      <c r="TES115" s="940"/>
      <c r="TET115" s="940"/>
      <c r="TEU115" s="940"/>
      <c r="TEV115" s="940"/>
      <c r="TEW115" s="940"/>
      <c r="TEX115" s="940"/>
      <c r="TEY115" s="940"/>
      <c r="TEZ115" s="940"/>
      <c r="TFA115" s="940"/>
      <c r="TFB115" s="940"/>
      <c r="TFC115" s="940"/>
      <c r="TFD115" s="940"/>
      <c r="TFE115" s="940"/>
      <c r="TFF115" s="940"/>
      <c r="TFG115" s="940"/>
      <c r="TFH115" s="940"/>
      <c r="TFI115" s="940"/>
      <c r="TFJ115" s="940"/>
      <c r="TFK115" s="940"/>
      <c r="TFL115" s="940"/>
      <c r="TFM115" s="940"/>
      <c r="TFN115" s="940"/>
      <c r="TFO115" s="940"/>
      <c r="TFP115" s="940"/>
      <c r="TFQ115" s="940"/>
      <c r="TFR115" s="940"/>
      <c r="TFS115" s="940"/>
      <c r="TFT115" s="940"/>
      <c r="TFU115" s="940"/>
      <c r="TFV115" s="940"/>
      <c r="TFW115" s="940"/>
      <c r="TFX115" s="940"/>
      <c r="TFY115" s="940"/>
      <c r="TFZ115" s="940"/>
      <c r="TGA115" s="940"/>
      <c r="TGB115" s="940"/>
      <c r="TGC115" s="940"/>
      <c r="TGD115" s="940"/>
      <c r="TGE115" s="940"/>
      <c r="TGF115" s="940"/>
      <c r="TGG115" s="940"/>
      <c r="TGH115" s="940"/>
      <c r="TGI115" s="940"/>
      <c r="TGJ115" s="940"/>
      <c r="TGK115" s="940"/>
      <c r="TGL115" s="940"/>
      <c r="TGM115" s="940"/>
      <c r="TGN115" s="940"/>
      <c r="TGO115" s="940"/>
      <c r="TGP115" s="940"/>
      <c r="TGQ115" s="940"/>
      <c r="TGR115" s="940"/>
      <c r="TGS115" s="940"/>
      <c r="TGT115" s="940"/>
      <c r="TGU115" s="940"/>
      <c r="TGV115" s="940"/>
      <c r="TGW115" s="940"/>
      <c r="TGX115" s="940"/>
      <c r="TGY115" s="940"/>
      <c r="TGZ115" s="940"/>
      <c r="THA115" s="940"/>
      <c r="THB115" s="940"/>
      <c r="THC115" s="940"/>
      <c r="THD115" s="940"/>
      <c r="THE115" s="940"/>
      <c r="THF115" s="940"/>
      <c r="THG115" s="940"/>
      <c r="THH115" s="940"/>
      <c r="THI115" s="940"/>
      <c r="THJ115" s="940"/>
      <c r="THK115" s="940"/>
      <c r="THL115" s="940"/>
      <c r="THM115" s="940"/>
      <c r="THN115" s="940"/>
      <c r="THO115" s="940"/>
      <c r="THP115" s="940"/>
      <c r="THQ115" s="940"/>
      <c r="THR115" s="940"/>
      <c r="THS115" s="940"/>
      <c r="THT115" s="940"/>
      <c r="THU115" s="940"/>
      <c r="THV115" s="940"/>
      <c r="THW115" s="940"/>
      <c r="THX115" s="940"/>
      <c r="THY115" s="940"/>
      <c r="THZ115" s="940"/>
      <c r="TIA115" s="940"/>
      <c r="TIB115" s="940"/>
      <c r="TIC115" s="940"/>
      <c r="TID115" s="940"/>
      <c r="TIE115" s="940"/>
      <c r="TIF115" s="940"/>
      <c r="TIG115" s="940"/>
      <c r="TIH115" s="940"/>
      <c r="TII115" s="940"/>
      <c r="TIJ115" s="940"/>
      <c r="TIK115" s="940"/>
      <c r="TIL115" s="940"/>
      <c r="TIM115" s="940"/>
      <c r="TIN115" s="940"/>
      <c r="TIO115" s="940"/>
      <c r="TIP115" s="940"/>
      <c r="TIQ115" s="940"/>
      <c r="TIR115" s="940"/>
      <c r="TIS115" s="940"/>
      <c r="TIT115" s="940"/>
      <c r="TIU115" s="940"/>
      <c r="TIV115" s="940"/>
      <c r="TIW115" s="940"/>
      <c r="TIX115" s="940"/>
      <c r="TIY115" s="940"/>
      <c r="TIZ115" s="940"/>
      <c r="TJA115" s="940"/>
      <c r="TJB115" s="940"/>
      <c r="TJC115" s="940"/>
      <c r="TJD115" s="940"/>
      <c r="TJE115" s="940"/>
      <c r="TJF115" s="940"/>
      <c r="TJG115" s="940"/>
      <c r="TJH115" s="940"/>
      <c r="TJI115" s="940"/>
      <c r="TJJ115" s="940"/>
      <c r="TJK115" s="940"/>
      <c r="TJL115" s="940"/>
      <c r="TJM115" s="940"/>
      <c r="TJN115" s="940"/>
      <c r="TJO115" s="940"/>
      <c r="TJP115" s="940"/>
      <c r="TJQ115" s="940"/>
      <c r="TJR115" s="940"/>
      <c r="TJS115" s="940"/>
      <c r="TJT115" s="940"/>
      <c r="TJU115" s="940"/>
      <c r="TJV115" s="940"/>
      <c r="TJW115" s="940"/>
      <c r="TJX115" s="940"/>
      <c r="TJY115" s="940"/>
      <c r="TJZ115" s="940"/>
      <c r="TKA115" s="940"/>
      <c r="TKB115" s="940"/>
      <c r="TKC115" s="940"/>
      <c r="TKD115" s="940"/>
      <c r="TKE115" s="940"/>
      <c r="TKF115" s="940"/>
      <c r="TKG115" s="940"/>
      <c r="TKH115" s="940"/>
      <c r="TKI115" s="940"/>
      <c r="TKJ115" s="940"/>
      <c r="TKK115" s="940"/>
      <c r="TKL115" s="940"/>
      <c r="TKM115" s="940"/>
      <c r="TKN115" s="940"/>
      <c r="TKO115" s="940"/>
      <c r="TKP115" s="940"/>
      <c r="TKQ115" s="940"/>
      <c r="TKR115" s="940"/>
      <c r="TKS115" s="940"/>
      <c r="TKT115" s="940"/>
      <c r="TKU115" s="940"/>
      <c r="TKV115" s="940"/>
      <c r="TKW115" s="940"/>
      <c r="TKX115" s="940"/>
      <c r="TKY115" s="940"/>
      <c r="TKZ115" s="940"/>
      <c r="TLA115" s="940"/>
      <c r="TLB115" s="940"/>
      <c r="TLC115" s="940"/>
      <c r="TLD115" s="940"/>
      <c r="TLE115" s="940"/>
      <c r="TLF115" s="940"/>
      <c r="TLG115" s="940"/>
      <c r="TLH115" s="940"/>
      <c r="TLI115" s="940"/>
      <c r="TLJ115" s="940"/>
      <c r="TLK115" s="940"/>
      <c r="TLL115" s="940"/>
      <c r="TLM115" s="940"/>
      <c r="TLN115" s="940"/>
      <c r="TLO115" s="940"/>
      <c r="TLP115" s="940"/>
      <c r="TLQ115" s="940"/>
      <c r="TLR115" s="940"/>
      <c r="TLS115" s="940"/>
      <c r="TLT115" s="940"/>
      <c r="TLU115" s="940"/>
      <c r="TLV115" s="940"/>
      <c r="TLW115" s="940"/>
      <c r="TLX115" s="940"/>
      <c r="TLY115" s="940"/>
      <c r="TLZ115" s="940"/>
      <c r="TMA115" s="940"/>
      <c r="TMB115" s="940"/>
      <c r="TMC115" s="940"/>
      <c r="TMD115" s="940"/>
      <c r="TME115" s="940"/>
      <c r="TMF115" s="940"/>
      <c r="TMG115" s="940"/>
      <c r="TMH115" s="940"/>
      <c r="TMI115" s="940"/>
      <c r="TMJ115" s="940"/>
      <c r="TMK115" s="940"/>
      <c r="TML115" s="940"/>
      <c r="TMM115" s="940"/>
      <c r="TMN115" s="940"/>
      <c r="TMO115" s="940"/>
      <c r="TMP115" s="940"/>
      <c r="TMQ115" s="940"/>
      <c r="TMR115" s="940"/>
      <c r="TMS115" s="940"/>
      <c r="TMT115" s="940"/>
      <c r="TMU115" s="940"/>
      <c r="TMV115" s="940"/>
      <c r="TMW115" s="940"/>
      <c r="TMX115" s="940"/>
      <c r="TMY115" s="940"/>
      <c r="TMZ115" s="940"/>
      <c r="TNA115" s="940"/>
      <c r="TNB115" s="940"/>
      <c r="TNC115" s="940"/>
      <c r="TND115" s="940"/>
      <c r="TNE115" s="940"/>
      <c r="TNF115" s="940"/>
      <c r="TNG115" s="940"/>
      <c r="TNH115" s="940"/>
      <c r="TNI115" s="940"/>
      <c r="TNJ115" s="940"/>
      <c r="TNK115" s="940"/>
      <c r="TNL115" s="940"/>
      <c r="TNM115" s="940"/>
      <c r="TNN115" s="940"/>
      <c r="TNO115" s="940"/>
      <c r="TNP115" s="940"/>
      <c r="TNQ115" s="940"/>
      <c r="TNR115" s="940"/>
      <c r="TNS115" s="940"/>
      <c r="TNT115" s="940"/>
      <c r="TNU115" s="940"/>
      <c r="TNV115" s="940"/>
      <c r="TNW115" s="940"/>
      <c r="TNX115" s="940"/>
      <c r="TNY115" s="940"/>
      <c r="TNZ115" s="940"/>
      <c r="TOA115" s="940"/>
      <c r="TOB115" s="940"/>
      <c r="TOC115" s="940"/>
      <c r="TOD115" s="940"/>
      <c r="TOE115" s="940"/>
      <c r="TOF115" s="940"/>
      <c r="TOG115" s="940"/>
      <c r="TOH115" s="940"/>
      <c r="TOI115" s="940"/>
      <c r="TOJ115" s="940"/>
      <c r="TOK115" s="940"/>
      <c r="TOL115" s="940"/>
      <c r="TOM115" s="940"/>
      <c r="TON115" s="940"/>
      <c r="TOO115" s="940"/>
      <c r="TOP115" s="940"/>
      <c r="TOQ115" s="940"/>
      <c r="TOR115" s="940"/>
      <c r="TOS115" s="940"/>
      <c r="TOT115" s="940"/>
      <c r="TOU115" s="940"/>
      <c r="TOV115" s="940"/>
      <c r="TOW115" s="940"/>
      <c r="TOX115" s="940"/>
      <c r="TOY115" s="940"/>
      <c r="TOZ115" s="940"/>
      <c r="TPA115" s="940"/>
      <c r="TPB115" s="940"/>
      <c r="TPC115" s="940"/>
      <c r="TPD115" s="940"/>
      <c r="TPE115" s="940"/>
      <c r="TPF115" s="940"/>
      <c r="TPG115" s="940"/>
      <c r="TPH115" s="940"/>
      <c r="TPI115" s="940"/>
      <c r="TPJ115" s="940"/>
      <c r="TPK115" s="940"/>
      <c r="TPL115" s="940"/>
      <c r="TPM115" s="940"/>
      <c r="TPN115" s="940"/>
      <c r="TPO115" s="940"/>
      <c r="TPP115" s="940"/>
      <c r="TPQ115" s="940"/>
      <c r="TPR115" s="940"/>
      <c r="TPS115" s="940"/>
      <c r="TPT115" s="940"/>
      <c r="TPU115" s="940"/>
      <c r="TPV115" s="940"/>
      <c r="TPW115" s="940"/>
      <c r="TPX115" s="940"/>
      <c r="TPY115" s="940"/>
      <c r="TPZ115" s="940"/>
      <c r="TQA115" s="940"/>
      <c r="TQB115" s="940"/>
      <c r="TQC115" s="940"/>
      <c r="TQD115" s="940"/>
      <c r="TQE115" s="940"/>
      <c r="TQF115" s="940"/>
      <c r="TQG115" s="940"/>
      <c r="TQH115" s="940"/>
      <c r="TQI115" s="940"/>
      <c r="TQJ115" s="940"/>
      <c r="TQK115" s="940"/>
      <c r="TQL115" s="940"/>
      <c r="TQM115" s="940"/>
      <c r="TQN115" s="940"/>
      <c r="TQO115" s="940"/>
      <c r="TQP115" s="940"/>
      <c r="TQQ115" s="940"/>
      <c r="TQR115" s="940"/>
      <c r="TQS115" s="940"/>
      <c r="TQT115" s="940"/>
      <c r="TQU115" s="940"/>
      <c r="TQV115" s="940"/>
      <c r="TQW115" s="940"/>
      <c r="TQX115" s="940"/>
      <c r="TQY115" s="940"/>
      <c r="TQZ115" s="940"/>
      <c r="TRA115" s="940"/>
      <c r="TRB115" s="940"/>
      <c r="TRC115" s="940"/>
      <c r="TRD115" s="940"/>
      <c r="TRE115" s="940"/>
      <c r="TRF115" s="940"/>
      <c r="TRG115" s="940"/>
      <c r="TRH115" s="940"/>
      <c r="TRI115" s="940"/>
      <c r="TRJ115" s="940"/>
      <c r="TRK115" s="940"/>
      <c r="TRL115" s="940"/>
      <c r="TRM115" s="940"/>
      <c r="TRN115" s="940"/>
      <c r="TRO115" s="940"/>
      <c r="TRP115" s="940"/>
      <c r="TRQ115" s="940"/>
      <c r="TRR115" s="940"/>
      <c r="TRS115" s="940"/>
      <c r="TRT115" s="940"/>
      <c r="TRU115" s="940"/>
      <c r="TRV115" s="940"/>
      <c r="TRW115" s="940"/>
      <c r="TRX115" s="940"/>
      <c r="TRY115" s="940"/>
      <c r="TRZ115" s="940"/>
      <c r="TSA115" s="940"/>
      <c r="TSB115" s="940"/>
      <c r="TSC115" s="940"/>
      <c r="TSD115" s="940"/>
      <c r="TSE115" s="940"/>
      <c r="TSF115" s="940"/>
      <c r="TSG115" s="940"/>
      <c r="TSH115" s="940"/>
      <c r="TSI115" s="940"/>
      <c r="TSJ115" s="940"/>
      <c r="TSK115" s="940"/>
      <c r="TSL115" s="940"/>
      <c r="TSM115" s="940"/>
      <c r="TSN115" s="940"/>
      <c r="TSO115" s="940"/>
      <c r="TSP115" s="940"/>
      <c r="TSQ115" s="940"/>
      <c r="TSR115" s="940"/>
      <c r="TSS115" s="940"/>
      <c r="TST115" s="940"/>
      <c r="TSU115" s="940"/>
      <c r="TSV115" s="940"/>
      <c r="TSW115" s="940"/>
      <c r="TSX115" s="940"/>
      <c r="TSY115" s="940"/>
      <c r="TSZ115" s="940"/>
      <c r="TTA115" s="940"/>
      <c r="TTB115" s="940"/>
      <c r="TTC115" s="940"/>
      <c r="TTD115" s="940"/>
      <c r="TTE115" s="940"/>
      <c r="TTF115" s="940"/>
      <c r="TTG115" s="940"/>
      <c r="TTH115" s="940"/>
      <c r="TTI115" s="940"/>
      <c r="TTJ115" s="940"/>
      <c r="TTK115" s="940"/>
      <c r="TTL115" s="940"/>
      <c r="TTM115" s="940"/>
      <c r="TTN115" s="940"/>
      <c r="TTO115" s="940"/>
      <c r="TTP115" s="940"/>
      <c r="TTQ115" s="940"/>
      <c r="TTR115" s="940"/>
      <c r="TTS115" s="940"/>
      <c r="TTT115" s="940"/>
      <c r="TTU115" s="940"/>
      <c r="TTV115" s="940"/>
      <c r="TTW115" s="940"/>
      <c r="TTX115" s="940"/>
      <c r="TTY115" s="940"/>
      <c r="TTZ115" s="940"/>
      <c r="TUA115" s="940"/>
      <c r="TUB115" s="940"/>
      <c r="TUC115" s="940"/>
      <c r="TUD115" s="940"/>
      <c r="TUE115" s="940"/>
      <c r="TUF115" s="940"/>
      <c r="TUG115" s="940"/>
      <c r="TUH115" s="940"/>
      <c r="TUI115" s="940"/>
      <c r="TUJ115" s="940"/>
      <c r="TUK115" s="940"/>
      <c r="TUL115" s="940"/>
      <c r="TUM115" s="940"/>
      <c r="TUN115" s="940"/>
      <c r="TUO115" s="940"/>
      <c r="TUP115" s="940"/>
      <c r="TUQ115" s="940"/>
      <c r="TUR115" s="940"/>
      <c r="TUS115" s="940"/>
      <c r="TUT115" s="940"/>
      <c r="TUU115" s="940"/>
      <c r="TUV115" s="940"/>
      <c r="TUW115" s="940"/>
      <c r="TUX115" s="940"/>
      <c r="TUY115" s="940"/>
      <c r="TUZ115" s="940"/>
      <c r="TVA115" s="940"/>
      <c r="TVB115" s="940"/>
      <c r="TVC115" s="940"/>
      <c r="TVD115" s="940"/>
      <c r="TVE115" s="940"/>
      <c r="TVF115" s="940"/>
      <c r="TVG115" s="940"/>
      <c r="TVH115" s="940"/>
      <c r="TVI115" s="940"/>
      <c r="TVJ115" s="940"/>
      <c r="TVK115" s="940"/>
      <c r="TVL115" s="940"/>
      <c r="TVM115" s="940"/>
      <c r="TVN115" s="940"/>
      <c r="TVO115" s="940"/>
      <c r="TVP115" s="940"/>
      <c r="TVQ115" s="940"/>
      <c r="TVR115" s="940"/>
      <c r="TVS115" s="940"/>
      <c r="TVT115" s="940"/>
      <c r="TVU115" s="940"/>
      <c r="TVV115" s="940"/>
      <c r="TVW115" s="940"/>
      <c r="TVX115" s="940"/>
      <c r="TVY115" s="940"/>
      <c r="TVZ115" s="940"/>
      <c r="TWA115" s="940"/>
      <c r="TWB115" s="940"/>
      <c r="TWC115" s="940"/>
      <c r="TWD115" s="940"/>
      <c r="TWE115" s="940"/>
      <c r="TWF115" s="940"/>
      <c r="TWG115" s="940"/>
      <c r="TWH115" s="940"/>
      <c r="TWI115" s="940"/>
      <c r="TWJ115" s="940"/>
      <c r="TWK115" s="940"/>
      <c r="TWL115" s="940"/>
      <c r="TWM115" s="940"/>
      <c r="TWN115" s="940"/>
      <c r="TWO115" s="940"/>
      <c r="TWP115" s="940"/>
      <c r="TWQ115" s="940"/>
      <c r="TWR115" s="940"/>
      <c r="TWS115" s="940"/>
      <c r="TWT115" s="940"/>
      <c r="TWU115" s="940"/>
      <c r="TWV115" s="940"/>
      <c r="TWW115" s="940"/>
      <c r="TWX115" s="940"/>
      <c r="TWY115" s="940"/>
      <c r="TWZ115" s="940"/>
      <c r="TXA115" s="940"/>
      <c r="TXB115" s="940"/>
      <c r="TXC115" s="940"/>
      <c r="TXD115" s="940"/>
      <c r="TXE115" s="940"/>
      <c r="TXF115" s="940"/>
      <c r="TXG115" s="940"/>
      <c r="TXH115" s="940"/>
      <c r="TXI115" s="940"/>
      <c r="TXJ115" s="940"/>
      <c r="TXK115" s="940"/>
      <c r="TXL115" s="940"/>
      <c r="TXM115" s="940"/>
      <c r="TXN115" s="940"/>
      <c r="TXO115" s="940"/>
      <c r="TXP115" s="940"/>
      <c r="TXQ115" s="940"/>
      <c r="TXR115" s="940"/>
      <c r="TXS115" s="940"/>
      <c r="TXT115" s="940"/>
      <c r="TXU115" s="940"/>
      <c r="TXV115" s="940"/>
      <c r="TXW115" s="940"/>
      <c r="TXX115" s="940"/>
      <c r="TXY115" s="940"/>
      <c r="TXZ115" s="940"/>
      <c r="TYA115" s="940"/>
      <c r="TYB115" s="940"/>
      <c r="TYC115" s="940"/>
      <c r="TYD115" s="940"/>
      <c r="TYE115" s="940"/>
      <c r="TYF115" s="940"/>
      <c r="TYG115" s="940"/>
      <c r="TYH115" s="940"/>
      <c r="TYI115" s="940"/>
      <c r="TYJ115" s="940"/>
      <c r="TYK115" s="940"/>
      <c r="TYL115" s="940"/>
      <c r="TYM115" s="940"/>
      <c r="TYN115" s="940"/>
      <c r="TYO115" s="940"/>
      <c r="TYP115" s="940"/>
      <c r="TYQ115" s="940"/>
      <c r="TYR115" s="940"/>
      <c r="TYS115" s="940"/>
      <c r="TYT115" s="940"/>
      <c r="TYU115" s="940"/>
      <c r="TYV115" s="940"/>
      <c r="TYW115" s="940"/>
      <c r="TYX115" s="940"/>
      <c r="TYY115" s="940"/>
      <c r="TYZ115" s="940"/>
      <c r="TZA115" s="940"/>
      <c r="TZB115" s="940"/>
      <c r="TZC115" s="940"/>
      <c r="TZD115" s="940"/>
      <c r="TZE115" s="940"/>
      <c r="TZF115" s="940"/>
      <c r="TZG115" s="940"/>
      <c r="TZH115" s="940"/>
      <c r="TZI115" s="940"/>
      <c r="TZJ115" s="940"/>
      <c r="TZK115" s="940"/>
      <c r="TZL115" s="940"/>
      <c r="TZM115" s="940"/>
      <c r="TZN115" s="940"/>
      <c r="TZO115" s="940"/>
      <c r="TZP115" s="940"/>
      <c r="TZQ115" s="940"/>
      <c r="TZR115" s="940"/>
      <c r="TZS115" s="940"/>
      <c r="TZT115" s="940"/>
      <c r="TZU115" s="940"/>
      <c r="TZV115" s="940"/>
      <c r="TZW115" s="940"/>
      <c r="TZX115" s="940"/>
      <c r="TZY115" s="940"/>
      <c r="TZZ115" s="940"/>
      <c r="UAA115" s="940"/>
      <c r="UAB115" s="940"/>
      <c r="UAC115" s="940"/>
      <c r="UAD115" s="940"/>
      <c r="UAE115" s="940"/>
      <c r="UAF115" s="940"/>
      <c r="UAG115" s="940"/>
      <c r="UAH115" s="940"/>
      <c r="UAI115" s="940"/>
      <c r="UAJ115" s="940"/>
      <c r="UAK115" s="940"/>
      <c r="UAL115" s="940"/>
      <c r="UAM115" s="940"/>
      <c r="UAN115" s="940"/>
      <c r="UAO115" s="940"/>
      <c r="UAP115" s="940"/>
      <c r="UAQ115" s="940"/>
      <c r="UAR115" s="940"/>
      <c r="UAS115" s="940"/>
      <c r="UAT115" s="940"/>
      <c r="UAU115" s="940"/>
      <c r="UAV115" s="940"/>
      <c r="UAW115" s="940"/>
      <c r="UAX115" s="940"/>
      <c r="UAY115" s="940"/>
      <c r="UAZ115" s="940"/>
      <c r="UBA115" s="940"/>
      <c r="UBB115" s="940"/>
      <c r="UBC115" s="940"/>
      <c r="UBD115" s="940"/>
      <c r="UBE115" s="940"/>
      <c r="UBF115" s="940"/>
      <c r="UBG115" s="940"/>
      <c r="UBH115" s="940"/>
      <c r="UBI115" s="940"/>
      <c r="UBJ115" s="940"/>
      <c r="UBK115" s="940"/>
      <c r="UBL115" s="940"/>
      <c r="UBM115" s="940"/>
      <c r="UBN115" s="940"/>
      <c r="UBO115" s="940"/>
      <c r="UBP115" s="940"/>
      <c r="UBQ115" s="940"/>
      <c r="UBR115" s="940"/>
      <c r="UBS115" s="940"/>
      <c r="UBT115" s="940"/>
      <c r="UBU115" s="940"/>
      <c r="UBV115" s="940"/>
      <c r="UBW115" s="940"/>
      <c r="UBX115" s="940"/>
      <c r="UBY115" s="940"/>
      <c r="UBZ115" s="940"/>
      <c r="UCA115" s="940"/>
      <c r="UCB115" s="940"/>
      <c r="UCC115" s="940"/>
      <c r="UCD115" s="940"/>
      <c r="UCE115" s="940"/>
      <c r="UCF115" s="940"/>
      <c r="UCG115" s="940"/>
      <c r="UCH115" s="940"/>
      <c r="UCI115" s="940"/>
      <c r="UCJ115" s="940"/>
      <c r="UCK115" s="940"/>
      <c r="UCL115" s="940"/>
      <c r="UCM115" s="940"/>
      <c r="UCN115" s="940"/>
      <c r="UCO115" s="940"/>
      <c r="UCP115" s="940"/>
      <c r="UCQ115" s="940"/>
      <c r="UCR115" s="940"/>
      <c r="UCS115" s="940"/>
      <c r="UCT115" s="940"/>
      <c r="UCU115" s="940"/>
      <c r="UCV115" s="940"/>
      <c r="UCW115" s="940"/>
      <c r="UCX115" s="940"/>
      <c r="UCY115" s="940"/>
      <c r="UCZ115" s="940"/>
      <c r="UDA115" s="940"/>
      <c r="UDB115" s="940"/>
      <c r="UDC115" s="940"/>
      <c r="UDD115" s="940"/>
      <c r="UDE115" s="940"/>
      <c r="UDF115" s="940"/>
      <c r="UDG115" s="940"/>
      <c r="UDH115" s="940"/>
      <c r="UDI115" s="940"/>
      <c r="UDJ115" s="940"/>
      <c r="UDK115" s="940"/>
      <c r="UDL115" s="940"/>
      <c r="UDM115" s="940"/>
      <c r="UDN115" s="940"/>
      <c r="UDO115" s="940"/>
      <c r="UDP115" s="940"/>
      <c r="UDQ115" s="940"/>
      <c r="UDR115" s="940"/>
      <c r="UDS115" s="940"/>
      <c r="UDT115" s="940"/>
      <c r="UDU115" s="940"/>
      <c r="UDV115" s="940"/>
      <c r="UDW115" s="940"/>
      <c r="UDX115" s="940"/>
      <c r="UDY115" s="940"/>
      <c r="UDZ115" s="940"/>
      <c r="UEA115" s="940"/>
      <c r="UEB115" s="940"/>
      <c r="UEC115" s="940"/>
      <c r="UED115" s="940"/>
      <c r="UEE115" s="940"/>
      <c r="UEF115" s="940"/>
      <c r="UEG115" s="940"/>
      <c r="UEH115" s="940"/>
      <c r="UEI115" s="940"/>
      <c r="UEJ115" s="940"/>
      <c r="UEK115" s="940"/>
      <c r="UEL115" s="940"/>
      <c r="UEM115" s="940"/>
      <c r="UEN115" s="940"/>
      <c r="UEO115" s="940"/>
      <c r="UEP115" s="940"/>
      <c r="UEQ115" s="940"/>
      <c r="UER115" s="940"/>
      <c r="UES115" s="940"/>
      <c r="UET115" s="940"/>
      <c r="UEU115" s="940"/>
      <c r="UEV115" s="940"/>
      <c r="UEW115" s="940"/>
      <c r="UEX115" s="940"/>
      <c r="UEY115" s="940"/>
      <c r="UEZ115" s="940"/>
      <c r="UFA115" s="940"/>
      <c r="UFB115" s="940"/>
      <c r="UFC115" s="940"/>
      <c r="UFD115" s="940"/>
      <c r="UFE115" s="940"/>
      <c r="UFF115" s="940"/>
      <c r="UFG115" s="940"/>
      <c r="UFH115" s="940"/>
      <c r="UFI115" s="940"/>
      <c r="UFJ115" s="940"/>
      <c r="UFK115" s="940"/>
      <c r="UFL115" s="940"/>
      <c r="UFM115" s="940"/>
      <c r="UFN115" s="940"/>
      <c r="UFO115" s="940"/>
      <c r="UFP115" s="940"/>
      <c r="UFQ115" s="940"/>
      <c r="UFR115" s="940"/>
      <c r="UFS115" s="940"/>
      <c r="UFT115" s="940"/>
      <c r="UFU115" s="940"/>
      <c r="UFV115" s="940"/>
      <c r="UFW115" s="940"/>
      <c r="UFX115" s="940"/>
      <c r="UFY115" s="940"/>
      <c r="UFZ115" s="940"/>
      <c r="UGA115" s="940"/>
      <c r="UGB115" s="940"/>
      <c r="UGC115" s="940"/>
      <c r="UGD115" s="940"/>
      <c r="UGE115" s="940"/>
      <c r="UGF115" s="940"/>
      <c r="UGG115" s="940"/>
      <c r="UGH115" s="940"/>
      <c r="UGI115" s="940"/>
      <c r="UGJ115" s="940"/>
      <c r="UGK115" s="940"/>
      <c r="UGL115" s="940"/>
      <c r="UGM115" s="940"/>
      <c r="UGN115" s="940"/>
      <c r="UGO115" s="940"/>
      <c r="UGP115" s="940"/>
      <c r="UGQ115" s="940"/>
      <c r="UGR115" s="940"/>
      <c r="UGS115" s="940"/>
      <c r="UGT115" s="940"/>
      <c r="UGU115" s="940"/>
      <c r="UGV115" s="940"/>
      <c r="UGW115" s="940"/>
      <c r="UGX115" s="940"/>
      <c r="UGY115" s="940"/>
      <c r="UGZ115" s="940"/>
      <c r="UHA115" s="940"/>
      <c r="UHB115" s="940"/>
      <c r="UHC115" s="940"/>
      <c r="UHD115" s="940"/>
      <c r="UHE115" s="940"/>
      <c r="UHF115" s="940"/>
      <c r="UHG115" s="940"/>
      <c r="UHH115" s="940"/>
      <c r="UHI115" s="940"/>
      <c r="UHJ115" s="940"/>
      <c r="UHK115" s="940"/>
      <c r="UHL115" s="940"/>
      <c r="UHM115" s="940"/>
      <c r="UHN115" s="940"/>
      <c r="UHO115" s="940"/>
      <c r="UHP115" s="940"/>
      <c r="UHQ115" s="940"/>
      <c r="UHR115" s="940"/>
      <c r="UHS115" s="940"/>
      <c r="UHT115" s="940"/>
      <c r="UHU115" s="940"/>
      <c r="UHV115" s="940"/>
      <c r="UHW115" s="940"/>
      <c r="UHX115" s="940"/>
      <c r="UHY115" s="940"/>
      <c r="UHZ115" s="940"/>
      <c r="UIA115" s="940"/>
      <c r="UIB115" s="940"/>
      <c r="UIC115" s="940"/>
      <c r="UID115" s="940"/>
      <c r="UIE115" s="940"/>
      <c r="UIF115" s="940"/>
      <c r="UIG115" s="940"/>
      <c r="UIH115" s="940"/>
      <c r="UII115" s="940"/>
      <c r="UIJ115" s="940"/>
      <c r="UIK115" s="940"/>
      <c r="UIL115" s="940"/>
      <c r="UIM115" s="940"/>
      <c r="UIN115" s="940"/>
      <c r="UIO115" s="940"/>
      <c r="UIP115" s="940"/>
      <c r="UIQ115" s="940"/>
      <c r="UIR115" s="940"/>
      <c r="UIS115" s="940"/>
      <c r="UIT115" s="940"/>
      <c r="UIU115" s="940"/>
      <c r="UIV115" s="940"/>
      <c r="UIW115" s="940"/>
      <c r="UIX115" s="940"/>
      <c r="UIY115" s="940"/>
      <c r="UIZ115" s="940"/>
      <c r="UJA115" s="940"/>
      <c r="UJB115" s="940"/>
      <c r="UJC115" s="940"/>
      <c r="UJD115" s="940"/>
      <c r="UJE115" s="940"/>
      <c r="UJF115" s="940"/>
      <c r="UJG115" s="940"/>
      <c r="UJH115" s="940"/>
      <c r="UJI115" s="940"/>
      <c r="UJJ115" s="940"/>
      <c r="UJK115" s="940"/>
      <c r="UJL115" s="940"/>
      <c r="UJM115" s="940"/>
      <c r="UJN115" s="940"/>
      <c r="UJO115" s="940"/>
      <c r="UJP115" s="940"/>
      <c r="UJQ115" s="940"/>
      <c r="UJR115" s="940"/>
      <c r="UJS115" s="940"/>
      <c r="UJT115" s="940"/>
      <c r="UJU115" s="940"/>
      <c r="UJV115" s="940"/>
      <c r="UJW115" s="940"/>
      <c r="UJX115" s="940"/>
      <c r="UJY115" s="940"/>
      <c r="UJZ115" s="940"/>
      <c r="UKA115" s="940"/>
      <c r="UKB115" s="940"/>
      <c r="UKC115" s="940"/>
      <c r="UKD115" s="940"/>
      <c r="UKE115" s="940"/>
      <c r="UKF115" s="940"/>
      <c r="UKG115" s="940"/>
      <c r="UKH115" s="940"/>
      <c r="UKI115" s="940"/>
      <c r="UKJ115" s="940"/>
      <c r="UKK115" s="940"/>
      <c r="UKL115" s="940"/>
      <c r="UKM115" s="940"/>
      <c r="UKN115" s="940"/>
      <c r="UKO115" s="940"/>
      <c r="UKP115" s="940"/>
      <c r="UKQ115" s="940"/>
      <c r="UKR115" s="940"/>
      <c r="UKS115" s="940"/>
      <c r="UKT115" s="940"/>
      <c r="UKU115" s="940"/>
      <c r="UKV115" s="940"/>
      <c r="UKW115" s="940"/>
      <c r="UKX115" s="940"/>
      <c r="UKY115" s="940"/>
      <c r="UKZ115" s="940"/>
      <c r="ULA115" s="940"/>
      <c r="ULB115" s="940"/>
      <c r="ULC115" s="940"/>
      <c r="ULD115" s="940"/>
      <c r="ULE115" s="940"/>
      <c r="ULF115" s="940"/>
      <c r="ULG115" s="940"/>
      <c r="ULH115" s="940"/>
      <c r="ULI115" s="940"/>
      <c r="ULJ115" s="940"/>
      <c r="ULK115" s="940"/>
      <c r="ULL115" s="940"/>
      <c r="ULM115" s="940"/>
      <c r="ULN115" s="940"/>
      <c r="ULO115" s="940"/>
      <c r="ULP115" s="940"/>
      <c r="ULQ115" s="940"/>
      <c r="ULR115" s="940"/>
      <c r="ULS115" s="940"/>
      <c r="ULT115" s="940"/>
      <c r="ULU115" s="940"/>
      <c r="ULV115" s="940"/>
      <c r="ULW115" s="940"/>
      <c r="ULX115" s="940"/>
      <c r="ULY115" s="940"/>
      <c r="ULZ115" s="940"/>
      <c r="UMA115" s="940"/>
      <c r="UMB115" s="940"/>
      <c r="UMC115" s="940"/>
      <c r="UMD115" s="940"/>
      <c r="UME115" s="940"/>
      <c r="UMF115" s="940"/>
      <c r="UMG115" s="940"/>
      <c r="UMH115" s="940"/>
      <c r="UMI115" s="940"/>
      <c r="UMJ115" s="940"/>
      <c r="UMK115" s="940"/>
      <c r="UML115" s="940"/>
      <c r="UMM115" s="940"/>
      <c r="UMN115" s="940"/>
      <c r="UMO115" s="940"/>
      <c r="UMP115" s="940"/>
      <c r="UMQ115" s="940"/>
      <c r="UMR115" s="940"/>
      <c r="UMS115" s="940"/>
      <c r="UMT115" s="940"/>
      <c r="UMU115" s="940"/>
      <c r="UMV115" s="940"/>
      <c r="UMW115" s="940"/>
      <c r="UMX115" s="940"/>
      <c r="UMY115" s="940"/>
      <c r="UMZ115" s="940"/>
      <c r="UNA115" s="940"/>
      <c r="UNB115" s="940"/>
      <c r="UNC115" s="940"/>
      <c r="UND115" s="940"/>
      <c r="UNE115" s="940"/>
      <c r="UNF115" s="940"/>
      <c r="UNG115" s="940"/>
      <c r="UNH115" s="940"/>
      <c r="UNI115" s="940"/>
      <c r="UNJ115" s="940"/>
      <c r="UNK115" s="940"/>
      <c r="UNL115" s="940"/>
      <c r="UNM115" s="940"/>
      <c r="UNN115" s="940"/>
      <c r="UNO115" s="940"/>
      <c r="UNP115" s="940"/>
      <c r="UNQ115" s="940"/>
      <c r="UNR115" s="940"/>
      <c r="UNS115" s="940"/>
      <c r="UNT115" s="940"/>
      <c r="UNU115" s="940"/>
      <c r="UNV115" s="940"/>
      <c r="UNW115" s="940"/>
      <c r="UNX115" s="940"/>
      <c r="UNY115" s="940"/>
      <c r="UNZ115" s="940"/>
      <c r="UOA115" s="940"/>
      <c r="UOB115" s="940"/>
      <c r="UOC115" s="940"/>
      <c r="UOD115" s="940"/>
      <c r="UOE115" s="940"/>
      <c r="UOF115" s="940"/>
      <c r="UOG115" s="940"/>
      <c r="UOH115" s="940"/>
      <c r="UOI115" s="940"/>
      <c r="UOJ115" s="940"/>
      <c r="UOK115" s="940"/>
      <c r="UOL115" s="940"/>
      <c r="UOM115" s="940"/>
      <c r="UON115" s="940"/>
      <c r="UOO115" s="940"/>
      <c r="UOP115" s="940"/>
      <c r="UOQ115" s="940"/>
      <c r="UOR115" s="940"/>
      <c r="UOS115" s="940"/>
      <c r="UOT115" s="940"/>
      <c r="UOU115" s="940"/>
      <c r="UOV115" s="940"/>
      <c r="UOW115" s="940"/>
      <c r="UOX115" s="940"/>
      <c r="UOY115" s="940"/>
      <c r="UOZ115" s="940"/>
      <c r="UPA115" s="940"/>
      <c r="UPB115" s="940"/>
      <c r="UPC115" s="940"/>
      <c r="UPD115" s="940"/>
      <c r="UPE115" s="940"/>
      <c r="UPF115" s="940"/>
      <c r="UPG115" s="940"/>
      <c r="UPH115" s="940"/>
      <c r="UPI115" s="940"/>
      <c r="UPJ115" s="940"/>
      <c r="UPK115" s="940"/>
      <c r="UPL115" s="940"/>
      <c r="UPM115" s="940"/>
      <c r="UPN115" s="940"/>
      <c r="UPO115" s="940"/>
      <c r="UPP115" s="940"/>
      <c r="UPQ115" s="940"/>
      <c r="UPR115" s="940"/>
      <c r="UPS115" s="940"/>
      <c r="UPT115" s="940"/>
      <c r="UPU115" s="940"/>
      <c r="UPV115" s="940"/>
      <c r="UPW115" s="940"/>
      <c r="UPX115" s="940"/>
      <c r="UPY115" s="940"/>
      <c r="UPZ115" s="940"/>
      <c r="UQA115" s="940"/>
      <c r="UQB115" s="940"/>
      <c r="UQC115" s="940"/>
      <c r="UQD115" s="940"/>
      <c r="UQE115" s="940"/>
      <c r="UQF115" s="940"/>
      <c r="UQG115" s="940"/>
      <c r="UQH115" s="940"/>
      <c r="UQI115" s="940"/>
      <c r="UQJ115" s="940"/>
      <c r="UQK115" s="940"/>
      <c r="UQL115" s="940"/>
      <c r="UQM115" s="940"/>
      <c r="UQN115" s="940"/>
      <c r="UQO115" s="940"/>
      <c r="UQP115" s="940"/>
      <c r="UQQ115" s="940"/>
      <c r="UQR115" s="940"/>
      <c r="UQS115" s="940"/>
      <c r="UQT115" s="940"/>
      <c r="UQU115" s="940"/>
      <c r="UQV115" s="940"/>
      <c r="UQW115" s="940"/>
      <c r="UQX115" s="940"/>
      <c r="UQY115" s="940"/>
      <c r="UQZ115" s="940"/>
      <c r="URA115" s="940"/>
      <c r="URB115" s="940"/>
      <c r="URC115" s="940"/>
      <c r="URD115" s="940"/>
      <c r="URE115" s="940"/>
      <c r="URF115" s="940"/>
      <c r="URG115" s="940"/>
      <c r="URH115" s="940"/>
      <c r="URI115" s="940"/>
      <c r="URJ115" s="940"/>
      <c r="URK115" s="940"/>
      <c r="URL115" s="940"/>
      <c r="URM115" s="940"/>
      <c r="URN115" s="940"/>
      <c r="URO115" s="940"/>
      <c r="URP115" s="940"/>
      <c r="URQ115" s="940"/>
      <c r="URR115" s="940"/>
      <c r="URS115" s="940"/>
      <c r="URT115" s="940"/>
      <c r="URU115" s="940"/>
      <c r="URV115" s="940"/>
      <c r="URW115" s="940"/>
      <c r="URX115" s="940"/>
      <c r="URY115" s="940"/>
      <c r="URZ115" s="940"/>
      <c r="USA115" s="940"/>
      <c r="USB115" s="940"/>
      <c r="USC115" s="940"/>
      <c r="USD115" s="940"/>
      <c r="USE115" s="940"/>
      <c r="USF115" s="940"/>
      <c r="USG115" s="940"/>
      <c r="USH115" s="940"/>
      <c r="USI115" s="940"/>
      <c r="USJ115" s="940"/>
      <c r="USK115" s="940"/>
      <c r="USL115" s="940"/>
      <c r="USM115" s="940"/>
      <c r="USN115" s="940"/>
      <c r="USO115" s="940"/>
      <c r="USP115" s="940"/>
      <c r="USQ115" s="940"/>
      <c r="USR115" s="940"/>
      <c r="USS115" s="940"/>
      <c r="UST115" s="940"/>
      <c r="USU115" s="940"/>
      <c r="USV115" s="940"/>
      <c r="USW115" s="940"/>
      <c r="USX115" s="940"/>
      <c r="USY115" s="940"/>
      <c r="USZ115" s="940"/>
      <c r="UTA115" s="940"/>
      <c r="UTB115" s="940"/>
      <c r="UTC115" s="940"/>
      <c r="UTD115" s="940"/>
      <c r="UTE115" s="940"/>
      <c r="UTF115" s="940"/>
      <c r="UTG115" s="940"/>
      <c r="UTH115" s="940"/>
      <c r="UTI115" s="940"/>
      <c r="UTJ115" s="940"/>
      <c r="UTK115" s="940"/>
      <c r="UTL115" s="940"/>
      <c r="UTM115" s="940"/>
      <c r="UTN115" s="940"/>
      <c r="UTO115" s="940"/>
      <c r="UTP115" s="940"/>
      <c r="UTQ115" s="940"/>
      <c r="UTR115" s="940"/>
      <c r="UTS115" s="940"/>
      <c r="UTT115" s="940"/>
      <c r="UTU115" s="940"/>
      <c r="UTV115" s="940"/>
      <c r="UTW115" s="940"/>
      <c r="UTX115" s="940"/>
      <c r="UTY115" s="940"/>
      <c r="UTZ115" s="940"/>
      <c r="UUA115" s="940"/>
      <c r="UUB115" s="940"/>
      <c r="UUC115" s="940"/>
      <c r="UUD115" s="940"/>
      <c r="UUE115" s="940"/>
      <c r="UUF115" s="940"/>
      <c r="UUG115" s="940"/>
      <c r="UUH115" s="940"/>
      <c r="UUI115" s="940"/>
      <c r="UUJ115" s="940"/>
      <c r="UUK115" s="940"/>
      <c r="UUL115" s="940"/>
      <c r="UUM115" s="940"/>
      <c r="UUN115" s="940"/>
      <c r="UUO115" s="940"/>
      <c r="UUP115" s="940"/>
      <c r="UUQ115" s="940"/>
      <c r="UUR115" s="940"/>
      <c r="UUS115" s="940"/>
      <c r="UUT115" s="940"/>
      <c r="UUU115" s="940"/>
      <c r="UUV115" s="940"/>
      <c r="UUW115" s="940"/>
      <c r="UUX115" s="940"/>
      <c r="UUY115" s="940"/>
      <c r="UUZ115" s="940"/>
      <c r="UVA115" s="940"/>
      <c r="UVB115" s="940"/>
      <c r="UVC115" s="940"/>
      <c r="UVD115" s="940"/>
      <c r="UVE115" s="940"/>
      <c r="UVF115" s="940"/>
      <c r="UVG115" s="940"/>
      <c r="UVH115" s="940"/>
      <c r="UVI115" s="940"/>
      <c r="UVJ115" s="940"/>
      <c r="UVK115" s="940"/>
      <c r="UVL115" s="940"/>
      <c r="UVM115" s="940"/>
      <c r="UVN115" s="940"/>
      <c r="UVO115" s="940"/>
      <c r="UVP115" s="940"/>
      <c r="UVQ115" s="940"/>
      <c r="UVR115" s="940"/>
      <c r="UVS115" s="940"/>
      <c r="UVT115" s="940"/>
      <c r="UVU115" s="940"/>
      <c r="UVV115" s="940"/>
      <c r="UVW115" s="940"/>
      <c r="UVX115" s="940"/>
      <c r="UVY115" s="940"/>
      <c r="UVZ115" s="940"/>
      <c r="UWA115" s="940"/>
      <c r="UWB115" s="940"/>
      <c r="UWC115" s="940"/>
      <c r="UWD115" s="940"/>
      <c r="UWE115" s="940"/>
      <c r="UWF115" s="940"/>
      <c r="UWG115" s="940"/>
      <c r="UWH115" s="940"/>
      <c r="UWI115" s="940"/>
      <c r="UWJ115" s="940"/>
      <c r="UWK115" s="940"/>
      <c r="UWL115" s="940"/>
      <c r="UWM115" s="940"/>
      <c r="UWN115" s="940"/>
      <c r="UWO115" s="940"/>
      <c r="UWP115" s="940"/>
      <c r="UWQ115" s="940"/>
      <c r="UWR115" s="940"/>
      <c r="UWS115" s="940"/>
      <c r="UWT115" s="940"/>
      <c r="UWU115" s="940"/>
      <c r="UWV115" s="940"/>
      <c r="UWW115" s="940"/>
      <c r="UWX115" s="940"/>
      <c r="UWY115" s="940"/>
      <c r="UWZ115" s="940"/>
      <c r="UXA115" s="940"/>
      <c r="UXB115" s="940"/>
      <c r="UXC115" s="940"/>
      <c r="UXD115" s="940"/>
      <c r="UXE115" s="940"/>
      <c r="UXF115" s="940"/>
      <c r="UXG115" s="940"/>
      <c r="UXH115" s="940"/>
      <c r="UXI115" s="940"/>
      <c r="UXJ115" s="940"/>
      <c r="UXK115" s="940"/>
      <c r="UXL115" s="940"/>
      <c r="UXM115" s="940"/>
      <c r="UXN115" s="940"/>
      <c r="UXO115" s="940"/>
      <c r="UXP115" s="940"/>
      <c r="UXQ115" s="940"/>
      <c r="UXR115" s="940"/>
      <c r="UXS115" s="940"/>
      <c r="UXT115" s="940"/>
      <c r="UXU115" s="940"/>
      <c r="UXV115" s="940"/>
      <c r="UXW115" s="940"/>
      <c r="UXX115" s="940"/>
      <c r="UXY115" s="940"/>
      <c r="UXZ115" s="940"/>
      <c r="UYA115" s="940"/>
      <c r="UYB115" s="940"/>
      <c r="UYC115" s="940"/>
      <c r="UYD115" s="940"/>
      <c r="UYE115" s="940"/>
      <c r="UYF115" s="940"/>
      <c r="UYG115" s="940"/>
      <c r="UYH115" s="940"/>
      <c r="UYI115" s="940"/>
      <c r="UYJ115" s="940"/>
      <c r="UYK115" s="940"/>
      <c r="UYL115" s="940"/>
      <c r="UYM115" s="940"/>
      <c r="UYN115" s="940"/>
      <c r="UYO115" s="940"/>
      <c r="UYP115" s="940"/>
      <c r="UYQ115" s="940"/>
      <c r="UYR115" s="940"/>
      <c r="UYS115" s="940"/>
      <c r="UYT115" s="940"/>
      <c r="UYU115" s="940"/>
      <c r="UYV115" s="940"/>
      <c r="UYW115" s="940"/>
      <c r="UYX115" s="940"/>
      <c r="UYY115" s="940"/>
      <c r="UYZ115" s="940"/>
      <c r="UZA115" s="940"/>
      <c r="UZB115" s="940"/>
      <c r="UZC115" s="940"/>
      <c r="UZD115" s="940"/>
      <c r="UZE115" s="940"/>
      <c r="UZF115" s="940"/>
      <c r="UZG115" s="940"/>
      <c r="UZH115" s="940"/>
      <c r="UZI115" s="940"/>
      <c r="UZJ115" s="940"/>
      <c r="UZK115" s="940"/>
      <c r="UZL115" s="940"/>
      <c r="UZM115" s="940"/>
      <c r="UZN115" s="940"/>
      <c r="UZO115" s="940"/>
      <c r="UZP115" s="940"/>
      <c r="UZQ115" s="940"/>
      <c r="UZR115" s="940"/>
      <c r="UZS115" s="940"/>
      <c r="UZT115" s="940"/>
      <c r="UZU115" s="940"/>
      <c r="UZV115" s="940"/>
      <c r="UZW115" s="940"/>
      <c r="UZX115" s="940"/>
      <c r="UZY115" s="940"/>
      <c r="UZZ115" s="940"/>
      <c r="VAA115" s="940"/>
      <c r="VAB115" s="940"/>
      <c r="VAC115" s="940"/>
      <c r="VAD115" s="940"/>
      <c r="VAE115" s="940"/>
      <c r="VAF115" s="940"/>
      <c r="VAG115" s="940"/>
      <c r="VAH115" s="940"/>
      <c r="VAI115" s="940"/>
      <c r="VAJ115" s="940"/>
      <c r="VAK115" s="940"/>
      <c r="VAL115" s="940"/>
      <c r="VAM115" s="940"/>
      <c r="VAN115" s="940"/>
      <c r="VAO115" s="940"/>
      <c r="VAP115" s="940"/>
      <c r="VAQ115" s="940"/>
      <c r="VAR115" s="940"/>
      <c r="VAS115" s="940"/>
      <c r="VAT115" s="940"/>
      <c r="VAU115" s="940"/>
      <c r="VAV115" s="940"/>
      <c r="VAW115" s="940"/>
      <c r="VAX115" s="940"/>
      <c r="VAY115" s="940"/>
      <c r="VAZ115" s="940"/>
      <c r="VBA115" s="940"/>
      <c r="VBB115" s="940"/>
      <c r="VBC115" s="940"/>
      <c r="VBD115" s="940"/>
      <c r="VBE115" s="940"/>
      <c r="VBF115" s="940"/>
      <c r="VBG115" s="940"/>
      <c r="VBH115" s="940"/>
      <c r="VBI115" s="940"/>
      <c r="VBJ115" s="940"/>
      <c r="VBK115" s="940"/>
      <c r="VBL115" s="940"/>
      <c r="VBM115" s="940"/>
      <c r="VBN115" s="940"/>
      <c r="VBO115" s="940"/>
      <c r="VBP115" s="940"/>
      <c r="VBQ115" s="940"/>
      <c r="VBR115" s="940"/>
      <c r="VBS115" s="940"/>
      <c r="VBT115" s="940"/>
      <c r="VBU115" s="940"/>
      <c r="VBV115" s="940"/>
      <c r="VBW115" s="940"/>
      <c r="VBX115" s="940"/>
      <c r="VBY115" s="940"/>
      <c r="VBZ115" s="940"/>
      <c r="VCA115" s="940"/>
      <c r="VCB115" s="940"/>
      <c r="VCC115" s="940"/>
      <c r="VCD115" s="940"/>
      <c r="VCE115" s="940"/>
      <c r="VCF115" s="940"/>
      <c r="VCG115" s="940"/>
      <c r="VCH115" s="940"/>
      <c r="VCI115" s="940"/>
      <c r="VCJ115" s="940"/>
      <c r="VCK115" s="940"/>
      <c r="VCL115" s="940"/>
      <c r="VCM115" s="940"/>
      <c r="VCN115" s="940"/>
      <c r="VCO115" s="940"/>
      <c r="VCP115" s="940"/>
      <c r="VCQ115" s="940"/>
      <c r="VCR115" s="940"/>
      <c r="VCS115" s="940"/>
      <c r="VCT115" s="940"/>
      <c r="VCU115" s="940"/>
      <c r="VCV115" s="940"/>
      <c r="VCW115" s="940"/>
      <c r="VCX115" s="940"/>
      <c r="VCY115" s="940"/>
      <c r="VCZ115" s="940"/>
      <c r="VDA115" s="940"/>
      <c r="VDB115" s="940"/>
      <c r="VDC115" s="940"/>
      <c r="VDD115" s="940"/>
      <c r="VDE115" s="940"/>
      <c r="VDF115" s="940"/>
      <c r="VDG115" s="940"/>
      <c r="VDH115" s="940"/>
      <c r="VDI115" s="940"/>
      <c r="VDJ115" s="940"/>
      <c r="VDK115" s="940"/>
      <c r="VDL115" s="940"/>
      <c r="VDM115" s="940"/>
      <c r="VDN115" s="940"/>
      <c r="VDO115" s="940"/>
      <c r="VDP115" s="940"/>
      <c r="VDQ115" s="940"/>
      <c r="VDR115" s="940"/>
      <c r="VDS115" s="940"/>
      <c r="VDT115" s="940"/>
      <c r="VDU115" s="940"/>
      <c r="VDV115" s="940"/>
      <c r="VDW115" s="940"/>
      <c r="VDX115" s="940"/>
      <c r="VDY115" s="940"/>
      <c r="VDZ115" s="940"/>
      <c r="VEA115" s="940"/>
      <c r="VEB115" s="940"/>
      <c r="VEC115" s="940"/>
      <c r="VED115" s="940"/>
      <c r="VEE115" s="940"/>
      <c r="VEF115" s="940"/>
      <c r="VEG115" s="940"/>
      <c r="VEH115" s="940"/>
      <c r="VEI115" s="940"/>
      <c r="VEJ115" s="940"/>
      <c r="VEK115" s="940"/>
      <c r="VEL115" s="940"/>
      <c r="VEM115" s="940"/>
      <c r="VEN115" s="940"/>
      <c r="VEO115" s="940"/>
      <c r="VEP115" s="940"/>
      <c r="VEQ115" s="940"/>
      <c r="VER115" s="940"/>
      <c r="VES115" s="940"/>
      <c r="VET115" s="940"/>
      <c r="VEU115" s="940"/>
      <c r="VEV115" s="940"/>
      <c r="VEW115" s="940"/>
      <c r="VEX115" s="940"/>
      <c r="VEY115" s="940"/>
      <c r="VEZ115" s="940"/>
      <c r="VFA115" s="940"/>
      <c r="VFB115" s="940"/>
      <c r="VFC115" s="940"/>
      <c r="VFD115" s="940"/>
      <c r="VFE115" s="940"/>
      <c r="VFF115" s="940"/>
      <c r="VFG115" s="940"/>
      <c r="VFH115" s="940"/>
      <c r="VFI115" s="940"/>
      <c r="VFJ115" s="940"/>
      <c r="VFK115" s="940"/>
      <c r="VFL115" s="940"/>
      <c r="VFM115" s="940"/>
      <c r="VFN115" s="940"/>
      <c r="VFO115" s="940"/>
      <c r="VFP115" s="940"/>
      <c r="VFQ115" s="940"/>
      <c r="VFR115" s="940"/>
      <c r="VFS115" s="940"/>
      <c r="VFT115" s="940"/>
      <c r="VFU115" s="940"/>
      <c r="VFV115" s="940"/>
      <c r="VFW115" s="940"/>
      <c r="VFX115" s="940"/>
      <c r="VFY115" s="940"/>
      <c r="VFZ115" s="940"/>
      <c r="VGA115" s="940"/>
      <c r="VGB115" s="940"/>
      <c r="VGC115" s="940"/>
      <c r="VGD115" s="940"/>
      <c r="VGE115" s="940"/>
      <c r="VGF115" s="940"/>
      <c r="VGG115" s="940"/>
      <c r="VGH115" s="940"/>
      <c r="VGI115" s="940"/>
      <c r="VGJ115" s="940"/>
      <c r="VGK115" s="940"/>
      <c r="VGL115" s="940"/>
      <c r="VGM115" s="940"/>
      <c r="VGN115" s="940"/>
      <c r="VGO115" s="940"/>
      <c r="VGP115" s="940"/>
      <c r="VGQ115" s="940"/>
      <c r="VGR115" s="940"/>
      <c r="VGS115" s="940"/>
      <c r="VGT115" s="940"/>
      <c r="VGU115" s="940"/>
      <c r="VGV115" s="940"/>
      <c r="VGW115" s="940"/>
      <c r="VGX115" s="940"/>
      <c r="VGY115" s="940"/>
      <c r="VGZ115" s="940"/>
      <c r="VHA115" s="940"/>
      <c r="VHB115" s="940"/>
      <c r="VHC115" s="940"/>
      <c r="VHD115" s="940"/>
      <c r="VHE115" s="940"/>
      <c r="VHF115" s="940"/>
      <c r="VHG115" s="940"/>
      <c r="VHH115" s="940"/>
      <c r="VHI115" s="940"/>
      <c r="VHJ115" s="940"/>
      <c r="VHK115" s="940"/>
      <c r="VHL115" s="940"/>
      <c r="VHM115" s="940"/>
      <c r="VHN115" s="940"/>
      <c r="VHO115" s="940"/>
      <c r="VHP115" s="940"/>
      <c r="VHQ115" s="940"/>
      <c r="VHR115" s="940"/>
      <c r="VHS115" s="940"/>
      <c r="VHT115" s="940"/>
      <c r="VHU115" s="940"/>
      <c r="VHV115" s="940"/>
      <c r="VHW115" s="940"/>
      <c r="VHX115" s="940"/>
      <c r="VHY115" s="940"/>
      <c r="VHZ115" s="940"/>
      <c r="VIA115" s="940"/>
      <c r="VIB115" s="940"/>
      <c r="VIC115" s="940"/>
      <c r="VID115" s="940"/>
      <c r="VIE115" s="940"/>
      <c r="VIF115" s="940"/>
      <c r="VIG115" s="940"/>
      <c r="VIH115" s="940"/>
      <c r="VII115" s="940"/>
      <c r="VIJ115" s="940"/>
      <c r="VIK115" s="940"/>
      <c r="VIL115" s="940"/>
      <c r="VIM115" s="940"/>
      <c r="VIN115" s="940"/>
      <c r="VIO115" s="940"/>
      <c r="VIP115" s="940"/>
      <c r="VIQ115" s="940"/>
      <c r="VIR115" s="940"/>
      <c r="VIS115" s="940"/>
      <c r="VIT115" s="940"/>
      <c r="VIU115" s="940"/>
      <c r="VIV115" s="940"/>
      <c r="VIW115" s="940"/>
      <c r="VIX115" s="940"/>
      <c r="VIY115" s="940"/>
      <c r="VIZ115" s="940"/>
      <c r="VJA115" s="940"/>
      <c r="VJB115" s="940"/>
      <c r="VJC115" s="940"/>
      <c r="VJD115" s="940"/>
      <c r="VJE115" s="940"/>
      <c r="VJF115" s="940"/>
      <c r="VJG115" s="940"/>
      <c r="VJH115" s="940"/>
      <c r="VJI115" s="940"/>
      <c r="VJJ115" s="940"/>
      <c r="VJK115" s="940"/>
      <c r="VJL115" s="940"/>
      <c r="VJM115" s="940"/>
      <c r="VJN115" s="940"/>
      <c r="VJO115" s="940"/>
      <c r="VJP115" s="940"/>
      <c r="VJQ115" s="940"/>
      <c r="VJR115" s="940"/>
      <c r="VJS115" s="940"/>
      <c r="VJT115" s="940"/>
      <c r="VJU115" s="940"/>
      <c r="VJV115" s="940"/>
      <c r="VJW115" s="940"/>
      <c r="VJX115" s="940"/>
      <c r="VJY115" s="940"/>
      <c r="VJZ115" s="940"/>
      <c r="VKA115" s="940"/>
      <c r="VKB115" s="940"/>
      <c r="VKC115" s="940"/>
      <c r="VKD115" s="940"/>
      <c r="VKE115" s="940"/>
      <c r="VKF115" s="940"/>
      <c r="VKG115" s="940"/>
      <c r="VKH115" s="940"/>
      <c r="VKI115" s="940"/>
      <c r="VKJ115" s="940"/>
      <c r="VKK115" s="940"/>
      <c r="VKL115" s="940"/>
      <c r="VKM115" s="940"/>
      <c r="VKN115" s="940"/>
      <c r="VKO115" s="940"/>
      <c r="VKP115" s="940"/>
      <c r="VKQ115" s="940"/>
      <c r="VKR115" s="940"/>
      <c r="VKS115" s="940"/>
      <c r="VKT115" s="940"/>
      <c r="VKU115" s="940"/>
      <c r="VKV115" s="940"/>
      <c r="VKW115" s="940"/>
      <c r="VKX115" s="940"/>
      <c r="VKY115" s="940"/>
      <c r="VKZ115" s="940"/>
      <c r="VLA115" s="940"/>
      <c r="VLB115" s="940"/>
      <c r="VLC115" s="940"/>
      <c r="VLD115" s="940"/>
      <c r="VLE115" s="940"/>
      <c r="VLF115" s="940"/>
      <c r="VLG115" s="940"/>
      <c r="VLH115" s="940"/>
      <c r="VLI115" s="940"/>
      <c r="VLJ115" s="940"/>
      <c r="VLK115" s="940"/>
      <c r="VLL115" s="940"/>
      <c r="VLM115" s="940"/>
      <c r="VLN115" s="940"/>
      <c r="VLO115" s="940"/>
      <c r="VLP115" s="940"/>
      <c r="VLQ115" s="940"/>
      <c r="VLR115" s="940"/>
      <c r="VLS115" s="940"/>
      <c r="VLT115" s="940"/>
      <c r="VLU115" s="940"/>
      <c r="VLV115" s="940"/>
      <c r="VLW115" s="940"/>
      <c r="VLX115" s="940"/>
      <c r="VLY115" s="940"/>
      <c r="VLZ115" s="940"/>
      <c r="VMA115" s="940"/>
      <c r="VMB115" s="940"/>
      <c r="VMC115" s="940"/>
      <c r="VMD115" s="940"/>
      <c r="VME115" s="940"/>
      <c r="VMF115" s="940"/>
      <c r="VMG115" s="940"/>
      <c r="VMH115" s="940"/>
      <c r="VMI115" s="940"/>
      <c r="VMJ115" s="940"/>
      <c r="VMK115" s="940"/>
      <c r="VML115" s="940"/>
      <c r="VMM115" s="940"/>
      <c r="VMN115" s="940"/>
      <c r="VMO115" s="940"/>
      <c r="VMP115" s="940"/>
      <c r="VMQ115" s="940"/>
      <c r="VMR115" s="940"/>
      <c r="VMS115" s="940"/>
      <c r="VMT115" s="940"/>
      <c r="VMU115" s="940"/>
      <c r="VMV115" s="940"/>
      <c r="VMW115" s="940"/>
      <c r="VMX115" s="940"/>
      <c r="VMY115" s="940"/>
      <c r="VMZ115" s="940"/>
      <c r="VNA115" s="940"/>
      <c r="VNB115" s="940"/>
      <c r="VNC115" s="940"/>
      <c r="VND115" s="940"/>
      <c r="VNE115" s="940"/>
      <c r="VNF115" s="940"/>
      <c r="VNG115" s="940"/>
      <c r="VNH115" s="940"/>
      <c r="VNI115" s="940"/>
      <c r="VNJ115" s="940"/>
      <c r="VNK115" s="940"/>
      <c r="VNL115" s="940"/>
      <c r="VNM115" s="940"/>
      <c r="VNN115" s="940"/>
      <c r="VNO115" s="940"/>
      <c r="VNP115" s="940"/>
      <c r="VNQ115" s="940"/>
      <c r="VNR115" s="940"/>
      <c r="VNS115" s="940"/>
      <c r="VNT115" s="940"/>
      <c r="VNU115" s="940"/>
      <c r="VNV115" s="940"/>
      <c r="VNW115" s="940"/>
      <c r="VNX115" s="940"/>
      <c r="VNY115" s="940"/>
      <c r="VNZ115" s="940"/>
      <c r="VOA115" s="940"/>
      <c r="VOB115" s="940"/>
      <c r="VOC115" s="940"/>
      <c r="VOD115" s="940"/>
      <c r="VOE115" s="940"/>
      <c r="VOF115" s="940"/>
      <c r="VOG115" s="940"/>
      <c r="VOH115" s="940"/>
      <c r="VOI115" s="940"/>
      <c r="VOJ115" s="940"/>
      <c r="VOK115" s="940"/>
      <c r="VOL115" s="940"/>
      <c r="VOM115" s="940"/>
      <c r="VON115" s="940"/>
      <c r="VOO115" s="940"/>
      <c r="VOP115" s="940"/>
      <c r="VOQ115" s="940"/>
      <c r="VOR115" s="940"/>
      <c r="VOS115" s="940"/>
      <c r="VOT115" s="940"/>
      <c r="VOU115" s="940"/>
      <c r="VOV115" s="940"/>
      <c r="VOW115" s="940"/>
      <c r="VOX115" s="940"/>
      <c r="VOY115" s="940"/>
      <c r="VOZ115" s="940"/>
      <c r="VPA115" s="940"/>
      <c r="VPB115" s="940"/>
      <c r="VPC115" s="940"/>
      <c r="VPD115" s="940"/>
      <c r="VPE115" s="940"/>
      <c r="VPF115" s="940"/>
      <c r="VPG115" s="940"/>
      <c r="VPH115" s="940"/>
      <c r="VPI115" s="940"/>
      <c r="VPJ115" s="940"/>
      <c r="VPK115" s="940"/>
      <c r="VPL115" s="940"/>
      <c r="VPM115" s="940"/>
      <c r="VPN115" s="940"/>
      <c r="VPO115" s="940"/>
      <c r="VPP115" s="940"/>
      <c r="VPQ115" s="940"/>
      <c r="VPR115" s="940"/>
      <c r="VPS115" s="940"/>
      <c r="VPT115" s="940"/>
      <c r="VPU115" s="940"/>
      <c r="VPV115" s="940"/>
      <c r="VPW115" s="940"/>
      <c r="VPX115" s="940"/>
      <c r="VPY115" s="940"/>
      <c r="VPZ115" s="940"/>
      <c r="VQA115" s="940"/>
      <c r="VQB115" s="940"/>
      <c r="VQC115" s="940"/>
      <c r="VQD115" s="940"/>
      <c r="VQE115" s="940"/>
      <c r="VQF115" s="940"/>
      <c r="VQG115" s="940"/>
      <c r="VQH115" s="940"/>
      <c r="VQI115" s="940"/>
      <c r="VQJ115" s="940"/>
      <c r="VQK115" s="940"/>
      <c r="VQL115" s="940"/>
      <c r="VQM115" s="940"/>
      <c r="VQN115" s="940"/>
      <c r="VQO115" s="940"/>
      <c r="VQP115" s="940"/>
      <c r="VQQ115" s="940"/>
      <c r="VQR115" s="940"/>
      <c r="VQS115" s="940"/>
      <c r="VQT115" s="940"/>
      <c r="VQU115" s="940"/>
      <c r="VQV115" s="940"/>
      <c r="VQW115" s="940"/>
      <c r="VQX115" s="940"/>
      <c r="VQY115" s="940"/>
      <c r="VQZ115" s="940"/>
      <c r="VRA115" s="940"/>
      <c r="VRB115" s="940"/>
      <c r="VRC115" s="940"/>
      <c r="VRD115" s="940"/>
      <c r="VRE115" s="940"/>
      <c r="VRF115" s="940"/>
      <c r="VRG115" s="940"/>
      <c r="VRH115" s="940"/>
      <c r="VRI115" s="940"/>
      <c r="VRJ115" s="940"/>
      <c r="VRK115" s="940"/>
      <c r="VRL115" s="940"/>
      <c r="VRM115" s="940"/>
      <c r="VRN115" s="940"/>
      <c r="VRO115" s="940"/>
      <c r="VRP115" s="940"/>
      <c r="VRQ115" s="940"/>
      <c r="VRR115" s="940"/>
      <c r="VRS115" s="940"/>
      <c r="VRT115" s="940"/>
      <c r="VRU115" s="940"/>
      <c r="VRV115" s="940"/>
      <c r="VRW115" s="940"/>
      <c r="VRX115" s="940"/>
      <c r="VRY115" s="940"/>
      <c r="VRZ115" s="940"/>
      <c r="VSA115" s="940"/>
      <c r="VSB115" s="940"/>
      <c r="VSC115" s="940"/>
      <c r="VSD115" s="940"/>
      <c r="VSE115" s="940"/>
      <c r="VSF115" s="940"/>
      <c r="VSG115" s="940"/>
      <c r="VSH115" s="940"/>
      <c r="VSI115" s="940"/>
      <c r="VSJ115" s="940"/>
      <c r="VSK115" s="940"/>
      <c r="VSL115" s="940"/>
      <c r="VSM115" s="940"/>
      <c r="VSN115" s="940"/>
      <c r="VSO115" s="940"/>
      <c r="VSP115" s="940"/>
      <c r="VSQ115" s="940"/>
      <c r="VSR115" s="940"/>
      <c r="VSS115" s="940"/>
      <c r="VST115" s="940"/>
      <c r="VSU115" s="940"/>
      <c r="VSV115" s="940"/>
      <c r="VSW115" s="940"/>
      <c r="VSX115" s="940"/>
      <c r="VSY115" s="940"/>
      <c r="VSZ115" s="940"/>
      <c r="VTA115" s="940"/>
      <c r="VTB115" s="940"/>
      <c r="VTC115" s="940"/>
      <c r="VTD115" s="940"/>
      <c r="VTE115" s="940"/>
      <c r="VTF115" s="940"/>
      <c r="VTG115" s="940"/>
      <c r="VTH115" s="940"/>
      <c r="VTI115" s="940"/>
      <c r="VTJ115" s="940"/>
      <c r="VTK115" s="940"/>
      <c r="VTL115" s="940"/>
      <c r="VTM115" s="940"/>
      <c r="VTN115" s="940"/>
      <c r="VTO115" s="940"/>
      <c r="VTP115" s="940"/>
      <c r="VTQ115" s="940"/>
      <c r="VTR115" s="940"/>
      <c r="VTS115" s="940"/>
      <c r="VTT115" s="940"/>
      <c r="VTU115" s="940"/>
      <c r="VTV115" s="940"/>
      <c r="VTW115" s="940"/>
      <c r="VTX115" s="940"/>
      <c r="VTY115" s="940"/>
      <c r="VTZ115" s="940"/>
      <c r="VUA115" s="940"/>
      <c r="VUB115" s="940"/>
      <c r="VUC115" s="940"/>
      <c r="VUD115" s="940"/>
      <c r="VUE115" s="940"/>
      <c r="VUF115" s="940"/>
      <c r="VUG115" s="940"/>
      <c r="VUH115" s="940"/>
      <c r="VUI115" s="940"/>
      <c r="VUJ115" s="940"/>
      <c r="VUK115" s="940"/>
      <c r="VUL115" s="940"/>
      <c r="VUM115" s="940"/>
      <c r="VUN115" s="940"/>
      <c r="VUO115" s="940"/>
      <c r="VUP115" s="940"/>
      <c r="VUQ115" s="940"/>
      <c r="VUR115" s="940"/>
      <c r="VUS115" s="940"/>
      <c r="VUT115" s="940"/>
      <c r="VUU115" s="940"/>
      <c r="VUV115" s="940"/>
      <c r="VUW115" s="940"/>
      <c r="VUX115" s="940"/>
      <c r="VUY115" s="940"/>
      <c r="VUZ115" s="940"/>
      <c r="VVA115" s="940"/>
      <c r="VVB115" s="940"/>
      <c r="VVC115" s="940"/>
      <c r="VVD115" s="940"/>
      <c r="VVE115" s="940"/>
      <c r="VVF115" s="940"/>
      <c r="VVG115" s="940"/>
      <c r="VVH115" s="940"/>
      <c r="VVI115" s="940"/>
      <c r="VVJ115" s="940"/>
      <c r="VVK115" s="940"/>
      <c r="VVL115" s="940"/>
      <c r="VVM115" s="940"/>
      <c r="VVN115" s="940"/>
      <c r="VVO115" s="940"/>
      <c r="VVP115" s="940"/>
      <c r="VVQ115" s="940"/>
      <c r="VVR115" s="940"/>
      <c r="VVS115" s="940"/>
      <c r="VVT115" s="940"/>
      <c r="VVU115" s="940"/>
      <c r="VVV115" s="940"/>
      <c r="VVW115" s="940"/>
      <c r="VVX115" s="940"/>
      <c r="VVY115" s="940"/>
      <c r="VVZ115" s="940"/>
      <c r="VWA115" s="940"/>
      <c r="VWB115" s="940"/>
      <c r="VWC115" s="940"/>
      <c r="VWD115" s="940"/>
      <c r="VWE115" s="940"/>
      <c r="VWF115" s="940"/>
      <c r="VWG115" s="940"/>
      <c r="VWH115" s="940"/>
      <c r="VWI115" s="940"/>
      <c r="VWJ115" s="940"/>
      <c r="VWK115" s="940"/>
      <c r="VWL115" s="940"/>
      <c r="VWM115" s="940"/>
      <c r="VWN115" s="940"/>
      <c r="VWO115" s="940"/>
      <c r="VWP115" s="940"/>
      <c r="VWQ115" s="940"/>
      <c r="VWR115" s="940"/>
      <c r="VWS115" s="940"/>
      <c r="VWT115" s="940"/>
      <c r="VWU115" s="940"/>
      <c r="VWV115" s="940"/>
      <c r="VWW115" s="940"/>
      <c r="VWX115" s="940"/>
      <c r="VWY115" s="940"/>
      <c r="VWZ115" s="940"/>
      <c r="VXA115" s="940"/>
      <c r="VXB115" s="940"/>
      <c r="VXC115" s="940"/>
      <c r="VXD115" s="940"/>
      <c r="VXE115" s="940"/>
      <c r="VXF115" s="940"/>
      <c r="VXG115" s="940"/>
      <c r="VXH115" s="940"/>
      <c r="VXI115" s="940"/>
      <c r="VXJ115" s="940"/>
      <c r="VXK115" s="940"/>
      <c r="VXL115" s="940"/>
      <c r="VXM115" s="940"/>
      <c r="VXN115" s="940"/>
      <c r="VXO115" s="940"/>
      <c r="VXP115" s="940"/>
      <c r="VXQ115" s="940"/>
      <c r="VXR115" s="940"/>
      <c r="VXS115" s="940"/>
      <c r="VXT115" s="940"/>
      <c r="VXU115" s="940"/>
      <c r="VXV115" s="940"/>
      <c r="VXW115" s="940"/>
      <c r="VXX115" s="940"/>
      <c r="VXY115" s="940"/>
      <c r="VXZ115" s="940"/>
      <c r="VYA115" s="940"/>
      <c r="VYB115" s="940"/>
      <c r="VYC115" s="940"/>
      <c r="VYD115" s="940"/>
      <c r="VYE115" s="940"/>
      <c r="VYF115" s="940"/>
      <c r="VYG115" s="940"/>
      <c r="VYH115" s="940"/>
      <c r="VYI115" s="940"/>
      <c r="VYJ115" s="940"/>
      <c r="VYK115" s="940"/>
      <c r="VYL115" s="940"/>
      <c r="VYM115" s="940"/>
      <c r="VYN115" s="940"/>
      <c r="VYO115" s="940"/>
      <c r="VYP115" s="940"/>
      <c r="VYQ115" s="940"/>
      <c r="VYR115" s="940"/>
      <c r="VYS115" s="940"/>
      <c r="VYT115" s="940"/>
      <c r="VYU115" s="940"/>
      <c r="VYV115" s="940"/>
      <c r="VYW115" s="940"/>
      <c r="VYX115" s="940"/>
      <c r="VYY115" s="940"/>
      <c r="VYZ115" s="940"/>
      <c r="VZA115" s="940"/>
      <c r="VZB115" s="940"/>
      <c r="VZC115" s="940"/>
      <c r="VZD115" s="940"/>
      <c r="VZE115" s="940"/>
      <c r="VZF115" s="940"/>
      <c r="VZG115" s="940"/>
      <c r="VZH115" s="940"/>
      <c r="VZI115" s="940"/>
      <c r="VZJ115" s="940"/>
      <c r="VZK115" s="940"/>
      <c r="VZL115" s="940"/>
      <c r="VZM115" s="940"/>
      <c r="VZN115" s="940"/>
      <c r="VZO115" s="940"/>
      <c r="VZP115" s="940"/>
      <c r="VZQ115" s="940"/>
      <c r="VZR115" s="940"/>
      <c r="VZS115" s="940"/>
      <c r="VZT115" s="940"/>
      <c r="VZU115" s="940"/>
      <c r="VZV115" s="940"/>
      <c r="VZW115" s="940"/>
      <c r="VZX115" s="940"/>
      <c r="VZY115" s="940"/>
      <c r="VZZ115" s="940"/>
      <c r="WAA115" s="940"/>
      <c r="WAB115" s="940"/>
      <c r="WAC115" s="940"/>
      <c r="WAD115" s="940"/>
      <c r="WAE115" s="940"/>
      <c r="WAF115" s="940"/>
      <c r="WAG115" s="940"/>
      <c r="WAH115" s="940"/>
      <c r="WAI115" s="940"/>
      <c r="WAJ115" s="940"/>
      <c r="WAK115" s="940"/>
      <c r="WAL115" s="940"/>
      <c r="WAM115" s="940"/>
      <c r="WAN115" s="940"/>
      <c r="WAO115" s="940"/>
      <c r="WAP115" s="940"/>
      <c r="WAQ115" s="940"/>
      <c r="WAR115" s="940"/>
      <c r="WAS115" s="940"/>
      <c r="WAT115" s="940"/>
      <c r="WAU115" s="940"/>
      <c r="WAV115" s="940"/>
      <c r="WAW115" s="940"/>
      <c r="WAX115" s="940"/>
      <c r="WAY115" s="940"/>
      <c r="WAZ115" s="940"/>
      <c r="WBA115" s="940"/>
      <c r="WBB115" s="940"/>
      <c r="WBC115" s="940"/>
      <c r="WBD115" s="940"/>
      <c r="WBE115" s="940"/>
      <c r="WBF115" s="940"/>
      <c r="WBG115" s="940"/>
      <c r="WBH115" s="940"/>
      <c r="WBI115" s="940"/>
      <c r="WBJ115" s="940"/>
      <c r="WBK115" s="940"/>
      <c r="WBL115" s="940"/>
      <c r="WBM115" s="940"/>
      <c r="WBN115" s="940"/>
      <c r="WBO115" s="940"/>
      <c r="WBP115" s="940"/>
      <c r="WBQ115" s="940"/>
      <c r="WBR115" s="940"/>
      <c r="WBS115" s="940"/>
      <c r="WBT115" s="940"/>
      <c r="WBU115" s="940"/>
      <c r="WBV115" s="940"/>
      <c r="WBW115" s="940"/>
      <c r="WBX115" s="940"/>
      <c r="WBY115" s="940"/>
      <c r="WBZ115" s="940"/>
      <c r="WCA115" s="940"/>
      <c r="WCB115" s="940"/>
      <c r="WCC115" s="940"/>
      <c r="WCD115" s="940"/>
      <c r="WCE115" s="940"/>
      <c r="WCF115" s="940"/>
      <c r="WCG115" s="940"/>
      <c r="WCH115" s="940"/>
      <c r="WCI115" s="940"/>
      <c r="WCJ115" s="940"/>
      <c r="WCK115" s="940"/>
      <c r="WCL115" s="940"/>
      <c r="WCM115" s="940"/>
      <c r="WCN115" s="940"/>
      <c r="WCO115" s="940"/>
      <c r="WCP115" s="940"/>
      <c r="WCQ115" s="940"/>
      <c r="WCR115" s="940"/>
      <c r="WCS115" s="940"/>
      <c r="WCT115" s="940"/>
      <c r="WCU115" s="940"/>
      <c r="WCV115" s="940"/>
      <c r="WCW115" s="940"/>
      <c r="WCX115" s="940"/>
      <c r="WCY115" s="940"/>
      <c r="WCZ115" s="940"/>
      <c r="WDA115" s="940"/>
      <c r="WDB115" s="940"/>
      <c r="WDC115" s="940"/>
      <c r="WDD115" s="940"/>
      <c r="WDE115" s="940"/>
      <c r="WDF115" s="940"/>
      <c r="WDG115" s="940"/>
      <c r="WDH115" s="940"/>
      <c r="WDI115" s="940"/>
      <c r="WDJ115" s="940"/>
      <c r="WDK115" s="940"/>
      <c r="WDL115" s="940"/>
      <c r="WDM115" s="940"/>
      <c r="WDN115" s="940"/>
      <c r="WDO115" s="940"/>
      <c r="WDP115" s="940"/>
      <c r="WDQ115" s="940"/>
      <c r="WDR115" s="940"/>
      <c r="WDS115" s="940"/>
      <c r="WDT115" s="940"/>
      <c r="WDU115" s="940"/>
      <c r="WDV115" s="940"/>
      <c r="WDW115" s="940"/>
      <c r="WDX115" s="940"/>
      <c r="WDY115" s="940"/>
      <c r="WDZ115" s="940"/>
      <c r="WEA115" s="940"/>
      <c r="WEB115" s="940"/>
      <c r="WEC115" s="940"/>
      <c r="WED115" s="940"/>
      <c r="WEE115" s="940"/>
      <c r="WEF115" s="940"/>
      <c r="WEG115" s="940"/>
      <c r="WEH115" s="940"/>
      <c r="WEI115" s="940"/>
      <c r="WEJ115" s="940"/>
      <c r="WEK115" s="940"/>
      <c r="WEL115" s="940"/>
      <c r="WEM115" s="940"/>
      <c r="WEN115" s="940"/>
      <c r="WEO115" s="940"/>
      <c r="WEP115" s="940"/>
      <c r="WEQ115" s="940"/>
      <c r="WER115" s="940"/>
      <c r="WES115" s="940"/>
      <c r="WET115" s="940"/>
      <c r="WEU115" s="940"/>
      <c r="WEV115" s="940"/>
      <c r="WEW115" s="940"/>
      <c r="WEX115" s="940"/>
      <c r="WEY115" s="940"/>
      <c r="WEZ115" s="940"/>
      <c r="WFA115" s="940"/>
      <c r="WFB115" s="940"/>
      <c r="WFC115" s="940"/>
      <c r="WFD115" s="940"/>
      <c r="WFE115" s="940"/>
      <c r="WFF115" s="940"/>
      <c r="WFG115" s="940"/>
      <c r="WFH115" s="940"/>
      <c r="WFI115" s="940"/>
      <c r="WFJ115" s="940"/>
      <c r="WFK115" s="940"/>
      <c r="WFL115" s="940"/>
      <c r="WFM115" s="940"/>
      <c r="WFN115" s="940"/>
      <c r="WFO115" s="940"/>
      <c r="WFP115" s="940"/>
      <c r="WFQ115" s="940"/>
      <c r="WFR115" s="940"/>
      <c r="WFS115" s="940"/>
      <c r="WFT115" s="940"/>
      <c r="WFU115" s="940"/>
      <c r="WFV115" s="940"/>
      <c r="WFW115" s="940"/>
      <c r="WFX115" s="940"/>
      <c r="WFY115" s="940"/>
      <c r="WFZ115" s="940"/>
      <c r="WGA115" s="940"/>
      <c r="WGB115" s="940"/>
      <c r="WGC115" s="940"/>
      <c r="WGD115" s="940"/>
      <c r="WGE115" s="940"/>
      <c r="WGF115" s="940"/>
      <c r="WGG115" s="940"/>
      <c r="WGH115" s="940"/>
      <c r="WGI115" s="940"/>
      <c r="WGJ115" s="940"/>
      <c r="WGK115" s="940"/>
      <c r="WGL115" s="940"/>
      <c r="WGM115" s="940"/>
      <c r="WGN115" s="940"/>
      <c r="WGO115" s="940"/>
      <c r="WGP115" s="940"/>
      <c r="WGQ115" s="940"/>
      <c r="WGR115" s="940"/>
      <c r="WGS115" s="940"/>
      <c r="WGT115" s="940"/>
      <c r="WGU115" s="940"/>
      <c r="WGV115" s="940"/>
      <c r="WGW115" s="940"/>
      <c r="WGX115" s="940"/>
      <c r="WGY115" s="940"/>
      <c r="WGZ115" s="940"/>
      <c r="WHA115" s="940"/>
      <c r="WHB115" s="940"/>
      <c r="WHC115" s="940"/>
      <c r="WHD115" s="940"/>
      <c r="WHE115" s="940"/>
      <c r="WHF115" s="940"/>
      <c r="WHG115" s="940"/>
      <c r="WHH115" s="940"/>
      <c r="WHI115" s="940"/>
      <c r="WHJ115" s="940"/>
      <c r="WHK115" s="940"/>
      <c r="WHL115" s="940"/>
      <c r="WHM115" s="940"/>
      <c r="WHN115" s="940"/>
      <c r="WHO115" s="940"/>
      <c r="WHP115" s="940"/>
      <c r="WHQ115" s="940"/>
      <c r="WHR115" s="940"/>
      <c r="WHS115" s="940"/>
      <c r="WHT115" s="940"/>
      <c r="WHU115" s="940"/>
      <c r="WHV115" s="940"/>
      <c r="WHW115" s="940"/>
      <c r="WHX115" s="940"/>
      <c r="WHY115" s="940"/>
      <c r="WHZ115" s="940"/>
      <c r="WIA115" s="940"/>
      <c r="WIB115" s="940"/>
      <c r="WIC115" s="940"/>
      <c r="WID115" s="940"/>
      <c r="WIE115" s="940"/>
      <c r="WIF115" s="940"/>
      <c r="WIG115" s="940"/>
      <c r="WIH115" s="940"/>
      <c r="WII115" s="940"/>
      <c r="WIJ115" s="940"/>
      <c r="WIK115" s="940"/>
      <c r="WIL115" s="940"/>
      <c r="WIM115" s="940"/>
      <c r="WIN115" s="940"/>
      <c r="WIO115" s="940"/>
      <c r="WIP115" s="940"/>
      <c r="WIQ115" s="940"/>
      <c r="WIR115" s="940"/>
      <c r="WIS115" s="940"/>
      <c r="WIT115" s="940"/>
      <c r="WIU115" s="940"/>
      <c r="WIV115" s="940"/>
      <c r="WIW115" s="940"/>
      <c r="WIX115" s="940"/>
      <c r="WIY115" s="940"/>
      <c r="WIZ115" s="940"/>
      <c r="WJA115" s="940"/>
      <c r="WJB115" s="940"/>
      <c r="WJC115" s="940"/>
      <c r="WJD115" s="940"/>
      <c r="WJE115" s="940"/>
      <c r="WJF115" s="940"/>
      <c r="WJG115" s="940"/>
      <c r="WJH115" s="940"/>
      <c r="WJI115" s="940"/>
      <c r="WJJ115" s="940"/>
      <c r="WJK115" s="940"/>
      <c r="WJL115" s="940"/>
      <c r="WJM115" s="940"/>
      <c r="WJN115" s="940"/>
      <c r="WJO115" s="940"/>
      <c r="WJP115" s="940"/>
      <c r="WJQ115" s="940"/>
      <c r="WJR115" s="940"/>
      <c r="WJS115" s="940"/>
      <c r="WJT115" s="940"/>
      <c r="WJU115" s="940"/>
      <c r="WJV115" s="940"/>
      <c r="WJW115" s="940"/>
      <c r="WJX115" s="940"/>
      <c r="WJY115" s="940"/>
      <c r="WJZ115" s="940"/>
      <c r="WKA115" s="940"/>
      <c r="WKB115" s="940"/>
      <c r="WKC115" s="940"/>
      <c r="WKD115" s="940"/>
      <c r="WKE115" s="940"/>
      <c r="WKF115" s="940"/>
      <c r="WKG115" s="940"/>
      <c r="WKH115" s="940"/>
      <c r="WKI115" s="940"/>
      <c r="WKJ115" s="940"/>
      <c r="WKK115" s="940"/>
      <c r="WKL115" s="940"/>
      <c r="WKM115" s="940"/>
      <c r="WKN115" s="940"/>
      <c r="WKO115" s="940"/>
      <c r="WKP115" s="940"/>
      <c r="WKQ115" s="940"/>
      <c r="WKR115" s="940"/>
      <c r="WKS115" s="940"/>
      <c r="WKT115" s="940"/>
      <c r="WKU115" s="940"/>
      <c r="WKV115" s="940"/>
      <c r="WKW115" s="940"/>
      <c r="WKX115" s="940"/>
      <c r="WKY115" s="940"/>
      <c r="WKZ115" s="940"/>
      <c r="WLA115" s="940"/>
      <c r="WLB115" s="940"/>
      <c r="WLC115" s="940"/>
      <c r="WLD115" s="940"/>
      <c r="WLE115" s="940"/>
      <c r="WLF115" s="940"/>
      <c r="WLG115" s="940"/>
      <c r="WLH115" s="940"/>
      <c r="WLI115" s="940"/>
      <c r="WLJ115" s="940"/>
      <c r="WLK115" s="940"/>
      <c r="WLL115" s="940"/>
      <c r="WLM115" s="940"/>
      <c r="WLN115" s="940"/>
      <c r="WLO115" s="940"/>
      <c r="WLP115" s="940"/>
      <c r="WLQ115" s="940"/>
      <c r="WLR115" s="940"/>
      <c r="WLS115" s="940"/>
      <c r="WLT115" s="940"/>
      <c r="WLU115" s="940"/>
      <c r="WLV115" s="940"/>
      <c r="WLW115" s="940"/>
      <c r="WLX115" s="940"/>
      <c r="WLY115" s="940"/>
      <c r="WLZ115" s="940"/>
      <c r="WMA115" s="940"/>
      <c r="WMB115" s="940"/>
      <c r="WMC115" s="940"/>
      <c r="WMD115" s="940"/>
      <c r="WME115" s="940"/>
      <c r="WMF115" s="940"/>
      <c r="WMG115" s="940"/>
      <c r="WMH115" s="940"/>
      <c r="WMI115" s="940"/>
      <c r="WMJ115" s="940"/>
      <c r="WMK115" s="940"/>
      <c r="WML115" s="940"/>
      <c r="WMM115" s="940"/>
      <c r="WMN115" s="940"/>
      <c r="WMO115" s="940"/>
      <c r="WMP115" s="940"/>
      <c r="WMQ115" s="940"/>
      <c r="WMR115" s="940"/>
      <c r="WMS115" s="940"/>
      <c r="WMT115" s="940"/>
      <c r="WMU115" s="940"/>
      <c r="WMV115" s="940"/>
      <c r="WMW115" s="940"/>
      <c r="WMX115" s="940"/>
      <c r="WMY115" s="940"/>
      <c r="WMZ115" s="940"/>
      <c r="WNA115" s="940"/>
      <c r="WNB115" s="940"/>
      <c r="WNC115" s="940"/>
      <c r="WND115" s="940"/>
      <c r="WNE115" s="940"/>
      <c r="WNF115" s="940"/>
      <c r="WNG115" s="940"/>
      <c r="WNH115" s="940"/>
      <c r="WNI115" s="940"/>
      <c r="WNJ115" s="940"/>
      <c r="WNK115" s="940"/>
      <c r="WNL115" s="940"/>
      <c r="WNM115" s="940"/>
      <c r="WNN115" s="940"/>
      <c r="WNO115" s="940"/>
      <c r="WNP115" s="940"/>
      <c r="WNQ115" s="940"/>
      <c r="WNR115" s="940"/>
      <c r="WNS115" s="940"/>
      <c r="WNT115" s="940"/>
      <c r="WNU115" s="940"/>
      <c r="WNV115" s="940"/>
      <c r="WNW115" s="940"/>
      <c r="WNX115" s="940"/>
      <c r="WNY115" s="940"/>
      <c r="WNZ115" s="940"/>
      <c r="WOA115" s="940"/>
      <c r="WOB115" s="940"/>
      <c r="WOC115" s="940"/>
      <c r="WOD115" s="940"/>
      <c r="WOE115" s="940"/>
      <c r="WOF115" s="940"/>
      <c r="WOG115" s="940"/>
      <c r="WOH115" s="940"/>
      <c r="WOI115" s="940"/>
      <c r="WOJ115" s="940"/>
      <c r="WOK115" s="940"/>
      <c r="WOL115" s="940"/>
      <c r="WOM115" s="940"/>
      <c r="WON115" s="940"/>
      <c r="WOO115" s="940"/>
      <c r="WOP115" s="940"/>
      <c r="WOQ115" s="940"/>
      <c r="WOR115" s="940"/>
      <c r="WOS115" s="940"/>
      <c r="WOT115" s="940"/>
      <c r="WOU115" s="940"/>
      <c r="WOV115" s="940"/>
      <c r="WOW115" s="940"/>
      <c r="WOX115" s="940"/>
      <c r="WOY115" s="940"/>
      <c r="WOZ115" s="940"/>
      <c r="WPA115" s="940"/>
      <c r="WPB115" s="940"/>
      <c r="WPC115" s="940"/>
      <c r="WPD115" s="940"/>
      <c r="WPE115" s="940"/>
      <c r="WPF115" s="940"/>
      <c r="WPG115" s="940"/>
      <c r="WPH115" s="940"/>
      <c r="WPI115" s="940"/>
      <c r="WPJ115" s="940"/>
      <c r="WPK115" s="940"/>
      <c r="WPL115" s="940"/>
      <c r="WPM115" s="940"/>
      <c r="WPN115" s="940"/>
      <c r="WPO115" s="940"/>
      <c r="WPP115" s="940"/>
      <c r="WPQ115" s="940"/>
      <c r="WPR115" s="940"/>
      <c r="WPS115" s="940"/>
      <c r="WPT115" s="940"/>
      <c r="WPU115" s="940"/>
      <c r="WPV115" s="940"/>
      <c r="WPW115" s="940"/>
      <c r="WPX115" s="940"/>
      <c r="WPY115" s="940"/>
      <c r="WPZ115" s="940"/>
      <c r="WQA115" s="940"/>
      <c r="WQB115" s="940"/>
      <c r="WQC115" s="940"/>
      <c r="WQD115" s="940"/>
      <c r="WQE115" s="940"/>
      <c r="WQF115" s="940"/>
      <c r="WQG115" s="940"/>
      <c r="WQH115" s="940"/>
      <c r="WQI115" s="940"/>
      <c r="WQJ115" s="940"/>
      <c r="WQK115" s="940"/>
      <c r="WQL115" s="940"/>
      <c r="WQM115" s="940"/>
      <c r="WQN115" s="940"/>
      <c r="WQO115" s="940"/>
      <c r="WQP115" s="940"/>
      <c r="WQQ115" s="940"/>
      <c r="WQR115" s="940"/>
      <c r="WQS115" s="940"/>
      <c r="WQT115" s="940"/>
      <c r="WQU115" s="940"/>
      <c r="WQV115" s="940"/>
      <c r="WQW115" s="940"/>
      <c r="WQX115" s="940"/>
      <c r="WQY115" s="940"/>
      <c r="WQZ115" s="940"/>
      <c r="WRA115" s="940"/>
      <c r="WRB115" s="940"/>
      <c r="WRC115" s="940"/>
      <c r="WRD115" s="940"/>
      <c r="WRE115" s="940"/>
      <c r="WRF115" s="940"/>
      <c r="WRG115" s="940"/>
      <c r="WRH115" s="940"/>
      <c r="WRI115" s="940"/>
      <c r="WRJ115" s="940"/>
      <c r="WRK115" s="940"/>
      <c r="WRL115" s="940"/>
      <c r="WRM115" s="940"/>
      <c r="WRN115" s="940"/>
      <c r="WRO115" s="940"/>
      <c r="WRP115" s="940"/>
      <c r="WRQ115" s="940"/>
      <c r="WRR115" s="940"/>
      <c r="WRS115" s="940"/>
      <c r="WRT115" s="940"/>
      <c r="WRU115" s="940"/>
      <c r="WRV115" s="940"/>
      <c r="WRW115" s="940"/>
      <c r="WRX115" s="940"/>
      <c r="WRY115" s="940"/>
      <c r="WRZ115" s="940"/>
      <c r="WSA115" s="940"/>
      <c r="WSB115" s="940"/>
      <c r="WSC115" s="940"/>
      <c r="WSD115" s="940"/>
      <c r="WSE115" s="940"/>
      <c r="WSF115" s="940"/>
      <c r="WSG115" s="940"/>
      <c r="WSH115" s="940"/>
      <c r="WSI115" s="940"/>
      <c r="WSJ115" s="940"/>
      <c r="WSK115" s="940"/>
      <c r="WSL115" s="940"/>
      <c r="WSM115" s="940"/>
      <c r="WSN115" s="940"/>
      <c r="WSO115" s="940"/>
      <c r="WSP115" s="940"/>
      <c r="WSQ115" s="940"/>
      <c r="WSR115" s="940"/>
      <c r="WSS115" s="940"/>
      <c r="WST115" s="940"/>
      <c r="WSU115" s="940"/>
      <c r="WSV115" s="940"/>
      <c r="WSW115" s="940"/>
      <c r="WSX115" s="940"/>
      <c r="WSY115" s="940"/>
      <c r="WSZ115" s="940"/>
      <c r="WTA115" s="940"/>
      <c r="WTB115" s="940"/>
      <c r="WTC115" s="940"/>
      <c r="WTD115" s="940"/>
      <c r="WTE115" s="940"/>
      <c r="WTF115" s="940"/>
      <c r="WTG115" s="940"/>
      <c r="WTH115" s="940"/>
      <c r="WTI115" s="940"/>
      <c r="WTJ115" s="940"/>
      <c r="WTK115" s="940"/>
      <c r="WTL115" s="940"/>
      <c r="WTM115" s="940"/>
      <c r="WTN115" s="940"/>
      <c r="WTO115" s="940"/>
      <c r="WTP115" s="940"/>
      <c r="WTQ115" s="940"/>
      <c r="WTR115" s="940"/>
      <c r="WTS115" s="940"/>
      <c r="WTT115" s="940"/>
      <c r="WTU115" s="940"/>
      <c r="WTV115" s="940"/>
      <c r="WTW115" s="940"/>
      <c r="WTX115" s="940"/>
      <c r="WTY115" s="940"/>
      <c r="WTZ115" s="940"/>
      <c r="WUA115" s="940"/>
      <c r="WUB115" s="940"/>
      <c r="WUC115" s="940"/>
      <c r="WUD115" s="940"/>
      <c r="WUE115" s="940"/>
      <c r="WUF115" s="940"/>
      <c r="WUG115" s="940"/>
      <c r="WUH115" s="940"/>
      <c r="WUI115" s="940"/>
      <c r="WUJ115" s="940"/>
      <c r="WUK115" s="940"/>
      <c r="WUL115" s="940"/>
      <c r="WUM115" s="940"/>
      <c r="WUN115" s="940"/>
      <c r="WUO115" s="940"/>
      <c r="WUP115" s="940"/>
      <c r="WUQ115" s="940"/>
      <c r="WUR115" s="940"/>
      <c r="WUS115" s="940"/>
      <c r="WUT115" s="940"/>
      <c r="WUU115" s="940"/>
      <c r="WUV115" s="940"/>
      <c r="WUW115" s="940"/>
      <c r="WUX115" s="940"/>
      <c r="WUY115" s="940"/>
      <c r="WUZ115" s="940"/>
      <c r="WVA115" s="940"/>
      <c r="WVB115" s="940"/>
      <c r="WVC115" s="940"/>
      <c r="WVD115" s="940"/>
      <c r="WVE115" s="940"/>
      <c r="WVF115" s="940"/>
      <c r="WVG115" s="940"/>
      <c r="WVH115" s="940"/>
      <c r="WVI115" s="940"/>
      <c r="WVJ115" s="940"/>
      <c r="WVK115" s="940"/>
      <c r="WVL115" s="940"/>
      <c r="WVM115" s="940"/>
      <c r="WVN115" s="940"/>
      <c r="WVO115" s="940"/>
      <c r="WVP115" s="940"/>
      <c r="WVQ115" s="940"/>
      <c r="WVR115" s="940"/>
      <c r="WVS115" s="940"/>
      <c r="WVT115" s="940"/>
      <c r="WVU115" s="940"/>
      <c r="WVV115" s="940"/>
      <c r="WVW115" s="940"/>
      <c r="WVX115" s="940"/>
      <c r="WVY115" s="940"/>
      <c r="WVZ115" s="940"/>
      <c r="WWA115" s="940"/>
      <c r="WWB115" s="940"/>
      <c r="WWC115" s="940"/>
      <c r="WWD115" s="940"/>
      <c r="WWE115" s="940"/>
      <c r="WWF115" s="940"/>
      <c r="WWG115" s="940"/>
      <c r="WWH115" s="940"/>
      <c r="WWI115" s="940"/>
      <c r="WWJ115" s="940"/>
      <c r="WWK115" s="940"/>
      <c r="WWL115" s="940"/>
      <c r="WWM115" s="940"/>
      <c r="WWN115" s="940"/>
      <c r="WWO115" s="940"/>
      <c r="WWP115" s="940"/>
      <c r="WWQ115" s="940"/>
      <c r="WWR115" s="940"/>
      <c r="WWS115" s="940"/>
      <c r="WWT115" s="940"/>
      <c r="WWU115" s="940"/>
      <c r="WWV115" s="940"/>
      <c r="WWW115" s="940"/>
      <c r="WWX115" s="940"/>
      <c r="WWY115" s="940"/>
      <c r="WWZ115" s="940"/>
      <c r="WXA115" s="940"/>
      <c r="WXB115" s="940"/>
      <c r="WXC115" s="940"/>
      <c r="WXD115" s="940"/>
      <c r="WXE115" s="940"/>
      <c r="WXF115" s="940"/>
      <c r="WXG115" s="940"/>
      <c r="WXH115" s="940"/>
      <c r="WXI115" s="940"/>
      <c r="WXJ115" s="940"/>
      <c r="WXK115" s="940"/>
      <c r="WXL115" s="940"/>
      <c r="WXM115" s="940"/>
      <c r="WXN115" s="940"/>
      <c r="WXO115" s="940"/>
      <c r="WXP115" s="940"/>
      <c r="WXQ115" s="940"/>
      <c r="WXR115" s="940"/>
      <c r="WXS115" s="940"/>
      <c r="WXT115" s="940"/>
      <c r="WXU115" s="940"/>
      <c r="WXV115" s="940"/>
      <c r="WXW115" s="940"/>
      <c r="WXX115" s="940"/>
      <c r="WXY115" s="940"/>
      <c r="WXZ115" s="940"/>
      <c r="WYA115" s="940"/>
      <c r="WYB115" s="940"/>
      <c r="WYC115" s="940"/>
      <c r="WYD115" s="940"/>
      <c r="WYE115" s="940"/>
      <c r="WYF115" s="940"/>
      <c r="WYG115" s="940"/>
      <c r="WYH115" s="940"/>
      <c r="WYI115" s="940"/>
      <c r="WYJ115" s="940"/>
      <c r="WYK115" s="940"/>
      <c r="WYL115" s="940"/>
      <c r="WYM115" s="940"/>
      <c r="WYN115" s="940"/>
      <c r="WYO115" s="940"/>
      <c r="WYP115" s="940"/>
      <c r="WYQ115" s="940"/>
      <c r="WYR115" s="940"/>
      <c r="WYS115" s="940"/>
      <c r="WYT115" s="940"/>
      <c r="WYU115" s="940"/>
      <c r="WYV115" s="940"/>
      <c r="WYW115" s="940"/>
      <c r="WYX115" s="940"/>
      <c r="WYY115" s="940"/>
      <c r="WYZ115" s="940"/>
      <c r="WZA115" s="940"/>
      <c r="WZB115" s="940"/>
      <c r="WZC115" s="940"/>
      <c r="WZD115" s="940"/>
      <c r="WZE115" s="940"/>
      <c r="WZF115" s="940"/>
      <c r="WZG115" s="940"/>
      <c r="WZH115" s="940"/>
      <c r="WZI115" s="940"/>
      <c r="WZJ115" s="940"/>
      <c r="WZK115" s="940"/>
      <c r="WZL115" s="940"/>
      <c r="WZM115" s="940"/>
      <c r="WZN115" s="940"/>
      <c r="WZO115" s="940"/>
      <c r="WZP115" s="940"/>
      <c r="WZQ115" s="940"/>
      <c r="WZR115" s="940"/>
      <c r="WZS115" s="940"/>
      <c r="WZT115" s="940"/>
      <c r="WZU115" s="940"/>
      <c r="WZV115" s="940"/>
      <c r="WZW115" s="940"/>
      <c r="WZX115" s="940"/>
      <c r="WZY115" s="940"/>
      <c r="WZZ115" s="940"/>
      <c r="XAA115" s="940"/>
      <c r="XAB115" s="940"/>
      <c r="XAC115" s="940"/>
      <c r="XAD115" s="940"/>
      <c r="XAE115" s="940"/>
      <c r="XAF115" s="940"/>
      <c r="XAG115" s="940"/>
      <c r="XAH115" s="940"/>
      <c r="XAI115" s="940"/>
      <c r="XAJ115" s="940"/>
      <c r="XAK115" s="940"/>
      <c r="XAL115" s="940"/>
      <c r="XAM115" s="940"/>
      <c r="XAN115" s="940"/>
      <c r="XAO115" s="940"/>
      <c r="XAP115" s="940"/>
      <c r="XAQ115" s="940"/>
      <c r="XAR115" s="940"/>
      <c r="XAS115" s="940"/>
      <c r="XAT115" s="940"/>
      <c r="XAU115" s="940"/>
      <c r="XAV115" s="940"/>
      <c r="XAW115" s="940"/>
      <c r="XAX115" s="940"/>
      <c r="XAY115" s="940"/>
      <c r="XAZ115" s="940"/>
      <c r="XBA115" s="940"/>
      <c r="XBB115" s="940"/>
      <c r="XBC115" s="940"/>
      <c r="XBD115" s="940"/>
      <c r="XBE115" s="940"/>
      <c r="XBF115" s="940"/>
      <c r="XBG115" s="940"/>
      <c r="XBH115" s="940"/>
      <c r="XBI115" s="940"/>
      <c r="XBJ115" s="940"/>
      <c r="XBK115" s="940"/>
      <c r="XBL115" s="940"/>
      <c r="XBM115" s="940"/>
      <c r="XBN115" s="940"/>
      <c r="XBO115" s="940"/>
      <c r="XBP115" s="940"/>
      <c r="XBQ115" s="940"/>
      <c r="XBR115" s="940"/>
      <c r="XBS115" s="940"/>
      <c r="XBT115" s="940"/>
      <c r="XBU115" s="940"/>
      <c r="XBV115" s="940"/>
      <c r="XBW115" s="940"/>
      <c r="XBX115" s="940"/>
      <c r="XBY115" s="940"/>
      <c r="XBZ115" s="940"/>
      <c r="XCA115" s="940"/>
      <c r="XCB115" s="940"/>
      <c r="XCC115" s="940"/>
      <c r="XCD115" s="940"/>
      <c r="XCE115" s="940"/>
      <c r="XCF115" s="940"/>
      <c r="XCG115" s="940"/>
      <c r="XCH115" s="940"/>
      <c r="XCI115" s="940"/>
      <c r="XCJ115" s="940"/>
      <c r="XCK115" s="940"/>
      <c r="XCL115" s="940"/>
      <c r="XCM115" s="940"/>
      <c r="XCN115" s="940"/>
      <c r="XCO115" s="940"/>
      <c r="XCP115" s="940"/>
      <c r="XCQ115" s="940"/>
      <c r="XCR115" s="940"/>
      <c r="XCS115" s="940"/>
      <c r="XCT115" s="940"/>
      <c r="XCU115" s="940"/>
      <c r="XCV115" s="940"/>
      <c r="XCW115" s="940"/>
      <c r="XCX115" s="940"/>
      <c r="XCY115" s="940"/>
      <c r="XCZ115" s="940"/>
      <c r="XDA115" s="940"/>
      <c r="XDB115" s="940"/>
      <c r="XDC115" s="940"/>
      <c r="XDD115" s="940"/>
      <c r="XDE115" s="940"/>
      <c r="XDF115" s="940"/>
      <c r="XDG115" s="940"/>
      <c r="XDH115" s="940"/>
      <c r="XDI115" s="940"/>
      <c r="XDJ115" s="940"/>
      <c r="XDK115" s="940"/>
      <c r="XDL115" s="940"/>
      <c r="XDM115" s="940"/>
      <c r="XDN115" s="940"/>
      <c r="XDO115" s="940"/>
      <c r="XDP115" s="940"/>
      <c r="XDQ115" s="940"/>
      <c r="XDR115" s="940"/>
      <c r="XDS115" s="940"/>
      <c r="XDT115" s="940"/>
      <c r="XDU115" s="940"/>
      <c r="XDV115" s="940"/>
      <c r="XDW115" s="940"/>
      <c r="XDX115" s="940"/>
      <c r="XDY115" s="940"/>
      <c r="XDZ115" s="940"/>
      <c r="XEA115" s="940"/>
      <c r="XEB115" s="940"/>
      <c r="XEC115" s="940"/>
      <c r="XED115" s="940"/>
      <c r="XEE115" s="940"/>
      <c r="XEF115" s="940"/>
      <c r="XEG115" s="940"/>
      <c r="XEH115" s="940"/>
      <c r="XEI115" s="940"/>
      <c r="XEJ115" s="940"/>
      <c r="XEK115" s="940"/>
      <c r="XEL115" s="940"/>
      <c r="XEM115" s="940"/>
      <c r="XEN115" s="940"/>
      <c r="XEO115" s="940"/>
      <c r="XEP115" s="940"/>
      <c r="XEQ115" s="940"/>
      <c r="XER115" s="940"/>
      <c r="XES115" s="940"/>
      <c r="XET115" s="940"/>
      <c r="XEU115" s="940"/>
      <c r="XEV115" s="940"/>
      <c r="XEW115" s="940"/>
      <c r="XEX115" s="940"/>
      <c r="XEY115" s="940"/>
      <c r="XEZ115" s="940"/>
      <c r="XFA115" s="940"/>
      <c r="XFB115" s="940"/>
      <c r="XFC115" s="940"/>
    </row>
    <row r="116" spans="1:16383" ht="11.25" customHeight="1" x14ac:dyDescent="0.2">
      <c r="A116" s="973" t="str">
        <f t="shared" si="21"/>
        <v>i/ Preliminary.</v>
      </c>
      <c r="B116" s="973"/>
      <c r="C116" s="973"/>
      <c r="D116" s="973"/>
      <c r="E116" s="973"/>
      <c r="F116" s="973"/>
      <c r="G116" s="973"/>
      <c r="H116" s="973"/>
      <c r="I116" s="973"/>
      <c r="J116" s="973"/>
      <c r="K116" s="973"/>
      <c r="L116" s="973"/>
    </row>
    <row r="117" spans="1:16383" ht="11.25" customHeight="1" x14ac:dyDescent="0.2">
      <c r="A117" s="946"/>
      <c r="B117" s="946"/>
      <c r="C117" s="946"/>
      <c r="D117" s="946"/>
      <c r="E117" s="946"/>
      <c r="F117" s="946"/>
      <c r="G117" s="946"/>
      <c r="H117" s="946"/>
      <c r="I117" s="946"/>
      <c r="J117" s="946"/>
      <c r="K117" s="946"/>
      <c r="L117" s="946"/>
    </row>
    <row r="118" spans="1:16383" ht="11.25" customHeight="1" x14ac:dyDescent="0.2">
      <c r="A118" s="946"/>
      <c r="B118" s="946"/>
      <c r="C118" s="946"/>
      <c r="D118" s="946"/>
      <c r="E118" s="946"/>
      <c r="F118" s="946"/>
      <c r="G118" s="946"/>
      <c r="H118" s="946"/>
      <c r="I118" s="946"/>
      <c r="J118" s="946"/>
      <c r="K118" s="946"/>
      <c r="L118" s="946"/>
    </row>
    <row r="119" spans="1:16383" ht="11.25" customHeight="1" x14ac:dyDescent="0.2">
      <c r="A119" s="946"/>
      <c r="B119" s="946"/>
      <c r="C119" s="946"/>
      <c r="D119" s="946"/>
      <c r="E119" s="946"/>
      <c r="F119" s="946"/>
      <c r="G119" s="946"/>
      <c r="H119" s="946"/>
      <c r="I119" s="946"/>
      <c r="J119" s="946"/>
      <c r="K119" s="946"/>
      <c r="L119" s="946"/>
    </row>
    <row r="120" spans="1:16383" ht="11.25" customHeight="1" x14ac:dyDescent="0.2">
      <c r="A120" s="946"/>
      <c r="B120" s="946"/>
      <c r="C120" s="946"/>
      <c r="D120" s="946"/>
      <c r="E120" s="946"/>
      <c r="F120" s="946"/>
      <c r="G120" s="946"/>
      <c r="H120" s="946"/>
      <c r="I120" s="946"/>
      <c r="J120" s="946"/>
      <c r="K120" s="946"/>
      <c r="L120" s="946"/>
    </row>
    <row r="121" spans="1:16383" ht="11.25" customHeight="1" x14ac:dyDescent="0.2">
      <c r="A121" s="614"/>
      <c r="B121" s="614"/>
      <c r="C121" s="614"/>
      <c r="D121" s="614"/>
      <c r="E121" s="614"/>
      <c r="F121" s="614"/>
      <c r="G121" s="614"/>
      <c r="H121" s="614"/>
      <c r="I121" s="614"/>
      <c r="J121" s="614"/>
      <c r="K121" s="614"/>
      <c r="L121" s="614"/>
    </row>
    <row r="122" spans="1:16383" ht="11.25" customHeight="1" x14ac:dyDescent="0.2">
      <c r="A122" s="946"/>
      <c r="B122" s="946"/>
      <c r="C122" s="946"/>
      <c r="D122" s="946"/>
      <c r="E122" s="946"/>
      <c r="F122" s="946"/>
      <c r="G122" s="946"/>
      <c r="H122" s="946"/>
      <c r="I122" s="946"/>
      <c r="J122" s="946"/>
      <c r="K122" s="946"/>
      <c r="L122" s="946"/>
    </row>
    <row r="123" spans="1:16383" ht="12" customHeight="1" x14ac:dyDescent="0.2">
      <c r="A123" s="946"/>
      <c r="B123" s="946"/>
      <c r="C123" s="946"/>
      <c r="D123" s="946"/>
      <c r="E123" s="946"/>
      <c r="F123" s="946"/>
      <c r="G123" s="946"/>
      <c r="H123" s="946"/>
      <c r="I123" s="946"/>
      <c r="J123" s="946"/>
      <c r="K123" s="946"/>
      <c r="L123" s="946"/>
    </row>
  </sheetData>
  <customSheetViews>
    <customSheetView guid="{EF5D9E67-CDBC-4DA7-AF4B-457CDBE1825C}" showGridLines="0" fitToPage="1" printArea="1" hiddenRows="1">
      <pane ySplit="5" topLeftCell="A6" activePane="bottomLeft" state="frozen"/>
      <selection pane="bottomLeft" activeCell="A6" sqref="A6"/>
      <pageMargins left="0" right="0" top="0" bottom="0" header="0" footer="0"/>
      <pageSetup scale="92" orientation="landscape" r:id="rId1"/>
      <headerFooter alignWithMargins="0"/>
    </customSheetView>
    <customSheetView guid="{803B97A9-0AF5-4FA4-9F0C-810C2BEAFCD3}" showPageBreaks="1" showGridLines="0" showRuler="0">
      <pane ySplit="5" topLeftCell="A6" activePane="bottomLeft" state="frozen"/>
      <selection pane="bottomLeft" sqref="A1:IV65536"/>
      <pageMargins left="0" right="0" top="0" bottom="0" header="0" footer="0"/>
      <pageSetup orientation="landscape" r:id="rId2"/>
      <headerFooter alignWithMargins="0"/>
    </customSheetView>
    <customSheetView guid="{5AE94949-FC73-44C2-96F8-94154186EF22}" showPageBreaks="1" showGridLines="0" showRuler="0">
      <pane ySplit="4" topLeftCell="A5" activePane="bottomLeft" state="frozen"/>
      <selection pane="bottomLeft" sqref="A1:IV65536"/>
      <pageMargins left="0" right="0" top="0" bottom="0" header="0" footer="0"/>
      <pageSetup orientation="landscape" r:id="rId3"/>
      <headerFooter alignWithMargins="0"/>
    </customSheetView>
    <customSheetView guid="{CD5E8C7E-750A-46DA-942B-F5133C1E4099}" showPageBreaks="1" showGridLines="0" showRuler="0">
      <pane ySplit="5" topLeftCell="A6" activePane="bottomLeft" state="frozen"/>
      <selection pane="bottomLeft" sqref="A1:IV65536"/>
      <pageMargins left="0" right="0" top="0" bottom="0" header="0" footer="0"/>
      <pageSetup orientation="landscape" r:id="rId4"/>
      <headerFooter alignWithMargins="0"/>
    </customSheetView>
    <customSheetView guid="{BBF7E6D9-D6DC-4A8E-B6D8-078D86A9ABA9}" showPageBreaks="1" showGridLines="0" fitToPage="1" printArea="1" showRuler="0">
      <pane ySplit="5" topLeftCell="A102" activePane="bottomLeft" state="frozen"/>
      <selection pane="bottomLeft" activeCell="A111" sqref="A111:IV111"/>
      <pageMargins left="0" right="0" top="0" bottom="0" header="0" footer="0"/>
      <pageSetup scale="86" orientation="landscape" r:id="rId5"/>
      <headerFooter alignWithMargins="0"/>
    </customSheetView>
    <customSheetView guid="{622B48C2-7B56-4B1F-A7B4-4660CCA8C989}" showPageBreaks="1" showGridLines="0" printArea="1" hiddenRows="1" showRuler="0">
      <pane ySplit="4" topLeftCell="A30" activePane="bottomLeft" state="frozen"/>
      <selection pane="bottomLeft" activeCell="A41" sqref="A41:L42"/>
      <pageMargins left="0" right="0" top="0" bottom="0" header="0" footer="0"/>
      <pageSetup orientation="landscape" r:id="rId6"/>
      <headerFooter alignWithMargins="0"/>
    </customSheetView>
    <customSheetView guid="{1BB9C890-5E21-46C2-BAFE-D361E72979A8}" showPageBreaks="1" showGridLines="0" printArea="1" hiddenRows="1" showRuler="0">
      <pane ySplit="4" topLeftCell="A11" activePane="bottomLeft" state="frozen"/>
      <selection pane="bottomLeft" activeCell="C35" sqref="C35"/>
      <pageMargins left="0" right="0" top="0" bottom="0" header="0" footer="0"/>
      <pageSetup orientation="landscape" r:id="rId7"/>
      <headerFooter alignWithMargins="0"/>
    </customSheetView>
    <customSheetView guid="{CBDD6A68-2B40-41C7-BE8F-235A878832D4}" showGridLines="0" hiddenRows="1" showRuler="0">
      <pane ySplit="4" topLeftCell="A11" activePane="bottomLeft" state="frozen"/>
      <selection pane="bottomLeft" activeCell="C35" sqref="C35"/>
      <pageMargins left="0" right="0" top="0" bottom="0" header="0" footer="0"/>
      <pageSetup orientation="landscape" r:id="rId8"/>
      <headerFooter alignWithMargins="0"/>
    </customSheetView>
    <customSheetView guid="{4E64E44E-C413-40AC-A3E9-46A65E2E50C1}" showPageBreaks="1" showGridLines="0" printArea="1" hiddenRows="1" showRuler="0">
      <pane ySplit="5" topLeftCell="A119" activePane="bottomLeft" state="frozen"/>
      <selection pane="bottomLeft" activeCell="A138" sqref="A138:L138"/>
      <pageMargins left="0" right="0" top="0" bottom="0" header="0" footer="0"/>
      <pageSetup orientation="landscape" r:id="rId9"/>
      <headerFooter alignWithMargins="0"/>
    </customSheetView>
    <customSheetView guid="{5AF37BD3-DE11-4EB0-B468-40F0C613EAAC}" showPageBreaks="1" showGridLines="0" showRuler="0">
      <pane ySplit="5" topLeftCell="A108" activePane="bottomLeft" state="frozen"/>
      <selection pane="bottomLeft" activeCell="K17" sqref="K17"/>
      <pageMargins left="0" right="0" top="0" bottom="0" header="0" footer="0"/>
      <pageSetup orientation="landscape" r:id="rId10"/>
      <headerFooter alignWithMargins="0"/>
    </customSheetView>
    <customSheetView guid="{8B1E0859-77EF-4DDB-A81F-104DBA348B31}" showPageBreaks="1" showGridLines="0" fitToPage="1" printArea="1" hiddenRows="1">
      <pane ySplit="5" topLeftCell="A6" activePane="bottomLeft" state="frozen"/>
      <selection pane="bottomLeft" activeCell="B14" sqref="B14:O44"/>
      <pageMargins left="0" right="0" top="0" bottom="0" header="0" footer="0"/>
      <pageSetup scale="87" orientation="landscape" r:id="rId11"/>
      <headerFooter alignWithMargins="0"/>
    </customSheetView>
    <customSheetView guid="{56968ECB-F4FE-477A-8A39-9E820F23F3B6}" showGridLines="0" fitToPage="1" printArea="1" hiddenRows="1">
      <pane ySplit="5" topLeftCell="A38" activePane="bottomLeft" state="frozen"/>
      <selection pane="bottomLeft" activeCell="A56" sqref="A56:XFD56"/>
      <pageMargins left="0" right="0" top="0" bottom="0" header="0" footer="0"/>
      <pageSetup scale="87" orientation="landscape" r:id="rId12"/>
      <headerFooter alignWithMargins="0"/>
    </customSheetView>
    <customSheetView guid="{951E20F6-66AF-4739-924D-9C0B166AA065}" showPageBreaks="1" showGridLines="0" showRuler="0">
      <pane ySplit="5" topLeftCell="A6" activePane="bottomLeft" state="frozen"/>
      <selection pane="bottomLeft" sqref="A1:IV65536"/>
      <pageMargins left="0" right="0" top="0" bottom="0" header="0" footer="0"/>
      <pageSetup orientation="landscape" r:id="rId13"/>
      <headerFooter alignWithMargins="0"/>
    </customSheetView>
  </customSheetViews>
  <mergeCells count="7605">
    <mergeCell ref="A66:L66"/>
    <mergeCell ref="A65:L65"/>
    <mergeCell ref="A1:L2"/>
    <mergeCell ref="I4:J4"/>
    <mergeCell ref="F4:F5"/>
    <mergeCell ref="H4:H5"/>
    <mergeCell ref="A4:A5"/>
    <mergeCell ref="G4:G5"/>
    <mergeCell ref="K4:L4"/>
    <mergeCell ref="B3:B5"/>
    <mergeCell ref="E4:E5"/>
    <mergeCell ref="F3:H3"/>
    <mergeCell ref="A119:L120"/>
    <mergeCell ref="A122:L123"/>
    <mergeCell ref="A114:L114"/>
    <mergeCell ref="F86:F87"/>
    <mergeCell ref="K86:L86"/>
    <mergeCell ref="A86:A87"/>
    <mergeCell ref="G86:G87"/>
    <mergeCell ref="C85:D85"/>
    <mergeCell ref="I86:J86"/>
    <mergeCell ref="A117:L118"/>
    <mergeCell ref="A115:L115"/>
    <mergeCell ref="A116:L116"/>
    <mergeCell ref="A83:L84"/>
    <mergeCell ref="H86:H87"/>
    <mergeCell ref="B85:B87"/>
    <mergeCell ref="F85:H85"/>
    <mergeCell ref="E86:E87"/>
    <mergeCell ref="A108:L108"/>
    <mergeCell ref="A109:L109"/>
    <mergeCell ref="A110:L110"/>
    <mergeCell ref="A111:L111"/>
    <mergeCell ref="A112:L112"/>
    <mergeCell ref="A113:L113"/>
    <mergeCell ref="A69:L69"/>
    <mergeCell ref="A59:K59"/>
    <mergeCell ref="A60:K60"/>
    <mergeCell ref="A61:K61"/>
    <mergeCell ref="A62:K62"/>
    <mergeCell ref="A63:L63"/>
    <mergeCell ref="A64:K64"/>
    <mergeCell ref="GZ110:HL110"/>
    <mergeCell ref="HM110:HY110"/>
    <mergeCell ref="HZ110:IL110"/>
    <mergeCell ref="IM110:IY110"/>
    <mergeCell ref="IZ110:JL110"/>
    <mergeCell ref="EM110:EY110"/>
    <mergeCell ref="EZ110:FL110"/>
    <mergeCell ref="FM110:FY110"/>
    <mergeCell ref="FZ110:GL110"/>
    <mergeCell ref="GM110:GY110"/>
    <mergeCell ref="BZ110:CL110"/>
    <mergeCell ref="CM110:CY110"/>
    <mergeCell ref="CZ110:DL110"/>
    <mergeCell ref="DM110:DY110"/>
    <mergeCell ref="DZ110:EL110"/>
    <mergeCell ref="M110:Y110"/>
    <mergeCell ref="Z110:AL110"/>
    <mergeCell ref="AM110:AY110"/>
    <mergeCell ref="AZ110:BL110"/>
    <mergeCell ref="BM110:BY110"/>
    <mergeCell ref="GZ111:HL111"/>
    <mergeCell ref="HM111:HY111"/>
    <mergeCell ref="HZ111:IL111"/>
    <mergeCell ref="QZ110:RL110"/>
    <mergeCell ref="RM110:RY110"/>
    <mergeCell ref="RZ110:SL110"/>
    <mergeCell ref="SM110:SY110"/>
    <mergeCell ref="SZ110:TL110"/>
    <mergeCell ref="OM110:OY110"/>
    <mergeCell ref="OZ110:PL110"/>
    <mergeCell ref="PM110:PY110"/>
    <mergeCell ref="PZ110:QL110"/>
    <mergeCell ref="QM110:QY110"/>
    <mergeCell ref="LZ110:ML110"/>
    <mergeCell ref="MM110:MY110"/>
    <mergeCell ref="MZ110:NL110"/>
    <mergeCell ref="NM110:NY110"/>
    <mergeCell ref="NZ110:OL110"/>
    <mergeCell ref="JM110:JY110"/>
    <mergeCell ref="JZ110:KL110"/>
    <mergeCell ref="KM110:KY110"/>
    <mergeCell ref="KZ110:LL110"/>
    <mergeCell ref="LM110:LY110"/>
    <mergeCell ref="IM111:IY111"/>
    <mergeCell ref="IZ111:JL111"/>
    <mergeCell ref="RZ111:SL111"/>
    <mergeCell ref="SM111:SY111"/>
    <mergeCell ref="SZ111:TL111"/>
    <mergeCell ref="AAZ110:ABL110"/>
    <mergeCell ref="ABM110:ABY110"/>
    <mergeCell ref="ABZ110:ACL110"/>
    <mergeCell ref="ACM110:ACY110"/>
    <mergeCell ref="ACZ110:ADL110"/>
    <mergeCell ref="YM110:YY110"/>
    <mergeCell ref="YZ110:ZL110"/>
    <mergeCell ref="ZM110:ZY110"/>
    <mergeCell ref="ZZ110:AAL110"/>
    <mergeCell ref="AAM110:AAY110"/>
    <mergeCell ref="VZ110:WL110"/>
    <mergeCell ref="WM110:WY110"/>
    <mergeCell ref="WZ110:XL110"/>
    <mergeCell ref="XM110:XY110"/>
    <mergeCell ref="XZ110:YL110"/>
    <mergeCell ref="TM110:TY110"/>
    <mergeCell ref="TZ110:UL110"/>
    <mergeCell ref="UM110:UY110"/>
    <mergeCell ref="UZ110:VL110"/>
    <mergeCell ref="VM110:VY110"/>
    <mergeCell ref="AKZ110:ALL110"/>
    <mergeCell ref="ALM110:ALY110"/>
    <mergeCell ref="ALZ110:AML110"/>
    <mergeCell ref="AMM110:AMY110"/>
    <mergeCell ref="AMZ110:ANL110"/>
    <mergeCell ref="AIM110:AIY110"/>
    <mergeCell ref="AIZ110:AJL110"/>
    <mergeCell ref="AJM110:AJY110"/>
    <mergeCell ref="AJZ110:AKL110"/>
    <mergeCell ref="AKM110:AKY110"/>
    <mergeCell ref="AFZ110:AGL110"/>
    <mergeCell ref="AGM110:AGY110"/>
    <mergeCell ref="AGZ110:AHL110"/>
    <mergeCell ref="AHM110:AHY110"/>
    <mergeCell ref="AHZ110:AIL110"/>
    <mergeCell ref="ADM110:ADY110"/>
    <mergeCell ref="ADZ110:AEL110"/>
    <mergeCell ref="AEM110:AEY110"/>
    <mergeCell ref="AEZ110:AFL110"/>
    <mergeCell ref="AFM110:AFY110"/>
    <mergeCell ref="AUZ110:AVL110"/>
    <mergeCell ref="AVM110:AVY110"/>
    <mergeCell ref="AVZ110:AWL110"/>
    <mergeCell ref="AWM110:AWY110"/>
    <mergeCell ref="AWZ110:AXL110"/>
    <mergeCell ref="ASM110:ASY110"/>
    <mergeCell ref="ASZ110:ATL110"/>
    <mergeCell ref="ATM110:ATY110"/>
    <mergeCell ref="ATZ110:AUL110"/>
    <mergeCell ref="AUM110:AUY110"/>
    <mergeCell ref="APZ110:AQL110"/>
    <mergeCell ref="AQM110:AQY110"/>
    <mergeCell ref="AQZ110:ARL110"/>
    <mergeCell ref="ARM110:ARY110"/>
    <mergeCell ref="ARZ110:ASL110"/>
    <mergeCell ref="ANM110:ANY110"/>
    <mergeCell ref="ANZ110:AOL110"/>
    <mergeCell ref="AOM110:AOY110"/>
    <mergeCell ref="AOZ110:APL110"/>
    <mergeCell ref="APM110:APY110"/>
    <mergeCell ref="BEZ110:BFL110"/>
    <mergeCell ref="BFM110:BFY110"/>
    <mergeCell ref="BFZ110:BGL110"/>
    <mergeCell ref="BGM110:BGY110"/>
    <mergeCell ref="BGZ110:BHL110"/>
    <mergeCell ref="BCM110:BCY110"/>
    <mergeCell ref="BCZ110:BDL110"/>
    <mergeCell ref="BDM110:BDY110"/>
    <mergeCell ref="BDZ110:BEL110"/>
    <mergeCell ref="BEM110:BEY110"/>
    <mergeCell ref="AZZ110:BAL110"/>
    <mergeCell ref="BAM110:BAY110"/>
    <mergeCell ref="BAZ110:BBL110"/>
    <mergeCell ref="BBM110:BBY110"/>
    <mergeCell ref="BBZ110:BCL110"/>
    <mergeCell ref="AXM110:AXY110"/>
    <mergeCell ref="AXZ110:AYL110"/>
    <mergeCell ref="AYM110:AYY110"/>
    <mergeCell ref="AYZ110:AZL110"/>
    <mergeCell ref="AZM110:AZY110"/>
    <mergeCell ref="BOZ110:BPL110"/>
    <mergeCell ref="BPM110:BPY110"/>
    <mergeCell ref="BPZ110:BQL110"/>
    <mergeCell ref="BQM110:BQY110"/>
    <mergeCell ref="BQZ110:BRL110"/>
    <mergeCell ref="BMM110:BMY110"/>
    <mergeCell ref="BMZ110:BNL110"/>
    <mergeCell ref="BNM110:BNY110"/>
    <mergeCell ref="BNZ110:BOL110"/>
    <mergeCell ref="BOM110:BOY110"/>
    <mergeCell ref="BJZ110:BKL110"/>
    <mergeCell ref="BKM110:BKY110"/>
    <mergeCell ref="BKZ110:BLL110"/>
    <mergeCell ref="BLM110:BLY110"/>
    <mergeCell ref="BLZ110:BML110"/>
    <mergeCell ref="BHM110:BHY110"/>
    <mergeCell ref="BHZ110:BIL110"/>
    <mergeCell ref="BIM110:BIY110"/>
    <mergeCell ref="BIZ110:BJL110"/>
    <mergeCell ref="BJM110:BJY110"/>
    <mergeCell ref="BYZ110:BZL110"/>
    <mergeCell ref="BZM110:BZY110"/>
    <mergeCell ref="BZZ110:CAL110"/>
    <mergeCell ref="CAM110:CAY110"/>
    <mergeCell ref="CAZ110:CBL110"/>
    <mergeCell ref="BWM110:BWY110"/>
    <mergeCell ref="BWZ110:BXL110"/>
    <mergeCell ref="BXM110:BXY110"/>
    <mergeCell ref="BXZ110:BYL110"/>
    <mergeCell ref="BYM110:BYY110"/>
    <mergeCell ref="BTZ110:BUL110"/>
    <mergeCell ref="BUM110:BUY110"/>
    <mergeCell ref="BUZ110:BVL110"/>
    <mergeCell ref="BVM110:BVY110"/>
    <mergeCell ref="BVZ110:BWL110"/>
    <mergeCell ref="BRM110:BRY110"/>
    <mergeCell ref="BRZ110:BSL110"/>
    <mergeCell ref="BSM110:BSY110"/>
    <mergeCell ref="BSZ110:BTL110"/>
    <mergeCell ref="BTM110:BTY110"/>
    <mergeCell ref="CIZ110:CJL110"/>
    <mergeCell ref="CJM110:CJY110"/>
    <mergeCell ref="CJZ110:CKL110"/>
    <mergeCell ref="CKM110:CKY110"/>
    <mergeCell ref="CKZ110:CLL110"/>
    <mergeCell ref="CGM110:CGY110"/>
    <mergeCell ref="CGZ110:CHL110"/>
    <mergeCell ref="CHM110:CHY110"/>
    <mergeCell ref="CHZ110:CIL110"/>
    <mergeCell ref="CIM110:CIY110"/>
    <mergeCell ref="CDZ110:CEL110"/>
    <mergeCell ref="CEM110:CEY110"/>
    <mergeCell ref="CEZ110:CFL110"/>
    <mergeCell ref="CFM110:CFY110"/>
    <mergeCell ref="CFZ110:CGL110"/>
    <mergeCell ref="CBM110:CBY110"/>
    <mergeCell ref="CBZ110:CCL110"/>
    <mergeCell ref="CCM110:CCY110"/>
    <mergeCell ref="CCZ110:CDL110"/>
    <mergeCell ref="CDM110:CDY110"/>
    <mergeCell ref="CSZ110:CTL110"/>
    <mergeCell ref="CTM110:CTY110"/>
    <mergeCell ref="CTZ110:CUL110"/>
    <mergeCell ref="CUM110:CUY110"/>
    <mergeCell ref="CUZ110:CVL110"/>
    <mergeCell ref="CQM110:CQY110"/>
    <mergeCell ref="CQZ110:CRL110"/>
    <mergeCell ref="CRM110:CRY110"/>
    <mergeCell ref="CRZ110:CSL110"/>
    <mergeCell ref="CSM110:CSY110"/>
    <mergeCell ref="CNZ110:COL110"/>
    <mergeCell ref="COM110:COY110"/>
    <mergeCell ref="COZ110:CPL110"/>
    <mergeCell ref="CPM110:CPY110"/>
    <mergeCell ref="CPZ110:CQL110"/>
    <mergeCell ref="CLM110:CLY110"/>
    <mergeCell ref="CLZ110:CML110"/>
    <mergeCell ref="CMM110:CMY110"/>
    <mergeCell ref="CMZ110:CNL110"/>
    <mergeCell ref="CNM110:CNY110"/>
    <mergeCell ref="DCZ110:DDL110"/>
    <mergeCell ref="DDM110:DDY110"/>
    <mergeCell ref="DDZ110:DEL110"/>
    <mergeCell ref="DEM110:DEY110"/>
    <mergeCell ref="DEZ110:DFL110"/>
    <mergeCell ref="DAM110:DAY110"/>
    <mergeCell ref="DAZ110:DBL110"/>
    <mergeCell ref="DBM110:DBY110"/>
    <mergeCell ref="DBZ110:DCL110"/>
    <mergeCell ref="DCM110:DCY110"/>
    <mergeCell ref="CXZ110:CYL110"/>
    <mergeCell ref="CYM110:CYY110"/>
    <mergeCell ref="CYZ110:CZL110"/>
    <mergeCell ref="CZM110:CZY110"/>
    <mergeCell ref="CZZ110:DAL110"/>
    <mergeCell ref="CVM110:CVY110"/>
    <mergeCell ref="CVZ110:CWL110"/>
    <mergeCell ref="CWM110:CWY110"/>
    <mergeCell ref="CWZ110:CXL110"/>
    <mergeCell ref="CXM110:CXY110"/>
    <mergeCell ref="DMZ110:DNL110"/>
    <mergeCell ref="DNM110:DNY110"/>
    <mergeCell ref="DNZ110:DOL110"/>
    <mergeCell ref="DOM110:DOY110"/>
    <mergeCell ref="DOZ110:DPL110"/>
    <mergeCell ref="DKM110:DKY110"/>
    <mergeCell ref="DKZ110:DLL110"/>
    <mergeCell ref="DLM110:DLY110"/>
    <mergeCell ref="DLZ110:DML110"/>
    <mergeCell ref="DMM110:DMY110"/>
    <mergeCell ref="DHZ110:DIL110"/>
    <mergeCell ref="DIM110:DIY110"/>
    <mergeCell ref="DIZ110:DJL110"/>
    <mergeCell ref="DJM110:DJY110"/>
    <mergeCell ref="DJZ110:DKL110"/>
    <mergeCell ref="DFM110:DFY110"/>
    <mergeCell ref="DFZ110:DGL110"/>
    <mergeCell ref="DGM110:DGY110"/>
    <mergeCell ref="DGZ110:DHL110"/>
    <mergeCell ref="DHM110:DHY110"/>
    <mergeCell ref="DWZ110:DXL110"/>
    <mergeCell ref="DXM110:DXY110"/>
    <mergeCell ref="DXZ110:DYL110"/>
    <mergeCell ref="DYM110:DYY110"/>
    <mergeCell ref="DYZ110:DZL110"/>
    <mergeCell ref="DUM110:DUY110"/>
    <mergeCell ref="DUZ110:DVL110"/>
    <mergeCell ref="DVM110:DVY110"/>
    <mergeCell ref="DVZ110:DWL110"/>
    <mergeCell ref="DWM110:DWY110"/>
    <mergeCell ref="DRZ110:DSL110"/>
    <mergeCell ref="DSM110:DSY110"/>
    <mergeCell ref="DSZ110:DTL110"/>
    <mergeCell ref="DTM110:DTY110"/>
    <mergeCell ref="DTZ110:DUL110"/>
    <mergeCell ref="DPM110:DPY110"/>
    <mergeCell ref="DPZ110:DQL110"/>
    <mergeCell ref="DQM110:DQY110"/>
    <mergeCell ref="DQZ110:DRL110"/>
    <mergeCell ref="DRM110:DRY110"/>
    <mergeCell ref="EGZ110:EHL110"/>
    <mergeCell ref="EHM110:EHY110"/>
    <mergeCell ref="EHZ110:EIL110"/>
    <mergeCell ref="EIM110:EIY110"/>
    <mergeCell ref="EIZ110:EJL110"/>
    <mergeCell ref="EEM110:EEY110"/>
    <mergeCell ref="EEZ110:EFL110"/>
    <mergeCell ref="EFM110:EFY110"/>
    <mergeCell ref="EFZ110:EGL110"/>
    <mergeCell ref="EGM110:EGY110"/>
    <mergeCell ref="EBZ110:ECL110"/>
    <mergeCell ref="ECM110:ECY110"/>
    <mergeCell ref="ECZ110:EDL110"/>
    <mergeCell ref="EDM110:EDY110"/>
    <mergeCell ref="EDZ110:EEL110"/>
    <mergeCell ref="DZM110:DZY110"/>
    <mergeCell ref="DZZ110:EAL110"/>
    <mergeCell ref="EAM110:EAY110"/>
    <mergeCell ref="EAZ110:EBL110"/>
    <mergeCell ref="EBM110:EBY110"/>
    <mergeCell ref="EQZ110:ERL110"/>
    <mergeCell ref="ERM110:ERY110"/>
    <mergeCell ref="ERZ110:ESL110"/>
    <mergeCell ref="ESM110:ESY110"/>
    <mergeCell ref="ESZ110:ETL110"/>
    <mergeCell ref="EOM110:EOY110"/>
    <mergeCell ref="EOZ110:EPL110"/>
    <mergeCell ref="EPM110:EPY110"/>
    <mergeCell ref="EPZ110:EQL110"/>
    <mergeCell ref="EQM110:EQY110"/>
    <mergeCell ref="ELZ110:EML110"/>
    <mergeCell ref="EMM110:EMY110"/>
    <mergeCell ref="EMZ110:ENL110"/>
    <mergeCell ref="ENM110:ENY110"/>
    <mergeCell ref="ENZ110:EOL110"/>
    <mergeCell ref="EJM110:EJY110"/>
    <mergeCell ref="EJZ110:EKL110"/>
    <mergeCell ref="EKM110:EKY110"/>
    <mergeCell ref="EKZ110:ELL110"/>
    <mergeCell ref="ELM110:ELY110"/>
    <mergeCell ref="FAZ110:FBL110"/>
    <mergeCell ref="FBM110:FBY110"/>
    <mergeCell ref="FBZ110:FCL110"/>
    <mergeCell ref="FCM110:FCY110"/>
    <mergeCell ref="FCZ110:FDL110"/>
    <mergeCell ref="EYM110:EYY110"/>
    <mergeCell ref="EYZ110:EZL110"/>
    <mergeCell ref="EZM110:EZY110"/>
    <mergeCell ref="EZZ110:FAL110"/>
    <mergeCell ref="FAM110:FAY110"/>
    <mergeCell ref="EVZ110:EWL110"/>
    <mergeCell ref="EWM110:EWY110"/>
    <mergeCell ref="EWZ110:EXL110"/>
    <mergeCell ref="EXM110:EXY110"/>
    <mergeCell ref="EXZ110:EYL110"/>
    <mergeCell ref="ETM110:ETY110"/>
    <mergeCell ref="ETZ110:EUL110"/>
    <mergeCell ref="EUM110:EUY110"/>
    <mergeCell ref="EUZ110:EVL110"/>
    <mergeCell ref="EVM110:EVY110"/>
    <mergeCell ref="FKZ110:FLL110"/>
    <mergeCell ref="FLM110:FLY110"/>
    <mergeCell ref="FLZ110:FML110"/>
    <mergeCell ref="FMM110:FMY110"/>
    <mergeCell ref="FMZ110:FNL110"/>
    <mergeCell ref="FIM110:FIY110"/>
    <mergeCell ref="FIZ110:FJL110"/>
    <mergeCell ref="FJM110:FJY110"/>
    <mergeCell ref="FJZ110:FKL110"/>
    <mergeCell ref="FKM110:FKY110"/>
    <mergeCell ref="FFZ110:FGL110"/>
    <mergeCell ref="FGM110:FGY110"/>
    <mergeCell ref="FGZ110:FHL110"/>
    <mergeCell ref="FHM110:FHY110"/>
    <mergeCell ref="FHZ110:FIL110"/>
    <mergeCell ref="FDM110:FDY110"/>
    <mergeCell ref="FDZ110:FEL110"/>
    <mergeCell ref="FEM110:FEY110"/>
    <mergeCell ref="FEZ110:FFL110"/>
    <mergeCell ref="FFM110:FFY110"/>
    <mergeCell ref="FUZ110:FVL110"/>
    <mergeCell ref="FVM110:FVY110"/>
    <mergeCell ref="FVZ110:FWL110"/>
    <mergeCell ref="FWM110:FWY110"/>
    <mergeCell ref="FWZ110:FXL110"/>
    <mergeCell ref="FSM110:FSY110"/>
    <mergeCell ref="FSZ110:FTL110"/>
    <mergeCell ref="FTM110:FTY110"/>
    <mergeCell ref="FTZ110:FUL110"/>
    <mergeCell ref="FUM110:FUY110"/>
    <mergeCell ref="FPZ110:FQL110"/>
    <mergeCell ref="FQM110:FQY110"/>
    <mergeCell ref="FQZ110:FRL110"/>
    <mergeCell ref="FRM110:FRY110"/>
    <mergeCell ref="FRZ110:FSL110"/>
    <mergeCell ref="FNM110:FNY110"/>
    <mergeCell ref="FNZ110:FOL110"/>
    <mergeCell ref="FOM110:FOY110"/>
    <mergeCell ref="FOZ110:FPL110"/>
    <mergeCell ref="FPM110:FPY110"/>
    <mergeCell ref="GEZ110:GFL110"/>
    <mergeCell ref="GFM110:GFY110"/>
    <mergeCell ref="GFZ110:GGL110"/>
    <mergeCell ref="GGM110:GGY110"/>
    <mergeCell ref="GGZ110:GHL110"/>
    <mergeCell ref="GCM110:GCY110"/>
    <mergeCell ref="GCZ110:GDL110"/>
    <mergeCell ref="GDM110:GDY110"/>
    <mergeCell ref="GDZ110:GEL110"/>
    <mergeCell ref="GEM110:GEY110"/>
    <mergeCell ref="FZZ110:GAL110"/>
    <mergeCell ref="GAM110:GAY110"/>
    <mergeCell ref="GAZ110:GBL110"/>
    <mergeCell ref="GBM110:GBY110"/>
    <mergeCell ref="GBZ110:GCL110"/>
    <mergeCell ref="FXM110:FXY110"/>
    <mergeCell ref="FXZ110:FYL110"/>
    <mergeCell ref="FYM110:FYY110"/>
    <mergeCell ref="FYZ110:FZL110"/>
    <mergeCell ref="FZM110:FZY110"/>
    <mergeCell ref="GOZ110:GPL110"/>
    <mergeCell ref="GPM110:GPY110"/>
    <mergeCell ref="GPZ110:GQL110"/>
    <mergeCell ref="GQM110:GQY110"/>
    <mergeCell ref="GQZ110:GRL110"/>
    <mergeCell ref="GMM110:GMY110"/>
    <mergeCell ref="GMZ110:GNL110"/>
    <mergeCell ref="GNM110:GNY110"/>
    <mergeCell ref="GNZ110:GOL110"/>
    <mergeCell ref="GOM110:GOY110"/>
    <mergeCell ref="GJZ110:GKL110"/>
    <mergeCell ref="GKM110:GKY110"/>
    <mergeCell ref="GKZ110:GLL110"/>
    <mergeCell ref="GLM110:GLY110"/>
    <mergeCell ref="GLZ110:GML110"/>
    <mergeCell ref="GHM110:GHY110"/>
    <mergeCell ref="GHZ110:GIL110"/>
    <mergeCell ref="GIM110:GIY110"/>
    <mergeCell ref="GIZ110:GJL110"/>
    <mergeCell ref="GJM110:GJY110"/>
    <mergeCell ref="GYZ110:GZL110"/>
    <mergeCell ref="GZM110:GZY110"/>
    <mergeCell ref="GZZ110:HAL110"/>
    <mergeCell ref="HAM110:HAY110"/>
    <mergeCell ref="HAZ110:HBL110"/>
    <mergeCell ref="GWM110:GWY110"/>
    <mergeCell ref="GWZ110:GXL110"/>
    <mergeCell ref="GXM110:GXY110"/>
    <mergeCell ref="GXZ110:GYL110"/>
    <mergeCell ref="GYM110:GYY110"/>
    <mergeCell ref="GTZ110:GUL110"/>
    <mergeCell ref="GUM110:GUY110"/>
    <mergeCell ref="GUZ110:GVL110"/>
    <mergeCell ref="GVM110:GVY110"/>
    <mergeCell ref="GVZ110:GWL110"/>
    <mergeCell ref="GRM110:GRY110"/>
    <mergeCell ref="GRZ110:GSL110"/>
    <mergeCell ref="GSM110:GSY110"/>
    <mergeCell ref="GSZ110:GTL110"/>
    <mergeCell ref="GTM110:GTY110"/>
    <mergeCell ref="HIZ110:HJL110"/>
    <mergeCell ref="HJM110:HJY110"/>
    <mergeCell ref="HJZ110:HKL110"/>
    <mergeCell ref="HKM110:HKY110"/>
    <mergeCell ref="HKZ110:HLL110"/>
    <mergeCell ref="HGM110:HGY110"/>
    <mergeCell ref="HGZ110:HHL110"/>
    <mergeCell ref="HHM110:HHY110"/>
    <mergeCell ref="HHZ110:HIL110"/>
    <mergeCell ref="HIM110:HIY110"/>
    <mergeCell ref="HDZ110:HEL110"/>
    <mergeCell ref="HEM110:HEY110"/>
    <mergeCell ref="HEZ110:HFL110"/>
    <mergeCell ref="HFM110:HFY110"/>
    <mergeCell ref="HFZ110:HGL110"/>
    <mergeCell ref="HBM110:HBY110"/>
    <mergeCell ref="HBZ110:HCL110"/>
    <mergeCell ref="HCM110:HCY110"/>
    <mergeCell ref="HCZ110:HDL110"/>
    <mergeCell ref="HDM110:HDY110"/>
    <mergeCell ref="HSZ110:HTL110"/>
    <mergeCell ref="HTM110:HTY110"/>
    <mergeCell ref="HTZ110:HUL110"/>
    <mergeCell ref="HUM110:HUY110"/>
    <mergeCell ref="HUZ110:HVL110"/>
    <mergeCell ref="HQM110:HQY110"/>
    <mergeCell ref="HQZ110:HRL110"/>
    <mergeCell ref="HRM110:HRY110"/>
    <mergeCell ref="HRZ110:HSL110"/>
    <mergeCell ref="HSM110:HSY110"/>
    <mergeCell ref="HNZ110:HOL110"/>
    <mergeCell ref="HOM110:HOY110"/>
    <mergeCell ref="HOZ110:HPL110"/>
    <mergeCell ref="HPM110:HPY110"/>
    <mergeCell ref="HPZ110:HQL110"/>
    <mergeCell ref="HLM110:HLY110"/>
    <mergeCell ref="HLZ110:HML110"/>
    <mergeCell ref="HMM110:HMY110"/>
    <mergeCell ref="HMZ110:HNL110"/>
    <mergeCell ref="HNM110:HNY110"/>
    <mergeCell ref="ICZ110:IDL110"/>
    <mergeCell ref="IDM110:IDY110"/>
    <mergeCell ref="IDZ110:IEL110"/>
    <mergeCell ref="IEM110:IEY110"/>
    <mergeCell ref="IEZ110:IFL110"/>
    <mergeCell ref="IAM110:IAY110"/>
    <mergeCell ref="IAZ110:IBL110"/>
    <mergeCell ref="IBM110:IBY110"/>
    <mergeCell ref="IBZ110:ICL110"/>
    <mergeCell ref="ICM110:ICY110"/>
    <mergeCell ref="HXZ110:HYL110"/>
    <mergeCell ref="HYM110:HYY110"/>
    <mergeCell ref="HYZ110:HZL110"/>
    <mergeCell ref="HZM110:HZY110"/>
    <mergeCell ref="HZZ110:IAL110"/>
    <mergeCell ref="HVM110:HVY110"/>
    <mergeCell ref="HVZ110:HWL110"/>
    <mergeCell ref="HWM110:HWY110"/>
    <mergeCell ref="HWZ110:HXL110"/>
    <mergeCell ref="HXM110:HXY110"/>
    <mergeCell ref="IMZ110:INL110"/>
    <mergeCell ref="INM110:INY110"/>
    <mergeCell ref="INZ110:IOL110"/>
    <mergeCell ref="IOM110:IOY110"/>
    <mergeCell ref="IOZ110:IPL110"/>
    <mergeCell ref="IKM110:IKY110"/>
    <mergeCell ref="IKZ110:ILL110"/>
    <mergeCell ref="ILM110:ILY110"/>
    <mergeCell ref="ILZ110:IML110"/>
    <mergeCell ref="IMM110:IMY110"/>
    <mergeCell ref="IHZ110:IIL110"/>
    <mergeCell ref="IIM110:IIY110"/>
    <mergeCell ref="IIZ110:IJL110"/>
    <mergeCell ref="IJM110:IJY110"/>
    <mergeCell ref="IJZ110:IKL110"/>
    <mergeCell ref="IFM110:IFY110"/>
    <mergeCell ref="IFZ110:IGL110"/>
    <mergeCell ref="IGM110:IGY110"/>
    <mergeCell ref="IGZ110:IHL110"/>
    <mergeCell ref="IHM110:IHY110"/>
    <mergeCell ref="IWZ110:IXL110"/>
    <mergeCell ref="IXM110:IXY110"/>
    <mergeCell ref="IXZ110:IYL110"/>
    <mergeCell ref="IYM110:IYY110"/>
    <mergeCell ref="IYZ110:IZL110"/>
    <mergeCell ref="IUM110:IUY110"/>
    <mergeCell ref="IUZ110:IVL110"/>
    <mergeCell ref="IVM110:IVY110"/>
    <mergeCell ref="IVZ110:IWL110"/>
    <mergeCell ref="IWM110:IWY110"/>
    <mergeCell ref="IRZ110:ISL110"/>
    <mergeCell ref="ISM110:ISY110"/>
    <mergeCell ref="ISZ110:ITL110"/>
    <mergeCell ref="ITM110:ITY110"/>
    <mergeCell ref="ITZ110:IUL110"/>
    <mergeCell ref="IPM110:IPY110"/>
    <mergeCell ref="IPZ110:IQL110"/>
    <mergeCell ref="IQM110:IQY110"/>
    <mergeCell ref="IQZ110:IRL110"/>
    <mergeCell ref="IRM110:IRY110"/>
    <mergeCell ref="JGZ110:JHL110"/>
    <mergeCell ref="JHM110:JHY110"/>
    <mergeCell ref="JHZ110:JIL110"/>
    <mergeCell ref="JIM110:JIY110"/>
    <mergeCell ref="JIZ110:JJL110"/>
    <mergeCell ref="JEM110:JEY110"/>
    <mergeCell ref="JEZ110:JFL110"/>
    <mergeCell ref="JFM110:JFY110"/>
    <mergeCell ref="JFZ110:JGL110"/>
    <mergeCell ref="JGM110:JGY110"/>
    <mergeCell ref="JBZ110:JCL110"/>
    <mergeCell ref="JCM110:JCY110"/>
    <mergeCell ref="JCZ110:JDL110"/>
    <mergeCell ref="JDM110:JDY110"/>
    <mergeCell ref="JDZ110:JEL110"/>
    <mergeCell ref="IZM110:IZY110"/>
    <mergeCell ref="IZZ110:JAL110"/>
    <mergeCell ref="JAM110:JAY110"/>
    <mergeCell ref="JAZ110:JBL110"/>
    <mergeCell ref="JBM110:JBY110"/>
    <mergeCell ref="JQZ110:JRL110"/>
    <mergeCell ref="JRM110:JRY110"/>
    <mergeCell ref="JRZ110:JSL110"/>
    <mergeCell ref="JSM110:JSY110"/>
    <mergeCell ref="JSZ110:JTL110"/>
    <mergeCell ref="JOM110:JOY110"/>
    <mergeCell ref="JOZ110:JPL110"/>
    <mergeCell ref="JPM110:JPY110"/>
    <mergeCell ref="JPZ110:JQL110"/>
    <mergeCell ref="JQM110:JQY110"/>
    <mergeCell ref="JLZ110:JML110"/>
    <mergeCell ref="JMM110:JMY110"/>
    <mergeCell ref="JMZ110:JNL110"/>
    <mergeCell ref="JNM110:JNY110"/>
    <mergeCell ref="JNZ110:JOL110"/>
    <mergeCell ref="JJM110:JJY110"/>
    <mergeCell ref="JJZ110:JKL110"/>
    <mergeCell ref="JKM110:JKY110"/>
    <mergeCell ref="JKZ110:JLL110"/>
    <mergeCell ref="JLM110:JLY110"/>
    <mergeCell ref="KAZ110:KBL110"/>
    <mergeCell ref="KBM110:KBY110"/>
    <mergeCell ref="KBZ110:KCL110"/>
    <mergeCell ref="KCM110:KCY110"/>
    <mergeCell ref="KCZ110:KDL110"/>
    <mergeCell ref="JYM110:JYY110"/>
    <mergeCell ref="JYZ110:JZL110"/>
    <mergeCell ref="JZM110:JZY110"/>
    <mergeCell ref="JZZ110:KAL110"/>
    <mergeCell ref="KAM110:KAY110"/>
    <mergeCell ref="JVZ110:JWL110"/>
    <mergeCell ref="JWM110:JWY110"/>
    <mergeCell ref="JWZ110:JXL110"/>
    <mergeCell ref="JXM110:JXY110"/>
    <mergeCell ref="JXZ110:JYL110"/>
    <mergeCell ref="JTM110:JTY110"/>
    <mergeCell ref="JTZ110:JUL110"/>
    <mergeCell ref="JUM110:JUY110"/>
    <mergeCell ref="JUZ110:JVL110"/>
    <mergeCell ref="JVM110:JVY110"/>
    <mergeCell ref="KKZ110:KLL110"/>
    <mergeCell ref="KLM110:KLY110"/>
    <mergeCell ref="KLZ110:KML110"/>
    <mergeCell ref="KMM110:KMY110"/>
    <mergeCell ref="KMZ110:KNL110"/>
    <mergeCell ref="KIM110:KIY110"/>
    <mergeCell ref="KIZ110:KJL110"/>
    <mergeCell ref="KJM110:KJY110"/>
    <mergeCell ref="KJZ110:KKL110"/>
    <mergeCell ref="KKM110:KKY110"/>
    <mergeCell ref="KFZ110:KGL110"/>
    <mergeCell ref="KGM110:KGY110"/>
    <mergeCell ref="KGZ110:KHL110"/>
    <mergeCell ref="KHM110:KHY110"/>
    <mergeCell ref="KHZ110:KIL110"/>
    <mergeCell ref="KDM110:KDY110"/>
    <mergeCell ref="KDZ110:KEL110"/>
    <mergeCell ref="KEM110:KEY110"/>
    <mergeCell ref="KEZ110:KFL110"/>
    <mergeCell ref="KFM110:KFY110"/>
    <mergeCell ref="KUZ110:KVL110"/>
    <mergeCell ref="KVM110:KVY110"/>
    <mergeCell ref="KVZ110:KWL110"/>
    <mergeCell ref="KWM110:KWY110"/>
    <mergeCell ref="KWZ110:KXL110"/>
    <mergeCell ref="KSM110:KSY110"/>
    <mergeCell ref="KSZ110:KTL110"/>
    <mergeCell ref="KTM110:KTY110"/>
    <mergeCell ref="KTZ110:KUL110"/>
    <mergeCell ref="KUM110:KUY110"/>
    <mergeCell ref="KPZ110:KQL110"/>
    <mergeCell ref="KQM110:KQY110"/>
    <mergeCell ref="KQZ110:KRL110"/>
    <mergeCell ref="KRM110:KRY110"/>
    <mergeCell ref="KRZ110:KSL110"/>
    <mergeCell ref="KNM110:KNY110"/>
    <mergeCell ref="KNZ110:KOL110"/>
    <mergeCell ref="KOM110:KOY110"/>
    <mergeCell ref="KOZ110:KPL110"/>
    <mergeCell ref="KPM110:KPY110"/>
    <mergeCell ref="LEZ110:LFL110"/>
    <mergeCell ref="LFM110:LFY110"/>
    <mergeCell ref="LFZ110:LGL110"/>
    <mergeCell ref="LGM110:LGY110"/>
    <mergeCell ref="LGZ110:LHL110"/>
    <mergeCell ref="LCM110:LCY110"/>
    <mergeCell ref="LCZ110:LDL110"/>
    <mergeCell ref="LDM110:LDY110"/>
    <mergeCell ref="LDZ110:LEL110"/>
    <mergeCell ref="LEM110:LEY110"/>
    <mergeCell ref="KZZ110:LAL110"/>
    <mergeCell ref="LAM110:LAY110"/>
    <mergeCell ref="LAZ110:LBL110"/>
    <mergeCell ref="LBM110:LBY110"/>
    <mergeCell ref="LBZ110:LCL110"/>
    <mergeCell ref="KXM110:KXY110"/>
    <mergeCell ref="KXZ110:KYL110"/>
    <mergeCell ref="KYM110:KYY110"/>
    <mergeCell ref="KYZ110:KZL110"/>
    <mergeCell ref="KZM110:KZY110"/>
    <mergeCell ref="LOZ110:LPL110"/>
    <mergeCell ref="LPM110:LPY110"/>
    <mergeCell ref="LPZ110:LQL110"/>
    <mergeCell ref="LQM110:LQY110"/>
    <mergeCell ref="LQZ110:LRL110"/>
    <mergeCell ref="LMM110:LMY110"/>
    <mergeCell ref="LMZ110:LNL110"/>
    <mergeCell ref="LNM110:LNY110"/>
    <mergeCell ref="LNZ110:LOL110"/>
    <mergeCell ref="LOM110:LOY110"/>
    <mergeCell ref="LJZ110:LKL110"/>
    <mergeCell ref="LKM110:LKY110"/>
    <mergeCell ref="LKZ110:LLL110"/>
    <mergeCell ref="LLM110:LLY110"/>
    <mergeCell ref="LLZ110:LML110"/>
    <mergeCell ref="LHM110:LHY110"/>
    <mergeCell ref="LHZ110:LIL110"/>
    <mergeCell ref="LIM110:LIY110"/>
    <mergeCell ref="LIZ110:LJL110"/>
    <mergeCell ref="LJM110:LJY110"/>
    <mergeCell ref="LYZ110:LZL110"/>
    <mergeCell ref="LZM110:LZY110"/>
    <mergeCell ref="LZZ110:MAL110"/>
    <mergeCell ref="MAM110:MAY110"/>
    <mergeCell ref="MAZ110:MBL110"/>
    <mergeCell ref="LWM110:LWY110"/>
    <mergeCell ref="LWZ110:LXL110"/>
    <mergeCell ref="LXM110:LXY110"/>
    <mergeCell ref="LXZ110:LYL110"/>
    <mergeCell ref="LYM110:LYY110"/>
    <mergeCell ref="LTZ110:LUL110"/>
    <mergeCell ref="LUM110:LUY110"/>
    <mergeCell ref="LUZ110:LVL110"/>
    <mergeCell ref="LVM110:LVY110"/>
    <mergeCell ref="LVZ110:LWL110"/>
    <mergeCell ref="LRM110:LRY110"/>
    <mergeCell ref="LRZ110:LSL110"/>
    <mergeCell ref="LSM110:LSY110"/>
    <mergeCell ref="LSZ110:LTL110"/>
    <mergeCell ref="LTM110:LTY110"/>
    <mergeCell ref="MIZ110:MJL110"/>
    <mergeCell ref="MJM110:MJY110"/>
    <mergeCell ref="MJZ110:MKL110"/>
    <mergeCell ref="MKM110:MKY110"/>
    <mergeCell ref="MKZ110:MLL110"/>
    <mergeCell ref="MGM110:MGY110"/>
    <mergeCell ref="MGZ110:MHL110"/>
    <mergeCell ref="MHM110:MHY110"/>
    <mergeCell ref="MHZ110:MIL110"/>
    <mergeCell ref="MIM110:MIY110"/>
    <mergeCell ref="MDZ110:MEL110"/>
    <mergeCell ref="MEM110:MEY110"/>
    <mergeCell ref="MEZ110:MFL110"/>
    <mergeCell ref="MFM110:MFY110"/>
    <mergeCell ref="MFZ110:MGL110"/>
    <mergeCell ref="MBM110:MBY110"/>
    <mergeCell ref="MBZ110:MCL110"/>
    <mergeCell ref="MCM110:MCY110"/>
    <mergeCell ref="MCZ110:MDL110"/>
    <mergeCell ref="MDM110:MDY110"/>
    <mergeCell ref="MSZ110:MTL110"/>
    <mergeCell ref="MTM110:MTY110"/>
    <mergeCell ref="MTZ110:MUL110"/>
    <mergeCell ref="MUM110:MUY110"/>
    <mergeCell ref="MUZ110:MVL110"/>
    <mergeCell ref="MQM110:MQY110"/>
    <mergeCell ref="MQZ110:MRL110"/>
    <mergeCell ref="MRM110:MRY110"/>
    <mergeCell ref="MRZ110:MSL110"/>
    <mergeCell ref="MSM110:MSY110"/>
    <mergeCell ref="MNZ110:MOL110"/>
    <mergeCell ref="MOM110:MOY110"/>
    <mergeCell ref="MOZ110:MPL110"/>
    <mergeCell ref="MPM110:MPY110"/>
    <mergeCell ref="MPZ110:MQL110"/>
    <mergeCell ref="MLM110:MLY110"/>
    <mergeCell ref="MLZ110:MML110"/>
    <mergeCell ref="MMM110:MMY110"/>
    <mergeCell ref="MMZ110:MNL110"/>
    <mergeCell ref="MNM110:MNY110"/>
    <mergeCell ref="NCZ110:NDL110"/>
    <mergeCell ref="NDM110:NDY110"/>
    <mergeCell ref="NDZ110:NEL110"/>
    <mergeCell ref="NEM110:NEY110"/>
    <mergeCell ref="NEZ110:NFL110"/>
    <mergeCell ref="NAM110:NAY110"/>
    <mergeCell ref="NAZ110:NBL110"/>
    <mergeCell ref="NBM110:NBY110"/>
    <mergeCell ref="NBZ110:NCL110"/>
    <mergeCell ref="NCM110:NCY110"/>
    <mergeCell ref="MXZ110:MYL110"/>
    <mergeCell ref="MYM110:MYY110"/>
    <mergeCell ref="MYZ110:MZL110"/>
    <mergeCell ref="MZM110:MZY110"/>
    <mergeCell ref="MZZ110:NAL110"/>
    <mergeCell ref="MVM110:MVY110"/>
    <mergeCell ref="MVZ110:MWL110"/>
    <mergeCell ref="MWM110:MWY110"/>
    <mergeCell ref="MWZ110:MXL110"/>
    <mergeCell ref="MXM110:MXY110"/>
    <mergeCell ref="NMZ110:NNL110"/>
    <mergeCell ref="NNM110:NNY110"/>
    <mergeCell ref="NNZ110:NOL110"/>
    <mergeCell ref="NOM110:NOY110"/>
    <mergeCell ref="NOZ110:NPL110"/>
    <mergeCell ref="NKM110:NKY110"/>
    <mergeCell ref="NKZ110:NLL110"/>
    <mergeCell ref="NLM110:NLY110"/>
    <mergeCell ref="NLZ110:NML110"/>
    <mergeCell ref="NMM110:NMY110"/>
    <mergeCell ref="NHZ110:NIL110"/>
    <mergeCell ref="NIM110:NIY110"/>
    <mergeCell ref="NIZ110:NJL110"/>
    <mergeCell ref="NJM110:NJY110"/>
    <mergeCell ref="NJZ110:NKL110"/>
    <mergeCell ref="NFM110:NFY110"/>
    <mergeCell ref="NFZ110:NGL110"/>
    <mergeCell ref="NGM110:NGY110"/>
    <mergeCell ref="NGZ110:NHL110"/>
    <mergeCell ref="NHM110:NHY110"/>
    <mergeCell ref="NWZ110:NXL110"/>
    <mergeCell ref="NXM110:NXY110"/>
    <mergeCell ref="NXZ110:NYL110"/>
    <mergeCell ref="NYM110:NYY110"/>
    <mergeCell ref="NYZ110:NZL110"/>
    <mergeCell ref="NUM110:NUY110"/>
    <mergeCell ref="NUZ110:NVL110"/>
    <mergeCell ref="NVM110:NVY110"/>
    <mergeCell ref="NVZ110:NWL110"/>
    <mergeCell ref="NWM110:NWY110"/>
    <mergeCell ref="NRZ110:NSL110"/>
    <mergeCell ref="NSM110:NSY110"/>
    <mergeCell ref="NSZ110:NTL110"/>
    <mergeCell ref="NTM110:NTY110"/>
    <mergeCell ref="NTZ110:NUL110"/>
    <mergeCell ref="NPM110:NPY110"/>
    <mergeCell ref="NPZ110:NQL110"/>
    <mergeCell ref="NQM110:NQY110"/>
    <mergeCell ref="NQZ110:NRL110"/>
    <mergeCell ref="NRM110:NRY110"/>
    <mergeCell ref="OGZ110:OHL110"/>
    <mergeCell ref="OHM110:OHY110"/>
    <mergeCell ref="OHZ110:OIL110"/>
    <mergeCell ref="OIM110:OIY110"/>
    <mergeCell ref="OIZ110:OJL110"/>
    <mergeCell ref="OEM110:OEY110"/>
    <mergeCell ref="OEZ110:OFL110"/>
    <mergeCell ref="OFM110:OFY110"/>
    <mergeCell ref="OFZ110:OGL110"/>
    <mergeCell ref="OGM110:OGY110"/>
    <mergeCell ref="OBZ110:OCL110"/>
    <mergeCell ref="OCM110:OCY110"/>
    <mergeCell ref="OCZ110:ODL110"/>
    <mergeCell ref="ODM110:ODY110"/>
    <mergeCell ref="ODZ110:OEL110"/>
    <mergeCell ref="NZM110:NZY110"/>
    <mergeCell ref="NZZ110:OAL110"/>
    <mergeCell ref="OAM110:OAY110"/>
    <mergeCell ref="OAZ110:OBL110"/>
    <mergeCell ref="OBM110:OBY110"/>
    <mergeCell ref="OQZ110:ORL110"/>
    <mergeCell ref="ORM110:ORY110"/>
    <mergeCell ref="ORZ110:OSL110"/>
    <mergeCell ref="OSM110:OSY110"/>
    <mergeCell ref="OSZ110:OTL110"/>
    <mergeCell ref="OOM110:OOY110"/>
    <mergeCell ref="OOZ110:OPL110"/>
    <mergeCell ref="OPM110:OPY110"/>
    <mergeCell ref="OPZ110:OQL110"/>
    <mergeCell ref="OQM110:OQY110"/>
    <mergeCell ref="OLZ110:OML110"/>
    <mergeCell ref="OMM110:OMY110"/>
    <mergeCell ref="OMZ110:ONL110"/>
    <mergeCell ref="ONM110:ONY110"/>
    <mergeCell ref="ONZ110:OOL110"/>
    <mergeCell ref="OJM110:OJY110"/>
    <mergeCell ref="OJZ110:OKL110"/>
    <mergeCell ref="OKM110:OKY110"/>
    <mergeCell ref="OKZ110:OLL110"/>
    <mergeCell ref="OLM110:OLY110"/>
    <mergeCell ref="PAZ110:PBL110"/>
    <mergeCell ref="PBM110:PBY110"/>
    <mergeCell ref="PBZ110:PCL110"/>
    <mergeCell ref="PCM110:PCY110"/>
    <mergeCell ref="PCZ110:PDL110"/>
    <mergeCell ref="OYM110:OYY110"/>
    <mergeCell ref="OYZ110:OZL110"/>
    <mergeCell ref="OZM110:OZY110"/>
    <mergeCell ref="OZZ110:PAL110"/>
    <mergeCell ref="PAM110:PAY110"/>
    <mergeCell ref="OVZ110:OWL110"/>
    <mergeCell ref="OWM110:OWY110"/>
    <mergeCell ref="OWZ110:OXL110"/>
    <mergeCell ref="OXM110:OXY110"/>
    <mergeCell ref="OXZ110:OYL110"/>
    <mergeCell ref="OTM110:OTY110"/>
    <mergeCell ref="OTZ110:OUL110"/>
    <mergeCell ref="OUM110:OUY110"/>
    <mergeCell ref="OUZ110:OVL110"/>
    <mergeCell ref="OVM110:OVY110"/>
    <mergeCell ref="PKZ110:PLL110"/>
    <mergeCell ref="PLM110:PLY110"/>
    <mergeCell ref="PLZ110:PML110"/>
    <mergeCell ref="PMM110:PMY110"/>
    <mergeCell ref="PMZ110:PNL110"/>
    <mergeCell ref="PIM110:PIY110"/>
    <mergeCell ref="PIZ110:PJL110"/>
    <mergeCell ref="PJM110:PJY110"/>
    <mergeCell ref="PJZ110:PKL110"/>
    <mergeCell ref="PKM110:PKY110"/>
    <mergeCell ref="PFZ110:PGL110"/>
    <mergeCell ref="PGM110:PGY110"/>
    <mergeCell ref="PGZ110:PHL110"/>
    <mergeCell ref="PHM110:PHY110"/>
    <mergeCell ref="PHZ110:PIL110"/>
    <mergeCell ref="PDM110:PDY110"/>
    <mergeCell ref="PDZ110:PEL110"/>
    <mergeCell ref="PEM110:PEY110"/>
    <mergeCell ref="PEZ110:PFL110"/>
    <mergeCell ref="PFM110:PFY110"/>
    <mergeCell ref="PUZ110:PVL110"/>
    <mergeCell ref="PVM110:PVY110"/>
    <mergeCell ref="PVZ110:PWL110"/>
    <mergeCell ref="PWM110:PWY110"/>
    <mergeCell ref="PWZ110:PXL110"/>
    <mergeCell ref="PSM110:PSY110"/>
    <mergeCell ref="PSZ110:PTL110"/>
    <mergeCell ref="PTM110:PTY110"/>
    <mergeCell ref="PTZ110:PUL110"/>
    <mergeCell ref="PUM110:PUY110"/>
    <mergeCell ref="PPZ110:PQL110"/>
    <mergeCell ref="PQM110:PQY110"/>
    <mergeCell ref="PQZ110:PRL110"/>
    <mergeCell ref="PRM110:PRY110"/>
    <mergeCell ref="PRZ110:PSL110"/>
    <mergeCell ref="PNM110:PNY110"/>
    <mergeCell ref="PNZ110:POL110"/>
    <mergeCell ref="POM110:POY110"/>
    <mergeCell ref="POZ110:PPL110"/>
    <mergeCell ref="PPM110:PPY110"/>
    <mergeCell ref="QEZ110:QFL110"/>
    <mergeCell ref="QFM110:QFY110"/>
    <mergeCell ref="QFZ110:QGL110"/>
    <mergeCell ref="QGM110:QGY110"/>
    <mergeCell ref="QGZ110:QHL110"/>
    <mergeCell ref="QCM110:QCY110"/>
    <mergeCell ref="QCZ110:QDL110"/>
    <mergeCell ref="QDM110:QDY110"/>
    <mergeCell ref="QDZ110:QEL110"/>
    <mergeCell ref="QEM110:QEY110"/>
    <mergeCell ref="PZZ110:QAL110"/>
    <mergeCell ref="QAM110:QAY110"/>
    <mergeCell ref="QAZ110:QBL110"/>
    <mergeCell ref="QBM110:QBY110"/>
    <mergeCell ref="QBZ110:QCL110"/>
    <mergeCell ref="PXM110:PXY110"/>
    <mergeCell ref="PXZ110:PYL110"/>
    <mergeCell ref="PYM110:PYY110"/>
    <mergeCell ref="PYZ110:PZL110"/>
    <mergeCell ref="PZM110:PZY110"/>
    <mergeCell ref="QOZ110:QPL110"/>
    <mergeCell ref="QPM110:QPY110"/>
    <mergeCell ref="QPZ110:QQL110"/>
    <mergeCell ref="QQM110:QQY110"/>
    <mergeCell ref="QQZ110:QRL110"/>
    <mergeCell ref="QMM110:QMY110"/>
    <mergeCell ref="QMZ110:QNL110"/>
    <mergeCell ref="QNM110:QNY110"/>
    <mergeCell ref="QNZ110:QOL110"/>
    <mergeCell ref="QOM110:QOY110"/>
    <mergeCell ref="QJZ110:QKL110"/>
    <mergeCell ref="QKM110:QKY110"/>
    <mergeCell ref="QKZ110:QLL110"/>
    <mergeCell ref="QLM110:QLY110"/>
    <mergeCell ref="QLZ110:QML110"/>
    <mergeCell ref="QHM110:QHY110"/>
    <mergeCell ref="QHZ110:QIL110"/>
    <mergeCell ref="QIM110:QIY110"/>
    <mergeCell ref="QIZ110:QJL110"/>
    <mergeCell ref="QJM110:QJY110"/>
    <mergeCell ref="QYZ110:QZL110"/>
    <mergeCell ref="QZM110:QZY110"/>
    <mergeCell ref="QZZ110:RAL110"/>
    <mergeCell ref="RAM110:RAY110"/>
    <mergeCell ref="RAZ110:RBL110"/>
    <mergeCell ref="QWM110:QWY110"/>
    <mergeCell ref="QWZ110:QXL110"/>
    <mergeCell ref="QXM110:QXY110"/>
    <mergeCell ref="QXZ110:QYL110"/>
    <mergeCell ref="QYM110:QYY110"/>
    <mergeCell ref="QTZ110:QUL110"/>
    <mergeCell ref="QUM110:QUY110"/>
    <mergeCell ref="QUZ110:QVL110"/>
    <mergeCell ref="QVM110:QVY110"/>
    <mergeCell ref="QVZ110:QWL110"/>
    <mergeCell ref="QRM110:QRY110"/>
    <mergeCell ref="QRZ110:QSL110"/>
    <mergeCell ref="QSM110:QSY110"/>
    <mergeCell ref="QSZ110:QTL110"/>
    <mergeCell ref="QTM110:QTY110"/>
    <mergeCell ref="RIZ110:RJL110"/>
    <mergeCell ref="RJM110:RJY110"/>
    <mergeCell ref="RJZ110:RKL110"/>
    <mergeCell ref="RKM110:RKY110"/>
    <mergeCell ref="RKZ110:RLL110"/>
    <mergeCell ref="RGM110:RGY110"/>
    <mergeCell ref="RGZ110:RHL110"/>
    <mergeCell ref="RHM110:RHY110"/>
    <mergeCell ref="RHZ110:RIL110"/>
    <mergeCell ref="RIM110:RIY110"/>
    <mergeCell ref="RDZ110:REL110"/>
    <mergeCell ref="REM110:REY110"/>
    <mergeCell ref="REZ110:RFL110"/>
    <mergeCell ref="RFM110:RFY110"/>
    <mergeCell ref="RFZ110:RGL110"/>
    <mergeCell ref="RBM110:RBY110"/>
    <mergeCell ref="RBZ110:RCL110"/>
    <mergeCell ref="RCM110:RCY110"/>
    <mergeCell ref="RCZ110:RDL110"/>
    <mergeCell ref="RDM110:RDY110"/>
    <mergeCell ref="RSZ110:RTL110"/>
    <mergeCell ref="RTM110:RTY110"/>
    <mergeCell ref="RTZ110:RUL110"/>
    <mergeCell ref="RUM110:RUY110"/>
    <mergeCell ref="RUZ110:RVL110"/>
    <mergeCell ref="RQM110:RQY110"/>
    <mergeCell ref="RQZ110:RRL110"/>
    <mergeCell ref="RRM110:RRY110"/>
    <mergeCell ref="RRZ110:RSL110"/>
    <mergeCell ref="RSM110:RSY110"/>
    <mergeCell ref="RNZ110:ROL110"/>
    <mergeCell ref="ROM110:ROY110"/>
    <mergeCell ref="ROZ110:RPL110"/>
    <mergeCell ref="RPM110:RPY110"/>
    <mergeCell ref="RPZ110:RQL110"/>
    <mergeCell ref="RLM110:RLY110"/>
    <mergeCell ref="RLZ110:RML110"/>
    <mergeCell ref="RMM110:RMY110"/>
    <mergeCell ref="RMZ110:RNL110"/>
    <mergeCell ref="RNM110:RNY110"/>
    <mergeCell ref="SCZ110:SDL110"/>
    <mergeCell ref="SDM110:SDY110"/>
    <mergeCell ref="SDZ110:SEL110"/>
    <mergeCell ref="SEM110:SEY110"/>
    <mergeCell ref="SEZ110:SFL110"/>
    <mergeCell ref="SAM110:SAY110"/>
    <mergeCell ref="SAZ110:SBL110"/>
    <mergeCell ref="SBM110:SBY110"/>
    <mergeCell ref="SBZ110:SCL110"/>
    <mergeCell ref="SCM110:SCY110"/>
    <mergeCell ref="RXZ110:RYL110"/>
    <mergeCell ref="RYM110:RYY110"/>
    <mergeCell ref="RYZ110:RZL110"/>
    <mergeCell ref="RZM110:RZY110"/>
    <mergeCell ref="RZZ110:SAL110"/>
    <mergeCell ref="RVM110:RVY110"/>
    <mergeCell ref="RVZ110:RWL110"/>
    <mergeCell ref="RWM110:RWY110"/>
    <mergeCell ref="RWZ110:RXL110"/>
    <mergeCell ref="RXM110:RXY110"/>
    <mergeCell ref="SMZ110:SNL110"/>
    <mergeCell ref="SNM110:SNY110"/>
    <mergeCell ref="SNZ110:SOL110"/>
    <mergeCell ref="SOM110:SOY110"/>
    <mergeCell ref="SOZ110:SPL110"/>
    <mergeCell ref="SKM110:SKY110"/>
    <mergeCell ref="SKZ110:SLL110"/>
    <mergeCell ref="SLM110:SLY110"/>
    <mergeCell ref="SLZ110:SML110"/>
    <mergeCell ref="SMM110:SMY110"/>
    <mergeCell ref="SHZ110:SIL110"/>
    <mergeCell ref="SIM110:SIY110"/>
    <mergeCell ref="SIZ110:SJL110"/>
    <mergeCell ref="SJM110:SJY110"/>
    <mergeCell ref="SJZ110:SKL110"/>
    <mergeCell ref="SFM110:SFY110"/>
    <mergeCell ref="SFZ110:SGL110"/>
    <mergeCell ref="SGM110:SGY110"/>
    <mergeCell ref="SGZ110:SHL110"/>
    <mergeCell ref="SHM110:SHY110"/>
    <mergeCell ref="SWZ110:SXL110"/>
    <mergeCell ref="SXM110:SXY110"/>
    <mergeCell ref="SXZ110:SYL110"/>
    <mergeCell ref="SYM110:SYY110"/>
    <mergeCell ref="SYZ110:SZL110"/>
    <mergeCell ref="SUM110:SUY110"/>
    <mergeCell ref="SUZ110:SVL110"/>
    <mergeCell ref="SVM110:SVY110"/>
    <mergeCell ref="SVZ110:SWL110"/>
    <mergeCell ref="SWM110:SWY110"/>
    <mergeCell ref="SRZ110:SSL110"/>
    <mergeCell ref="SSM110:SSY110"/>
    <mergeCell ref="SSZ110:STL110"/>
    <mergeCell ref="STM110:STY110"/>
    <mergeCell ref="STZ110:SUL110"/>
    <mergeCell ref="SPM110:SPY110"/>
    <mergeCell ref="SPZ110:SQL110"/>
    <mergeCell ref="SQM110:SQY110"/>
    <mergeCell ref="SQZ110:SRL110"/>
    <mergeCell ref="SRM110:SRY110"/>
    <mergeCell ref="TGZ110:THL110"/>
    <mergeCell ref="THM110:THY110"/>
    <mergeCell ref="THZ110:TIL110"/>
    <mergeCell ref="TIM110:TIY110"/>
    <mergeCell ref="TIZ110:TJL110"/>
    <mergeCell ref="TEM110:TEY110"/>
    <mergeCell ref="TEZ110:TFL110"/>
    <mergeCell ref="TFM110:TFY110"/>
    <mergeCell ref="TFZ110:TGL110"/>
    <mergeCell ref="TGM110:TGY110"/>
    <mergeCell ref="TBZ110:TCL110"/>
    <mergeCell ref="TCM110:TCY110"/>
    <mergeCell ref="TCZ110:TDL110"/>
    <mergeCell ref="TDM110:TDY110"/>
    <mergeCell ref="TDZ110:TEL110"/>
    <mergeCell ref="SZM110:SZY110"/>
    <mergeCell ref="SZZ110:TAL110"/>
    <mergeCell ref="TAM110:TAY110"/>
    <mergeCell ref="TAZ110:TBL110"/>
    <mergeCell ref="TBM110:TBY110"/>
    <mergeCell ref="TQZ110:TRL110"/>
    <mergeCell ref="TRM110:TRY110"/>
    <mergeCell ref="TRZ110:TSL110"/>
    <mergeCell ref="TSM110:TSY110"/>
    <mergeCell ref="TSZ110:TTL110"/>
    <mergeCell ref="TOM110:TOY110"/>
    <mergeCell ref="TOZ110:TPL110"/>
    <mergeCell ref="TPM110:TPY110"/>
    <mergeCell ref="TPZ110:TQL110"/>
    <mergeCell ref="TQM110:TQY110"/>
    <mergeCell ref="TLZ110:TML110"/>
    <mergeCell ref="TMM110:TMY110"/>
    <mergeCell ref="TMZ110:TNL110"/>
    <mergeCell ref="TNM110:TNY110"/>
    <mergeCell ref="TNZ110:TOL110"/>
    <mergeCell ref="TJM110:TJY110"/>
    <mergeCell ref="TJZ110:TKL110"/>
    <mergeCell ref="TKM110:TKY110"/>
    <mergeCell ref="TKZ110:TLL110"/>
    <mergeCell ref="TLM110:TLY110"/>
    <mergeCell ref="UAZ110:UBL110"/>
    <mergeCell ref="UBM110:UBY110"/>
    <mergeCell ref="UBZ110:UCL110"/>
    <mergeCell ref="UCM110:UCY110"/>
    <mergeCell ref="UCZ110:UDL110"/>
    <mergeCell ref="TYM110:TYY110"/>
    <mergeCell ref="TYZ110:TZL110"/>
    <mergeCell ref="TZM110:TZY110"/>
    <mergeCell ref="TZZ110:UAL110"/>
    <mergeCell ref="UAM110:UAY110"/>
    <mergeCell ref="TVZ110:TWL110"/>
    <mergeCell ref="TWM110:TWY110"/>
    <mergeCell ref="TWZ110:TXL110"/>
    <mergeCell ref="TXM110:TXY110"/>
    <mergeCell ref="TXZ110:TYL110"/>
    <mergeCell ref="TTM110:TTY110"/>
    <mergeCell ref="TTZ110:TUL110"/>
    <mergeCell ref="TUM110:TUY110"/>
    <mergeCell ref="TUZ110:TVL110"/>
    <mergeCell ref="TVM110:TVY110"/>
    <mergeCell ref="UKZ110:ULL110"/>
    <mergeCell ref="ULM110:ULY110"/>
    <mergeCell ref="ULZ110:UML110"/>
    <mergeCell ref="UMM110:UMY110"/>
    <mergeCell ref="UMZ110:UNL110"/>
    <mergeCell ref="UIM110:UIY110"/>
    <mergeCell ref="UIZ110:UJL110"/>
    <mergeCell ref="UJM110:UJY110"/>
    <mergeCell ref="UJZ110:UKL110"/>
    <mergeCell ref="UKM110:UKY110"/>
    <mergeCell ref="UFZ110:UGL110"/>
    <mergeCell ref="UGM110:UGY110"/>
    <mergeCell ref="UGZ110:UHL110"/>
    <mergeCell ref="UHM110:UHY110"/>
    <mergeCell ref="UHZ110:UIL110"/>
    <mergeCell ref="UDM110:UDY110"/>
    <mergeCell ref="UDZ110:UEL110"/>
    <mergeCell ref="UEM110:UEY110"/>
    <mergeCell ref="UEZ110:UFL110"/>
    <mergeCell ref="UFM110:UFY110"/>
    <mergeCell ref="UUZ110:UVL110"/>
    <mergeCell ref="UVM110:UVY110"/>
    <mergeCell ref="UVZ110:UWL110"/>
    <mergeCell ref="UWM110:UWY110"/>
    <mergeCell ref="UWZ110:UXL110"/>
    <mergeCell ref="USM110:USY110"/>
    <mergeCell ref="USZ110:UTL110"/>
    <mergeCell ref="UTM110:UTY110"/>
    <mergeCell ref="UTZ110:UUL110"/>
    <mergeCell ref="UUM110:UUY110"/>
    <mergeCell ref="UPZ110:UQL110"/>
    <mergeCell ref="UQM110:UQY110"/>
    <mergeCell ref="UQZ110:URL110"/>
    <mergeCell ref="URM110:URY110"/>
    <mergeCell ref="URZ110:USL110"/>
    <mergeCell ref="UNM110:UNY110"/>
    <mergeCell ref="UNZ110:UOL110"/>
    <mergeCell ref="UOM110:UOY110"/>
    <mergeCell ref="UOZ110:UPL110"/>
    <mergeCell ref="UPM110:UPY110"/>
    <mergeCell ref="VEZ110:VFL110"/>
    <mergeCell ref="VFM110:VFY110"/>
    <mergeCell ref="VFZ110:VGL110"/>
    <mergeCell ref="VGM110:VGY110"/>
    <mergeCell ref="VGZ110:VHL110"/>
    <mergeCell ref="VCM110:VCY110"/>
    <mergeCell ref="VCZ110:VDL110"/>
    <mergeCell ref="VDM110:VDY110"/>
    <mergeCell ref="VDZ110:VEL110"/>
    <mergeCell ref="VEM110:VEY110"/>
    <mergeCell ref="UZZ110:VAL110"/>
    <mergeCell ref="VAM110:VAY110"/>
    <mergeCell ref="VAZ110:VBL110"/>
    <mergeCell ref="VBM110:VBY110"/>
    <mergeCell ref="VBZ110:VCL110"/>
    <mergeCell ref="UXM110:UXY110"/>
    <mergeCell ref="UXZ110:UYL110"/>
    <mergeCell ref="UYM110:UYY110"/>
    <mergeCell ref="UYZ110:UZL110"/>
    <mergeCell ref="UZM110:UZY110"/>
    <mergeCell ref="VOZ110:VPL110"/>
    <mergeCell ref="VPM110:VPY110"/>
    <mergeCell ref="VPZ110:VQL110"/>
    <mergeCell ref="VQM110:VQY110"/>
    <mergeCell ref="VQZ110:VRL110"/>
    <mergeCell ref="VMM110:VMY110"/>
    <mergeCell ref="VMZ110:VNL110"/>
    <mergeCell ref="VNM110:VNY110"/>
    <mergeCell ref="VNZ110:VOL110"/>
    <mergeCell ref="VOM110:VOY110"/>
    <mergeCell ref="VJZ110:VKL110"/>
    <mergeCell ref="VKM110:VKY110"/>
    <mergeCell ref="VKZ110:VLL110"/>
    <mergeCell ref="VLM110:VLY110"/>
    <mergeCell ref="VLZ110:VML110"/>
    <mergeCell ref="VHM110:VHY110"/>
    <mergeCell ref="VHZ110:VIL110"/>
    <mergeCell ref="VIM110:VIY110"/>
    <mergeCell ref="VIZ110:VJL110"/>
    <mergeCell ref="VJM110:VJY110"/>
    <mergeCell ref="VYZ110:VZL110"/>
    <mergeCell ref="VZM110:VZY110"/>
    <mergeCell ref="VZZ110:WAL110"/>
    <mergeCell ref="WAM110:WAY110"/>
    <mergeCell ref="WAZ110:WBL110"/>
    <mergeCell ref="VWM110:VWY110"/>
    <mergeCell ref="VWZ110:VXL110"/>
    <mergeCell ref="VXM110:VXY110"/>
    <mergeCell ref="VXZ110:VYL110"/>
    <mergeCell ref="VYM110:VYY110"/>
    <mergeCell ref="VTZ110:VUL110"/>
    <mergeCell ref="VUM110:VUY110"/>
    <mergeCell ref="VUZ110:VVL110"/>
    <mergeCell ref="VVM110:VVY110"/>
    <mergeCell ref="VVZ110:VWL110"/>
    <mergeCell ref="VRM110:VRY110"/>
    <mergeCell ref="VRZ110:VSL110"/>
    <mergeCell ref="VSM110:VSY110"/>
    <mergeCell ref="VSZ110:VTL110"/>
    <mergeCell ref="VTM110:VTY110"/>
    <mergeCell ref="WIZ110:WJL110"/>
    <mergeCell ref="WJM110:WJY110"/>
    <mergeCell ref="WJZ110:WKL110"/>
    <mergeCell ref="WKM110:WKY110"/>
    <mergeCell ref="WKZ110:WLL110"/>
    <mergeCell ref="WGM110:WGY110"/>
    <mergeCell ref="WGZ110:WHL110"/>
    <mergeCell ref="WHM110:WHY110"/>
    <mergeCell ref="WHZ110:WIL110"/>
    <mergeCell ref="WIM110:WIY110"/>
    <mergeCell ref="WDZ110:WEL110"/>
    <mergeCell ref="WEM110:WEY110"/>
    <mergeCell ref="WEZ110:WFL110"/>
    <mergeCell ref="WFM110:WFY110"/>
    <mergeCell ref="WFZ110:WGL110"/>
    <mergeCell ref="WBM110:WBY110"/>
    <mergeCell ref="WBZ110:WCL110"/>
    <mergeCell ref="WCM110:WCY110"/>
    <mergeCell ref="WCZ110:WDL110"/>
    <mergeCell ref="WDM110:WDY110"/>
    <mergeCell ref="WSZ110:WTL110"/>
    <mergeCell ref="WTM110:WTY110"/>
    <mergeCell ref="WTZ110:WUL110"/>
    <mergeCell ref="WUM110:WUY110"/>
    <mergeCell ref="WUZ110:WVL110"/>
    <mergeCell ref="WQM110:WQY110"/>
    <mergeCell ref="WQZ110:WRL110"/>
    <mergeCell ref="WRM110:WRY110"/>
    <mergeCell ref="WRZ110:WSL110"/>
    <mergeCell ref="WSM110:WSY110"/>
    <mergeCell ref="WNZ110:WOL110"/>
    <mergeCell ref="WOM110:WOY110"/>
    <mergeCell ref="WOZ110:WPL110"/>
    <mergeCell ref="WPM110:WPY110"/>
    <mergeCell ref="WPZ110:WQL110"/>
    <mergeCell ref="WLM110:WLY110"/>
    <mergeCell ref="WLZ110:WML110"/>
    <mergeCell ref="WMM110:WMY110"/>
    <mergeCell ref="WMZ110:WNL110"/>
    <mergeCell ref="WNM110:WNY110"/>
    <mergeCell ref="XCZ110:XDL110"/>
    <mergeCell ref="XDM110:XDY110"/>
    <mergeCell ref="XDZ110:XEL110"/>
    <mergeCell ref="XEM110:XEY110"/>
    <mergeCell ref="XEZ110:XFC110"/>
    <mergeCell ref="XAM110:XAY110"/>
    <mergeCell ref="XAZ110:XBL110"/>
    <mergeCell ref="XBM110:XBY110"/>
    <mergeCell ref="XBZ110:XCL110"/>
    <mergeCell ref="XCM110:XCY110"/>
    <mergeCell ref="WXZ110:WYL110"/>
    <mergeCell ref="WYM110:WYY110"/>
    <mergeCell ref="WYZ110:WZL110"/>
    <mergeCell ref="WZM110:WZY110"/>
    <mergeCell ref="WZZ110:XAL110"/>
    <mergeCell ref="WVM110:WVY110"/>
    <mergeCell ref="WVZ110:WWL110"/>
    <mergeCell ref="WWM110:WWY110"/>
    <mergeCell ref="WWZ110:WXL110"/>
    <mergeCell ref="WXM110:WXY110"/>
    <mergeCell ref="EM111:EY111"/>
    <mergeCell ref="EZ111:FL111"/>
    <mergeCell ref="FM111:FY111"/>
    <mergeCell ref="FZ111:GL111"/>
    <mergeCell ref="GM111:GY111"/>
    <mergeCell ref="BZ111:CL111"/>
    <mergeCell ref="CM111:CY111"/>
    <mergeCell ref="CZ111:DL111"/>
    <mergeCell ref="DM111:DY111"/>
    <mergeCell ref="DZ111:EL111"/>
    <mergeCell ref="M111:Y111"/>
    <mergeCell ref="Z111:AL111"/>
    <mergeCell ref="AM111:AY111"/>
    <mergeCell ref="AZ111:BL111"/>
    <mergeCell ref="BM111:BY111"/>
    <mergeCell ref="QZ111:RL111"/>
    <mergeCell ref="RM111:RY111"/>
    <mergeCell ref="OM111:OY111"/>
    <mergeCell ref="OZ111:PL111"/>
    <mergeCell ref="PM111:PY111"/>
    <mergeCell ref="PZ111:QL111"/>
    <mergeCell ref="QM111:QY111"/>
    <mergeCell ref="LZ111:ML111"/>
    <mergeCell ref="MM111:MY111"/>
    <mergeCell ref="MZ111:NL111"/>
    <mergeCell ref="NM111:NY111"/>
    <mergeCell ref="NZ111:OL111"/>
    <mergeCell ref="JM111:JY111"/>
    <mergeCell ref="JZ111:KL111"/>
    <mergeCell ref="KM111:KY111"/>
    <mergeCell ref="KZ111:LL111"/>
    <mergeCell ref="LM111:LY111"/>
    <mergeCell ref="AAZ111:ABL111"/>
    <mergeCell ref="ABM111:ABY111"/>
    <mergeCell ref="ABZ111:ACL111"/>
    <mergeCell ref="ACM111:ACY111"/>
    <mergeCell ref="ACZ111:ADL111"/>
    <mergeCell ref="YM111:YY111"/>
    <mergeCell ref="YZ111:ZL111"/>
    <mergeCell ref="ZM111:ZY111"/>
    <mergeCell ref="ZZ111:AAL111"/>
    <mergeCell ref="AAM111:AAY111"/>
    <mergeCell ref="VZ111:WL111"/>
    <mergeCell ref="WM111:WY111"/>
    <mergeCell ref="WZ111:XL111"/>
    <mergeCell ref="XM111:XY111"/>
    <mergeCell ref="XZ111:YL111"/>
    <mergeCell ref="TM111:TY111"/>
    <mergeCell ref="TZ111:UL111"/>
    <mergeCell ref="UM111:UY111"/>
    <mergeCell ref="UZ111:VL111"/>
    <mergeCell ref="VM111:VY111"/>
    <mergeCell ref="AKZ111:ALL111"/>
    <mergeCell ref="ALM111:ALY111"/>
    <mergeCell ref="ALZ111:AML111"/>
    <mergeCell ref="AMM111:AMY111"/>
    <mergeCell ref="AMZ111:ANL111"/>
    <mergeCell ref="AIM111:AIY111"/>
    <mergeCell ref="AIZ111:AJL111"/>
    <mergeCell ref="AJM111:AJY111"/>
    <mergeCell ref="AJZ111:AKL111"/>
    <mergeCell ref="AKM111:AKY111"/>
    <mergeCell ref="AFZ111:AGL111"/>
    <mergeCell ref="AGM111:AGY111"/>
    <mergeCell ref="AGZ111:AHL111"/>
    <mergeCell ref="AHM111:AHY111"/>
    <mergeCell ref="AHZ111:AIL111"/>
    <mergeCell ref="ADM111:ADY111"/>
    <mergeCell ref="ADZ111:AEL111"/>
    <mergeCell ref="AEM111:AEY111"/>
    <mergeCell ref="AEZ111:AFL111"/>
    <mergeCell ref="AFM111:AFY111"/>
    <mergeCell ref="AUZ111:AVL111"/>
    <mergeCell ref="AVM111:AVY111"/>
    <mergeCell ref="AVZ111:AWL111"/>
    <mergeCell ref="AWM111:AWY111"/>
    <mergeCell ref="AWZ111:AXL111"/>
    <mergeCell ref="ASM111:ASY111"/>
    <mergeCell ref="ASZ111:ATL111"/>
    <mergeCell ref="ATM111:ATY111"/>
    <mergeCell ref="ATZ111:AUL111"/>
    <mergeCell ref="AUM111:AUY111"/>
    <mergeCell ref="APZ111:AQL111"/>
    <mergeCell ref="AQM111:AQY111"/>
    <mergeCell ref="AQZ111:ARL111"/>
    <mergeCell ref="ARM111:ARY111"/>
    <mergeCell ref="ARZ111:ASL111"/>
    <mergeCell ref="ANM111:ANY111"/>
    <mergeCell ref="ANZ111:AOL111"/>
    <mergeCell ref="AOM111:AOY111"/>
    <mergeCell ref="AOZ111:APL111"/>
    <mergeCell ref="APM111:APY111"/>
    <mergeCell ref="BEZ111:BFL111"/>
    <mergeCell ref="BFM111:BFY111"/>
    <mergeCell ref="BFZ111:BGL111"/>
    <mergeCell ref="BGM111:BGY111"/>
    <mergeCell ref="BGZ111:BHL111"/>
    <mergeCell ref="BCM111:BCY111"/>
    <mergeCell ref="BCZ111:BDL111"/>
    <mergeCell ref="BDM111:BDY111"/>
    <mergeCell ref="BDZ111:BEL111"/>
    <mergeCell ref="BEM111:BEY111"/>
    <mergeCell ref="AZZ111:BAL111"/>
    <mergeCell ref="BAM111:BAY111"/>
    <mergeCell ref="BAZ111:BBL111"/>
    <mergeCell ref="BBM111:BBY111"/>
    <mergeCell ref="BBZ111:BCL111"/>
    <mergeCell ref="AXM111:AXY111"/>
    <mergeCell ref="AXZ111:AYL111"/>
    <mergeCell ref="AYM111:AYY111"/>
    <mergeCell ref="AYZ111:AZL111"/>
    <mergeCell ref="AZM111:AZY111"/>
    <mergeCell ref="BOZ111:BPL111"/>
    <mergeCell ref="BPM111:BPY111"/>
    <mergeCell ref="BPZ111:BQL111"/>
    <mergeCell ref="BQM111:BQY111"/>
    <mergeCell ref="BQZ111:BRL111"/>
    <mergeCell ref="BMM111:BMY111"/>
    <mergeCell ref="BMZ111:BNL111"/>
    <mergeCell ref="BNM111:BNY111"/>
    <mergeCell ref="BNZ111:BOL111"/>
    <mergeCell ref="BOM111:BOY111"/>
    <mergeCell ref="BJZ111:BKL111"/>
    <mergeCell ref="BKM111:BKY111"/>
    <mergeCell ref="BKZ111:BLL111"/>
    <mergeCell ref="BLM111:BLY111"/>
    <mergeCell ref="BLZ111:BML111"/>
    <mergeCell ref="BHM111:BHY111"/>
    <mergeCell ref="BHZ111:BIL111"/>
    <mergeCell ref="BIM111:BIY111"/>
    <mergeCell ref="BIZ111:BJL111"/>
    <mergeCell ref="BJM111:BJY111"/>
    <mergeCell ref="BYZ111:BZL111"/>
    <mergeCell ref="BZM111:BZY111"/>
    <mergeCell ref="BZZ111:CAL111"/>
    <mergeCell ref="CAM111:CAY111"/>
    <mergeCell ref="CAZ111:CBL111"/>
    <mergeCell ref="BWM111:BWY111"/>
    <mergeCell ref="BWZ111:BXL111"/>
    <mergeCell ref="BXM111:BXY111"/>
    <mergeCell ref="BXZ111:BYL111"/>
    <mergeCell ref="BYM111:BYY111"/>
    <mergeCell ref="BTZ111:BUL111"/>
    <mergeCell ref="BUM111:BUY111"/>
    <mergeCell ref="BUZ111:BVL111"/>
    <mergeCell ref="BVM111:BVY111"/>
    <mergeCell ref="BVZ111:BWL111"/>
    <mergeCell ref="BRM111:BRY111"/>
    <mergeCell ref="BRZ111:BSL111"/>
    <mergeCell ref="BSM111:BSY111"/>
    <mergeCell ref="BSZ111:BTL111"/>
    <mergeCell ref="BTM111:BTY111"/>
    <mergeCell ref="CIZ111:CJL111"/>
    <mergeCell ref="CJM111:CJY111"/>
    <mergeCell ref="CJZ111:CKL111"/>
    <mergeCell ref="CKM111:CKY111"/>
    <mergeCell ref="CKZ111:CLL111"/>
    <mergeCell ref="CGM111:CGY111"/>
    <mergeCell ref="CGZ111:CHL111"/>
    <mergeCell ref="CHM111:CHY111"/>
    <mergeCell ref="CHZ111:CIL111"/>
    <mergeCell ref="CIM111:CIY111"/>
    <mergeCell ref="CDZ111:CEL111"/>
    <mergeCell ref="CEM111:CEY111"/>
    <mergeCell ref="CEZ111:CFL111"/>
    <mergeCell ref="CFM111:CFY111"/>
    <mergeCell ref="CFZ111:CGL111"/>
    <mergeCell ref="CBM111:CBY111"/>
    <mergeCell ref="CBZ111:CCL111"/>
    <mergeCell ref="CCM111:CCY111"/>
    <mergeCell ref="CCZ111:CDL111"/>
    <mergeCell ref="CDM111:CDY111"/>
    <mergeCell ref="CSZ111:CTL111"/>
    <mergeCell ref="CTM111:CTY111"/>
    <mergeCell ref="CTZ111:CUL111"/>
    <mergeCell ref="CUM111:CUY111"/>
    <mergeCell ref="CUZ111:CVL111"/>
    <mergeCell ref="CQM111:CQY111"/>
    <mergeCell ref="CQZ111:CRL111"/>
    <mergeCell ref="CRM111:CRY111"/>
    <mergeCell ref="CRZ111:CSL111"/>
    <mergeCell ref="CSM111:CSY111"/>
    <mergeCell ref="CNZ111:COL111"/>
    <mergeCell ref="COM111:COY111"/>
    <mergeCell ref="COZ111:CPL111"/>
    <mergeCell ref="CPM111:CPY111"/>
    <mergeCell ref="CPZ111:CQL111"/>
    <mergeCell ref="CLM111:CLY111"/>
    <mergeCell ref="CLZ111:CML111"/>
    <mergeCell ref="CMM111:CMY111"/>
    <mergeCell ref="CMZ111:CNL111"/>
    <mergeCell ref="CNM111:CNY111"/>
    <mergeCell ref="DCZ111:DDL111"/>
    <mergeCell ref="DDM111:DDY111"/>
    <mergeCell ref="DDZ111:DEL111"/>
    <mergeCell ref="DEM111:DEY111"/>
    <mergeCell ref="DEZ111:DFL111"/>
    <mergeCell ref="DAM111:DAY111"/>
    <mergeCell ref="DAZ111:DBL111"/>
    <mergeCell ref="DBM111:DBY111"/>
    <mergeCell ref="DBZ111:DCL111"/>
    <mergeCell ref="DCM111:DCY111"/>
    <mergeCell ref="CXZ111:CYL111"/>
    <mergeCell ref="CYM111:CYY111"/>
    <mergeCell ref="CYZ111:CZL111"/>
    <mergeCell ref="CZM111:CZY111"/>
    <mergeCell ref="CZZ111:DAL111"/>
    <mergeCell ref="CVM111:CVY111"/>
    <mergeCell ref="CVZ111:CWL111"/>
    <mergeCell ref="CWM111:CWY111"/>
    <mergeCell ref="CWZ111:CXL111"/>
    <mergeCell ref="CXM111:CXY111"/>
    <mergeCell ref="DMZ111:DNL111"/>
    <mergeCell ref="DNM111:DNY111"/>
    <mergeCell ref="DNZ111:DOL111"/>
    <mergeCell ref="DOM111:DOY111"/>
    <mergeCell ref="DOZ111:DPL111"/>
    <mergeCell ref="DKM111:DKY111"/>
    <mergeCell ref="DKZ111:DLL111"/>
    <mergeCell ref="DLM111:DLY111"/>
    <mergeCell ref="DLZ111:DML111"/>
    <mergeCell ref="DMM111:DMY111"/>
    <mergeCell ref="DHZ111:DIL111"/>
    <mergeCell ref="DIM111:DIY111"/>
    <mergeCell ref="DIZ111:DJL111"/>
    <mergeCell ref="DJM111:DJY111"/>
    <mergeCell ref="DJZ111:DKL111"/>
    <mergeCell ref="DFM111:DFY111"/>
    <mergeCell ref="DFZ111:DGL111"/>
    <mergeCell ref="DGM111:DGY111"/>
    <mergeCell ref="DGZ111:DHL111"/>
    <mergeCell ref="DHM111:DHY111"/>
    <mergeCell ref="DWZ111:DXL111"/>
    <mergeCell ref="DXM111:DXY111"/>
    <mergeCell ref="DXZ111:DYL111"/>
    <mergeCell ref="DYM111:DYY111"/>
    <mergeCell ref="DYZ111:DZL111"/>
    <mergeCell ref="DUM111:DUY111"/>
    <mergeCell ref="DUZ111:DVL111"/>
    <mergeCell ref="DVM111:DVY111"/>
    <mergeCell ref="DVZ111:DWL111"/>
    <mergeCell ref="DWM111:DWY111"/>
    <mergeCell ref="DRZ111:DSL111"/>
    <mergeCell ref="DSM111:DSY111"/>
    <mergeCell ref="DSZ111:DTL111"/>
    <mergeCell ref="DTM111:DTY111"/>
    <mergeCell ref="DTZ111:DUL111"/>
    <mergeCell ref="DPM111:DPY111"/>
    <mergeCell ref="DPZ111:DQL111"/>
    <mergeCell ref="DQM111:DQY111"/>
    <mergeCell ref="DQZ111:DRL111"/>
    <mergeCell ref="DRM111:DRY111"/>
    <mergeCell ref="EGZ111:EHL111"/>
    <mergeCell ref="EHM111:EHY111"/>
    <mergeCell ref="EHZ111:EIL111"/>
    <mergeCell ref="EIM111:EIY111"/>
    <mergeCell ref="EIZ111:EJL111"/>
    <mergeCell ref="EEM111:EEY111"/>
    <mergeCell ref="EEZ111:EFL111"/>
    <mergeCell ref="EFM111:EFY111"/>
    <mergeCell ref="EFZ111:EGL111"/>
    <mergeCell ref="EGM111:EGY111"/>
    <mergeCell ref="EBZ111:ECL111"/>
    <mergeCell ref="ECM111:ECY111"/>
    <mergeCell ref="ECZ111:EDL111"/>
    <mergeCell ref="EDM111:EDY111"/>
    <mergeCell ref="EDZ111:EEL111"/>
    <mergeCell ref="DZM111:DZY111"/>
    <mergeCell ref="DZZ111:EAL111"/>
    <mergeCell ref="EAM111:EAY111"/>
    <mergeCell ref="EAZ111:EBL111"/>
    <mergeCell ref="EBM111:EBY111"/>
    <mergeCell ref="EQZ111:ERL111"/>
    <mergeCell ref="ERM111:ERY111"/>
    <mergeCell ref="ERZ111:ESL111"/>
    <mergeCell ref="ESM111:ESY111"/>
    <mergeCell ref="ESZ111:ETL111"/>
    <mergeCell ref="EOM111:EOY111"/>
    <mergeCell ref="EOZ111:EPL111"/>
    <mergeCell ref="EPM111:EPY111"/>
    <mergeCell ref="EPZ111:EQL111"/>
    <mergeCell ref="EQM111:EQY111"/>
    <mergeCell ref="ELZ111:EML111"/>
    <mergeCell ref="EMM111:EMY111"/>
    <mergeCell ref="EMZ111:ENL111"/>
    <mergeCell ref="ENM111:ENY111"/>
    <mergeCell ref="ENZ111:EOL111"/>
    <mergeCell ref="EJM111:EJY111"/>
    <mergeCell ref="EJZ111:EKL111"/>
    <mergeCell ref="EKM111:EKY111"/>
    <mergeCell ref="EKZ111:ELL111"/>
    <mergeCell ref="ELM111:ELY111"/>
    <mergeCell ref="FAZ111:FBL111"/>
    <mergeCell ref="FBM111:FBY111"/>
    <mergeCell ref="FBZ111:FCL111"/>
    <mergeCell ref="FCM111:FCY111"/>
    <mergeCell ref="FCZ111:FDL111"/>
    <mergeCell ref="EYM111:EYY111"/>
    <mergeCell ref="EYZ111:EZL111"/>
    <mergeCell ref="EZM111:EZY111"/>
    <mergeCell ref="EZZ111:FAL111"/>
    <mergeCell ref="FAM111:FAY111"/>
    <mergeCell ref="EVZ111:EWL111"/>
    <mergeCell ref="EWM111:EWY111"/>
    <mergeCell ref="EWZ111:EXL111"/>
    <mergeCell ref="EXM111:EXY111"/>
    <mergeCell ref="EXZ111:EYL111"/>
    <mergeCell ref="ETM111:ETY111"/>
    <mergeCell ref="ETZ111:EUL111"/>
    <mergeCell ref="EUM111:EUY111"/>
    <mergeCell ref="EUZ111:EVL111"/>
    <mergeCell ref="EVM111:EVY111"/>
    <mergeCell ref="FKZ111:FLL111"/>
    <mergeCell ref="FLM111:FLY111"/>
    <mergeCell ref="FLZ111:FML111"/>
    <mergeCell ref="FMM111:FMY111"/>
    <mergeCell ref="FMZ111:FNL111"/>
    <mergeCell ref="FIM111:FIY111"/>
    <mergeCell ref="FIZ111:FJL111"/>
    <mergeCell ref="FJM111:FJY111"/>
    <mergeCell ref="FJZ111:FKL111"/>
    <mergeCell ref="FKM111:FKY111"/>
    <mergeCell ref="FFZ111:FGL111"/>
    <mergeCell ref="FGM111:FGY111"/>
    <mergeCell ref="FGZ111:FHL111"/>
    <mergeCell ref="FHM111:FHY111"/>
    <mergeCell ref="FHZ111:FIL111"/>
    <mergeCell ref="FDM111:FDY111"/>
    <mergeCell ref="FDZ111:FEL111"/>
    <mergeCell ref="FEM111:FEY111"/>
    <mergeCell ref="FEZ111:FFL111"/>
    <mergeCell ref="FFM111:FFY111"/>
    <mergeCell ref="FUZ111:FVL111"/>
    <mergeCell ref="FVM111:FVY111"/>
    <mergeCell ref="FVZ111:FWL111"/>
    <mergeCell ref="FWM111:FWY111"/>
    <mergeCell ref="FWZ111:FXL111"/>
    <mergeCell ref="FSM111:FSY111"/>
    <mergeCell ref="FSZ111:FTL111"/>
    <mergeCell ref="FTM111:FTY111"/>
    <mergeCell ref="FTZ111:FUL111"/>
    <mergeCell ref="FUM111:FUY111"/>
    <mergeCell ref="FPZ111:FQL111"/>
    <mergeCell ref="FQM111:FQY111"/>
    <mergeCell ref="FQZ111:FRL111"/>
    <mergeCell ref="FRM111:FRY111"/>
    <mergeCell ref="FRZ111:FSL111"/>
    <mergeCell ref="FNM111:FNY111"/>
    <mergeCell ref="FNZ111:FOL111"/>
    <mergeCell ref="FOM111:FOY111"/>
    <mergeCell ref="FOZ111:FPL111"/>
    <mergeCell ref="FPM111:FPY111"/>
    <mergeCell ref="GEZ111:GFL111"/>
    <mergeCell ref="GFM111:GFY111"/>
    <mergeCell ref="GFZ111:GGL111"/>
    <mergeCell ref="GGM111:GGY111"/>
    <mergeCell ref="GGZ111:GHL111"/>
    <mergeCell ref="GCM111:GCY111"/>
    <mergeCell ref="GCZ111:GDL111"/>
    <mergeCell ref="GDM111:GDY111"/>
    <mergeCell ref="GDZ111:GEL111"/>
    <mergeCell ref="GEM111:GEY111"/>
    <mergeCell ref="FZZ111:GAL111"/>
    <mergeCell ref="GAM111:GAY111"/>
    <mergeCell ref="GAZ111:GBL111"/>
    <mergeCell ref="GBM111:GBY111"/>
    <mergeCell ref="GBZ111:GCL111"/>
    <mergeCell ref="FXM111:FXY111"/>
    <mergeCell ref="FXZ111:FYL111"/>
    <mergeCell ref="FYM111:FYY111"/>
    <mergeCell ref="FYZ111:FZL111"/>
    <mergeCell ref="FZM111:FZY111"/>
    <mergeCell ref="GOZ111:GPL111"/>
    <mergeCell ref="GPM111:GPY111"/>
    <mergeCell ref="GPZ111:GQL111"/>
    <mergeCell ref="GQM111:GQY111"/>
    <mergeCell ref="GQZ111:GRL111"/>
    <mergeCell ref="GMM111:GMY111"/>
    <mergeCell ref="GMZ111:GNL111"/>
    <mergeCell ref="GNM111:GNY111"/>
    <mergeCell ref="GNZ111:GOL111"/>
    <mergeCell ref="GOM111:GOY111"/>
    <mergeCell ref="GJZ111:GKL111"/>
    <mergeCell ref="GKM111:GKY111"/>
    <mergeCell ref="GKZ111:GLL111"/>
    <mergeCell ref="GLM111:GLY111"/>
    <mergeCell ref="GLZ111:GML111"/>
    <mergeCell ref="GHM111:GHY111"/>
    <mergeCell ref="GHZ111:GIL111"/>
    <mergeCell ref="GIM111:GIY111"/>
    <mergeCell ref="GIZ111:GJL111"/>
    <mergeCell ref="GJM111:GJY111"/>
    <mergeCell ref="GYZ111:GZL111"/>
    <mergeCell ref="GZM111:GZY111"/>
    <mergeCell ref="GZZ111:HAL111"/>
    <mergeCell ref="HAM111:HAY111"/>
    <mergeCell ref="HAZ111:HBL111"/>
    <mergeCell ref="GWM111:GWY111"/>
    <mergeCell ref="GWZ111:GXL111"/>
    <mergeCell ref="GXM111:GXY111"/>
    <mergeCell ref="GXZ111:GYL111"/>
    <mergeCell ref="GYM111:GYY111"/>
    <mergeCell ref="GTZ111:GUL111"/>
    <mergeCell ref="GUM111:GUY111"/>
    <mergeCell ref="GUZ111:GVL111"/>
    <mergeCell ref="GVM111:GVY111"/>
    <mergeCell ref="GVZ111:GWL111"/>
    <mergeCell ref="GRM111:GRY111"/>
    <mergeCell ref="GRZ111:GSL111"/>
    <mergeCell ref="GSM111:GSY111"/>
    <mergeCell ref="GSZ111:GTL111"/>
    <mergeCell ref="GTM111:GTY111"/>
    <mergeCell ref="HIZ111:HJL111"/>
    <mergeCell ref="HJM111:HJY111"/>
    <mergeCell ref="HJZ111:HKL111"/>
    <mergeCell ref="HKM111:HKY111"/>
    <mergeCell ref="HKZ111:HLL111"/>
    <mergeCell ref="HGM111:HGY111"/>
    <mergeCell ref="HGZ111:HHL111"/>
    <mergeCell ref="HHM111:HHY111"/>
    <mergeCell ref="HHZ111:HIL111"/>
    <mergeCell ref="HIM111:HIY111"/>
    <mergeCell ref="HDZ111:HEL111"/>
    <mergeCell ref="HEM111:HEY111"/>
    <mergeCell ref="HEZ111:HFL111"/>
    <mergeCell ref="HFM111:HFY111"/>
    <mergeCell ref="HFZ111:HGL111"/>
    <mergeCell ref="HBM111:HBY111"/>
    <mergeCell ref="HBZ111:HCL111"/>
    <mergeCell ref="HCM111:HCY111"/>
    <mergeCell ref="HCZ111:HDL111"/>
    <mergeCell ref="HDM111:HDY111"/>
    <mergeCell ref="HSZ111:HTL111"/>
    <mergeCell ref="HTM111:HTY111"/>
    <mergeCell ref="HTZ111:HUL111"/>
    <mergeCell ref="HUM111:HUY111"/>
    <mergeCell ref="HUZ111:HVL111"/>
    <mergeCell ref="HQM111:HQY111"/>
    <mergeCell ref="HQZ111:HRL111"/>
    <mergeCell ref="HRM111:HRY111"/>
    <mergeCell ref="HRZ111:HSL111"/>
    <mergeCell ref="HSM111:HSY111"/>
    <mergeCell ref="HNZ111:HOL111"/>
    <mergeCell ref="HOM111:HOY111"/>
    <mergeCell ref="HOZ111:HPL111"/>
    <mergeCell ref="HPM111:HPY111"/>
    <mergeCell ref="HPZ111:HQL111"/>
    <mergeCell ref="HLM111:HLY111"/>
    <mergeCell ref="HLZ111:HML111"/>
    <mergeCell ref="HMM111:HMY111"/>
    <mergeCell ref="HMZ111:HNL111"/>
    <mergeCell ref="HNM111:HNY111"/>
    <mergeCell ref="ICZ111:IDL111"/>
    <mergeCell ref="IDM111:IDY111"/>
    <mergeCell ref="IDZ111:IEL111"/>
    <mergeCell ref="IEM111:IEY111"/>
    <mergeCell ref="IEZ111:IFL111"/>
    <mergeCell ref="IAM111:IAY111"/>
    <mergeCell ref="IAZ111:IBL111"/>
    <mergeCell ref="IBM111:IBY111"/>
    <mergeCell ref="IBZ111:ICL111"/>
    <mergeCell ref="ICM111:ICY111"/>
    <mergeCell ref="HXZ111:HYL111"/>
    <mergeCell ref="HYM111:HYY111"/>
    <mergeCell ref="HYZ111:HZL111"/>
    <mergeCell ref="HZM111:HZY111"/>
    <mergeCell ref="HZZ111:IAL111"/>
    <mergeCell ref="HVM111:HVY111"/>
    <mergeCell ref="HVZ111:HWL111"/>
    <mergeCell ref="HWM111:HWY111"/>
    <mergeCell ref="HWZ111:HXL111"/>
    <mergeCell ref="HXM111:HXY111"/>
    <mergeCell ref="IMZ111:INL111"/>
    <mergeCell ref="INM111:INY111"/>
    <mergeCell ref="INZ111:IOL111"/>
    <mergeCell ref="IOM111:IOY111"/>
    <mergeCell ref="IOZ111:IPL111"/>
    <mergeCell ref="IKM111:IKY111"/>
    <mergeCell ref="IKZ111:ILL111"/>
    <mergeCell ref="ILM111:ILY111"/>
    <mergeCell ref="ILZ111:IML111"/>
    <mergeCell ref="IMM111:IMY111"/>
    <mergeCell ref="IHZ111:IIL111"/>
    <mergeCell ref="IIM111:IIY111"/>
    <mergeCell ref="IIZ111:IJL111"/>
    <mergeCell ref="IJM111:IJY111"/>
    <mergeCell ref="IJZ111:IKL111"/>
    <mergeCell ref="IFM111:IFY111"/>
    <mergeCell ref="IFZ111:IGL111"/>
    <mergeCell ref="IGM111:IGY111"/>
    <mergeCell ref="IGZ111:IHL111"/>
    <mergeCell ref="IHM111:IHY111"/>
    <mergeCell ref="IWZ111:IXL111"/>
    <mergeCell ref="IXM111:IXY111"/>
    <mergeCell ref="IXZ111:IYL111"/>
    <mergeCell ref="IYM111:IYY111"/>
    <mergeCell ref="IYZ111:IZL111"/>
    <mergeCell ref="IUM111:IUY111"/>
    <mergeCell ref="IUZ111:IVL111"/>
    <mergeCell ref="IVM111:IVY111"/>
    <mergeCell ref="IVZ111:IWL111"/>
    <mergeCell ref="IWM111:IWY111"/>
    <mergeCell ref="IRZ111:ISL111"/>
    <mergeCell ref="ISM111:ISY111"/>
    <mergeCell ref="ISZ111:ITL111"/>
    <mergeCell ref="ITM111:ITY111"/>
    <mergeCell ref="ITZ111:IUL111"/>
    <mergeCell ref="IPM111:IPY111"/>
    <mergeCell ref="IPZ111:IQL111"/>
    <mergeCell ref="IQM111:IQY111"/>
    <mergeCell ref="IQZ111:IRL111"/>
    <mergeCell ref="IRM111:IRY111"/>
    <mergeCell ref="JGZ111:JHL111"/>
    <mergeCell ref="JHM111:JHY111"/>
    <mergeCell ref="JHZ111:JIL111"/>
    <mergeCell ref="JIM111:JIY111"/>
    <mergeCell ref="JIZ111:JJL111"/>
    <mergeCell ref="JEM111:JEY111"/>
    <mergeCell ref="JEZ111:JFL111"/>
    <mergeCell ref="JFM111:JFY111"/>
    <mergeCell ref="JFZ111:JGL111"/>
    <mergeCell ref="JGM111:JGY111"/>
    <mergeCell ref="JBZ111:JCL111"/>
    <mergeCell ref="JCM111:JCY111"/>
    <mergeCell ref="JCZ111:JDL111"/>
    <mergeCell ref="JDM111:JDY111"/>
    <mergeCell ref="JDZ111:JEL111"/>
    <mergeCell ref="IZM111:IZY111"/>
    <mergeCell ref="IZZ111:JAL111"/>
    <mergeCell ref="JAM111:JAY111"/>
    <mergeCell ref="JAZ111:JBL111"/>
    <mergeCell ref="JBM111:JBY111"/>
    <mergeCell ref="JQZ111:JRL111"/>
    <mergeCell ref="JRM111:JRY111"/>
    <mergeCell ref="JRZ111:JSL111"/>
    <mergeCell ref="JSM111:JSY111"/>
    <mergeCell ref="JSZ111:JTL111"/>
    <mergeCell ref="JOM111:JOY111"/>
    <mergeCell ref="JOZ111:JPL111"/>
    <mergeCell ref="JPM111:JPY111"/>
    <mergeCell ref="JPZ111:JQL111"/>
    <mergeCell ref="JQM111:JQY111"/>
    <mergeCell ref="JLZ111:JML111"/>
    <mergeCell ref="JMM111:JMY111"/>
    <mergeCell ref="JMZ111:JNL111"/>
    <mergeCell ref="JNM111:JNY111"/>
    <mergeCell ref="JNZ111:JOL111"/>
    <mergeCell ref="JJM111:JJY111"/>
    <mergeCell ref="JJZ111:JKL111"/>
    <mergeCell ref="JKM111:JKY111"/>
    <mergeCell ref="JKZ111:JLL111"/>
    <mergeCell ref="JLM111:JLY111"/>
    <mergeCell ref="KAZ111:KBL111"/>
    <mergeCell ref="KBM111:KBY111"/>
    <mergeCell ref="KBZ111:KCL111"/>
    <mergeCell ref="KCM111:KCY111"/>
    <mergeCell ref="KCZ111:KDL111"/>
    <mergeCell ref="JYM111:JYY111"/>
    <mergeCell ref="JYZ111:JZL111"/>
    <mergeCell ref="JZM111:JZY111"/>
    <mergeCell ref="JZZ111:KAL111"/>
    <mergeCell ref="KAM111:KAY111"/>
    <mergeCell ref="JVZ111:JWL111"/>
    <mergeCell ref="JWM111:JWY111"/>
    <mergeCell ref="JWZ111:JXL111"/>
    <mergeCell ref="JXM111:JXY111"/>
    <mergeCell ref="JXZ111:JYL111"/>
    <mergeCell ref="JTM111:JTY111"/>
    <mergeCell ref="JTZ111:JUL111"/>
    <mergeCell ref="JUM111:JUY111"/>
    <mergeCell ref="JUZ111:JVL111"/>
    <mergeCell ref="JVM111:JVY111"/>
    <mergeCell ref="KKZ111:KLL111"/>
    <mergeCell ref="KLM111:KLY111"/>
    <mergeCell ref="KLZ111:KML111"/>
    <mergeCell ref="KMM111:KMY111"/>
    <mergeCell ref="KMZ111:KNL111"/>
    <mergeCell ref="KIM111:KIY111"/>
    <mergeCell ref="KIZ111:KJL111"/>
    <mergeCell ref="KJM111:KJY111"/>
    <mergeCell ref="KJZ111:KKL111"/>
    <mergeCell ref="KKM111:KKY111"/>
    <mergeCell ref="KFZ111:KGL111"/>
    <mergeCell ref="KGM111:KGY111"/>
    <mergeCell ref="KGZ111:KHL111"/>
    <mergeCell ref="KHM111:KHY111"/>
    <mergeCell ref="KHZ111:KIL111"/>
    <mergeCell ref="KDM111:KDY111"/>
    <mergeCell ref="KDZ111:KEL111"/>
    <mergeCell ref="KEM111:KEY111"/>
    <mergeCell ref="KEZ111:KFL111"/>
    <mergeCell ref="KFM111:KFY111"/>
    <mergeCell ref="KUZ111:KVL111"/>
    <mergeCell ref="KVM111:KVY111"/>
    <mergeCell ref="KVZ111:KWL111"/>
    <mergeCell ref="KWM111:KWY111"/>
    <mergeCell ref="KWZ111:KXL111"/>
    <mergeCell ref="KSM111:KSY111"/>
    <mergeCell ref="KSZ111:KTL111"/>
    <mergeCell ref="KTM111:KTY111"/>
    <mergeCell ref="KTZ111:KUL111"/>
    <mergeCell ref="KUM111:KUY111"/>
    <mergeCell ref="KPZ111:KQL111"/>
    <mergeCell ref="KQM111:KQY111"/>
    <mergeCell ref="KQZ111:KRL111"/>
    <mergeCell ref="KRM111:KRY111"/>
    <mergeCell ref="KRZ111:KSL111"/>
    <mergeCell ref="KNM111:KNY111"/>
    <mergeCell ref="KNZ111:KOL111"/>
    <mergeCell ref="KOM111:KOY111"/>
    <mergeCell ref="KOZ111:KPL111"/>
    <mergeCell ref="KPM111:KPY111"/>
    <mergeCell ref="LEZ111:LFL111"/>
    <mergeCell ref="LFM111:LFY111"/>
    <mergeCell ref="LFZ111:LGL111"/>
    <mergeCell ref="LGM111:LGY111"/>
    <mergeCell ref="LGZ111:LHL111"/>
    <mergeCell ref="LCM111:LCY111"/>
    <mergeCell ref="LCZ111:LDL111"/>
    <mergeCell ref="LDM111:LDY111"/>
    <mergeCell ref="LDZ111:LEL111"/>
    <mergeCell ref="LEM111:LEY111"/>
    <mergeCell ref="KZZ111:LAL111"/>
    <mergeCell ref="LAM111:LAY111"/>
    <mergeCell ref="LAZ111:LBL111"/>
    <mergeCell ref="LBM111:LBY111"/>
    <mergeCell ref="LBZ111:LCL111"/>
    <mergeCell ref="KXM111:KXY111"/>
    <mergeCell ref="KXZ111:KYL111"/>
    <mergeCell ref="KYM111:KYY111"/>
    <mergeCell ref="KYZ111:KZL111"/>
    <mergeCell ref="KZM111:KZY111"/>
    <mergeCell ref="LOZ111:LPL111"/>
    <mergeCell ref="LPM111:LPY111"/>
    <mergeCell ref="LPZ111:LQL111"/>
    <mergeCell ref="LQM111:LQY111"/>
    <mergeCell ref="LQZ111:LRL111"/>
    <mergeCell ref="LMM111:LMY111"/>
    <mergeCell ref="LMZ111:LNL111"/>
    <mergeCell ref="LNM111:LNY111"/>
    <mergeCell ref="LNZ111:LOL111"/>
    <mergeCell ref="LOM111:LOY111"/>
    <mergeCell ref="LJZ111:LKL111"/>
    <mergeCell ref="LKM111:LKY111"/>
    <mergeCell ref="LKZ111:LLL111"/>
    <mergeCell ref="LLM111:LLY111"/>
    <mergeCell ref="LLZ111:LML111"/>
    <mergeCell ref="LHM111:LHY111"/>
    <mergeCell ref="LHZ111:LIL111"/>
    <mergeCell ref="LIM111:LIY111"/>
    <mergeCell ref="LIZ111:LJL111"/>
    <mergeCell ref="LJM111:LJY111"/>
    <mergeCell ref="LYZ111:LZL111"/>
    <mergeCell ref="LZM111:LZY111"/>
    <mergeCell ref="LZZ111:MAL111"/>
    <mergeCell ref="MAM111:MAY111"/>
    <mergeCell ref="MAZ111:MBL111"/>
    <mergeCell ref="LWM111:LWY111"/>
    <mergeCell ref="LWZ111:LXL111"/>
    <mergeCell ref="LXM111:LXY111"/>
    <mergeCell ref="LXZ111:LYL111"/>
    <mergeCell ref="LYM111:LYY111"/>
    <mergeCell ref="LTZ111:LUL111"/>
    <mergeCell ref="LUM111:LUY111"/>
    <mergeCell ref="LUZ111:LVL111"/>
    <mergeCell ref="LVM111:LVY111"/>
    <mergeCell ref="LVZ111:LWL111"/>
    <mergeCell ref="LRM111:LRY111"/>
    <mergeCell ref="LRZ111:LSL111"/>
    <mergeCell ref="LSM111:LSY111"/>
    <mergeCell ref="LSZ111:LTL111"/>
    <mergeCell ref="LTM111:LTY111"/>
    <mergeCell ref="MIZ111:MJL111"/>
    <mergeCell ref="MJM111:MJY111"/>
    <mergeCell ref="MJZ111:MKL111"/>
    <mergeCell ref="MKM111:MKY111"/>
    <mergeCell ref="MKZ111:MLL111"/>
    <mergeCell ref="MGM111:MGY111"/>
    <mergeCell ref="MGZ111:MHL111"/>
    <mergeCell ref="MHM111:MHY111"/>
    <mergeCell ref="MHZ111:MIL111"/>
    <mergeCell ref="MIM111:MIY111"/>
    <mergeCell ref="MDZ111:MEL111"/>
    <mergeCell ref="MEM111:MEY111"/>
    <mergeCell ref="MEZ111:MFL111"/>
    <mergeCell ref="MFM111:MFY111"/>
    <mergeCell ref="MFZ111:MGL111"/>
    <mergeCell ref="MBM111:MBY111"/>
    <mergeCell ref="MBZ111:MCL111"/>
    <mergeCell ref="MCM111:MCY111"/>
    <mergeCell ref="MCZ111:MDL111"/>
    <mergeCell ref="MDM111:MDY111"/>
    <mergeCell ref="MSZ111:MTL111"/>
    <mergeCell ref="MTM111:MTY111"/>
    <mergeCell ref="MTZ111:MUL111"/>
    <mergeCell ref="MUM111:MUY111"/>
    <mergeCell ref="MUZ111:MVL111"/>
    <mergeCell ref="MQM111:MQY111"/>
    <mergeCell ref="MQZ111:MRL111"/>
    <mergeCell ref="MRM111:MRY111"/>
    <mergeCell ref="MRZ111:MSL111"/>
    <mergeCell ref="MSM111:MSY111"/>
    <mergeCell ref="MNZ111:MOL111"/>
    <mergeCell ref="MOM111:MOY111"/>
    <mergeCell ref="MOZ111:MPL111"/>
    <mergeCell ref="MPM111:MPY111"/>
    <mergeCell ref="MPZ111:MQL111"/>
    <mergeCell ref="MLM111:MLY111"/>
    <mergeCell ref="MLZ111:MML111"/>
    <mergeCell ref="MMM111:MMY111"/>
    <mergeCell ref="MMZ111:MNL111"/>
    <mergeCell ref="MNM111:MNY111"/>
    <mergeCell ref="NCZ111:NDL111"/>
    <mergeCell ref="NDM111:NDY111"/>
    <mergeCell ref="NDZ111:NEL111"/>
    <mergeCell ref="NEM111:NEY111"/>
    <mergeCell ref="NEZ111:NFL111"/>
    <mergeCell ref="NAM111:NAY111"/>
    <mergeCell ref="NAZ111:NBL111"/>
    <mergeCell ref="NBM111:NBY111"/>
    <mergeCell ref="NBZ111:NCL111"/>
    <mergeCell ref="NCM111:NCY111"/>
    <mergeCell ref="MXZ111:MYL111"/>
    <mergeCell ref="MYM111:MYY111"/>
    <mergeCell ref="MYZ111:MZL111"/>
    <mergeCell ref="MZM111:MZY111"/>
    <mergeCell ref="MZZ111:NAL111"/>
    <mergeCell ref="MVM111:MVY111"/>
    <mergeCell ref="MVZ111:MWL111"/>
    <mergeCell ref="MWM111:MWY111"/>
    <mergeCell ref="MWZ111:MXL111"/>
    <mergeCell ref="MXM111:MXY111"/>
    <mergeCell ref="NMZ111:NNL111"/>
    <mergeCell ref="NNM111:NNY111"/>
    <mergeCell ref="NNZ111:NOL111"/>
    <mergeCell ref="NOM111:NOY111"/>
    <mergeCell ref="NOZ111:NPL111"/>
    <mergeCell ref="NKM111:NKY111"/>
    <mergeCell ref="NKZ111:NLL111"/>
    <mergeCell ref="NLM111:NLY111"/>
    <mergeCell ref="NLZ111:NML111"/>
    <mergeCell ref="NMM111:NMY111"/>
    <mergeCell ref="NHZ111:NIL111"/>
    <mergeCell ref="NIM111:NIY111"/>
    <mergeCell ref="NIZ111:NJL111"/>
    <mergeCell ref="NJM111:NJY111"/>
    <mergeCell ref="NJZ111:NKL111"/>
    <mergeCell ref="NFM111:NFY111"/>
    <mergeCell ref="NFZ111:NGL111"/>
    <mergeCell ref="NGM111:NGY111"/>
    <mergeCell ref="NGZ111:NHL111"/>
    <mergeCell ref="NHM111:NHY111"/>
    <mergeCell ref="NWZ111:NXL111"/>
    <mergeCell ref="NXM111:NXY111"/>
    <mergeCell ref="NXZ111:NYL111"/>
    <mergeCell ref="NYM111:NYY111"/>
    <mergeCell ref="NYZ111:NZL111"/>
    <mergeCell ref="NUM111:NUY111"/>
    <mergeCell ref="NUZ111:NVL111"/>
    <mergeCell ref="NVM111:NVY111"/>
    <mergeCell ref="NVZ111:NWL111"/>
    <mergeCell ref="NWM111:NWY111"/>
    <mergeCell ref="NRZ111:NSL111"/>
    <mergeCell ref="NSM111:NSY111"/>
    <mergeCell ref="NSZ111:NTL111"/>
    <mergeCell ref="NTM111:NTY111"/>
    <mergeCell ref="NTZ111:NUL111"/>
    <mergeCell ref="NPM111:NPY111"/>
    <mergeCell ref="NPZ111:NQL111"/>
    <mergeCell ref="NQM111:NQY111"/>
    <mergeCell ref="NQZ111:NRL111"/>
    <mergeCell ref="NRM111:NRY111"/>
    <mergeCell ref="OGZ111:OHL111"/>
    <mergeCell ref="OHM111:OHY111"/>
    <mergeCell ref="OHZ111:OIL111"/>
    <mergeCell ref="OIM111:OIY111"/>
    <mergeCell ref="OIZ111:OJL111"/>
    <mergeCell ref="OEM111:OEY111"/>
    <mergeCell ref="OEZ111:OFL111"/>
    <mergeCell ref="OFM111:OFY111"/>
    <mergeCell ref="OFZ111:OGL111"/>
    <mergeCell ref="OGM111:OGY111"/>
    <mergeCell ref="OBZ111:OCL111"/>
    <mergeCell ref="OCM111:OCY111"/>
    <mergeCell ref="OCZ111:ODL111"/>
    <mergeCell ref="ODM111:ODY111"/>
    <mergeCell ref="ODZ111:OEL111"/>
    <mergeCell ref="NZM111:NZY111"/>
    <mergeCell ref="NZZ111:OAL111"/>
    <mergeCell ref="OAM111:OAY111"/>
    <mergeCell ref="OAZ111:OBL111"/>
    <mergeCell ref="OBM111:OBY111"/>
    <mergeCell ref="OQZ111:ORL111"/>
    <mergeCell ref="ORM111:ORY111"/>
    <mergeCell ref="ORZ111:OSL111"/>
    <mergeCell ref="OSM111:OSY111"/>
    <mergeCell ref="OSZ111:OTL111"/>
    <mergeCell ref="OOM111:OOY111"/>
    <mergeCell ref="OOZ111:OPL111"/>
    <mergeCell ref="OPM111:OPY111"/>
    <mergeCell ref="OPZ111:OQL111"/>
    <mergeCell ref="OQM111:OQY111"/>
    <mergeCell ref="OLZ111:OML111"/>
    <mergeCell ref="OMM111:OMY111"/>
    <mergeCell ref="OMZ111:ONL111"/>
    <mergeCell ref="ONM111:ONY111"/>
    <mergeCell ref="ONZ111:OOL111"/>
    <mergeCell ref="OJM111:OJY111"/>
    <mergeCell ref="OJZ111:OKL111"/>
    <mergeCell ref="OKM111:OKY111"/>
    <mergeCell ref="OKZ111:OLL111"/>
    <mergeCell ref="OLM111:OLY111"/>
    <mergeCell ref="PAZ111:PBL111"/>
    <mergeCell ref="PBM111:PBY111"/>
    <mergeCell ref="PBZ111:PCL111"/>
    <mergeCell ref="PCM111:PCY111"/>
    <mergeCell ref="PCZ111:PDL111"/>
    <mergeCell ref="OYM111:OYY111"/>
    <mergeCell ref="OYZ111:OZL111"/>
    <mergeCell ref="OZM111:OZY111"/>
    <mergeCell ref="OZZ111:PAL111"/>
    <mergeCell ref="PAM111:PAY111"/>
    <mergeCell ref="OVZ111:OWL111"/>
    <mergeCell ref="OWM111:OWY111"/>
    <mergeCell ref="OWZ111:OXL111"/>
    <mergeCell ref="OXM111:OXY111"/>
    <mergeCell ref="OXZ111:OYL111"/>
    <mergeCell ref="OTM111:OTY111"/>
    <mergeCell ref="OTZ111:OUL111"/>
    <mergeCell ref="OUM111:OUY111"/>
    <mergeCell ref="OUZ111:OVL111"/>
    <mergeCell ref="OVM111:OVY111"/>
    <mergeCell ref="PKZ111:PLL111"/>
    <mergeCell ref="PLM111:PLY111"/>
    <mergeCell ref="PLZ111:PML111"/>
    <mergeCell ref="PMM111:PMY111"/>
    <mergeCell ref="PMZ111:PNL111"/>
    <mergeCell ref="PIM111:PIY111"/>
    <mergeCell ref="PIZ111:PJL111"/>
    <mergeCell ref="PJM111:PJY111"/>
    <mergeCell ref="PJZ111:PKL111"/>
    <mergeCell ref="PKM111:PKY111"/>
    <mergeCell ref="PFZ111:PGL111"/>
    <mergeCell ref="PGM111:PGY111"/>
    <mergeCell ref="PGZ111:PHL111"/>
    <mergeCell ref="PHM111:PHY111"/>
    <mergeCell ref="PHZ111:PIL111"/>
    <mergeCell ref="PDM111:PDY111"/>
    <mergeCell ref="PDZ111:PEL111"/>
    <mergeCell ref="PEM111:PEY111"/>
    <mergeCell ref="PEZ111:PFL111"/>
    <mergeCell ref="PFM111:PFY111"/>
    <mergeCell ref="PUZ111:PVL111"/>
    <mergeCell ref="PVM111:PVY111"/>
    <mergeCell ref="PVZ111:PWL111"/>
    <mergeCell ref="PWM111:PWY111"/>
    <mergeCell ref="PWZ111:PXL111"/>
    <mergeCell ref="PSM111:PSY111"/>
    <mergeCell ref="PSZ111:PTL111"/>
    <mergeCell ref="PTM111:PTY111"/>
    <mergeCell ref="PTZ111:PUL111"/>
    <mergeCell ref="PUM111:PUY111"/>
    <mergeCell ref="PPZ111:PQL111"/>
    <mergeCell ref="PQM111:PQY111"/>
    <mergeCell ref="PQZ111:PRL111"/>
    <mergeCell ref="PRM111:PRY111"/>
    <mergeCell ref="PRZ111:PSL111"/>
    <mergeCell ref="PNM111:PNY111"/>
    <mergeCell ref="PNZ111:POL111"/>
    <mergeCell ref="POM111:POY111"/>
    <mergeCell ref="POZ111:PPL111"/>
    <mergeCell ref="PPM111:PPY111"/>
    <mergeCell ref="QEZ111:QFL111"/>
    <mergeCell ref="QFM111:QFY111"/>
    <mergeCell ref="QFZ111:QGL111"/>
    <mergeCell ref="QGM111:QGY111"/>
    <mergeCell ref="QGZ111:QHL111"/>
    <mergeCell ref="QCM111:QCY111"/>
    <mergeCell ref="QCZ111:QDL111"/>
    <mergeCell ref="QDM111:QDY111"/>
    <mergeCell ref="QDZ111:QEL111"/>
    <mergeCell ref="QEM111:QEY111"/>
    <mergeCell ref="PZZ111:QAL111"/>
    <mergeCell ref="QAM111:QAY111"/>
    <mergeCell ref="QAZ111:QBL111"/>
    <mergeCell ref="QBM111:QBY111"/>
    <mergeCell ref="QBZ111:QCL111"/>
    <mergeCell ref="PXM111:PXY111"/>
    <mergeCell ref="PXZ111:PYL111"/>
    <mergeCell ref="PYM111:PYY111"/>
    <mergeCell ref="PYZ111:PZL111"/>
    <mergeCell ref="PZM111:PZY111"/>
    <mergeCell ref="QOZ111:QPL111"/>
    <mergeCell ref="QPM111:QPY111"/>
    <mergeCell ref="QPZ111:QQL111"/>
    <mergeCell ref="QQM111:QQY111"/>
    <mergeCell ref="QQZ111:QRL111"/>
    <mergeCell ref="QMM111:QMY111"/>
    <mergeCell ref="QMZ111:QNL111"/>
    <mergeCell ref="QNM111:QNY111"/>
    <mergeCell ref="QNZ111:QOL111"/>
    <mergeCell ref="QOM111:QOY111"/>
    <mergeCell ref="QJZ111:QKL111"/>
    <mergeCell ref="QKM111:QKY111"/>
    <mergeCell ref="QKZ111:QLL111"/>
    <mergeCell ref="QLM111:QLY111"/>
    <mergeCell ref="QLZ111:QML111"/>
    <mergeCell ref="QHM111:QHY111"/>
    <mergeCell ref="QHZ111:QIL111"/>
    <mergeCell ref="QIM111:QIY111"/>
    <mergeCell ref="QIZ111:QJL111"/>
    <mergeCell ref="QJM111:QJY111"/>
    <mergeCell ref="QYZ111:QZL111"/>
    <mergeCell ref="QZM111:QZY111"/>
    <mergeCell ref="QZZ111:RAL111"/>
    <mergeCell ref="RAM111:RAY111"/>
    <mergeCell ref="RAZ111:RBL111"/>
    <mergeCell ref="QWM111:QWY111"/>
    <mergeCell ref="QWZ111:QXL111"/>
    <mergeCell ref="QXM111:QXY111"/>
    <mergeCell ref="QXZ111:QYL111"/>
    <mergeCell ref="QYM111:QYY111"/>
    <mergeCell ref="QTZ111:QUL111"/>
    <mergeCell ref="QUM111:QUY111"/>
    <mergeCell ref="QUZ111:QVL111"/>
    <mergeCell ref="QVM111:QVY111"/>
    <mergeCell ref="QVZ111:QWL111"/>
    <mergeCell ref="QRM111:QRY111"/>
    <mergeCell ref="QRZ111:QSL111"/>
    <mergeCell ref="QSM111:QSY111"/>
    <mergeCell ref="QSZ111:QTL111"/>
    <mergeCell ref="QTM111:QTY111"/>
    <mergeCell ref="RIZ111:RJL111"/>
    <mergeCell ref="RJM111:RJY111"/>
    <mergeCell ref="RJZ111:RKL111"/>
    <mergeCell ref="RKM111:RKY111"/>
    <mergeCell ref="RKZ111:RLL111"/>
    <mergeCell ref="RGM111:RGY111"/>
    <mergeCell ref="RGZ111:RHL111"/>
    <mergeCell ref="RHM111:RHY111"/>
    <mergeCell ref="RHZ111:RIL111"/>
    <mergeCell ref="RIM111:RIY111"/>
    <mergeCell ref="RDZ111:REL111"/>
    <mergeCell ref="REM111:REY111"/>
    <mergeCell ref="REZ111:RFL111"/>
    <mergeCell ref="RFM111:RFY111"/>
    <mergeCell ref="RFZ111:RGL111"/>
    <mergeCell ref="RBM111:RBY111"/>
    <mergeCell ref="RBZ111:RCL111"/>
    <mergeCell ref="RCM111:RCY111"/>
    <mergeCell ref="RCZ111:RDL111"/>
    <mergeCell ref="RDM111:RDY111"/>
    <mergeCell ref="RSZ111:RTL111"/>
    <mergeCell ref="RTM111:RTY111"/>
    <mergeCell ref="RTZ111:RUL111"/>
    <mergeCell ref="RUM111:RUY111"/>
    <mergeCell ref="RUZ111:RVL111"/>
    <mergeCell ref="RQM111:RQY111"/>
    <mergeCell ref="RQZ111:RRL111"/>
    <mergeCell ref="RRM111:RRY111"/>
    <mergeCell ref="RRZ111:RSL111"/>
    <mergeCell ref="RSM111:RSY111"/>
    <mergeCell ref="RNZ111:ROL111"/>
    <mergeCell ref="ROM111:ROY111"/>
    <mergeCell ref="ROZ111:RPL111"/>
    <mergeCell ref="RPM111:RPY111"/>
    <mergeCell ref="RPZ111:RQL111"/>
    <mergeCell ref="RLM111:RLY111"/>
    <mergeCell ref="RLZ111:RML111"/>
    <mergeCell ref="RMM111:RMY111"/>
    <mergeCell ref="RMZ111:RNL111"/>
    <mergeCell ref="RNM111:RNY111"/>
    <mergeCell ref="SCZ111:SDL111"/>
    <mergeCell ref="SDM111:SDY111"/>
    <mergeCell ref="SDZ111:SEL111"/>
    <mergeCell ref="SEM111:SEY111"/>
    <mergeCell ref="SEZ111:SFL111"/>
    <mergeCell ref="SAM111:SAY111"/>
    <mergeCell ref="SAZ111:SBL111"/>
    <mergeCell ref="SBM111:SBY111"/>
    <mergeCell ref="SBZ111:SCL111"/>
    <mergeCell ref="SCM111:SCY111"/>
    <mergeCell ref="RXZ111:RYL111"/>
    <mergeCell ref="RYM111:RYY111"/>
    <mergeCell ref="RYZ111:RZL111"/>
    <mergeCell ref="RZM111:RZY111"/>
    <mergeCell ref="RZZ111:SAL111"/>
    <mergeCell ref="RVM111:RVY111"/>
    <mergeCell ref="RVZ111:RWL111"/>
    <mergeCell ref="RWM111:RWY111"/>
    <mergeCell ref="RWZ111:RXL111"/>
    <mergeCell ref="RXM111:RXY111"/>
    <mergeCell ref="SMZ111:SNL111"/>
    <mergeCell ref="SNM111:SNY111"/>
    <mergeCell ref="SNZ111:SOL111"/>
    <mergeCell ref="SOM111:SOY111"/>
    <mergeCell ref="SOZ111:SPL111"/>
    <mergeCell ref="SKM111:SKY111"/>
    <mergeCell ref="SKZ111:SLL111"/>
    <mergeCell ref="SLM111:SLY111"/>
    <mergeCell ref="SLZ111:SML111"/>
    <mergeCell ref="SMM111:SMY111"/>
    <mergeCell ref="SHZ111:SIL111"/>
    <mergeCell ref="SIM111:SIY111"/>
    <mergeCell ref="SIZ111:SJL111"/>
    <mergeCell ref="SJM111:SJY111"/>
    <mergeCell ref="SJZ111:SKL111"/>
    <mergeCell ref="SFM111:SFY111"/>
    <mergeCell ref="SFZ111:SGL111"/>
    <mergeCell ref="SGM111:SGY111"/>
    <mergeCell ref="SGZ111:SHL111"/>
    <mergeCell ref="SHM111:SHY111"/>
    <mergeCell ref="SWZ111:SXL111"/>
    <mergeCell ref="SXM111:SXY111"/>
    <mergeCell ref="SXZ111:SYL111"/>
    <mergeCell ref="SYM111:SYY111"/>
    <mergeCell ref="SYZ111:SZL111"/>
    <mergeCell ref="SUM111:SUY111"/>
    <mergeCell ref="SUZ111:SVL111"/>
    <mergeCell ref="SVM111:SVY111"/>
    <mergeCell ref="SVZ111:SWL111"/>
    <mergeCell ref="SWM111:SWY111"/>
    <mergeCell ref="SRZ111:SSL111"/>
    <mergeCell ref="SSM111:SSY111"/>
    <mergeCell ref="SSZ111:STL111"/>
    <mergeCell ref="STM111:STY111"/>
    <mergeCell ref="STZ111:SUL111"/>
    <mergeCell ref="SPM111:SPY111"/>
    <mergeCell ref="SPZ111:SQL111"/>
    <mergeCell ref="SQM111:SQY111"/>
    <mergeCell ref="SQZ111:SRL111"/>
    <mergeCell ref="SRM111:SRY111"/>
    <mergeCell ref="TGZ111:THL111"/>
    <mergeCell ref="THM111:THY111"/>
    <mergeCell ref="THZ111:TIL111"/>
    <mergeCell ref="TIM111:TIY111"/>
    <mergeCell ref="TIZ111:TJL111"/>
    <mergeCell ref="TEM111:TEY111"/>
    <mergeCell ref="TEZ111:TFL111"/>
    <mergeCell ref="TFM111:TFY111"/>
    <mergeCell ref="TFZ111:TGL111"/>
    <mergeCell ref="TGM111:TGY111"/>
    <mergeCell ref="TBZ111:TCL111"/>
    <mergeCell ref="TCM111:TCY111"/>
    <mergeCell ref="TCZ111:TDL111"/>
    <mergeCell ref="TDM111:TDY111"/>
    <mergeCell ref="TDZ111:TEL111"/>
    <mergeCell ref="SZM111:SZY111"/>
    <mergeCell ref="SZZ111:TAL111"/>
    <mergeCell ref="TAM111:TAY111"/>
    <mergeCell ref="TAZ111:TBL111"/>
    <mergeCell ref="TBM111:TBY111"/>
    <mergeCell ref="TQZ111:TRL111"/>
    <mergeCell ref="TRM111:TRY111"/>
    <mergeCell ref="TRZ111:TSL111"/>
    <mergeCell ref="TSM111:TSY111"/>
    <mergeCell ref="TSZ111:TTL111"/>
    <mergeCell ref="TOM111:TOY111"/>
    <mergeCell ref="TOZ111:TPL111"/>
    <mergeCell ref="TPM111:TPY111"/>
    <mergeCell ref="TPZ111:TQL111"/>
    <mergeCell ref="TQM111:TQY111"/>
    <mergeCell ref="TLZ111:TML111"/>
    <mergeCell ref="TMM111:TMY111"/>
    <mergeCell ref="TMZ111:TNL111"/>
    <mergeCell ref="TNM111:TNY111"/>
    <mergeCell ref="TNZ111:TOL111"/>
    <mergeCell ref="TJM111:TJY111"/>
    <mergeCell ref="TJZ111:TKL111"/>
    <mergeCell ref="TKM111:TKY111"/>
    <mergeCell ref="TKZ111:TLL111"/>
    <mergeCell ref="TLM111:TLY111"/>
    <mergeCell ref="UAZ111:UBL111"/>
    <mergeCell ref="UBM111:UBY111"/>
    <mergeCell ref="UBZ111:UCL111"/>
    <mergeCell ref="UCM111:UCY111"/>
    <mergeCell ref="UCZ111:UDL111"/>
    <mergeCell ref="TYM111:TYY111"/>
    <mergeCell ref="TYZ111:TZL111"/>
    <mergeCell ref="TZM111:TZY111"/>
    <mergeCell ref="TZZ111:UAL111"/>
    <mergeCell ref="UAM111:UAY111"/>
    <mergeCell ref="TVZ111:TWL111"/>
    <mergeCell ref="TWM111:TWY111"/>
    <mergeCell ref="TWZ111:TXL111"/>
    <mergeCell ref="TXM111:TXY111"/>
    <mergeCell ref="TXZ111:TYL111"/>
    <mergeCell ref="TTM111:TTY111"/>
    <mergeCell ref="TTZ111:TUL111"/>
    <mergeCell ref="TUM111:TUY111"/>
    <mergeCell ref="TUZ111:TVL111"/>
    <mergeCell ref="TVM111:TVY111"/>
    <mergeCell ref="UKZ111:ULL111"/>
    <mergeCell ref="ULM111:ULY111"/>
    <mergeCell ref="ULZ111:UML111"/>
    <mergeCell ref="UMM111:UMY111"/>
    <mergeCell ref="UMZ111:UNL111"/>
    <mergeCell ref="UIM111:UIY111"/>
    <mergeCell ref="UIZ111:UJL111"/>
    <mergeCell ref="UJM111:UJY111"/>
    <mergeCell ref="UJZ111:UKL111"/>
    <mergeCell ref="UKM111:UKY111"/>
    <mergeCell ref="UFZ111:UGL111"/>
    <mergeCell ref="UGM111:UGY111"/>
    <mergeCell ref="UGZ111:UHL111"/>
    <mergeCell ref="UHM111:UHY111"/>
    <mergeCell ref="UHZ111:UIL111"/>
    <mergeCell ref="UDM111:UDY111"/>
    <mergeCell ref="UDZ111:UEL111"/>
    <mergeCell ref="UEM111:UEY111"/>
    <mergeCell ref="UEZ111:UFL111"/>
    <mergeCell ref="UFM111:UFY111"/>
    <mergeCell ref="UUZ111:UVL111"/>
    <mergeCell ref="UVM111:UVY111"/>
    <mergeCell ref="UVZ111:UWL111"/>
    <mergeCell ref="UWM111:UWY111"/>
    <mergeCell ref="UWZ111:UXL111"/>
    <mergeCell ref="USM111:USY111"/>
    <mergeCell ref="USZ111:UTL111"/>
    <mergeCell ref="UTM111:UTY111"/>
    <mergeCell ref="UTZ111:UUL111"/>
    <mergeCell ref="UUM111:UUY111"/>
    <mergeCell ref="UPZ111:UQL111"/>
    <mergeCell ref="UQM111:UQY111"/>
    <mergeCell ref="UQZ111:URL111"/>
    <mergeCell ref="URM111:URY111"/>
    <mergeCell ref="URZ111:USL111"/>
    <mergeCell ref="UNM111:UNY111"/>
    <mergeCell ref="UNZ111:UOL111"/>
    <mergeCell ref="UOM111:UOY111"/>
    <mergeCell ref="UOZ111:UPL111"/>
    <mergeCell ref="UPM111:UPY111"/>
    <mergeCell ref="VEZ111:VFL111"/>
    <mergeCell ref="VFM111:VFY111"/>
    <mergeCell ref="VFZ111:VGL111"/>
    <mergeCell ref="VGM111:VGY111"/>
    <mergeCell ref="VGZ111:VHL111"/>
    <mergeCell ref="VCM111:VCY111"/>
    <mergeCell ref="VCZ111:VDL111"/>
    <mergeCell ref="VDM111:VDY111"/>
    <mergeCell ref="VDZ111:VEL111"/>
    <mergeCell ref="VEM111:VEY111"/>
    <mergeCell ref="UZZ111:VAL111"/>
    <mergeCell ref="VAM111:VAY111"/>
    <mergeCell ref="VAZ111:VBL111"/>
    <mergeCell ref="VBM111:VBY111"/>
    <mergeCell ref="VBZ111:VCL111"/>
    <mergeCell ref="UXM111:UXY111"/>
    <mergeCell ref="UXZ111:UYL111"/>
    <mergeCell ref="UYM111:UYY111"/>
    <mergeCell ref="UYZ111:UZL111"/>
    <mergeCell ref="UZM111:UZY111"/>
    <mergeCell ref="VOZ111:VPL111"/>
    <mergeCell ref="VPM111:VPY111"/>
    <mergeCell ref="VPZ111:VQL111"/>
    <mergeCell ref="VQM111:VQY111"/>
    <mergeCell ref="VQZ111:VRL111"/>
    <mergeCell ref="VMM111:VMY111"/>
    <mergeCell ref="VMZ111:VNL111"/>
    <mergeCell ref="VNM111:VNY111"/>
    <mergeCell ref="VNZ111:VOL111"/>
    <mergeCell ref="VOM111:VOY111"/>
    <mergeCell ref="VJZ111:VKL111"/>
    <mergeCell ref="VKM111:VKY111"/>
    <mergeCell ref="VKZ111:VLL111"/>
    <mergeCell ref="VLM111:VLY111"/>
    <mergeCell ref="VLZ111:VML111"/>
    <mergeCell ref="VHM111:VHY111"/>
    <mergeCell ref="VHZ111:VIL111"/>
    <mergeCell ref="VIM111:VIY111"/>
    <mergeCell ref="VIZ111:VJL111"/>
    <mergeCell ref="VJM111:VJY111"/>
    <mergeCell ref="VYZ111:VZL111"/>
    <mergeCell ref="VZM111:VZY111"/>
    <mergeCell ref="VZZ111:WAL111"/>
    <mergeCell ref="WAM111:WAY111"/>
    <mergeCell ref="WAZ111:WBL111"/>
    <mergeCell ref="VWM111:VWY111"/>
    <mergeCell ref="VWZ111:VXL111"/>
    <mergeCell ref="VXM111:VXY111"/>
    <mergeCell ref="VXZ111:VYL111"/>
    <mergeCell ref="VYM111:VYY111"/>
    <mergeCell ref="VTZ111:VUL111"/>
    <mergeCell ref="VUM111:VUY111"/>
    <mergeCell ref="VUZ111:VVL111"/>
    <mergeCell ref="VVM111:VVY111"/>
    <mergeCell ref="VVZ111:VWL111"/>
    <mergeCell ref="VRM111:VRY111"/>
    <mergeCell ref="VRZ111:VSL111"/>
    <mergeCell ref="VSM111:VSY111"/>
    <mergeCell ref="VSZ111:VTL111"/>
    <mergeCell ref="VTM111:VTY111"/>
    <mergeCell ref="WIZ111:WJL111"/>
    <mergeCell ref="WJM111:WJY111"/>
    <mergeCell ref="WJZ111:WKL111"/>
    <mergeCell ref="WKM111:WKY111"/>
    <mergeCell ref="WKZ111:WLL111"/>
    <mergeCell ref="WGM111:WGY111"/>
    <mergeCell ref="WGZ111:WHL111"/>
    <mergeCell ref="WHM111:WHY111"/>
    <mergeCell ref="WHZ111:WIL111"/>
    <mergeCell ref="WIM111:WIY111"/>
    <mergeCell ref="WDZ111:WEL111"/>
    <mergeCell ref="WEM111:WEY111"/>
    <mergeCell ref="WEZ111:WFL111"/>
    <mergeCell ref="WFM111:WFY111"/>
    <mergeCell ref="WFZ111:WGL111"/>
    <mergeCell ref="WBM111:WBY111"/>
    <mergeCell ref="WBZ111:WCL111"/>
    <mergeCell ref="WCM111:WCY111"/>
    <mergeCell ref="WCZ111:WDL111"/>
    <mergeCell ref="WDM111:WDY111"/>
    <mergeCell ref="WSZ111:WTL111"/>
    <mergeCell ref="WTM111:WTY111"/>
    <mergeCell ref="WTZ111:WUL111"/>
    <mergeCell ref="WUM111:WUY111"/>
    <mergeCell ref="WUZ111:WVL111"/>
    <mergeCell ref="WQM111:WQY111"/>
    <mergeCell ref="WQZ111:WRL111"/>
    <mergeCell ref="WRM111:WRY111"/>
    <mergeCell ref="WRZ111:WSL111"/>
    <mergeCell ref="WSM111:WSY111"/>
    <mergeCell ref="WNZ111:WOL111"/>
    <mergeCell ref="WOM111:WOY111"/>
    <mergeCell ref="WOZ111:WPL111"/>
    <mergeCell ref="WPM111:WPY111"/>
    <mergeCell ref="WPZ111:WQL111"/>
    <mergeCell ref="WLM111:WLY111"/>
    <mergeCell ref="WLZ111:WML111"/>
    <mergeCell ref="WMM111:WMY111"/>
    <mergeCell ref="WMZ111:WNL111"/>
    <mergeCell ref="WNM111:WNY111"/>
    <mergeCell ref="XCZ111:XDL111"/>
    <mergeCell ref="XDM111:XDY111"/>
    <mergeCell ref="XDZ111:XEL111"/>
    <mergeCell ref="XEM111:XEY111"/>
    <mergeCell ref="XEZ111:XFC111"/>
    <mergeCell ref="XAM111:XAY111"/>
    <mergeCell ref="XAZ111:XBL111"/>
    <mergeCell ref="XBM111:XBY111"/>
    <mergeCell ref="XBZ111:XCL111"/>
    <mergeCell ref="XCM111:XCY111"/>
    <mergeCell ref="WXZ111:WYL111"/>
    <mergeCell ref="WYM111:WYY111"/>
    <mergeCell ref="WYZ111:WZL111"/>
    <mergeCell ref="WZM111:WZY111"/>
    <mergeCell ref="WZZ111:XAL111"/>
    <mergeCell ref="WVM111:WVY111"/>
    <mergeCell ref="WVZ111:WWL111"/>
    <mergeCell ref="WWM111:WWY111"/>
    <mergeCell ref="WWZ111:WXL111"/>
    <mergeCell ref="WXM111:WXY111"/>
    <mergeCell ref="GZ112:HL112"/>
    <mergeCell ref="HM112:HY112"/>
    <mergeCell ref="HZ112:IL112"/>
    <mergeCell ref="IM112:IY112"/>
    <mergeCell ref="IZ112:JL112"/>
    <mergeCell ref="EM112:EY112"/>
    <mergeCell ref="EZ112:FL112"/>
    <mergeCell ref="FM112:FY112"/>
    <mergeCell ref="FZ112:GL112"/>
    <mergeCell ref="GM112:GY112"/>
    <mergeCell ref="BZ112:CL112"/>
    <mergeCell ref="CM112:CY112"/>
    <mergeCell ref="CZ112:DL112"/>
    <mergeCell ref="DM112:DY112"/>
    <mergeCell ref="DZ112:EL112"/>
    <mergeCell ref="M112:Y112"/>
    <mergeCell ref="Z112:AL112"/>
    <mergeCell ref="AM112:AY112"/>
    <mergeCell ref="AZ112:BL112"/>
    <mergeCell ref="BM112:BY112"/>
    <mergeCell ref="QZ112:RL112"/>
    <mergeCell ref="RM112:RY112"/>
    <mergeCell ref="RZ112:SL112"/>
    <mergeCell ref="SM112:SY112"/>
    <mergeCell ref="SZ112:TL112"/>
    <mergeCell ref="OM112:OY112"/>
    <mergeCell ref="OZ112:PL112"/>
    <mergeCell ref="PM112:PY112"/>
    <mergeCell ref="PZ112:QL112"/>
    <mergeCell ref="QM112:QY112"/>
    <mergeCell ref="LZ112:ML112"/>
    <mergeCell ref="MM112:MY112"/>
    <mergeCell ref="MZ112:NL112"/>
    <mergeCell ref="NM112:NY112"/>
    <mergeCell ref="NZ112:OL112"/>
    <mergeCell ref="JM112:JY112"/>
    <mergeCell ref="JZ112:KL112"/>
    <mergeCell ref="KM112:KY112"/>
    <mergeCell ref="KZ112:LL112"/>
    <mergeCell ref="LM112:LY112"/>
    <mergeCell ref="AAZ112:ABL112"/>
    <mergeCell ref="ABM112:ABY112"/>
    <mergeCell ref="ABZ112:ACL112"/>
    <mergeCell ref="ACM112:ACY112"/>
    <mergeCell ref="ACZ112:ADL112"/>
    <mergeCell ref="YM112:YY112"/>
    <mergeCell ref="YZ112:ZL112"/>
    <mergeCell ref="ZM112:ZY112"/>
    <mergeCell ref="ZZ112:AAL112"/>
    <mergeCell ref="AAM112:AAY112"/>
    <mergeCell ref="VZ112:WL112"/>
    <mergeCell ref="WM112:WY112"/>
    <mergeCell ref="WZ112:XL112"/>
    <mergeCell ref="XM112:XY112"/>
    <mergeCell ref="XZ112:YL112"/>
    <mergeCell ref="TM112:TY112"/>
    <mergeCell ref="TZ112:UL112"/>
    <mergeCell ref="UM112:UY112"/>
    <mergeCell ref="UZ112:VL112"/>
    <mergeCell ref="VM112:VY112"/>
    <mergeCell ref="AKZ112:ALL112"/>
    <mergeCell ref="ALM112:ALY112"/>
    <mergeCell ref="ALZ112:AML112"/>
    <mergeCell ref="AMM112:AMY112"/>
    <mergeCell ref="AMZ112:ANL112"/>
    <mergeCell ref="AIM112:AIY112"/>
    <mergeCell ref="AIZ112:AJL112"/>
    <mergeCell ref="AJM112:AJY112"/>
    <mergeCell ref="AJZ112:AKL112"/>
    <mergeCell ref="AKM112:AKY112"/>
    <mergeCell ref="AFZ112:AGL112"/>
    <mergeCell ref="AGM112:AGY112"/>
    <mergeCell ref="AGZ112:AHL112"/>
    <mergeCell ref="AHM112:AHY112"/>
    <mergeCell ref="AHZ112:AIL112"/>
    <mergeCell ref="ADM112:ADY112"/>
    <mergeCell ref="ADZ112:AEL112"/>
    <mergeCell ref="AEM112:AEY112"/>
    <mergeCell ref="AEZ112:AFL112"/>
    <mergeCell ref="AFM112:AFY112"/>
    <mergeCell ref="AUZ112:AVL112"/>
    <mergeCell ref="AVM112:AVY112"/>
    <mergeCell ref="AVZ112:AWL112"/>
    <mergeCell ref="AWM112:AWY112"/>
    <mergeCell ref="AWZ112:AXL112"/>
    <mergeCell ref="ASM112:ASY112"/>
    <mergeCell ref="ASZ112:ATL112"/>
    <mergeCell ref="ATM112:ATY112"/>
    <mergeCell ref="ATZ112:AUL112"/>
    <mergeCell ref="AUM112:AUY112"/>
    <mergeCell ref="APZ112:AQL112"/>
    <mergeCell ref="AQM112:AQY112"/>
    <mergeCell ref="AQZ112:ARL112"/>
    <mergeCell ref="ARM112:ARY112"/>
    <mergeCell ref="ARZ112:ASL112"/>
    <mergeCell ref="ANM112:ANY112"/>
    <mergeCell ref="ANZ112:AOL112"/>
    <mergeCell ref="AOM112:AOY112"/>
    <mergeCell ref="AOZ112:APL112"/>
    <mergeCell ref="APM112:APY112"/>
    <mergeCell ref="BEZ112:BFL112"/>
    <mergeCell ref="BFM112:BFY112"/>
    <mergeCell ref="BFZ112:BGL112"/>
    <mergeCell ref="BGM112:BGY112"/>
    <mergeCell ref="BGZ112:BHL112"/>
    <mergeCell ref="BCM112:BCY112"/>
    <mergeCell ref="BCZ112:BDL112"/>
    <mergeCell ref="BDM112:BDY112"/>
    <mergeCell ref="BDZ112:BEL112"/>
    <mergeCell ref="BEM112:BEY112"/>
    <mergeCell ref="AZZ112:BAL112"/>
    <mergeCell ref="BAM112:BAY112"/>
    <mergeCell ref="BAZ112:BBL112"/>
    <mergeCell ref="BBM112:BBY112"/>
    <mergeCell ref="BBZ112:BCL112"/>
    <mergeCell ref="AXM112:AXY112"/>
    <mergeCell ref="AXZ112:AYL112"/>
    <mergeCell ref="AYM112:AYY112"/>
    <mergeCell ref="AYZ112:AZL112"/>
    <mergeCell ref="AZM112:AZY112"/>
    <mergeCell ref="BOZ112:BPL112"/>
    <mergeCell ref="BPM112:BPY112"/>
    <mergeCell ref="BPZ112:BQL112"/>
    <mergeCell ref="BQM112:BQY112"/>
    <mergeCell ref="BQZ112:BRL112"/>
    <mergeCell ref="BMM112:BMY112"/>
    <mergeCell ref="BMZ112:BNL112"/>
    <mergeCell ref="BNM112:BNY112"/>
    <mergeCell ref="BNZ112:BOL112"/>
    <mergeCell ref="BOM112:BOY112"/>
    <mergeCell ref="BJZ112:BKL112"/>
    <mergeCell ref="BKM112:BKY112"/>
    <mergeCell ref="BKZ112:BLL112"/>
    <mergeCell ref="BLM112:BLY112"/>
    <mergeCell ref="BLZ112:BML112"/>
    <mergeCell ref="BHM112:BHY112"/>
    <mergeCell ref="BHZ112:BIL112"/>
    <mergeCell ref="BIM112:BIY112"/>
    <mergeCell ref="BIZ112:BJL112"/>
    <mergeCell ref="BJM112:BJY112"/>
    <mergeCell ref="BYZ112:BZL112"/>
    <mergeCell ref="BZM112:BZY112"/>
    <mergeCell ref="BZZ112:CAL112"/>
    <mergeCell ref="CAM112:CAY112"/>
    <mergeCell ref="CAZ112:CBL112"/>
    <mergeCell ref="BWM112:BWY112"/>
    <mergeCell ref="BWZ112:BXL112"/>
    <mergeCell ref="BXM112:BXY112"/>
    <mergeCell ref="BXZ112:BYL112"/>
    <mergeCell ref="BYM112:BYY112"/>
    <mergeCell ref="BTZ112:BUL112"/>
    <mergeCell ref="BUM112:BUY112"/>
    <mergeCell ref="BUZ112:BVL112"/>
    <mergeCell ref="BVM112:BVY112"/>
    <mergeCell ref="BVZ112:BWL112"/>
    <mergeCell ref="BRM112:BRY112"/>
    <mergeCell ref="BRZ112:BSL112"/>
    <mergeCell ref="BSM112:BSY112"/>
    <mergeCell ref="BSZ112:BTL112"/>
    <mergeCell ref="BTM112:BTY112"/>
    <mergeCell ref="CIZ112:CJL112"/>
    <mergeCell ref="CJM112:CJY112"/>
    <mergeCell ref="CJZ112:CKL112"/>
    <mergeCell ref="CKM112:CKY112"/>
    <mergeCell ref="CKZ112:CLL112"/>
    <mergeCell ref="CGM112:CGY112"/>
    <mergeCell ref="CGZ112:CHL112"/>
    <mergeCell ref="CHM112:CHY112"/>
    <mergeCell ref="CHZ112:CIL112"/>
    <mergeCell ref="CIM112:CIY112"/>
    <mergeCell ref="CDZ112:CEL112"/>
    <mergeCell ref="CEM112:CEY112"/>
    <mergeCell ref="CEZ112:CFL112"/>
    <mergeCell ref="CFM112:CFY112"/>
    <mergeCell ref="CFZ112:CGL112"/>
    <mergeCell ref="CBM112:CBY112"/>
    <mergeCell ref="CBZ112:CCL112"/>
    <mergeCell ref="CCM112:CCY112"/>
    <mergeCell ref="CCZ112:CDL112"/>
    <mergeCell ref="CDM112:CDY112"/>
    <mergeCell ref="CSZ112:CTL112"/>
    <mergeCell ref="CTM112:CTY112"/>
    <mergeCell ref="CTZ112:CUL112"/>
    <mergeCell ref="CUM112:CUY112"/>
    <mergeCell ref="CUZ112:CVL112"/>
    <mergeCell ref="CQM112:CQY112"/>
    <mergeCell ref="CQZ112:CRL112"/>
    <mergeCell ref="CRM112:CRY112"/>
    <mergeCell ref="CRZ112:CSL112"/>
    <mergeCell ref="CSM112:CSY112"/>
    <mergeCell ref="CNZ112:COL112"/>
    <mergeCell ref="COM112:COY112"/>
    <mergeCell ref="COZ112:CPL112"/>
    <mergeCell ref="CPM112:CPY112"/>
    <mergeCell ref="CPZ112:CQL112"/>
    <mergeCell ref="CLM112:CLY112"/>
    <mergeCell ref="CLZ112:CML112"/>
    <mergeCell ref="CMM112:CMY112"/>
    <mergeCell ref="CMZ112:CNL112"/>
    <mergeCell ref="CNM112:CNY112"/>
    <mergeCell ref="DCZ112:DDL112"/>
    <mergeCell ref="DDM112:DDY112"/>
    <mergeCell ref="DDZ112:DEL112"/>
    <mergeCell ref="DEM112:DEY112"/>
    <mergeCell ref="DEZ112:DFL112"/>
    <mergeCell ref="DAM112:DAY112"/>
    <mergeCell ref="DAZ112:DBL112"/>
    <mergeCell ref="DBM112:DBY112"/>
    <mergeCell ref="DBZ112:DCL112"/>
    <mergeCell ref="DCM112:DCY112"/>
    <mergeCell ref="CXZ112:CYL112"/>
    <mergeCell ref="CYM112:CYY112"/>
    <mergeCell ref="CYZ112:CZL112"/>
    <mergeCell ref="CZM112:CZY112"/>
    <mergeCell ref="CZZ112:DAL112"/>
    <mergeCell ref="CVM112:CVY112"/>
    <mergeCell ref="CVZ112:CWL112"/>
    <mergeCell ref="CWM112:CWY112"/>
    <mergeCell ref="CWZ112:CXL112"/>
    <mergeCell ref="CXM112:CXY112"/>
    <mergeCell ref="DMZ112:DNL112"/>
    <mergeCell ref="DNM112:DNY112"/>
    <mergeCell ref="DNZ112:DOL112"/>
    <mergeCell ref="DOM112:DOY112"/>
    <mergeCell ref="DOZ112:DPL112"/>
    <mergeCell ref="DKM112:DKY112"/>
    <mergeCell ref="DKZ112:DLL112"/>
    <mergeCell ref="DLM112:DLY112"/>
    <mergeCell ref="DLZ112:DML112"/>
    <mergeCell ref="DMM112:DMY112"/>
    <mergeCell ref="DHZ112:DIL112"/>
    <mergeCell ref="DIM112:DIY112"/>
    <mergeCell ref="DIZ112:DJL112"/>
    <mergeCell ref="DJM112:DJY112"/>
    <mergeCell ref="DJZ112:DKL112"/>
    <mergeCell ref="DFM112:DFY112"/>
    <mergeCell ref="DFZ112:DGL112"/>
    <mergeCell ref="DGM112:DGY112"/>
    <mergeCell ref="DGZ112:DHL112"/>
    <mergeCell ref="DHM112:DHY112"/>
    <mergeCell ref="DWZ112:DXL112"/>
    <mergeCell ref="DXM112:DXY112"/>
    <mergeCell ref="DXZ112:DYL112"/>
    <mergeCell ref="DYM112:DYY112"/>
    <mergeCell ref="DYZ112:DZL112"/>
    <mergeCell ref="DUM112:DUY112"/>
    <mergeCell ref="DUZ112:DVL112"/>
    <mergeCell ref="DVM112:DVY112"/>
    <mergeCell ref="DVZ112:DWL112"/>
    <mergeCell ref="DWM112:DWY112"/>
    <mergeCell ref="DRZ112:DSL112"/>
    <mergeCell ref="DSM112:DSY112"/>
    <mergeCell ref="DSZ112:DTL112"/>
    <mergeCell ref="DTM112:DTY112"/>
    <mergeCell ref="DTZ112:DUL112"/>
    <mergeCell ref="DPM112:DPY112"/>
    <mergeCell ref="DPZ112:DQL112"/>
    <mergeCell ref="DQM112:DQY112"/>
    <mergeCell ref="DQZ112:DRL112"/>
    <mergeCell ref="DRM112:DRY112"/>
    <mergeCell ref="EGZ112:EHL112"/>
    <mergeCell ref="EHM112:EHY112"/>
    <mergeCell ref="EHZ112:EIL112"/>
    <mergeCell ref="EIM112:EIY112"/>
    <mergeCell ref="EIZ112:EJL112"/>
    <mergeCell ref="EEM112:EEY112"/>
    <mergeCell ref="EEZ112:EFL112"/>
    <mergeCell ref="EFM112:EFY112"/>
    <mergeCell ref="EFZ112:EGL112"/>
    <mergeCell ref="EGM112:EGY112"/>
    <mergeCell ref="EBZ112:ECL112"/>
    <mergeCell ref="ECM112:ECY112"/>
    <mergeCell ref="ECZ112:EDL112"/>
    <mergeCell ref="EDM112:EDY112"/>
    <mergeCell ref="EDZ112:EEL112"/>
    <mergeCell ref="DZM112:DZY112"/>
    <mergeCell ref="DZZ112:EAL112"/>
    <mergeCell ref="EAM112:EAY112"/>
    <mergeCell ref="EAZ112:EBL112"/>
    <mergeCell ref="EBM112:EBY112"/>
    <mergeCell ref="EQZ112:ERL112"/>
    <mergeCell ref="ERM112:ERY112"/>
    <mergeCell ref="ERZ112:ESL112"/>
    <mergeCell ref="ESM112:ESY112"/>
    <mergeCell ref="ESZ112:ETL112"/>
    <mergeCell ref="EOM112:EOY112"/>
    <mergeCell ref="EOZ112:EPL112"/>
    <mergeCell ref="EPM112:EPY112"/>
    <mergeCell ref="EPZ112:EQL112"/>
    <mergeCell ref="EQM112:EQY112"/>
    <mergeCell ref="ELZ112:EML112"/>
    <mergeCell ref="EMM112:EMY112"/>
    <mergeCell ref="EMZ112:ENL112"/>
    <mergeCell ref="ENM112:ENY112"/>
    <mergeCell ref="ENZ112:EOL112"/>
    <mergeCell ref="EJM112:EJY112"/>
    <mergeCell ref="EJZ112:EKL112"/>
    <mergeCell ref="EKM112:EKY112"/>
    <mergeCell ref="EKZ112:ELL112"/>
    <mergeCell ref="ELM112:ELY112"/>
    <mergeCell ref="FAZ112:FBL112"/>
    <mergeCell ref="FBM112:FBY112"/>
    <mergeCell ref="FBZ112:FCL112"/>
    <mergeCell ref="FCM112:FCY112"/>
    <mergeCell ref="FCZ112:FDL112"/>
    <mergeCell ref="EYM112:EYY112"/>
    <mergeCell ref="EYZ112:EZL112"/>
    <mergeCell ref="EZM112:EZY112"/>
    <mergeCell ref="EZZ112:FAL112"/>
    <mergeCell ref="FAM112:FAY112"/>
    <mergeCell ref="EVZ112:EWL112"/>
    <mergeCell ref="EWM112:EWY112"/>
    <mergeCell ref="EWZ112:EXL112"/>
    <mergeCell ref="EXM112:EXY112"/>
    <mergeCell ref="EXZ112:EYL112"/>
    <mergeCell ref="ETM112:ETY112"/>
    <mergeCell ref="ETZ112:EUL112"/>
    <mergeCell ref="EUM112:EUY112"/>
    <mergeCell ref="EUZ112:EVL112"/>
    <mergeCell ref="EVM112:EVY112"/>
    <mergeCell ref="FKZ112:FLL112"/>
    <mergeCell ref="FLM112:FLY112"/>
    <mergeCell ref="FLZ112:FML112"/>
    <mergeCell ref="FMM112:FMY112"/>
    <mergeCell ref="FMZ112:FNL112"/>
    <mergeCell ref="FIM112:FIY112"/>
    <mergeCell ref="FIZ112:FJL112"/>
    <mergeCell ref="FJM112:FJY112"/>
    <mergeCell ref="FJZ112:FKL112"/>
    <mergeCell ref="FKM112:FKY112"/>
    <mergeCell ref="FFZ112:FGL112"/>
    <mergeCell ref="FGM112:FGY112"/>
    <mergeCell ref="FGZ112:FHL112"/>
    <mergeCell ref="FHM112:FHY112"/>
    <mergeCell ref="FHZ112:FIL112"/>
    <mergeCell ref="FDM112:FDY112"/>
    <mergeCell ref="FDZ112:FEL112"/>
    <mergeCell ref="FEM112:FEY112"/>
    <mergeCell ref="FEZ112:FFL112"/>
    <mergeCell ref="FFM112:FFY112"/>
    <mergeCell ref="FUZ112:FVL112"/>
    <mergeCell ref="FVM112:FVY112"/>
    <mergeCell ref="FVZ112:FWL112"/>
    <mergeCell ref="FWM112:FWY112"/>
    <mergeCell ref="FWZ112:FXL112"/>
    <mergeCell ref="FSM112:FSY112"/>
    <mergeCell ref="FSZ112:FTL112"/>
    <mergeCell ref="FTM112:FTY112"/>
    <mergeCell ref="FTZ112:FUL112"/>
    <mergeCell ref="FUM112:FUY112"/>
    <mergeCell ref="FPZ112:FQL112"/>
    <mergeCell ref="FQM112:FQY112"/>
    <mergeCell ref="FQZ112:FRL112"/>
    <mergeCell ref="FRM112:FRY112"/>
    <mergeCell ref="FRZ112:FSL112"/>
    <mergeCell ref="FNM112:FNY112"/>
    <mergeCell ref="FNZ112:FOL112"/>
    <mergeCell ref="FOM112:FOY112"/>
    <mergeCell ref="FOZ112:FPL112"/>
    <mergeCell ref="FPM112:FPY112"/>
    <mergeCell ref="GEZ112:GFL112"/>
    <mergeCell ref="GFM112:GFY112"/>
    <mergeCell ref="GFZ112:GGL112"/>
    <mergeCell ref="GGM112:GGY112"/>
    <mergeCell ref="GGZ112:GHL112"/>
    <mergeCell ref="GCM112:GCY112"/>
    <mergeCell ref="GCZ112:GDL112"/>
    <mergeCell ref="GDM112:GDY112"/>
    <mergeCell ref="GDZ112:GEL112"/>
    <mergeCell ref="GEM112:GEY112"/>
    <mergeCell ref="FZZ112:GAL112"/>
    <mergeCell ref="GAM112:GAY112"/>
    <mergeCell ref="GAZ112:GBL112"/>
    <mergeCell ref="GBM112:GBY112"/>
    <mergeCell ref="GBZ112:GCL112"/>
    <mergeCell ref="FXM112:FXY112"/>
    <mergeCell ref="FXZ112:FYL112"/>
    <mergeCell ref="FYM112:FYY112"/>
    <mergeCell ref="FYZ112:FZL112"/>
    <mergeCell ref="FZM112:FZY112"/>
    <mergeCell ref="GOZ112:GPL112"/>
    <mergeCell ref="GPM112:GPY112"/>
    <mergeCell ref="GPZ112:GQL112"/>
    <mergeCell ref="GQM112:GQY112"/>
    <mergeCell ref="GQZ112:GRL112"/>
    <mergeCell ref="GMM112:GMY112"/>
    <mergeCell ref="GMZ112:GNL112"/>
    <mergeCell ref="GNM112:GNY112"/>
    <mergeCell ref="GNZ112:GOL112"/>
    <mergeCell ref="GOM112:GOY112"/>
    <mergeCell ref="GJZ112:GKL112"/>
    <mergeCell ref="GKM112:GKY112"/>
    <mergeCell ref="GKZ112:GLL112"/>
    <mergeCell ref="GLM112:GLY112"/>
    <mergeCell ref="GLZ112:GML112"/>
    <mergeCell ref="GHM112:GHY112"/>
    <mergeCell ref="GHZ112:GIL112"/>
    <mergeCell ref="GIM112:GIY112"/>
    <mergeCell ref="GIZ112:GJL112"/>
    <mergeCell ref="GJM112:GJY112"/>
    <mergeCell ref="GYZ112:GZL112"/>
    <mergeCell ref="GZM112:GZY112"/>
    <mergeCell ref="GZZ112:HAL112"/>
    <mergeCell ref="HAM112:HAY112"/>
    <mergeCell ref="HAZ112:HBL112"/>
    <mergeCell ref="GWM112:GWY112"/>
    <mergeCell ref="GWZ112:GXL112"/>
    <mergeCell ref="GXM112:GXY112"/>
    <mergeCell ref="GXZ112:GYL112"/>
    <mergeCell ref="GYM112:GYY112"/>
    <mergeCell ref="GTZ112:GUL112"/>
    <mergeCell ref="GUM112:GUY112"/>
    <mergeCell ref="GUZ112:GVL112"/>
    <mergeCell ref="GVM112:GVY112"/>
    <mergeCell ref="GVZ112:GWL112"/>
    <mergeCell ref="GRM112:GRY112"/>
    <mergeCell ref="GRZ112:GSL112"/>
    <mergeCell ref="GSM112:GSY112"/>
    <mergeCell ref="GSZ112:GTL112"/>
    <mergeCell ref="GTM112:GTY112"/>
    <mergeCell ref="HIZ112:HJL112"/>
    <mergeCell ref="HJM112:HJY112"/>
    <mergeCell ref="HJZ112:HKL112"/>
    <mergeCell ref="HKM112:HKY112"/>
    <mergeCell ref="HKZ112:HLL112"/>
    <mergeCell ref="HGM112:HGY112"/>
    <mergeCell ref="HGZ112:HHL112"/>
    <mergeCell ref="HHM112:HHY112"/>
    <mergeCell ref="HHZ112:HIL112"/>
    <mergeCell ref="HIM112:HIY112"/>
    <mergeCell ref="HDZ112:HEL112"/>
    <mergeCell ref="HEM112:HEY112"/>
    <mergeCell ref="HEZ112:HFL112"/>
    <mergeCell ref="HFM112:HFY112"/>
    <mergeCell ref="HFZ112:HGL112"/>
    <mergeCell ref="HBM112:HBY112"/>
    <mergeCell ref="HBZ112:HCL112"/>
    <mergeCell ref="HCM112:HCY112"/>
    <mergeCell ref="HCZ112:HDL112"/>
    <mergeCell ref="HDM112:HDY112"/>
    <mergeCell ref="HSZ112:HTL112"/>
    <mergeCell ref="HTM112:HTY112"/>
    <mergeCell ref="HTZ112:HUL112"/>
    <mergeCell ref="HUM112:HUY112"/>
    <mergeCell ref="HUZ112:HVL112"/>
    <mergeCell ref="HQM112:HQY112"/>
    <mergeCell ref="HQZ112:HRL112"/>
    <mergeCell ref="HRM112:HRY112"/>
    <mergeCell ref="HRZ112:HSL112"/>
    <mergeCell ref="HSM112:HSY112"/>
    <mergeCell ref="HNZ112:HOL112"/>
    <mergeCell ref="HOM112:HOY112"/>
    <mergeCell ref="HOZ112:HPL112"/>
    <mergeCell ref="HPM112:HPY112"/>
    <mergeCell ref="HPZ112:HQL112"/>
    <mergeCell ref="HLM112:HLY112"/>
    <mergeCell ref="HLZ112:HML112"/>
    <mergeCell ref="HMM112:HMY112"/>
    <mergeCell ref="HMZ112:HNL112"/>
    <mergeCell ref="HNM112:HNY112"/>
    <mergeCell ref="ICZ112:IDL112"/>
    <mergeCell ref="IDM112:IDY112"/>
    <mergeCell ref="IDZ112:IEL112"/>
    <mergeCell ref="IEM112:IEY112"/>
    <mergeCell ref="IEZ112:IFL112"/>
    <mergeCell ref="IAM112:IAY112"/>
    <mergeCell ref="IAZ112:IBL112"/>
    <mergeCell ref="IBM112:IBY112"/>
    <mergeCell ref="IBZ112:ICL112"/>
    <mergeCell ref="ICM112:ICY112"/>
    <mergeCell ref="HXZ112:HYL112"/>
    <mergeCell ref="HYM112:HYY112"/>
    <mergeCell ref="HYZ112:HZL112"/>
    <mergeCell ref="HZM112:HZY112"/>
    <mergeCell ref="HZZ112:IAL112"/>
    <mergeCell ref="HVM112:HVY112"/>
    <mergeCell ref="HVZ112:HWL112"/>
    <mergeCell ref="HWM112:HWY112"/>
    <mergeCell ref="HWZ112:HXL112"/>
    <mergeCell ref="HXM112:HXY112"/>
    <mergeCell ref="IMZ112:INL112"/>
    <mergeCell ref="INM112:INY112"/>
    <mergeCell ref="INZ112:IOL112"/>
    <mergeCell ref="IOM112:IOY112"/>
    <mergeCell ref="IOZ112:IPL112"/>
    <mergeCell ref="IKM112:IKY112"/>
    <mergeCell ref="IKZ112:ILL112"/>
    <mergeCell ref="ILM112:ILY112"/>
    <mergeCell ref="ILZ112:IML112"/>
    <mergeCell ref="IMM112:IMY112"/>
    <mergeCell ref="IHZ112:IIL112"/>
    <mergeCell ref="IIM112:IIY112"/>
    <mergeCell ref="IIZ112:IJL112"/>
    <mergeCell ref="IJM112:IJY112"/>
    <mergeCell ref="IJZ112:IKL112"/>
    <mergeCell ref="IFM112:IFY112"/>
    <mergeCell ref="IFZ112:IGL112"/>
    <mergeCell ref="IGM112:IGY112"/>
    <mergeCell ref="IGZ112:IHL112"/>
    <mergeCell ref="IHM112:IHY112"/>
    <mergeCell ref="IWZ112:IXL112"/>
    <mergeCell ref="IXM112:IXY112"/>
    <mergeCell ref="IXZ112:IYL112"/>
    <mergeCell ref="IYM112:IYY112"/>
    <mergeCell ref="IYZ112:IZL112"/>
    <mergeCell ref="IUM112:IUY112"/>
    <mergeCell ref="IUZ112:IVL112"/>
    <mergeCell ref="IVM112:IVY112"/>
    <mergeCell ref="IVZ112:IWL112"/>
    <mergeCell ref="IWM112:IWY112"/>
    <mergeCell ref="IRZ112:ISL112"/>
    <mergeCell ref="ISM112:ISY112"/>
    <mergeCell ref="ISZ112:ITL112"/>
    <mergeCell ref="ITM112:ITY112"/>
    <mergeCell ref="ITZ112:IUL112"/>
    <mergeCell ref="IPM112:IPY112"/>
    <mergeCell ref="IPZ112:IQL112"/>
    <mergeCell ref="IQM112:IQY112"/>
    <mergeCell ref="IQZ112:IRL112"/>
    <mergeCell ref="IRM112:IRY112"/>
    <mergeCell ref="JGZ112:JHL112"/>
    <mergeCell ref="JHM112:JHY112"/>
    <mergeCell ref="JHZ112:JIL112"/>
    <mergeCell ref="JIM112:JIY112"/>
    <mergeCell ref="JIZ112:JJL112"/>
    <mergeCell ref="JEM112:JEY112"/>
    <mergeCell ref="JEZ112:JFL112"/>
    <mergeCell ref="JFM112:JFY112"/>
    <mergeCell ref="JFZ112:JGL112"/>
    <mergeCell ref="JGM112:JGY112"/>
    <mergeCell ref="JBZ112:JCL112"/>
    <mergeCell ref="JCM112:JCY112"/>
    <mergeCell ref="JCZ112:JDL112"/>
    <mergeCell ref="JDM112:JDY112"/>
    <mergeCell ref="JDZ112:JEL112"/>
    <mergeCell ref="IZM112:IZY112"/>
    <mergeCell ref="IZZ112:JAL112"/>
    <mergeCell ref="JAM112:JAY112"/>
    <mergeCell ref="JAZ112:JBL112"/>
    <mergeCell ref="JBM112:JBY112"/>
    <mergeCell ref="JQZ112:JRL112"/>
    <mergeCell ref="JRM112:JRY112"/>
    <mergeCell ref="JRZ112:JSL112"/>
    <mergeCell ref="JSM112:JSY112"/>
    <mergeCell ref="JSZ112:JTL112"/>
    <mergeCell ref="JOM112:JOY112"/>
    <mergeCell ref="JOZ112:JPL112"/>
    <mergeCell ref="JPM112:JPY112"/>
    <mergeCell ref="JPZ112:JQL112"/>
    <mergeCell ref="JQM112:JQY112"/>
    <mergeCell ref="JLZ112:JML112"/>
    <mergeCell ref="JMM112:JMY112"/>
    <mergeCell ref="JMZ112:JNL112"/>
    <mergeCell ref="JNM112:JNY112"/>
    <mergeCell ref="JNZ112:JOL112"/>
    <mergeCell ref="JJM112:JJY112"/>
    <mergeCell ref="JJZ112:JKL112"/>
    <mergeCell ref="JKM112:JKY112"/>
    <mergeCell ref="JKZ112:JLL112"/>
    <mergeCell ref="JLM112:JLY112"/>
    <mergeCell ref="KAZ112:KBL112"/>
    <mergeCell ref="KBM112:KBY112"/>
    <mergeCell ref="KBZ112:KCL112"/>
    <mergeCell ref="KCM112:KCY112"/>
    <mergeCell ref="KCZ112:KDL112"/>
    <mergeCell ref="JYM112:JYY112"/>
    <mergeCell ref="JYZ112:JZL112"/>
    <mergeCell ref="JZM112:JZY112"/>
    <mergeCell ref="JZZ112:KAL112"/>
    <mergeCell ref="KAM112:KAY112"/>
    <mergeCell ref="JVZ112:JWL112"/>
    <mergeCell ref="JWM112:JWY112"/>
    <mergeCell ref="JWZ112:JXL112"/>
    <mergeCell ref="JXM112:JXY112"/>
    <mergeCell ref="JXZ112:JYL112"/>
    <mergeCell ref="JTM112:JTY112"/>
    <mergeCell ref="JTZ112:JUL112"/>
    <mergeCell ref="JUM112:JUY112"/>
    <mergeCell ref="JUZ112:JVL112"/>
    <mergeCell ref="JVM112:JVY112"/>
    <mergeCell ref="KKZ112:KLL112"/>
    <mergeCell ref="KLM112:KLY112"/>
    <mergeCell ref="KLZ112:KML112"/>
    <mergeCell ref="KMM112:KMY112"/>
    <mergeCell ref="KMZ112:KNL112"/>
    <mergeCell ref="KIM112:KIY112"/>
    <mergeCell ref="KIZ112:KJL112"/>
    <mergeCell ref="KJM112:KJY112"/>
    <mergeCell ref="KJZ112:KKL112"/>
    <mergeCell ref="KKM112:KKY112"/>
    <mergeCell ref="KFZ112:KGL112"/>
    <mergeCell ref="KGM112:KGY112"/>
    <mergeCell ref="KGZ112:KHL112"/>
    <mergeCell ref="KHM112:KHY112"/>
    <mergeCell ref="KHZ112:KIL112"/>
    <mergeCell ref="KDM112:KDY112"/>
    <mergeCell ref="KDZ112:KEL112"/>
    <mergeCell ref="KEM112:KEY112"/>
    <mergeCell ref="KEZ112:KFL112"/>
    <mergeCell ref="KFM112:KFY112"/>
    <mergeCell ref="KUZ112:KVL112"/>
    <mergeCell ref="KVM112:KVY112"/>
    <mergeCell ref="KVZ112:KWL112"/>
    <mergeCell ref="KWM112:KWY112"/>
    <mergeCell ref="KWZ112:KXL112"/>
    <mergeCell ref="KSM112:KSY112"/>
    <mergeCell ref="KSZ112:KTL112"/>
    <mergeCell ref="KTM112:KTY112"/>
    <mergeCell ref="KTZ112:KUL112"/>
    <mergeCell ref="KUM112:KUY112"/>
    <mergeCell ref="KPZ112:KQL112"/>
    <mergeCell ref="KQM112:KQY112"/>
    <mergeCell ref="KQZ112:KRL112"/>
    <mergeCell ref="KRM112:KRY112"/>
    <mergeCell ref="KRZ112:KSL112"/>
    <mergeCell ref="KNM112:KNY112"/>
    <mergeCell ref="KNZ112:KOL112"/>
    <mergeCell ref="KOM112:KOY112"/>
    <mergeCell ref="KOZ112:KPL112"/>
    <mergeCell ref="KPM112:KPY112"/>
    <mergeCell ref="LEZ112:LFL112"/>
    <mergeCell ref="LFM112:LFY112"/>
    <mergeCell ref="LFZ112:LGL112"/>
    <mergeCell ref="LGM112:LGY112"/>
    <mergeCell ref="LGZ112:LHL112"/>
    <mergeCell ref="LCM112:LCY112"/>
    <mergeCell ref="LCZ112:LDL112"/>
    <mergeCell ref="LDM112:LDY112"/>
    <mergeCell ref="LDZ112:LEL112"/>
    <mergeCell ref="LEM112:LEY112"/>
    <mergeCell ref="KZZ112:LAL112"/>
    <mergeCell ref="LAM112:LAY112"/>
    <mergeCell ref="LAZ112:LBL112"/>
    <mergeCell ref="LBM112:LBY112"/>
    <mergeCell ref="LBZ112:LCL112"/>
    <mergeCell ref="KXM112:KXY112"/>
    <mergeCell ref="KXZ112:KYL112"/>
    <mergeCell ref="KYM112:KYY112"/>
    <mergeCell ref="KYZ112:KZL112"/>
    <mergeCell ref="KZM112:KZY112"/>
    <mergeCell ref="LOZ112:LPL112"/>
    <mergeCell ref="LPM112:LPY112"/>
    <mergeCell ref="LPZ112:LQL112"/>
    <mergeCell ref="LQM112:LQY112"/>
    <mergeCell ref="LQZ112:LRL112"/>
    <mergeCell ref="LMM112:LMY112"/>
    <mergeCell ref="LMZ112:LNL112"/>
    <mergeCell ref="LNM112:LNY112"/>
    <mergeCell ref="LNZ112:LOL112"/>
    <mergeCell ref="LOM112:LOY112"/>
    <mergeCell ref="LJZ112:LKL112"/>
    <mergeCell ref="LKM112:LKY112"/>
    <mergeCell ref="LKZ112:LLL112"/>
    <mergeCell ref="LLM112:LLY112"/>
    <mergeCell ref="LLZ112:LML112"/>
    <mergeCell ref="LHM112:LHY112"/>
    <mergeCell ref="LHZ112:LIL112"/>
    <mergeCell ref="LIM112:LIY112"/>
    <mergeCell ref="LIZ112:LJL112"/>
    <mergeCell ref="LJM112:LJY112"/>
    <mergeCell ref="LYZ112:LZL112"/>
    <mergeCell ref="LZM112:LZY112"/>
    <mergeCell ref="LZZ112:MAL112"/>
    <mergeCell ref="MAM112:MAY112"/>
    <mergeCell ref="MAZ112:MBL112"/>
    <mergeCell ref="LWM112:LWY112"/>
    <mergeCell ref="LWZ112:LXL112"/>
    <mergeCell ref="LXM112:LXY112"/>
    <mergeCell ref="LXZ112:LYL112"/>
    <mergeCell ref="LYM112:LYY112"/>
    <mergeCell ref="LTZ112:LUL112"/>
    <mergeCell ref="LUM112:LUY112"/>
    <mergeCell ref="LUZ112:LVL112"/>
    <mergeCell ref="LVM112:LVY112"/>
    <mergeCell ref="LVZ112:LWL112"/>
    <mergeCell ref="LRM112:LRY112"/>
    <mergeCell ref="LRZ112:LSL112"/>
    <mergeCell ref="LSM112:LSY112"/>
    <mergeCell ref="LSZ112:LTL112"/>
    <mergeCell ref="LTM112:LTY112"/>
    <mergeCell ref="MIZ112:MJL112"/>
    <mergeCell ref="MJM112:MJY112"/>
    <mergeCell ref="MJZ112:MKL112"/>
    <mergeCell ref="MKM112:MKY112"/>
    <mergeCell ref="MKZ112:MLL112"/>
    <mergeCell ref="MGM112:MGY112"/>
    <mergeCell ref="MGZ112:MHL112"/>
    <mergeCell ref="MHM112:MHY112"/>
    <mergeCell ref="MHZ112:MIL112"/>
    <mergeCell ref="MIM112:MIY112"/>
    <mergeCell ref="MDZ112:MEL112"/>
    <mergeCell ref="MEM112:MEY112"/>
    <mergeCell ref="MEZ112:MFL112"/>
    <mergeCell ref="MFM112:MFY112"/>
    <mergeCell ref="MFZ112:MGL112"/>
    <mergeCell ref="MBM112:MBY112"/>
    <mergeCell ref="MBZ112:MCL112"/>
    <mergeCell ref="MCM112:MCY112"/>
    <mergeCell ref="MCZ112:MDL112"/>
    <mergeCell ref="MDM112:MDY112"/>
    <mergeCell ref="MSZ112:MTL112"/>
    <mergeCell ref="MTM112:MTY112"/>
    <mergeCell ref="MTZ112:MUL112"/>
    <mergeCell ref="MUM112:MUY112"/>
    <mergeCell ref="MUZ112:MVL112"/>
    <mergeCell ref="MQM112:MQY112"/>
    <mergeCell ref="MQZ112:MRL112"/>
    <mergeCell ref="MRM112:MRY112"/>
    <mergeCell ref="MRZ112:MSL112"/>
    <mergeCell ref="MSM112:MSY112"/>
    <mergeCell ref="MNZ112:MOL112"/>
    <mergeCell ref="MOM112:MOY112"/>
    <mergeCell ref="MOZ112:MPL112"/>
    <mergeCell ref="MPM112:MPY112"/>
    <mergeCell ref="MPZ112:MQL112"/>
    <mergeCell ref="MLM112:MLY112"/>
    <mergeCell ref="MLZ112:MML112"/>
    <mergeCell ref="MMM112:MMY112"/>
    <mergeCell ref="MMZ112:MNL112"/>
    <mergeCell ref="MNM112:MNY112"/>
    <mergeCell ref="NCZ112:NDL112"/>
    <mergeCell ref="NDM112:NDY112"/>
    <mergeCell ref="NDZ112:NEL112"/>
    <mergeCell ref="NEM112:NEY112"/>
    <mergeCell ref="NEZ112:NFL112"/>
    <mergeCell ref="NAM112:NAY112"/>
    <mergeCell ref="NAZ112:NBL112"/>
    <mergeCell ref="NBM112:NBY112"/>
    <mergeCell ref="NBZ112:NCL112"/>
    <mergeCell ref="NCM112:NCY112"/>
    <mergeCell ref="MXZ112:MYL112"/>
    <mergeCell ref="MYM112:MYY112"/>
    <mergeCell ref="MYZ112:MZL112"/>
    <mergeCell ref="MZM112:MZY112"/>
    <mergeCell ref="MZZ112:NAL112"/>
    <mergeCell ref="MVM112:MVY112"/>
    <mergeCell ref="MVZ112:MWL112"/>
    <mergeCell ref="MWM112:MWY112"/>
    <mergeCell ref="MWZ112:MXL112"/>
    <mergeCell ref="MXM112:MXY112"/>
    <mergeCell ref="NMZ112:NNL112"/>
    <mergeCell ref="NNM112:NNY112"/>
    <mergeCell ref="NNZ112:NOL112"/>
    <mergeCell ref="NOM112:NOY112"/>
    <mergeCell ref="NOZ112:NPL112"/>
    <mergeCell ref="NKM112:NKY112"/>
    <mergeCell ref="NKZ112:NLL112"/>
    <mergeCell ref="NLM112:NLY112"/>
    <mergeCell ref="NLZ112:NML112"/>
    <mergeCell ref="NMM112:NMY112"/>
    <mergeCell ref="NHZ112:NIL112"/>
    <mergeCell ref="NIM112:NIY112"/>
    <mergeCell ref="NIZ112:NJL112"/>
    <mergeCell ref="NJM112:NJY112"/>
    <mergeCell ref="NJZ112:NKL112"/>
    <mergeCell ref="NFM112:NFY112"/>
    <mergeCell ref="NFZ112:NGL112"/>
    <mergeCell ref="NGM112:NGY112"/>
    <mergeCell ref="NGZ112:NHL112"/>
    <mergeCell ref="NHM112:NHY112"/>
    <mergeCell ref="NWZ112:NXL112"/>
    <mergeCell ref="NXM112:NXY112"/>
    <mergeCell ref="NXZ112:NYL112"/>
    <mergeCell ref="NYM112:NYY112"/>
    <mergeCell ref="NYZ112:NZL112"/>
    <mergeCell ref="NUM112:NUY112"/>
    <mergeCell ref="NUZ112:NVL112"/>
    <mergeCell ref="NVM112:NVY112"/>
    <mergeCell ref="NVZ112:NWL112"/>
    <mergeCell ref="NWM112:NWY112"/>
    <mergeCell ref="NRZ112:NSL112"/>
    <mergeCell ref="NSM112:NSY112"/>
    <mergeCell ref="NSZ112:NTL112"/>
    <mergeCell ref="NTM112:NTY112"/>
    <mergeCell ref="NTZ112:NUL112"/>
    <mergeCell ref="NPM112:NPY112"/>
    <mergeCell ref="NPZ112:NQL112"/>
    <mergeCell ref="NQM112:NQY112"/>
    <mergeCell ref="NQZ112:NRL112"/>
    <mergeCell ref="NRM112:NRY112"/>
    <mergeCell ref="OGZ112:OHL112"/>
    <mergeCell ref="OHM112:OHY112"/>
    <mergeCell ref="OHZ112:OIL112"/>
    <mergeCell ref="OIM112:OIY112"/>
    <mergeCell ref="OIZ112:OJL112"/>
    <mergeCell ref="OEM112:OEY112"/>
    <mergeCell ref="OEZ112:OFL112"/>
    <mergeCell ref="OFM112:OFY112"/>
    <mergeCell ref="OFZ112:OGL112"/>
    <mergeCell ref="OGM112:OGY112"/>
    <mergeCell ref="OBZ112:OCL112"/>
    <mergeCell ref="OCM112:OCY112"/>
    <mergeCell ref="OCZ112:ODL112"/>
    <mergeCell ref="ODM112:ODY112"/>
    <mergeCell ref="ODZ112:OEL112"/>
    <mergeCell ref="NZM112:NZY112"/>
    <mergeCell ref="NZZ112:OAL112"/>
    <mergeCell ref="OAM112:OAY112"/>
    <mergeCell ref="OAZ112:OBL112"/>
    <mergeCell ref="OBM112:OBY112"/>
    <mergeCell ref="OQZ112:ORL112"/>
    <mergeCell ref="ORM112:ORY112"/>
    <mergeCell ref="ORZ112:OSL112"/>
    <mergeCell ref="OSM112:OSY112"/>
    <mergeCell ref="OSZ112:OTL112"/>
    <mergeCell ref="OOM112:OOY112"/>
    <mergeCell ref="OOZ112:OPL112"/>
    <mergeCell ref="OPM112:OPY112"/>
    <mergeCell ref="OPZ112:OQL112"/>
    <mergeCell ref="OQM112:OQY112"/>
    <mergeCell ref="OLZ112:OML112"/>
    <mergeCell ref="OMM112:OMY112"/>
    <mergeCell ref="OMZ112:ONL112"/>
    <mergeCell ref="ONM112:ONY112"/>
    <mergeCell ref="ONZ112:OOL112"/>
    <mergeCell ref="OJM112:OJY112"/>
    <mergeCell ref="OJZ112:OKL112"/>
    <mergeCell ref="OKM112:OKY112"/>
    <mergeCell ref="OKZ112:OLL112"/>
    <mergeCell ref="OLM112:OLY112"/>
    <mergeCell ref="PAZ112:PBL112"/>
    <mergeCell ref="PBM112:PBY112"/>
    <mergeCell ref="PBZ112:PCL112"/>
    <mergeCell ref="PCM112:PCY112"/>
    <mergeCell ref="PCZ112:PDL112"/>
    <mergeCell ref="OYM112:OYY112"/>
    <mergeCell ref="OYZ112:OZL112"/>
    <mergeCell ref="OZM112:OZY112"/>
    <mergeCell ref="OZZ112:PAL112"/>
    <mergeCell ref="PAM112:PAY112"/>
    <mergeCell ref="OVZ112:OWL112"/>
    <mergeCell ref="OWM112:OWY112"/>
    <mergeCell ref="OWZ112:OXL112"/>
    <mergeCell ref="OXM112:OXY112"/>
    <mergeCell ref="OXZ112:OYL112"/>
    <mergeCell ref="OTM112:OTY112"/>
    <mergeCell ref="OTZ112:OUL112"/>
    <mergeCell ref="OUM112:OUY112"/>
    <mergeCell ref="OUZ112:OVL112"/>
    <mergeCell ref="OVM112:OVY112"/>
    <mergeCell ref="PKZ112:PLL112"/>
    <mergeCell ref="PLM112:PLY112"/>
    <mergeCell ref="PLZ112:PML112"/>
    <mergeCell ref="PMM112:PMY112"/>
    <mergeCell ref="PMZ112:PNL112"/>
    <mergeCell ref="PIM112:PIY112"/>
    <mergeCell ref="PIZ112:PJL112"/>
    <mergeCell ref="PJM112:PJY112"/>
    <mergeCell ref="PJZ112:PKL112"/>
    <mergeCell ref="PKM112:PKY112"/>
    <mergeCell ref="PFZ112:PGL112"/>
    <mergeCell ref="PGM112:PGY112"/>
    <mergeCell ref="PGZ112:PHL112"/>
    <mergeCell ref="PHM112:PHY112"/>
    <mergeCell ref="PHZ112:PIL112"/>
    <mergeCell ref="PDM112:PDY112"/>
    <mergeCell ref="PDZ112:PEL112"/>
    <mergeCell ref="PEM112:PEY112"/>
    <mergeCell ref="PEZ112:PFL112"/>
    <mergeCell ref="PFM112:PFY112"/>
    <mergeCell ref="PUZ112:PVL112"/>
    <mergeCell ref="PVM112:PVY112"/>
    <mergeCell ref="PVZ112:PWL112"/>
    <mergeCell ref="PWM112:PWY112"/>
    <mergeCell ref="PWZ112:PXL112"/>
    <mergeCell ref="PSM112:PSY112"/>
    <mergeCell ref="PSZ112:PTL112"/>
    <mergeCell ref="PTM112:PTY112"/>
    <mergeCell ref="PTZ112:PUL112"/>
    <mergeCell ref="PUM112:PUY112"/>
    <mergeCell ref="PPZ112:PQL112"/>
    <mergeCell ref="PQM112:PQY112"/>
    <mergeCell ref="PQZ112:PRL112"/>
    <mergeCell ref="PRM112:PRY112"/>
    <mergeCell ref="PRZ112:PSL112"/>
    <mergeCell ref="PNM112:PNY112"/>
    <mergeCell ref="PNZ112:POL112"/>
    <mergeCell ref="POM112:POY112"/>
    <mergeCell ref="POZ112:PPL112"/>
    <mergeCell ref="PPM112:PPY112"/>
    <mergeCell ref="QEZ112:QFL112"/>
    <mergeCell ref="QFM112:QFY112"/>
    <mergeCell ref="QFZ112:QGL112"/>
    <mergeCell ref="QGM112:QGY112"/>
    <mergeCell ref="QGZ112:QHL112"/>
    <mergeCell ref="QCM112:QCY112"/>
    <mergeCell ref="QCZ112:QDL112"/>
    <mergeCell ref="QDM112:QDY112"/>
    <mergeCell ref="QDZ112:QEL112"/>
    <mergeCell ref="QEM112:QEY112"/>
    <mergeCell ref="PZZ112:QAL112"/>
    <mergeCell ref="QAM112:QAY112"/>
    <mergeCell ref="QAZ112:QBL112"/>
    <mergeCell ref="QBM112:QBY112"/>
    <mergeCell ref="QBZ112:QCL112"/>
    <mergeCell ref="PXM112:PXY112"/>
    <mergeCell ref="PXZ112:PYL112"/>
    <mergeCell ref="PYM112:PYY112"/>
    <mergeCell ref="PYZ112:PZL112"/>
    <mergeCell ref="PZM112:PZY112"/>
    <mergeCell ref="QOZ112:QPL112"/>
    <mergeCell ref="QPM112:QPY112"/>
    <mergeCell ref="QPZ112:QQL112"/>
    <mergeCell ref="QQM112:QQY112"/>
    <mergeCell ref="QQZ112:QRL112"/>
    <mergeCell ref="QMM112:QMY112"/>
    <mergeCell ref="QMZ112:QNL112"/>
    <mergeCell ref="QNM112:QNY112"/>
    <mergeCell ref="QNZ112:QOL112"/>
    <mergeCell ref="QOM112:QOY112"/>
    <mergeCell ref="QJZ112:QKL112"/>
    <mergeCell ref="QKM112:QKY112"/>
    <mergeCell ref="QKZ112:QLL112"/>
    <mergeCell ref="QLM112:QLY112"/>
    <mergeCell ref="QLZ112:QML112"/>
    <mergeCell ref="QHM112:QHY112"/>
    <mergeCell ref="QHZ112:QIL112"/>
    <mergeCell ref="QIM112:QIY112"/>
    <mergeCell ref="QIZ112:QJL112"/>
    <mergeCell ref="QJM112:QJY112"/>
    <mergeCell ref="QYZ112:QZL112"/>
    <mergeCell ref="QZM112:QZY112"/>
    <mergeCell ref="QZZ112:RAL112"/>
    <mergeCell ref="RAM112:RAY112"/>
    <mergeCell ref="RAZ112:RBL112"/>
    <mergeCell ref="QWM112:QWY112"/>
    <mergeCell ref="QWZ112:QXL112"/>
    <mergeCell ref="QXM112:QXY112"/>
    <mergeCell ref="QXZ112:QYL112"/>
    <mergeCell ref="QYM112:QYY112"/>
    <mergeCell ref="QTZ112:QUL112"/>
    <mergeCell ref="QUM112:QUY112"/>
    <mergeCell ref="QUZ112:QVL112"/>
    <mergeCell ref="QVM112:QVY112"/>
    <mergeCell ref="QVZ112:QWL112"/>
    <mergeCell ref="QRM112:QRY112"/>
    <mergeCell ref="QRZ112:QSL112"/>
    <mergeCell ref="QSM112:QSY112"/>
    <mergeCell ref="QSZ112:QTL112"/>
    <mergeCell ref="QTM112:QTY112"/>
    <mergeCell ref="RIZ112:RJL112"/>
    <mergeCell ref="RJM112:RJY112"/>
    <mergeCell ref="RJZ112:RKL112"/>
    <mergeCell ref="RKM112:RKY112"/>
    <mergeCell ref="RKZ112:RLL112"/>
    <mergeCell ref="RGM112:RGY112"/>
    <mergeCell ref="RGZ112:RHL112"/>
    <mergeCell ref="RHM112:RHY112"/>
    <mergeCell ref="RHZ112:RIL112"/>
    <mergeCell ref="RIM112:RIY112"/>
    <mergeCell ref="RDZ112:REL112"/>
    <mergeCell ref="REM112:REY112"/>
    <mergeCell ref="REZ112:RFL112"/>
    <mergeCell ref="RFM112:RFY112"/>
    <mergeCell ref="RFZ112:RGL112"/>
    <mergeCell ref="RBM112:RBY112"/>
    <mergeCell ref="RBZ112:RCL112"/>
    <mergeCell ref="RCM112:RCY112"/>
    <mergeCell ref="RCZ112:RDL112"/>
    <mergeCell ref="RDM112:RDY112"/>
    <mergeCell ref="RSZ112:RTL112"/>
    <mergeCell ref="RTM112:RTY112"/>
    <mergeCell ref="RTZ112:RUL112"/>
    <mergeCell ref="RUM112:RUY112"/>
    <mergeCell ref="RUZ112:RVL112"/>
    <mergeCell ref="RQM112:RQY112"/>
    <mergeCell ref="RQZ112:RRL112"/>
    <mergeCell ref="RRM112:RRY112"/>
    <mergeCell ref="RRZ112:RSL112"/>
    <mergeCell ref="RSM112:RSY112"/>
    <mergeCell ref="RNZ112:ROL112"/>
    <mergeCell ref="ROM112:ROY112"/>
    <mergeCell ref="ROZ112:RPL112"/>
    <mergeCell ref="RPM112:RPY112"/>
    <mergeCell ref="RPZ112:RQL112"/>
    <mergeCell ref="RLM112:RLY112"/>
    <mergeCell ref="RLZ112:RML112"/>
    <mergeCell ref="RMM112:RMY112"/>
    <mergeCell ref="RMZ112:RNL112"/>
    <mergeCell ref="RNM112:RNY112"/>
    <mergeCell ref="SCZ112:SDL112"/>
    <mergeCell ref="SDM112:SDY112"/>
    <mergeCell ref="SDZ112:SEL112"/>
    <mergeCell ref="SEM112:SEY112"/>
    <mergeCell ref="SEZ112:SFL112"/>
    <mergeCell ref="SAM112:SAY112"/>
    <mergeCell ref="SAZ112:SBL112"/>
    <mergeCell ref="SBM112:SBY112"/>
    <mergeCell ref="SBZ112:SCL112"/>
    <mergeCell ref="SCM112:SCY112"/>
    <mergeCell ref="RXZ112:RYL112"/>
    <mergeCell ref="RYM112:RYY112"/>
    <mergeCell ref="RYZ112:RZL112"/>
    <mergeCell ref="RZM112:RZY112"/>
    <mergeCell ref="RZZ112:SAL112"/>
    <mergeCell ref="RVM112:RVY112"/>
    <mergeCell ref="RVZ112:RWL112"/>
    <mergeCell ref="RWM112:RWY112"/>
    <mergeCell ref="RWZ112:RXL112"/>
    <mergeCell ref="RXM112:RXY112"/>
    <mergeCell ref="SMZ112:SNL112"/>
    <mergeCell ref="SNM112:SNY112"/>
    <mergeCell ref="SNZ112:SOL112"/>
    <mergeCell ref="SOM112:SOY112"/>
    <mergeCell ref="SOZ112:SPL112"/>
    <mergeCell ref="SKM112:SKY112"/>
    <mergeCell ref="SKZ112:SLL112"/>
    <mergeCell ref="SLM112:SLY112"/>
    <mergeCell ref="SLZ112:SML112"/>
    <mergeCell ref="SMM112:SMY112"/>
    <mergeCell ref="SHZ112:SIL112"/>
    <mergeCell ref="SIM112:SIY112"/>
    <mergeCell ref="SIZ112:SJL112"/>
    <mergeCell ref="SJM112:SJY112"/>
    <mergeCell ref="SJZ112:SKL112"/>
    <mergeCell ref="SFM112:SFY112"/>
    <mergeCell ref="SFZ112:SGL112"/>
    <mergeCell ref="SGM112:SGY112"/>
    <mergeCell ref="SGZ112:SHL112"/>
    <mergeCell ref="SHM112:SHY112"/>
    <mergeCell ref="SWZ112:SXL112"/>
    <mergeCell ref="SXM112:SXY112"/>
    <mergeCell ref="SXZ112:SYL112"/>
    <mergeCell ref="SYM112:SYY112"/>
    <mergeCell ref="SYZ112:SZL112"/>
    <mergeCell ref="SUM112:SUY112"/>
    <mergeCell ref="SUZ112:SVL112"/>
    <mergeCell ref="SVM112:SVY112"/>
    <mergeCell ref="SVZ112:SWL112"/>
    <mergeCell ref="SWM112:SWY112"/>
    <mergeCell ref="SRZ112:SSL112"/>
    <mergeCell ref="SSM112:SSY112"/>
    <mergeCell ref="SSZ112:STL112"/>
    <mergeCell ref="STM112:STY112"/>
    <mergeCell ref="STZ112:SUL112"/>
    <mergeCell ref="SPM112:SPY112"/>
    <mergeCell ref="SPZ112:SQL112"/>
    <mergeCell ref="SQM112:SQY112"/>
    <mergeCell ref="SQZ112:SRL112"/>
    <mergeCell ref="SRM112:SRY112"/>
    <mergeCell ref="TGZ112:THL112"/>
    <mergeCell ref="THM112:THY112"/>
    <mergeCell ref="THZ112:TIL112"/>
    <mergeCell ref="TIM112:TIY112"/>
    <mergeCell ref="TIZ112:TJL112"/>
    <mergeCell ref="TEM112:TEY112"/>
    <mergeCell ref="TEZ112:TFL112"/>
    <mergeCell ref="TFM112:TFY112"/>
    <mergeCell ref="TFZ112:TGL112"/>
    <mergeCell ref="TGM112:TGY112"/>
    <mergeCell ref="TBZ112:TCL112"/>
    <mergeCell ref="TCM112:TCY112"/>
    <mergeCell ref="TCZ112:TDL112"/>
    <mergeCell ref="TDM112:TDY112"/>
    <mergeCell ref="TDZ112:TEL112"/>
    <mergeCell ref="SZM112:SZY112"/>
    <mergeCell ref="SZZ112:TAL112"/>
    <mergeCell ref="TAM112:TAY112"/>
    <mergeCell ref="TAZ112:TBL112"/>
    <mergeCell ref="TBM112:TBY112"/>
    <mergeCell ref="TQZ112:TRL112"/>
    <mergeCell ref="TRM112:TRY112"/>
    <mergeCell ref="TRZ112:TSL112"/>
    <mergeCell ref="TSM112:TSY112"/>
    <mergeCell ref="TSZ112:TTL112"/>
    <mergeCell ref="TOM112:TOY112"/>
    <mergeCell ref="TOZ112:TPL112"/>
    <mergeCell ref="TPM112:TPY112"/>
    <mergeCell ref="TPZ112:TQL112"/>
    <mergeCell ref="TQM112:TQY112"/>
    <mergeCell ref="TLZ112:TML112"/>
    <mergeCell ref="TMM112:TMY112"/>
    <mergeCell ref="TMZ112:TNL112"/>
    <mergeCell ref="TNM112:TNY112"/>
    <mergeCell ref="TNZ112:TOL112"/>
    <mergeCell ref="TJM112:TJY112"/>
    <mergeCell ref="TJZ112:TKL112"/>
    <mergeCell ref="TKM112:TKY112"/>
    <mergeCell ref="TKZ112:TLL112"/>
    <mergeCell ref="TLM112:TLY112"/>
    <mergeCell ref="UAZ112:UBL112"/>
    <mergeCell ref="UBM112:UBY112"/>
    <mergeCell ref="UBZ112:UCL112"/>
    <mergeCell ref="UCM112:UCY112"/>
    <mergeCell ref="UCZ112:UDL112"/>
    <mergeCell ref="TYM112:TYY112"/>
    <mergeCell ref="TYZ112:TZL112"/>
    <mergeCell ref="TZM112:TZY112"/>
    <mergeCell ref="TZZ112:UAL112"/>
    <mergeCell ref="UAM112:UAY112"/>
    <mergeCell ref="TVZ112:TWL112"/>
    <mergeCell ref="TWM112:TWY112"/>
    <mergeCell ref="TWZ112:TXL112"/>
    <mergeCell ref="TXM112:TXY112"/>
    <mergeCell ref="TXZ112:TYL112"/>
    <mergeCell ref="TTM112:TTY112"/>
    <mergeCell ref="TTZ112:TUL112"/>
    <mergeCell ref="TUM112:TUY112"/>
    <mergeCell ref="TUZ112:TVL112"/>
    <mergeCell ref="TVM112:TVY112"/>
    <mergeCell ref="UKZ112:ULL112"/>
    <mergeCell ref="ULM112:ULY112"/>
    <mergeCell ref="ULZ112:UML112"/>
    <mergeCell ref="UMM112:UMY112"/>
    <mergeCell ref="UMZ112:UNL112"/>
    <mergeCell ref="UIM112:UIY112"/>
    <mergeCell ref="UIZ112:UJL112"/>
    <mergeCell ref="UJM112:UJY112"/>
    <mergeCell ref="UJZ112:UKL112"/>
    <mergeCell ref="UKM112:UKY112"/>
    <mergeCell ref="UFZ112:UGL112"/>
    <mergeCell ref="UGM112:UGY112"/>
    <mergeCell ref="UGZ112:UHL112"/>
    <mergeCell ref="UHM112:UHY112"/>
    <mergeCell ref="UHZ112:UIL112"/>
    <mergeCell ref="UDM112:UDY112"/>
    <mergeCell ref="UDZ112:UEL112"/>
    <mergeCell ref="UEM112:UEY112"/>
    <mergeCell ref="UEZ112:UFL112"/>
    <mergeCell ref="UFM112:UFY112"/>
    <mergeCell ref="UUZ112:UVL112"/>
    <mergeCell ref="UVM112:UVY112"/>
    <mergeCell ref="UVZ112:UWL112"/>
    <mergeCell ref="UWM112:UWY112"/>
    <mergeCell ref="UWZ112:UXL112"/>
    <mergeCell ref="USM112:USY112"/>
    <mergeCell ref="USZ112:UTL112"/>
    <mergeCell ref="UTM112:UTY112"/>
    <mergeCell ref="UTZ112:UUL112"/>
    <mergeCell ref="UUM112:UUY112"/>
    <mergeCell ref="UPZ112:UQL112"/>
    <mergeCell ref="UQM112:UQY112"/>
    <mergeCell ref="UQZ112:URL112"/>
    <mergeCell ref="URM112:URY112"/>
    <mergeCell ref="URZ112:USL112"/>
    <mergeCell ref="UNM112:UNY112"/>
    <mergeCell ref="UNZ112:UOL112"/>
    <mergeCell ref="UOM112:UOY112"/>
    <mergeCell ref="UOZ112:UPL112"/>
    <mergeCell ref="UPM112:UPY112"/>
    <mergeCell ref="VEZ112:VFL112"/>
    <mergeCell ref="VFM112:VFY112"/>
    <mergeCell ref="VFZ112:VGL112"/>
    <mergeCell ref="VGM112:VGY112"/>
    <mergeCell ref="VGZ112:VHL112"/>
    <mergeCell ref="VCM112:VCY112"/>
    <mergeCell ref="VCZ112:VDL112"/>
    <mergeCell ref="VDM112:VDY112"/>
    <mergeCell ref="VDZ112:VEL112"/>
    <mergeCell ref="VEM112:VEY112"/>
    <mergeCell ref="UZZ112:VAL112"/>
    <mergeCell ref="VAM112:VAY112"/>
    <mergeCell ref="VAZ112:VBL112"/>
    <mergeCell ref="VBM112:VBY112"/>
    <mergeCell ref="VBZ112:VCL112"/>
    <mergeCell ref="UXM112:UXY112"/>
    <mergeCell ref="UXZ112:UYL112"/>
    <mergeCell ref="UYM112:UYY112"/>
    <mergeCell ref="UYZ112:UZL112"/>
    <mergeCell ref="UZM112:UZY112"/>
    <mergeCell ref="VOZ112:VPL112"/>
    <mergeCell ref="VPM112:VPY112"/>
    <mergeCell ref="VPZ112:VQL112"/>
    <mergeCell ref="VQM112:VQY112"/>
    <mergeCell ref="VQZ112:VRL112"/>
    <mergeCell ref="VMM112:VMY112"/>
    <mergeCell ref="VMZ112:VNL112"/>
    <mergeCell ref="VNM112:VNY112"/>
    <mergeCell ref="VNZ112:VOL112"/>
    <mergeCell ref="VOM112:VOY112"/>
    <mergeCell ref="VJZ112:VKL112"/>
    <mergeCell ref="VKM112:VKY112"/>
    <mergeCell ref="VKZ112:VLL112"/>
    <mergeCell ref="VLM112:VLY112"/>
    <mergeCell ref="VLZ112:VML112"/>
    <mergeCell ref="VHM112:VHY112"/>
    <mergeCell ref="VHZ112:VIL112"/>
    <mergeCell ref="VIM112:VIY112"/>
    <mergeCell ref="VIZ112:VJL112"/>
    <mergeCell ref="VJM112:VJY112"/>
    <mergeCell ref="VYZ112:VZL112"/>
    <mergeCell ref="VZM112:VZY112"/>
    <mergeCell ref="VZZ112:WAL112"/>
    <mergeCell ref="WAM112:WAY112"/>
    <mergeCell ref="WAZ112:WBL112"/>
    <mergeCell ref="VWM112:VWY112"/>
    <mergeCell ref="VWZ112:VXL112"/>
    <mergeCell ref="VXM112:VXY112"/>
    <mergeCell ref="VXZ112:VYL112"/>
    <mergeCell ref="VYM112:VYY112"/>
    <mergeCell ref="VTZ112:VUL112"/>
    <mergeCell ref="VUM112:VUY112"/>
    <mergeCell ref="VUZ112:VVL112"/>
    <mergeCell ref="VVM112:VVY112"/>
    <mergeCell ref="VVZ112:VWL112"/>
    <mergeCell ref="VRM112:VRY112"/>
    <mergeCell ref="VRZ112:VSL112"/>
    <mergeCell ref="VSM112:VSY112"/>
    <mergeCell ref="VSZ112:VTL112"/>
    <mergeCell ref="VTM112:VTY112"/>
    <mergeCell ref="WIZ112:WJL112"/>
    <mergeCell ref="WJM112:WJY112"/>
    <mergeCell ref="WJZ112:WKL112"/>
    <mergeCell ref="WKM112:WKY112"/>
    <mergeCell ref="WKZ112:WLL112"/>
    <mergeCell ref="WGM112:WGY112"/>
    <mergeCell ref="WGZ112:WHL112"/>
    <mergeCell ref="WHM112:WHY112"/>
    <mergeCell ref="WHZ112:WIL112"/>
    <mergeCell ref="WIM112:WIY112"/>
    <mergeCell ref="WDZ112:WEL112"/>
    <mergeCell ref="WEM112:WEY112"/>
    <mergeCell ref="WEZ112:WFL112"/>
    <mergeCell ref="WFM112:WFY112"/>
    <mergeCell ref="WFZ112:WGL112"/>
    <mergeCell ref="WBM112:WBY112"/>
    <mergeCell ref="WBZ112:WCL112"/>
    <mergeCell ref="WCM112:WCY112"/>
    <mergeCell ref="WCZ112:WDL112"/>
    <mergeCell ref="WDM112:WDY112"/>
    <mergeCell ref="WSZ112:WTL112"/>
    <mergeCell ref="WTM112:WTY112"/>
    <mergeCell ref="WTZ112:WUL112"/>
    <mergeCell ref="WUM112:WUY112"/>
    <mergeCell ref="WUZ112:WVL112"/>
    <mergeCell ref="WQM112:WQY112"/>
    <mergeCell ref="WQZ112:WRL112"/>
    <mergeCell ref="WRM112:WRY112"/>
    <mergeCell ref="WRZ112:WSL112"/>
    <mergeCell ref="WSM112:WSY112"/>
    <mergeCell ref="WNZ112:WOL112"/>
    <mergeCell ref="WOM112:WOY112"/>
    <mergeCell ref="WOZ112:WPL112"/>
    <mergeCell ref="WPM112:WPY112"/>
    <mergeCell ref="WPZ112:WQL112"/>
    <mergeCell ref="WLM112:WLY112"/>
    <mergeCell ref="WLZ112:WML112"/>
    <mergeCell ref="WMM112:WMY112"/>
    <mergeCell ref="WMZ112:WNL112"/>
    <mergeCell ref="WNM112:WNY112"/>
    <mergeCell ref="XCZ112:XDL112"/>
    <mergeCell ref="XDM112:XDY112"/>
    <mergeCell ref="XDZ112:XEL112"/>
    <mergeCell ref="XEM112:XEY112"/>
    <mergeCell ref="XEZ112:XFC112"/>
    <mergeCell ref="XAM112:XAY112"/>
    <mergeCell ref="XAZ112:XBL112"/>
    <mergeCell ref="XBM112:XBY112"/>
    <mergeCell ref="XBZ112:XCL112"/>
    <mergeCell ref="XCM112:XCY112"/>
    <mergeCell ref="WXZ112:WYL112"/>
    <mergeCell ref="WYM112:WYY112"/>
    <mergeCell ref="WYZ112:WZL112"/>
    <mergeCell ref="WZM112:WZY112"/>
    <mergeCell ref="WZZ112:XAL112"/>
    <mergeCell ref="WVM112:WVY112"/>
    <mergeCell ref="WVZ112:WWL112"/>
    <mergeCell ref="WWM112:WWY112"/>
    <mergeCell ref="WWZ112:WXL112"/>
    <mergeCell ref="WXM112:WXY112"/>
    <mergeCell ref="GZ113:HL113"/>
    <mergeCell ref="HM113:HY113"/>
    <mergeCell ref="HZ113:IL113"/>
    <mergeCell ref="IM113:IY113"/>
    <mergeCell ref="IZ113:JL113"/>
    <mergeCell ref="EM113:EY113"/>
    <mergeCell ref="EZ113:FL113"/>
    <mergeCell ref="FM113:FY113"/>
    <mergeCell ref="FZ113:GL113"/>
    <mergeCell ref="GM113:GY113"/>
    <mergeCell ref="BZ113:CL113"/>
    <mergeCell ref="CM113:CY113"/>
    <mergeCell ref="CZ113:DL113"/>
    <mergeCell ref="DM113:DY113"/>
    <mergeCell ref="DZ113:EL113"/>
    <mergeCell ref="M113:Y113"/>
    <mergeCell ref="Z113:AL113"/>
    <mergeCell ref="AM113:AY113"/>
    <mergeCell ref="AZ113:BL113"/>
    <mergeCell ref="BM113:BY113"/>
    <mergeCell ref="QZ113:RL113"/>
    <mergeCell ref="RM113:RY113"/>
    <mergeCell ref="RZ113:SL113"/>
    <mergeCell ref="SM113:SY113"/>
    <mergeCell ref="SZ113:TL113"/>
    <mergeCell ref="OM113:OY113"/>
    <mergeCell ref="OZ113:PL113"/>
    <mergeCell ref="PM113:PY113"/>
    <mergeCell ref="PZ113:QL113"/>
    <mergeCell ref="QM113:QY113"/>
    <mergeCell ref="LZ113:ML113"/>
    <mergeCell ref="MM113:MY113"/>
    <mergeCell ref="MZ113:NL113"/>
    <mergeCell ref="NM113:NY113"/>
    <mergeCell ref="NZ113:OL113"/>
    <mergeCell ref="JM113:JY113"/>
    <mergeCell ref="JZ113:KL113"/>
    <mergeCell ref="KM113:KY113"/>
    <mergeCell ref="KZ113:LL113"/>
    <mergeCell ref="LM113:LY113"/>
    <mergeCell ref="AAZ113:ABL113"/>
    <mergeCell ref="ABM113:ABY113"/>
    <mergeCell ref="ABZ113:ACL113"/>
    <mergeCell ref="ACM113:ACY113"/>
    <mergeCell ref="ACZ113:ADL113"/>
    <mergeCell ref="YM113:YY113"/>
    <mergeCell ref="YZ113:ZL113"/>
    <mergeCell ref="ZM113:ZY113"/>
    <mergeCell ref="ZZ113:AAL113"/>
    <mergeCell ref="AAM113:AAY113"/>
    <mergeCell ref="VZ113:WL113"/>
    <mergeCell ref="WM113:WY113"/>
    <mergeCell ref="WZ113:XL113"/>
    <mergeCell ref="XM113:XY113"/>
    <mergeCell ref="XZ113:YL113"/>
    <mergeCell ref="TM113:TY113"/>
    <mergeCell ref="TZ113:UL113"/>
    <mergeCell ref="UM113:UY113"/>
    <mergeCell ref="UZ113:VL113"/>
    <mergeCell ref="VM113:VY113"/>
    <mergeCell ref="AKZ113:ALL113"/>
    <mergeCell ref="ALM113:ALY113"/>
    <mergeCell ref="ALZ113:AML113"/>
    <mergeCell ref="AMM113:AMY113"/>
    <mergeCell ref="AMZ113:ANL113"/>
    <mergeCell ref="AIM113:AIY113"/>
    <mergeCell ref="AIZ113:AJL113"/>
    <mergeCell ref="AJM113:AJY113"/>
    <mergeCell ref="AJZ113:AKL113"/>
    <mergeCell ref="AKM113:AKY113"/>
    <mergeCell ref="AFZ113:AGL113"/>
    <mergeCell ref="AGM113:AGY113"/>
    <mergeCell ref="AGZ113:AHL113"/>
    <mergeCell ref="AHM113:AHY113"/>
    <mergeCell ref="AHZ113:AIL113"/>
    <mergeCell ref="ADM113:ADY113"/>
    <mergeCell ref="ADZ113:AEL113"/>
    <mergeCell ref="AEM113:AEY113"/>
    <mergeCell ref="AEZ113:AFL113"/>
    <mergeCell ref="AFM113:AFY113"/>
    <mergeCell ref="AUZ113:AVL113"/>
    <mergeCell ref="AVM113:AVY113"/>
    <mergeCell ref="AVZ113:AWL113"/>
    <mergeCell ref="AWM113:AWY113"/>
    <mergeCell ref="AWZ113:AXL113"/>
    <mergeCell ref="ASM113:ASY113"/>
    <mergeCell ref="ASZ113:ATL113"/>
    <mergeCell ref="ATM113:ATY113"/>
    <mergeCell ref="ATZ113:AUL113"/>
    <mergeCell ref="AUM113:AUY113"/>
    <mergeCell ref="APZ113:AQL113"/>
    <mergeCell ref="AQM113:AQY113"/>
    <mergeCell ref="AQZ113:ARL113"/>
    <mergeCell ref="ARM113:ARY113"/>
    <mergeCell ref="ARZ113:ASL113"/>
    <mergeCell ref="ANM113:ANY113"/>
    <mergeCell ref="ANZ113:AOL113"/>
    <mergeCell ref="AOM113:AOY113"/>
    <mergeCell ref="AOZ113:APL113"/>
    <mergeCell ref="APM113:APY113"/>
    <mergeCell ref="BEZ113:BFL113"/>
    <mergeCell ref="BFM113:BFY113"/>
    <mergeCell ref="BFZ113:BGL113"/>
    <mergeCell ref="BGM113:BGY113"/>
    <mergeCell ref="BGZ113:BHL113"/>
    <mergeCell ref="BCM113:BCY113"/>
    <mergeCell ref="BCZ113:BDL113"/>
    <mergeCell ref="BDM113:BDY113"/>
    <mergeCell ref="BDZ113:BEL113"/>
    <mergeCell ref="BEM113:BEY113"/>
    <mergeCell ref="AZZ113:BAL113"/>
    <mergeCell ref="BAM113:BAY113"/>
    <mergeCell ref="BAZ113:BBL113"/>
    <mergeCell ref="BBM113:BBY113"/>
    <mergeCell ref="BBZ113:BCL113"/>
    <mergeCell ref="AXM113:AXY113"/>
    <mergeCell ref="AXZ113:AYL113"/>
    <mergeCell ref="AYM113:AYY113"/>
    <mergeCell ref="AYZ113:AZL113"/>
    <mergeCell ref="AZM113:AZY113"/>
    <mergeCell ref="BOZ113:BPL113"/>
    <mergeCell ref="BPM113:BPY113"/>
    <mergeCell ref="BPZ113:BQL113"/>
    <mergeCell ref="BQM113:BQY113"/>
    <mergeCell ref="BQZ113:BRL113"/>
    <mergeCell ref="BMM113:BMY113"/>
    <mergeCell ref="BMZ113:BNL113"/>
    <mergeCell ref="BNM113:BNY113"/>
    <mergeCell ref="BNZ113:BOL113"/>
    <mergeCell ref="BOM113:BOY113"/>
    <mergeCell ref="BJZ113:BKL113"/>
    <mergeCell ref="BKM113:BKY113"/>
    <mergeCell ref="BKZ113:BLL113"/>
    <mergeCell ref="BLM113:BLY113"/>
    <mergeCell ref="BLZ113:BML113"/>
    <mergeCell ref="BHM113:BHY113"/>
    <mergeCell ref="BHZ113:BIL113"/>
    <mergeCell ref="BIM113:BIY113"/>
    <mergeCell ref="BIZ113:BJL113"/>
    <mergeCell ref="BJM113:BJY113"/>
    <mergeCell ref="BYZ113:BZL113"/>
    <mergeCell ref="BZM113:BZY113"/>
    <mergeCell ref="BZZ113:CAL113"/>
    <mergeCell ref="CAM113:CAY113"/>
    <mergeCell ref="CAZ113:CBL113"/>
    <mergeCell ref="BWM113:BWY113"/>
    <mergeCell ref="BWZ113:BXL113"/>
    <mergeCell ref="BXM113:BXY113"/>
    <mergeCell ref="BXZ113:BYL113"/>
    <mergeCell ref="BYM113:BYY113"/>
    <mergeCell ref="BTZ113:BUL113"/>
    <mergeCell ref="BUM113:BUY113"/>
    <mergeCell ref="BUZ113:BVL113"/>
    <mergeCell ref="BVM113:BVY113"/>
    <mergeCell ref="BVZ113:BWL113"/>
    <mergeCell ref="BRM113:BRY113"/>
    <mergeCell ref="BRZ113:BSL113"/>
    <mergeCell ref="BSM113:BSY113"/>
    <mergeCell ref="BSZ113:BTL113"/>
    <mergeCell ref="BTM113:BTY113"/>
    <mergeCell ref="CIZ113:CJL113"/>
    <mergeCell ref="CJM113:CJY113"/>
    <mergeCell ref="CJZ113:CKL113"/>
    <mergeCell ref="CKM113:CKY113"/>
    <mergeCell ref="CKZ113:CLL113"/>
    <mergeCell ref="CGM113:CGY113"/>
    <mergeCell ref="CGZ113:CHL113"/>
    <mergeCell ref="CHM113:CHY113"/>
    <mergeCell ref="CHZ113:CIL113"/>
    <mergeCell ref="CIM113:CIY113"/>
    <mergeCell ref="CDZ113:CEL113"/>
    <mergeCell ref="CEM113:CEY113"/>
    <mergeCell ref="CEZ113:CFL113"/>
    <mergeCell ref="CFM113:CFY113"/>
    <mergeCell ref="CFZ113:CGL113"/>
    <mergeCell ref="CBM113:CBY113"/>
    <mergeCell ref="CBZ113:CCL113"/>
    <mergeCell ref="CCM113:CCY113"/>
    <mergeCell ref="CCZ113:CDL113"/>
    <mergeCell ref="CDM113:CDY113"/>
    <mergeCell ref="CSZ113:CTL113"/>
    <mergeCell ref="CTM113:CTY113"/>
    <mergeCell ref="CTZ113:CUL113"/>
    <mergeCell ref="CUM113:CUY113"/>
    <mergeCell ref="CUZ113:CVL113"/>
    <mergeCell ref="CQM113:CQY113"/>
    <mergeCell ref="CQZ113:CRL113"/>
    <mergeCell ref="CRM113:CRY113"/>
    <mergeCell ref="CRZ113:CSL113"/>
    <mergeCell ref="CSM113:CSY113"/>
    <mergeCell ref="CNZ113:COL113"/>
    <mergeCell ref="COM113:COY113"/>
    <mergeCell ref="COZ113:CPL113"/>
    <mergeCell ref="CPM113:CPY113"/>
    <mergeCell ref="CPZ113:CQL113"/>
    <mergeCell ref="CLM113:CLY113"/>
    <mergeCell ref="CLZ113:CML113"/>
    <mergeCell ref="CMM113:CMY113"/>
    <mergeCell ref="CMZ113:CNL113"/>
    <mergeCell ref="CNM113:CNY113"/>
    <mergeCell ref="DCZ113:DDL113"/>
    <mergeCell ref="DDM113:DDY113"/>
    <mergeCell ref="DDZ113:DEL113"/>
    <mergeCell ref="DEM113:DEY113"/>
    <mergeCell ref="DEZ113:DFL113"/>
    <mergeCell ref="DAM113:DAY113"/>
    <mergeCell ref="DAZ113:DBL113"/>
    <mergeCell ref="DBM113:DBY113"/>
    <mergeCell ref="DBZ113:DCL113"/>
    <mergeCell ref="DCM113:DCY113"/>
    <mergeCell ref="CXZ113:CYL113"/>
    <mergeCell ref="CYM113:CYY113"/>
    <mergeCell ref="CYZ113:CZL113"/>
    <mergeCell ref="CZM113:CZY113"/>
    <mergeCell ref="CZZ113:DAL113"/>
    <mergeCell ref="CVM113:CVY113"/>
    <mergeCell ref="CVZ113:CWL113"/>
    <mergeCell ref="CWM113:CWY113"/>
    <mergeCell ref="CWZ113:CXL113"/>
    <mergeCell ref="CXM113:CXY113"/>
    <mergeCell ref="DMZ113:DNL113"/>
    <mergeCell ref="DNM113:DNY113"/>
    <mergeCell ref="DNZ113:DOL113"/>
    <mergeCell ref="DOM113:DOY113"/>
    <mergeCell ref="DOZ113:DPL113"/>
    <mergeCell ref="DKM113:DKY113"/>
    <mergeCell ref="DKZ113:DLL113"/>
    <mergeCell ref="DLM113:DLY113"/>
    <mergeCell ref="DLZ113:DML113"/>
    <mergeCell ref="DMM113:DMY113"/>
    <mergeCell ref="DHZ113:DIL113"/>
    <mergeCell ref="DIM113:DIY113"/>
    <mergeCell ref="DIZ113:DJL113"/>
    <mergeCell ref="DJM113:DJY113"/>
    <mergeCell ref="DJZ113:DKL113"/>
    <mergeCell ref="DFM113:DFY113"/>
    <mergeCell ref="DFZ113:DGL113"/>
    <mergeCell ref="DGM113:DGY113"/>
    <mergeCell ref="DGZ113:DHL113"/>
    <mergeCell ref="DHM113:DHY113"/>
    <mergeCell ref="DWZ113:DXL113"/>
    <mergeCell ref="DXM113:DXY113"/>
    <mergeCell ref="DXZ113:DYL113"/>
    <mergeCell ref="DYM113:DYY113"/>
    <mergeCell ref="DYZ113:DZL113"/>
    <mergeCell ref="DUM113:DUY113"/>
    <mergeCell ref="DUZ113:DVL113"/>
    <mergeCell ref="DVM113:DVY113"/>
    <mergeCell ref="DVZ113:DWL113"/>
    <mergeCell ref="DWM113:DWY113"/>
    <mergeCell ref="DRZ113:DSL113"/>
    <mergeCell ref="DSM113:DSY113"/>
    <mergeCell ref="DSZ113:DTL113"/>
    <mergeCell ref="DTM113:DTY113"/>
    <mergeCell ref="DTZ113:DUL113"/>
    <mergeCell ref="DPM113:DPY113"/>
    <mergeCell ref="DPZ113:DQL113"/>
    <mergeCell ref="DQM113:DQY113"/>
    <mergeCell ref="DQZ113:DRL113"/>
    <mergeCell ref="DRM113:DRY113"/>
    <mergeCell ref="EGZ113:EHL113"/>
    <mergeCell ref="EHM113:EHY113"/>
    <mergeCell ref="EHZ113:EIL113"/>
    <mergeCell ref="EIM113:EIY113"/>
    <mergeCell ref="EIZ113:EJL113"/>
    <mergeCell ref="EEM113:EEY113"/>
    <mergeCell ref="EEZ113:EFL113"/>
    <mergeCell ref="EFM113:EFY113"/>
    <mergeCell ref="EFZ113:EGL113"/>
    <mergeCell ref="EGM113:EGY113"/>
    <mergeCell ref="EBZ113:ECL113"/>
    <mergeCell ref="ECM113:ECY113"/>
    <mergeCell ref="ECZ113:EDL113"/>
    <mergeCell ref="EDM113:EDY113"/>
    <mergeCell ref="EDZ113:EEL113"/>
    <mergeCell ref="DZM113:DZY113"/>
    <mergeCell ref="DZZ113:EAL113"/>
    <mergeCell ref="EAM113:EAY113"/>
    <mergeCell ref="EAZ113:EBL113"/>
    <mergeCell ref="EBM113:EBY113"/>
    <mergeCell ref="EQZ113:ERL113"/>
    <mergeCell ref="ERM113:ERY113"/>
    <mergeCell ref="ERZ113:ESL113"/>
    <mergeCell ref="ESM113:ESY113"/>
    <mergeCell ref="ESZ113:ETL113"/>
    <mergeCell ref="EOM113:EOY113"/>
    <mergeCell ref="EOZ113:EPL113"/>
    <mergeCell ref="EPM113:EPY113"/>
    <mergeCell ref="EPZ113:EQL113"/>
    <mergeCell ref="EQM113:EQY113"/>
    <mergeCell ref="ELZ113:EML113"/>
    <mergeCell ref="EMM113:EMY113"/>
    <mergeCell ref="EMZ113:ENL113"/>
    <mergeCell ref="ENM113:ENY113"/>
    <mergeCell ref="ENZ113:EOL113"/>
    <mergeCell ref="EJM113:EJY113"/>
    <mergeCell ref="EJZ113:EKL113"/>
    <mergeCell ref="EKM113:EKY113"/>
    <mergeCell ref="EKZ113:ELL113"/>
    <mergeCell ref="ELM113:ELY113"/>
    <mergeCell ref="FAZ113:FBL113"/>
    <mergeCell ref="FBM113:FBY113"/>
    <mergeCell ref="FBZ113:FCL113"/>
    <mergeCell ref="FCM113:FCY113"/>
    <mergeCell ref="FCZ113:FDL113"/>
    <mergeCell ref="EYM113:EYY113"/>
    <mergeCell ref="EYZ113:EZL113"/>
    <mergeCell ref="EZM113:EZY113"/>
    <mergeCell ref="EZZ113:FAL113"/>
    <mergeCell ref="FAM113:FAY113"/>
    <mergeCell ref="EVZ113:EWL113"/>
    <mergeCell ref="EWM113:EWY113"/>
    <mergeCell ref="EWZ113:EXL113"/>
    <mergeCell ref="EXM113:EXY113"/>
    <mergeCell ref="EXZ113:EYL113"/>
    <mergeCell ref="ETM113:ETY113"/>
    <mergeCell ref="ETZ113:EUL113"/>
    <mergeCell ref="EUM113:EUY113"/>
    <mergeCell ref="EUZ113:EVL113"/>
    <mergeCell ref="EVM113:EVY113"/>
    <mergeCell ref="FKZ113:FLL113"/>
    <mergeCell ref="FLM113:FLY113"/>
    <mergeCell ref="FLZ113:FML113"/>
    <mergeCell ref="FMM113:FMY113"/>
    <mergeCell ref="FMZ113:FNL113"/>
    <mergeCell ref="FIM113:FIY113"/>
    <mergeCell ref="FIZ113:FJL113"/>
    <mergeCell ref="FJM113:FJY113"/>
    <mergeCell ref="FJZ113:FKL113"/>
    <mergeCell ref="FKM113:FKY113"/>
    <mergeCell ref="FFZ113:FGL113"/>
    <mergeCell ref="FGM113:FGY113"/>
    <mergeCell ref="FGZ113:FHL113"/>
    <mergeCell ref="FHM113:FHY113"/>
    <mergeCell ref="FHZ113:FIL113"/>
    <mergeCell ref="FDM113:FDY113"/>
    <mergeCell ref="FDZ113:FEL113"/>
    <mergeCell ref="FEM113:FEY113"/>
    <mergeCell ref="FEZ113:FFL113"/>
    <mergeCell ref="FFM113:FFY113"/>
    <mergeCell ref="FUZ113:FVL113"/>
    <mergeCell ref="FVM113:FVY113"/>
    <mergeCell ref="FVZ113:FWL113"/>
    <mergeCell ref="FWM113:FWY113"/>
    <mergeCell ref="FWZ113:FXL113"/>
    <mergeCell ref="FSM113:FSY113"/>
    <mergeCell ref="FSZ113:FTL113"/>
    <mergeCell ref="FTM113:FTY113"/>
    <mergeCell ref="FTZ113:FUL113"/>
    <mergeCell ref="FUM113:FUY113"/>
    <mergeCell ref="FPZ113:FQL113"/>
    <mergeCell ref="FQM113:FQY113"/>
    <mergeCell ref="FQZ113:FRL113"/>
    <mergeCell ref="FRM113:FRY113"/>
    <mergeCell ref="FRZ113:FSL113"/>
    <mergeCell ref="FNM113:FNY113"/>
    <mergeCell ref="FNZ113:FOL113"/>
    <mergeCell ref="FOM113:FOY113"/>
    <mergeCell ref="FOZ113:FPL113"/>
    <mergeCell ref="FPM113:FPY113"/>
    <mergeCell ref="GEZ113:GFL113"/>
    <mergeCell ref="GFM113:GFY113"/>
    <mergeCell ref="GFZ113:GGL113"/>
    <mergeCell ref="GGM113:GGY113"/>
    <mergeCell ref="GGZ113:GHL113"/>
    <mergeCell ref="GCM113:GCY113"/>
    <mergeCell ref="GCZ113:GDL113"/>
    <mergeCell ref="GDM113:GDY113"/>
    <mergeCell ref="GDZ113:GEL113"/>
    <mergeCell ref="GEM113:GEY113"/>
    <mergeCell ref="FZZ113:GAL113"/>
    <mergeCell ref="GAM113:GAY113"/>
    <mergeCell ref="GAZ113:GBL113"/>
    <mergeCell ref="GBM113:GBY113"/>
    <mergeCell ref="GBZ113:GCL113"/>
    <mergeCell ref="FXM113:FXY113"/>
    <mergeCell ref="FXZ113:FYL113"/>
    <mergeCell ref="FYM113:FYY113"/>
    <mergeCell ref="FYZ113:FZL113"/>
    <mergeCell ref="FZM113:FZY113"/>
    <mergeCell ref="GOZ113:GPL113"/>
    <mergeCell ref="GPM113:GPY113"/>
    <mergeCell ref="GPZ113:GQL113"/>
    <mergeCell ref="GQM113:GQY113"/>
    <mergeCell ref="GQZ113:GRL113"/>
    <mergeCell ref="GMM113:GMY113"/>
    <mergeCell ref="GMZ113:GNL113"/>
    <mergeCell ref="GNM113:GNY113"/>
    <mergeCell ref="GNZ113:GOL113"/>
    <mergeCell ref="GOM113:GOY113"/>
    <mergeCell ref="GJZ113:GKL113"/>
    <mergeCell ref="GKM113:GKY113"/>
    <mergeCell ref="GKZ113:GLL113"/>
    <mergeCell ref="GLM113:GLY113"/>
    <mergeCell ref="GLZ113:GML113"/>
    <mergeCell ref="GHM113:GHY113"/>
    <mergeCell ref="GHZ113:GIL113"/>
    <mergeCell ref="GIM113:GIY113"/>
    <mergeCell ref="GIZ113:GJL113"/>
    <mergeCell ref="GJM113:GJY113"/>
    <mergeCell ref="GYZ113:GZL113"/>
    <mergeCell ref="GZM113:GZY113"/>
    <mergeCell ref="GZZ113:HAL113"/>
    <mergeCell ref="HAM113:HAY113"/>
    <mergeCell ref="HAZ113:HBL113"/>
    <mergeCell ref="GWM113:GWY113"/>
    <mergeCell ref="GWZ113:GXL113"/>
    <mergeCell ref="GXM113:GXY113"/>
    <mergeCell ref="GXZ113:GYL113"/>
    <mergeCell ref="GYM113:GYY113"/>
    <mergeCell ref="GTZ113:GUL113"/>
    <mergeCell ref="GUM113:GUY113"/>
    <mergeCell ref="GUZ113:GVL113"/>
    <mergeCell ref="GVM113:GVY113"/>
    <mergeCell ref="GVZ113:GWL113"/>
    <mergeCell ref="GRM113:GRY113"/>
    <mergeCell ref="GRZ113:GSL113"/>
    <mergeCell ref="GSM113:GSY113"/>
    <mergeCell ref="GSZ113:GTL113"/>
    <mergeCell ref="GTM113:GTY113"/>
    <mergeCell ref="HIZ113:HJL113"/>
    <mergeCell ref="HJM113:HJY113"/>
    <mergeCell ref="HJZ113:HKL113"/>
    <mergeCell ref="HKM113:HKY113"/>
    <mergeCell ref="HKZ113:HLL113"/>
    <mergeCell ref="HGM113:HGY113"/>
    <mergeCell ref="HGZ113:HHL113"/>
    <mergeCell ref="HHM113:HHY113"/>
    <mergeCell ref="HHZ113:HIL113"/>
    <mergeCell ref="HIM113:HIY113"/>
    <mergeCell ref="HDZ113:HEL113"/>
    <mergeCell ref="HEM113:HEY113"/>
    <mergeCell ref="HEZ113:HFL113"/>
    <mergeCell ref="HFM113:HFY113"/>
    <mergeCell ref="HFZ113:HGL113"/>
    <mergeCell ref="HBM113:HBY113"/>
    <mergeCell ref="HBZ113:HCL113"/>
    <mergeCell ref="HCM113:HCY113"/>
    <mergeCell ref="HCZ113:HDL113"/>
    <mergeCell ref="HDM113:HDY113"/>
    <mergeCell ref="HSZ113:HTL113"/>
    <mergeCell ref="HTM113:HTY113"/>
    <mergeCell ref="HTZ113:HUL113"/>
    <mergeCell ref="HUM113:HUY113"/>
    <mergeCell ref="HUZ113:HVL113"/>
    <mergeCell ref="HQM113:HQY113"/>
    <mergeCell ref="HQZ113:HRL113"/>
    <mergeCell ref="HRM113:HRY113"/>
    <mergeCell ref="HRZ113:HSL113"/>
    <mergeCell ref="HSM113:HSY113"/>
    <mergeCell ref="HNZ113:HOL113"/>
    <mergeCell ref="HOM113:HOY113"/>
    <mergeCell ref="HOZ113:HPL113"/>
    <mergeCell ref="HPM113:HPY113"/>
    <mergeCell ref="HPZ113:HQL113"/>
    <mergeCell ref="HLM113:HLY113"/>
    <mergeCell ref="HLZ113:HML113"/>
    <mergeCell ref="HMM113:HMY113"/>
    <mergeCell ref="HMZ113:HNL113"/>
    <mergeCell ref="HNM113:HNY113"/>
    <mergeCell ref="ICZ113:IDL113"/>
    <mergeCell ref="IDM113:IDY113"/>
    <mergeCell ref="IDZ113:IEL113"/>
    <mergeCell ref="IEM113:IEY113"/>
    <mergeCell ref="IEZ113:IFL113"/>
    <mergeCell ref="IAM113:IAY113"/>
    <mergeCell ref="IAZ113:IBL113"/>
    <mergeCell ref="IBM113:IBY113"/>
    <mergeCell ref="IBZ113:ICL113"/>
    <mergeCell ref="ICM113:ICY113"/>
    <mergeCell ref="HXZ113:HYL113"/>
    <mergeCell ref="HYM113:HYY113"/>
    <mergeCell ref="HYZ113:HZL113"/>
    <mergeCell ref="HZM113:HZY113"/>
    <mergeCell ref="HZZ113:IAL113"/>
    <mergeCell ref="HVM113:HVY113"/>
    <mergeCell ref="HVZ113:HWL113"/>
    <mergeCell ref="HWM113:HWY113"/>
    <mergeCell ref="HWZ113:HXL113"/>
    <mergeCell ref="HXM113:HXY113"/>
    <mergeCell ref="IMZ113:INL113"/>
    <mergeCell ref="INM113:INY113"/>
    <mergeCell ref="INZ113:IOL113"/>
    <mergeCell ref="IOM113:IOY113"/>
    <mergeCell ref="IOZ113:IPL113"/>
    <mergeCell ref="IKM113:IKY113"/>
    <mergeCell ref="IKZ113:ILL113"/>
    <mergeCell ref="ILM113:ILY113"/>
    <mergeCell ref="ILZ113:IML113"/>
    <mergeCell ref="IMM113:IMY113"/>
    <mergeCell ref="IHZ113:IIL113"/>
    <mergeCell ref="IIM113:IIY113"/>
    <mergeCell ref="IIZ113:IJL113"/>
    <mergeCell ref="IJM113:IJY113"/>
    <mergeCell ref="IJZ113:IKL113"/>
    <mergeCell ref="IFM113:IFY113"/>
    <mergeCell ref="IFZ113:IGL113"/>
    <mergeCell ref="IGM113:IGY113"/>
    <mergeCell ref="IGZ113:IHL113"/>
    <mergeCell ref="IHM113:IHY113"/>
    <mergeCell ref="IWZ113:IXL113"/>
    <mergeCell ref="IXM113:IXY113"/>
    <mergeCell ref="IXZ113:IYL113"/>
    <mergeCell ref="IYM113:IYY113"/>
    <mergeCell ref="IYZ113:IZL113"/>
    <mergeCell ref="IUM113:IUY113"/>
    <mergeCell ref="IUZ113:IVL113"/>
    <mergeCell ref="IVM113:IVY113"/>
    <mergeCell ref="IVZ113:IWL113"/>
    <mergeCell ref="IWM113:IWY113"/>
    <mergeCell ref="IRZ113:ISL113"/>
    <mergeCell ref="ISM113:ISY113"/>
    <mergeCell ref="ISZ113:ITL113"/>
    <mergeCell ref="ITM113:ITY113"/>
    <mergeCell ref="ITZ113:IUL113"/>
    <mergeCell ref="IPM113:IPY113"/>
    <mergeCell ref="IPZ113:IQL113"/>
    <mergeCell ref="IQM113:IQY113"/>
    <mergeCell ref="IQZ113:IRL113"/>
    <mergeCell ref="IRM113:IRY113"/>
    <mergeCell ref="JGZ113:JHL113"/>
    <mergeCell ref="JHM113:JHY113"/>
    <mergeCell ref="JHZ113:JIL113"/>
    <mergeCell ref="JIM113:JIY113"/>
    <mergeCell ref="JIZ113:JJL113"/>
    <mergeCell ref="JEM113:JEY113"/>
    <mergeCell ref="JEZ113:JFL113"/>
    <mergeCell ref="JFM113:JFY113"/>
    <mergeCell ref="JFZ113:JGL113"/>
    <mergeCell ref="JGM113:JGY113"/>
    <mergeCell ref="JBZ113:JCL113"/>
    <mergeCell ref="JCM113:JCY113"/>
    <mergeCell ref="JCZ113:JDL113"/>
    <mergeCell ref="JDM113:JDY113"/>
    <mergeCell ref="JDZ113:JEL113"/>
    <mergeCell ref="IZM113:IZY113"/>
    <mergeCell ref="IZZ113:JAL113"/>
    <mergeCell ref="JAM113:JAY113"/>
    <mergeCell ref="JAZ113:JBL113"/>
    <mergeCell ref="JBM113:JBY113"/>
    <mergeCell ref="JQZ113:JRL113"/>
    <mergeCell ref="JRM113:JRY113"/>
    <mergeCell ref="JRZ113:JSL113"/>
    <mergeCell ref="JSM113:JSY113"/>
    <mergeCell ref="JSZ113:JTL113"/>
    <mergeCell ref="JOM113:JOY113"/>
    <mergeCell ref="JOZ113:JPL113"/>
    <mergeCell ref="JPM113:JPY113"/>
    <mergeCell ref="JPZ113:JQL113"/>
    <mergeCell ref="JQM113:JQY113"/>
    <mergeCell ref="JLZ113:JML113"/>
    <mergeCell ref="JMM113:JMY113"/>
    <mergeCell ref="JMZ113:JNL113"/>
    <mergeCell ref="JNM113:JNY113"/>
    <mergeCell ref="JNZ113:JOL113"/>
    <mergeCell ref="JJM113:JJY113"/>
    <mergeCell ref="JJZ113:JKL113"/>
    <mergeCell ref="JKM113:JKY113"/>
    <mergeCell ref="JKZ113:JLL113"/>
    <mergeCell ref="JLM113:JLY113"/>
    <mergeCell ref="KAZ113:KBL113"/>
    <mergeCell ref="KBM113:KBY113"/>
    <mergeCell ref="KBZ113:KCL113"/>
    <mergeCell ref="KCM113:KCY113"/>
    <mergeCell ref="KCZ113:KDL113"/>
    <mergeCell ref="JYM113:JYY113"/>
    <mergeCell ref="JYZ113:JZL113"/>
    <mergeCell ref="JZM113:JZY113"/>
    <mergeCell ref="JZZ113:KAL113"/>
    <mergeCell ref="KAM113:KAY113"/>
    <mergeCell ref="JVZ113:JWL113"/>
    <mergeCell ref="JWM113:JWY113"/>
    <mergeCell ref="JWZ113:JXL113"/>
    <mergeCell ref="JXM113:JXY113"/>
    <mergeCell ref="JXZ113:JYL113"/>
    <mergeCell ref="JTM113:JTY113"/>
    <mergeCell ref="JTZ113:JUL113"/>
    <mergeCell ref="JUM113:JUY113"/>
    <mergeCell ref="JUZ113:JVL113"/>
    <mergeCell ref="JVM113:JVY113"/>
    <mergeCell ref="KKZ113:KLL113"/>
    <mergeCell ref="KLM113:KLY113"/>
    <mergeCell ref="KLZ113:KML113"/>
    <mergeCell ref="KMM113:KMY113"/>
    <mergeCell ref="KMZ113:KNL113"/>
    <mergeCell ref="KIM113:KIY113"/>
    <mergeCell ref="KIZ113:KJL113"/>
    <mergeCell ref="KJM113:KJY113"/>
    <mergeCell ref="KJZ113:KKL113"/>
    <mergeCell ref="KKM113:KKY113"/>
    <mergeCell ref="KFZ113:KGL113"/>
    <mergeCell ref="KGM113:KGY113"/>
    <mergeCell ref="KGZ113:KHL113"/>
    <mergeCell ref="KHM113:KHY113"/>
    <mergeCell ref="KHZ113:KIL113"/>
    <mergeCell ref="KDM113:KDY113"/>
    <mergeCell ref="KDZ113:KEL113"/>
    <mergeCell ref="KEM113:KEY113"/>
    <mergeCell ref="KEZ113:KFL113"/>
    <mergeCell ref="KFM113:KFY113"/>
    <mergeCell ref="KUZ113:KVL113"/>
    <mergeCell ref="KVM113:KVY113"/>
    <mergeCell ref="KVZ113:KWL113"/>
    <mergeCell ref="KWM113:KWY113"/>
    <mergeCell ref="KWZ113:KXL113"/>
    <mergeCell ref="KSM113:KSY113"/>
    <mergeCell ref="KSZ113:KTL113"/>
    <mergeCell ref="KTM113:KTY113"/>
    <mergeCell ref="KTZ113:KUL113"/>
    <mergeCell ref="KUM113:KUY113"/>
    <mergeCell ref="KPZ113:KQL113"/>
    <mergeCell ref="KQM113:KQY113"/>
    <mergeCell ref="KQZ113:KRL113"/>
    <mergeCell ref="KRM113:KRY113"/>
    <mergeCell ref="KRZ113:KSL113"/>
    <mergeCell ref="KNM113:KNY113"/>
    <mergeCell ref="KNZ113:KOL113"/>
    <mergeCell ref="KOM113:KOY113"/>
    <mergeCell ref="KOZ113:KPL113"/>
    <mergeCell ref="KPM113:KPY113"/>
    <mergeCell ref="LEZ113:LFL113"/>
    <mergeCell ref="LFM113:LFY113"/>
    <mergeCell ref="LFZ113:LGL113"/>
    <mergeCell ref="LGM113:LGY113"/>
    <mergeCell ref="LGZ113:LHL113"/>
    <mergeCell ref="LCM113:LCY113"/>
    <mergeCell ref="LCZ113:LDL113"/>
    <mergeCell ref="LDM113:LDY113"/>
    <mergeCell ref="LDZ113:LEL113"/>
    <mergeCell ref="LEM113:LEY113"/>
    <mergeCell ref="KZZ113:LAL113"/>
    <mergeCell ref="LAM113:LAY113"/>
    <mergeCell ref="LAZ113:LBL113"/>
    <mergeCell ref="LBM113:LBY113"/>
    <mergeCell ref="LBZ113:LCL113"/>
    <mergeCell ref="KXM113:KXY113"/>
    <mergeCell ref="KXZ113:KYL113"/>
    <mergeCell ref="KYM113:KYY113"/>
    <mergeCell ref="KYZ113:KZL113"/>
    <mergeCell ref="KZM113:KZY113"/>
    <mergeCell ref="LOZ113:LPL113"/>
    <mergeCell ref="LPM113:LPY113"/>
    <mergeCell ref="LPZ113:LQL113"/>
    <mergeCell ref="LQM113:LQY113"/>
    <mergeCell ref="LQZ113:LRL113"/>
    <mergeCell ref="LMM113:LMY113"/>
    <mergeCell ref="LMZ113:LNL113"/>
    <mergeCell ref="LNM113:LNY113"/>
    <mergeCell ref="LNZ113:LOL113"/>
    <mergeCell ref="LOM113:LOY113"/>
    <mergeCell ref="LJZ113:LKL113"/>
    <mergeCell ref="LKM113:LKY113"/>
    <mergeCell ref="LKZ113:LLL113"/>
    <mergeCell ref="LLM113:LLY113"/>
    <mergeCell ref="LLZ113:LML113"/>
    <mergeCell ref="LHM113:LHY113"/>
    <mergeCell ref="LHZ113:LIL113"/>
    <mergeCell ref="LIM113:LIY113"/>
    <mergeCell ref="LIZ113:LJL113"/>
    <mergeCell ref="LJM113:LJY113"/>
    <mergeCell ref="LYZ113:LZL113"/>
    <mergeCell ref="LZM113:LZY113"/>
    <mergeCell ref="LZZ113:MAL113"/>
    <mergeCell ref="MAM113:MAY113"/>
    <mergeCell ref="MAZ113:MBL113"/>
    <mergeCell ref="LWM113:LWY113"/>
    <mergeCell ref="LWZ113:LXL113"/>
    <mergeCell ref="LXM113:LXY113"/>
    <mergeCell ref="LXZ113:LYL113"/>
    <mergeCell ref="LYM113:LYY113"/>
    <mergeCell ref="LTZ113:LUL113"/>
    <mergeCell ref="LUM113:LUY113"/>
    <mergeCell ref="LUZ113:LVL113"/>
    <mergeCell ref="LVM113:LVY113"/>
    <mergeCell ref="LVZ113:LWL113"/>
    <mergeCell ref="LRM113:LRY113"/>
    <mergeCell ref="LRZ113:LSL113"/>
    <mergeCell ref="LSM113:LSY113"/>
    <mergeCell ref="LSZ113:LTL113"/>
    <mergeCell ref="LTM113:LTY113"/>
    <mergeCell ref="MIZ113:MJL113"/>
    <mergeCell ref="MJM113:MJY113"/>
    <mergeCell ref="MJZ113:MKL113"/>
    <mergeCell ref="MKM113:MKY113"/>
    <mergeCell ref="MKZ113:MLL113"/>
    <mergeCell ref="MGM113:MGY113"/>
    <mergeCell ref="MGZ113:MHL113"/>
    <mergeCell ref="MHM113:MHY113"/>
    <mergeCell ref="MHZ113:MIL113"/>
    <mergeCell ref="MIM113:MIY113"/>
    <mergeCell ref="MDZ113:MEL113"/>
    <mergeCell ref="MEM113:MEY113"/>
    <mergeCell ref="MEZ113:MFL113"/>
    <mergeCell ref="MFM113:MFY113"/>
    <mergeCell ref="MFZ113:MGL113"/>
    <mergeCell ref="MBM113:MBY113"/>
    <mergeCell ref="MBZ113:MCL113"/>
    <mergeCell ref="MCM113:MCY113"/>
    <mergeCell ref="MCZ113:MDL113"/>
    <mergeCell ref="MDM113:MDY113"/>
    <mergeCell ref="MSZ113:MTL113"/>
    <mergeCell ref="MTM113:MTY113"/>
    <mergeCell ref="MTZ113:MUL113"/>
    <mergeCell ref="MUM113:MUY113"/>
    <mergeCell ref="MUZ113:MVL113"/>
    <mergeCell ref="MQM113:MQY113"/>
    <mergeCell ref="MQZ113:MRL113"/>
    <mergeCell ref="MRM113:MRY113"/>
    <mergeCell ref="MRZ113:MSL113"/>
    <mergeCell ref="MSM113:MSY113"/>
    <mergeCell ref="MNZ113:MOL113"/>
    <mergeCell ref="MOM113:MOY113"/>
    <mergeCell ref="MOZ113:MPL113"/>
    <mergeCell ref="MPM113:MPY113"/>
    <mergeCell ref="MPZ113:MQL113"/>
    <mergeCell ref="MLM113:MLY113"/>
    <mergeCell ref="MLZ113:MML113"/>
    <mergeCell ref="MMM113:MMY113"/>
    <mergeCell ref="MMZ113:MNL113"/>
    <mergeCell ref="MNM113:MNY113"/>
    <mergeCell ref="NCZ113:NDL113"/>
    <mergeCell ref="NDM113:NDY113"/>
    <mergeCell ref="NDZ113:NEL113"/>
    <mergeCell ref="NEM113:NEY113"/>
    <mergeCell ref="NEZ113:NFL113"/>
    <mergeCell ref="NAM113:NAY113"/>
    <mergeCell ref="NAZ113:NBL113"/>
    <mergeCell ref="NBM113:NBY113"/>
    <mergeCell ref="NBZ113:NCL113"/>
    <mergeCell ref="NCM113:NCY113"/>
    <mergeCell ref="MXZ113:MYL113"/>
    <mergeCell ref="MYM113:MYY113"/>
    <mergeCell ref="MYZ113:MZL113"/>
    <mergeCell ref="MZM113:MZY113"/>
    <mergeCell ref="MZZ113:NAL113"/>
    <mergeCell ref="MVM113:MVY113"/>
    <mergeCell ref="MVZ113:MWL113"/>
    <mergeCell ref="MWM113:MWY113"/>
    <mergeCell ref="MWZ113:MXL113"/>
    <mergeCell ref="MXM113:MXY113"/>
    <mergeCell ref="NMZ113:NNL113"/>
    <mergeCell ref="NNM113:NNY113"/>
    <mergeCell ref="NNZ113:NOL113"/>
    <mergeCell ref="NOM113:NOY113"/>
    <mergeCell ref="NOZ113:NPL113"/>
    <mergeCell ref="NKM113:NKY113"/>
    <mergeCell ref="NKZ113:NLL113"/>
    <mergeCell ref="NLM113:NLY113"/>
    <mergeCell ref="NLZ113:NML113"/>
    <mergeCell ref="NMM113:NMY113"/>
    <mergeCell ref="NHZ113:NIL113"/>
    <mergeCell ref="NIM113:NIY113"/>
    <mergeCell ref="NIZ113:NJL113"/>
    <mergeCell ref="NJM113:NJY113"/>
    <mergeCell ref="NJZ113:NKL113"/>
    <mergeCell ref="NFM113:NFY113"/>
    <mergeCell ref="NFZ113:NGL113"/>
    <mergeCell ref="NGM113:NGY113"/>
    <mergeCell ref="NGZ113:NHL113"/>
    <mergeCell ref="NHM113:NHY113"/>
    <mergeCell ref="NWZ113:NXL113"/>
    <mergeCell ref="NXM113:NXY113"/>
    <mergeCell ref="NXZ113:NYL113"/>
    <mergeCell ref="NYM113:NYY113"/>
    <mergeCell ref="NYZ113:NZL113"/>
    <mergeCell ref="NUM113:NUY113"/>
    <mergeCell ref="NUZ113:NVL113"/>
    <mergeCell ref="NVM113:NVY113"/>
    <mergeCell ref="NVZ113:NWL113"/>
    <mergeCell ref="NWM113:NWY113"/>
    <mergeCell ref="NRZ113:NSL113"/>
    <mergeCell ref="NSM113:NSY113"/>
    <mergeCell ref="NSZ113:NTL113"/>
    <mergeCell ref="NTM113:NTY113"/>
    <mergeCell ref="NTZ113:NUL113"/>
    <mergeCell ref="NPM113:NPY113"/>
    <mergeCell ref="NPZ113:NQL113"/>
    <mergeCell ref="NQM113:NQY113"/>
    <mergeCell ref="NQZ113:NRL113"/>
    <mergeCell ref="NRM113:NRY113"/>
    <mergeCell ref="OGZ113:OHL113"/>
    <mergeCell ref="OHM113:OHY113"/>
    <mergeCell ref="OHZ113:OIL113"/>
    <mergeCell ref="OIM113:OIY113"/>
    <mergeCell ref="OIZ113:OJL113"/>
    <mergeCell ref="OEM113:OEY113"/>
    <mergeCell ref="OEZ113:OFL113"/>
    <mergeCell ref="OFM113:OFY113"/>
    <mergeCell ref="OFZ113:OGL113"/>
    <mergeCell ref="OGM113:OGY113"/>
    <mergeCell ref="OBZ113:OCL113"/>
    <mergeCell ref="OCM113:OCY113"/>
    <mergeCell ref="OCZ113:ODL113"/>
    <mergeCell ref="ODM113:ODY113"/>
    <mergeCell ref="ODZ113:OEL113"/>
    <mergeCell ref="NZM113:NZY113"/>
    <mergeCell ref="NZZ113:OAL113"/>
    <mergeCell ref="OAM113:OAY113"/>
    <mergeCell ref="OAZ113:OBL113"/>
    <mergeCell ref="OBM113:OBY113"/>
    <mergeCell ref="OQZ113:ORL113"/>
    <mergeCell ref="ORM113:ORY113"/>
    <mergeCell ref="ORZ113:OSL113"/>
    <mergeCell ref="OSM113:OSY113"/>
    <mergeCell ref="OSZ113:OTL113"/>
    <mergeCell ref="OOM113:OOY113"/>
    <mergeCell ref="OOZ113:OPL113"/>
    <mergeCell ref="OPM113:OPY113"/>
    <mergeCell ref="OPZ113:OQL113"/>
    <mergeCell ref="OQM113:OQY113"/>
    <mergeCell ref="OLZ113:OML113"/>
    <mergeCell ref="OMM113:OMY113"/>
    <mergeCell ref="OMZ113:ONL113"/>
    <mergeCell ref="ONM113:ONY113"/>
    <mergeCell ref="ONZ113:OOL113"/>
    <mergeCell ref="OJM113:OJY113"/>
    <mergeCell ref="OJZ113:OKL113"/>
    <mergeCell ref="OKM113:OKY113"/>
    <mergeCell ref="OKZ113:OLL113"/>
    <mergeCell ref="OLM113:OLY113"/>
    <mergeCell ref="PAZ113:PBL113"/>
    <mergeCell ref="PBM113:PBY113"/>
    <mergeCell ref="PBZ113:PCL113"/>
    <mergeCell ref="PCM113:PCY113"/>
    <mergeCell ref="PCZ113:PDL113"/>
    <mergeCell ref="OYM113:OYY113"/>
    <mergeCell ref="OYZ113:OZL113"/>
    <mergeCell ref="OZM113:OZY113"/>
    <mergeCell ref="OZZ113:PAL113"/>
    <mergeCell ref="PAM113:PAY113"/>
    <mergeCell ref="OVZ113:OWL113"/>
    <mergeCell ref="OWM113:OWY113"/>
    <mergeCell ref="OWZ113:OXL113"/>
    <mergeCell ref="OXM113:OXY113"/>
    <mergeCell ref="OXZ113:OYL113"/>
    <mergeCell ref="OTM113:OTY113"/>
    <mergeCell ref="OTZ113:OUL113"/>
    <mergeCell ref="OUM113:OUY113"/>
    <mergeCell ref="OUZ113:OVL113"/>
    <mergeCell ref="OVM113:OVY113"/>
    <mergeCell ref="PKZ113:PLL113"/>
    <mergeCell ref="PLM113:PLY113"/>
    <mergeCell ref="PLZ113:PML113"/>
    <mergeCell ref="PMM113:PMY113"/>
    <mergeCell ref="PMZ113:PNL113"/>
    <mergeCell ref="PIM113:PIY113"/>
    <mergeCell ref="PIZ113:PJL113"/>
    <mergeCell ref="PJM113:PJY113"/>
    <mergeCell ref="PJZ113:PKL113"/>
    <mergeCell ref="PKM113:PKY113"/>
    <mergeCell ref="PFZ113:PGL113"/>
    <mergeCell ref="PGM113:PGY113"/>
    <mergeCell ref="PGZ113:PHL113"/>
    <mergeCell ref="PHM113:PHY113"/>
    <mergeCell ref="PHZ113:PIL113"/>
    <mergeCell ref="PDM113:PDY113"/>
    <mergeCell ref="PDZ113:PEL113"/>
    <mergeCell ref="PEM113:PEY113"/>
    <mergeCell ref="PEZ113:PFL113"/>
    <mergeCell ref="PFM113:PFY113"/>
    <mergeCell ref="PUZ113:PVL113"/>
    <mergeCell ref="PVM113:PVY113"/>
    <mergeCell ref="PVZ113:PWL113"/>
    <mergeCell ref="PWM113:PWY113"/>
    <mergeCell ref="PWZ113:PXL113"/>
    <mergeCell ref="PSM113:PSY113"/>
    <mergeCell ref="PSZ113:PTL113"/>
    <mergeCell ref="PTM113:PTY113"/>
    <mergeCell ref="PTZ113:PUL113"/>
    <mergeCell ref="PUM113:PUY113"/>
    <mergeCell ref="PPZ113:PQL113"/>
    <mergeCell ref="PQM113:PQY113"/>
    <mergeCell ref="PQZ113:PRL113"/>
    <mergeCell ref="PRM113:PRY113"/>
    <mergeCell ref="PRZ113:PSL113"/>
    <mergeCell ref="PNM113:PNY113"/>
    <mergeCell ref="PNZ113:POL113"/>
    <mergeCell ref="POM113:POY113"/>
    <mergeCell ref="POZ113:PPL113"/>
    <mergeCell ref="PPM113:PPY113"/>
    <mergeCell ref="QEZ113:QFL113"/>
    <mergeCell ref="QFM113:QFY113"/>
    <mergeCell ref="QFZ113:QGL113"/>
    <mergeCell ref="QGM113:QGY113"/>
    <mergeCell ref="QGZ113:QHL113"/>
    <mergeCell ref="QCM113:QCY113"/>
    <mergeCell ref="QCZ113:QDL113"/>
    <mergeCell ref="QDM113:QDY113"/>
    <mergeCell ref="QDZ113:QEL113"/>
    <mergeCell ref="QEM113:QEY113"/>
    <mergeCell ref="PZZ113:QAL113"/>
    <mergeCell ref="QAM113:QAY113"/>
    <mergeCell ref="QAZ113:QBL113"/>
    <mergeCell ref="QBM113:QBY113"/>
    <mergeCell ref="QBZ113:QCL113"/>
    <mergeCell ref="PXM113:PXY113"/>
    <mergeCell ref="PXZ113:PYL113"/>
    <mergeCell ref="PYM113:PYY113"/>
    <mergeCell ref="PYZ113:PZL113"/>
    <mergeCell ref="PZM113:PZY113"/>
    <mergeCell ref="QOZ113:QPL113"/>
    <mergeCell ref="QPM113:QPY113"/>
    <mergeCell ref="QPZ113:QQL113"/>
    <mergeCell ref="QQM113:QQY113"/>
    <mergeCell ref="QQZ113:QRL113"/>
    <mergeCell ref="QMM113:QMY113"/>
    <mergeCell ref="QMZ113:QNL113"/>
    <mergeCell ref="QNM113:QNY113"/>
    <mergeCell ref="QNZ113:QOL113"/>
    <mergeCell ref="QOM113:QOY113"/>
    <mergeCell ref="QJZ113:QKL113"/>
    <mergeCell ref="QKM113:QKY113"/>
    <mergeCell ref="QKZ113:QLL113"/>
    <mergeCell ref="QLM113:QLY113"/>
    <mergeCell ref="QLZ113:QML113"/>
    <mergeCell ref="QHM113:QHY113"/>
    <mergeCell ref="QHZ113:QIL113"/>
    <mergeCell ref="QIM113:QIY113"/>
    <mergeCell ref="QIZ113:QJL113"/>
    <mergeCell ref="QJM113:QJY113"/>
    <mergeCell ref="QYZ113:QZL113"/>
    <mergeCell ref="QZM113:QZY113"/>
    <mergeCell ref="QZZ113:RAL113"/>
    <mergeCell ref="RAM113:RAY113"/>
    <mergeCell ref="RAZ113:RBL113"/>
    <mergeCell ref="QWM113:QWY113"/>
    <mergeCell ref="QWZ113:QXL113"/>
    <mergeCell ref="QXM113:QXY113"/>
    <mergeCell ref="QXZ113:QYL113"/>
    <mergeCell ref="QYM113:QYY113"/>
    <mergeCell ref="QTZ113:QUL113"/>
    <mergeCell ref="QUM113:QUY113"/>
    <mergeCell ref="QUZ113:QVL113"/>
    <mergeCell ref="QVM113:QVY113"/>
    <mergeCell ref="QVZ113:QWL113"/>
    <mergeCell ref="QRM113:QRY113"/>
    <mergeCell ref="QRZ113:QSL113"/>
    <mergeCell ref="QSM113:QSY113"/>
    <mergeCell ref="QSZ113:QTL113"/>
    <mergeCell ref="QTM113:QTY113"/>
    <mergeCell ref="RIZ113:RJL113"/>
    <mergeCell ref="RJM113:RJY113"/>
    <mergeCell ref="RJZ113:RKL113"/>
    <mergeCell ref="RKM113:RKY113"/>
    <mergeCell ref="RKZ113:RLL113"/>
    <mergeCell ref="RGM113:RGY113"/>
    <mergeCell ref="RGZ113:RHL113"/>
    <mergeCell ref="RHM113:RHY113"/>
    <mergeCell ref="RHZ113:RIL113"/>
    <mergeCell ref="RIM113:RIY113"/>
    <mergeCell ref="RDZ113:REL113"/>
    <mergeCell ref="REM113:REY113"/>
    <mergeCell ref="REZ113:RFL113"/>
    <mergeCell ref="RFM113:RFY113"/>
    <mergeCell ref="RFZ113:RGL113"/>
    <mergeCell ref="RBM113:RBY113"/>
    <mergeCell ref="RBZ113:RCL113"/>
    <mergeCell ref="RCM113:RCY113"/>
    <mergeCell ref="RCZ113:RDL113"/>
    <mergeCell ref="RDM113:RDY113"/>
    <mergeCell ref="RSZ113:RTL113"/>
    <mergeCell ref="RTM113:RTY113"/>
    <mergeCell ref="RTZ113:RUL113"/>
    <mergeCell ref="RUM113:RUY113"/>
    <mergeCell ref="RUZ113:RVL113"/>
    <mergeCell ref="RQM113:RQY113"/>
    <mergeCell ref="RQZ113:RRL113"/>
    <mergeCell ref="RRM113:RRY113"/>
    <mergeCell ref="RRZ113:RSL113"/>
    <mergeCell ref="RSM113:RSY113"/>
    <mergeCell ref="RNZ113:ROL113"/>
    <mergeCell ref="ROM113:ROY113"/>
    <mergeCell ref="ROZ113:RPL113"/>
    <mergeCell ref="RPM113:RPY113"/>
    <mergeCell ref="RPZ113:RQL113"/>
    <mergeCell ref="RLM113:RLY113"/>
    <mergeCell ref="RLZ113:RML113"/>
    <mergeCell ref="RMM113:RMY113"/>
    <mergeCell ref="RMZ113:RNL113"/>
    <mergeCell ref="RNM113:RNY113"/>
    <mergeCell ref="SCZ113:SDL113"/>
    <mergeCell ref="SDM113:SDY113"/>
    <mergeCell ref="SDZ113:SEL113"/>
    <mergeCell ref="SEM113:SEY113"/>
    <mergeCell ref="SEZ113:SFL113"/>
    <mergeCell ref="SAM113:SAY113"/>
    <mergeCell ref="SAZ113:SBL113"/>
    <mergeCell ref="SBM113:SBY113"/>
    <mergeCell ref="SBZ113:SCL113"/>
    <mergeCell ref="SCM113:SCY113"/>
    <mergeCell ref="RXZ113:RYL113"/>
    <mergeCell ref="RYM113:RYY113"/>
    <mergeCell ref="RYZ113:RZL113"/>
    <mergeCell ref="RZM113:RZY113"/>
    <mergeCell ref="RZZ113:SAL113"/>
    <mergeCell ref="RVM113:RVY113"/>
    <mergeCell ref="RVZ113:RWL113"/>
    <mergeCell ref="RWM113:RWY113"/>
    <mergeCell ref="RWZ113:RXL113"/>
    <mergeCell ref="RXM113:RXY113"/>
    <mergeCell ref="SMZ113:SNL113"/>
    <mergeCell ref="SNM113:SNY113"/>
    <mergeCell ref="SNZ113:SOL113"/>
    <mergeCell ref="SOM113:SOY113"/>
    <mergeCell ref="SOZ113:SPL113"/>
    <mergeCell ref="SKM113:SKY113"/>
    <mergeCell ref="SKZ113:SLL113"/>
    <mergeCell ref="SLM113:SLY113"/>
    <mergeCell ref="SLZ113:SML113"/>
    <mergeCell ref="SMM113:SMY113"/>
    <mergeCell ref="SHZ113:SIL113"/>
    <mergeCell ref="SIM113:SIY113"/>
    <mergeCell ref="SIZ113:SJL113"/>
    <mergeCell ref="SJM113:SJY113"/>
    <mergeCell ref="SJZ113:SKL113"/>
    <mergeCell ref="SFM113:SFY113"/>
    <mergeCell ref="SFZ113:SGL113"/>
    <mergeCell ref="SGM113:SGY113"/>
    <mergeCell ref="SGZ113:SHL113"/>
    <mergeCell ref="SHM113:SHY113"/>
    <mergeCell ref="SWZ113:SXL113"/>
    <mergeCell ref="SXM113:SXY113"/>
    <mergeCell ref="SXZ113:SYL113"/>
    <mergeCell ref="SYM113:SYY113"/>
    <mergeCell ref="SYZ113:SZL113"/>
    <mergeCell ref="SUM113:SUY113"/>
    <mergeCell ref="SUZ113:SVL113"/>
    <mergeCell ref="SVM113:SVY113"/>
    <mergeCell ref="SVZ113:SWL113"/>
    <mergeCell ref="SWM113:SWY113"/>
    <mergeCell ref="SRZ113:SSL113"/>
    <mergeCell ref="SSM113:SSY113"/>
    <mergeCell ref="SSZ113:STL113"/>
    <mergeCell ref="STM113:STY113"/>
    <mergeCell ref="STZ113:SUL113"/>
    <mergeCell ref="SPM113:SPY113"/>
    <mergeCell ref="SPZ113:SQL113"/>
    <mergeCell ref="SQM113:SQY113"/>
    <mergeCell ref="SQZ113:SRL113"/>
    <mergeCell ref="SRM113:SRY113"/>
    <mergeCell ref="TGZ113:THL113"/>
    <mergeCell ref="THM113:THY113"/>
    <mergeCell ref="THZ113:TIL113"/>
    <mergeCell ref="TIM113:TIY113"/>
    <mergeCell ref="TIZ113:TJL113"/>
    <mergeCell ref="TEM113:TEY113"/>
    <mergeCell ref="TEZ113:TFL113"/>
    <mergeCell ref="TFM113:TFY113"/>
    <mergeCell ref="TFZ113:TGL113"/>
    <mergeCell ref="TGM113:TGY113"/>
    <mergeCell ref="TBZ113:TCL113"/>
    <mergeCell ref="TCM113:TCY113"/>
    <mergeCell ref="TCZ113:TDL113"/>
    <mergeCell ref="TDM113:TDY113"/>
    <mergeCell ref="TDZ113:TEL113"/>
    <mergeCell ref="SZM113:SZY113"/>
    <mergeCell ref="SZZ113:TAL113"/>
    <mergeCell ref="TAM113:TAY113"/>
    <mergeCell ref="TAZ113:TBL113"/>
    <mergeCell ref="TBM113:TBY113"/>
    <mergeCell ref="TQZ113:TRL113"/>
    <mergeCell ref="TRM113:TRY113"/>
    <mergeCell ref="TRZ113:TSL113"/>
    <mergeCell ref="TSM113:TSY113"/>
    <mergeCell ref="TSZ113:TTL113"/>
    <mergeCell ref="TOM113:TOY113"/>
    <mergeCell ref="TOZ113:TPL113"/>
    <mergeCell ref="TPM113:TPY113"/>
    <mergeCell ref="TPZ113:TQL113"/>
    <mergeCell ref="TQM113:TQY113"/>
    <mergeCell ref="TLZ113:TML113"/>
    <mergeCell ref="TMM113:TMY113"/>
    <mergeCell ref="TMZ113:TNL113"/>
    <mergeCell ref="TNM113:TNY113"/>
    <mergeCell ref="TNZ113:TOL113"/>
    <mergeCell ref="TJM113:TJY113"/>
    <mergeCell ref="TJZ113:TKL113"/>
    <mergeCell ref="TKM113:TKY113"/>
    <mergeCell ref="TKZ113:TLL113"/>
    <mergeCell ref="TLM113:TLY113"/>
    <mergeCell ref="UAZ113:UBL113"/>
    <mergeCell ref="UBM113:UBY113"/>
    <mergeCell ref="UBZ113:UCL113"/>
    <mergeCell ref="UCM113:UCY113"/>
    <mergeCell ref="UCZ113:UDL113"/>
    <mergeCell ref="TYM113:TYY113"/>
    <mergeCell ref="TYZ113:TZL113"/>
    <mergeCell ref="TZM113:TZY113"/>
    <mergeCell ref="TZZ113:UAL113"/>
    <mergeCell ref="UAM113:UAY113"/>
    <mergeCell ref="TVZ113:TWL113"/>
    <mergeCell ref="TWM113:TWY113"/>
    <mergeCell ref="TWZ113:TXL113"/>
    <mergeCell ref="TXM113:TXY113"/>
    <mergeCell ref="TXZ113:TYL113"/>
    <mergeCell ref="TTM113:TTY113"/>
    <mergeCell ref="TTZ113:TUL113"/>
    <mergeCell ref="TUM113:TUY113"/>
    <mergeCell ref="TUZ113:TVL113"/>
    <mergeCell ref="TVM113:TVY113"/>
    <mergeCell ref="UKZ113:ULL113"/>
    <mergeCell ref="ULM113:ULY113"/>
    <mergeCell ref="ULZ113:UML113"/>
    <mergeCell ref="UMM113:UMY113"/>
    <mergeCell ref="UMZ113:UNL113"/>
    <mergeCell ref="UIM113:UIY113"/>
    <mergeCell ref="UIZ113:UJL113"/>
    <mergeCell ref="UJM113:UJY113"/>
    <mergeCell ref="UJZ113:UKL113"/>
    <mergeCell ref="UKM113:UKY113"/>
    <mergeCell ref="UFZ113:UGL113"/>
    <mergeCell ref="UGM113:UGY113"/>
    <mergeCell ref="UGZ113:UHL113"/>
    <mergeCell ref="UHM113:UHY113"/>
    <mergeCell ref="UHZ113:UIL113"/>
    <mergeCell ref="UDM113:UDY113"/>
    <mergeCell ref="UDZ113:UEL113"/>
    <mergeCell ref="UEM113:UEY113"/>
    <mergeCell ref="UEZ113:UFL113"/>
    <mergeCell ref="UFM113:UFY113"/>
    <mergeCell ref="UUZ113:UVL113"/>
    <mergeCell ref="UVM113:UVY113"/>
    <mergeCell ref="UVZ113:UWL113"/>
    <mergeCell ref="UWM113:UWY113"/>
    <mergeCell ref="UWZ113:UXL113"/>
    <mergeCell ref="USM113:USY113"/>
    <mergeCell ref="USZ113:UTL113"/>
    <mergeCell ref="UTM113:UTY113"/>
    <mergeCell ref="UTZ113:UUL113"/>
    <mergeCell ref="UUM113:UUY113"/>
    <mergeCell ref="UPZ113:UQL113"/>
    <mergeCell ref="UQM113:UQY113"/>
    <mergeCell ref="UQZ113:URL113"/>
    <mergeCell ref="URM113:URY113"/>
    <mergeCell ref="URZ113:USL113"/>
    <mergeCell ref="UNM113:UNY113"/>
    <mergeCell ref="UNZ113:UOL113"/>
    <mergeCell ref="UOM113:UOY113"/>
    <mergeCell ref="UOZ113:UPL113"/>
    <mergeCell ref="UPM113:UPY113"/>
    <mergeCell ref="VEZ113:VFL113"/>
    <mergeCell ref="VFM113:VFY113"/>
    <mergeCell ref="VFZ113:VGL113"/>
    <mergeCell ref="VGM113:VGY113"/>
    <mergeCell ref="VGZ113:VHL113"/>
    <mergeCell ref="VCM113:VCY113"/>
    <mergeCell ref="VCZ113:VDL113"/>
    <mergeCell ref="VDM113:VDY113"/>
    <mergeCell ref="VDZ113:VEL113"/>
    <mergeCell ref="VEM113:VEY113"/>
    <mergeCell ref="UZZ113:VAL113"/>
    <mergeCell ref="VAM113:VAY113"/>
    <mergeCell ref="VAZ113:VBL113"/>
    <mergeCell ref="VBM113:VBY113"/>
    <mergeCell ref="VBZ113:VCL113"/>
    <mergeCell ref="UXM113:UXY113"/>
    <mergeCell ref="UXZ113:UYL113"/>
    <mergeCell ref="UYM113:UYY113"/>
    <mergeCell ref="UYZ113:UZL113"/>
    <mergeCell ref="UZM113:UZY113"/>
    <mergeCell ref="VOZ113:VPL113"/>
    <mergeCell ref="VPM113:VPY113"/>
    <mergeCell ref="VPZ113:VQL113"/>
    <mergeCell ref="VQM113:VQY113"/>
    <mergeCell ref="VQZ113:VRL113"/>
    <mergeCell ref="VMM113:VMY113"/>
    <mergeCell ref="VMZ113:VNL113"/>
    <mergeCell ref="VNM113:VNY113"/>
    <mergeCell ref="VNZ113:VOL113"/>
    <mergeCell ref="VOM113:VOY113"/>
    <mergeCell ref="VJZ113:VKL113"/>
    <mergeCell ref="VKM113:VKY113"/>
    <mergeCell ref="VKZ113:VLL113"/>
    <mergeCell ref="VLM113:VLY113"/>
    <mergeCell ref="VLZ113:VML113"/>
    <mergeCell ref="VHM113:VHY113"/>
    <mergeCell ref="VHZ113:VIL113"/>
    <mergeCell ref="VIM113:VIY113"/>
    <mergeCell ref="VIZ113:VJL113"/>
    <mergeCell ref="VJM113:VJY113"/>
    <mergeCell ref="VYZ113:VZL113"/>
    <mergeCell ref="VZM113:VZY113"/>
    <mergeCell ref="VZZ113:WAL113"/>
    <mergeCell ref="WAM113:WAY113"/>
    <mergeCell ref="WAZ113:WBL113"/>
    <mergeCell ref="VWM113:VWY113"/>
    <mergeCell ref="VWZ113:VXL113"/>
    <mergeCell ref="VXM113:VXY113"/>
    <mergeCell ref="VXZ113:VYL113"/>
    <mergeCell ref="VYM113:VYY113"/>
    <mergeCell ref="VTZ113:VUL113"/>
    <mergeCell ref="VUM113:VUY113"/>
    <mergeCell ref="VUZ113:VVL113"/>
    <mergeCell ref="VVM113:VVY113"/>
    <mergeCell ref="VVZ113:VWL113"/>
    <mergeCell ref="VRM113:VRY113"/>
    <mergeCell ref="VRZ113:VSL113"/>
    <mergeCell ref="VSM113:VSY113"/>
    <mergeCell ref="VSZ113:VTL113"/>
    <mergeCell ref="VTM113:VTY113"/>
    <mergeCell ref="WIZ113:WJL113"/>
    <mergeCell ref="WJM113:WJY113"/>
    <mergeCell ref="WJZ113:WKL113"/>
    <mergeCell ref="WKM113:WKY113"/>
    <mergeCell ref="WKZ113:WLL113"/>
    <mergeCell ref="WGM113:WGY113"/>
    <mergeCell ref="WGZ113:WHL113"/>
    <mergeCell ref="WHM113:WHY113"/>
    <mergeCell ref="WHZ113:WIL113"/>
    <mergeCell ref="WIM113:WIY113"/>
    <mergeCell ref="WDZ113:WEL113"/>
    <mergeCell ref="WEM113:WEY113"/>
    <mergeCell ref="WEZ113:WFL113"/>
    <mergeCell ref="WFM113:WFY113"/>
    <mergeCell ref="WFZ113:WGL113"/>
    <mergeCell ref="WBM113:WBY113"/>
    <mergeCell ref="WBZ113:WCL113"/>
    <mergeCell ref="WCM113:WCY113"/>
    <mergeCell ref="WCZ113:WDL113"/>
    <mergeCell ref="WDM113:WDY113"/>
    <mergeCell ref="WSZ113:WTL113"/>
    <mergeCell ref="WTM113:WTY113"/>
    <mergeCell ref="WTZ113:WUL113"/>
    <mergeCell ref="WUM113:WUY113"/>
    <mergeCell ref="WUZ113:WVL113"/>
    <mergeCell ref="WQM113:WQY113"/>
    <mergeCell ref="WQZ113:WRL113"/>
    <mergeCell ref="WRM113:WRY113"/>
    <mergeCell ref="WRZ113:WSL113"/>
    <mergeCell ref="WSM113:WSY113"/>
    <mergeCell ref="WNZ113:WOL113"/>
    <mergeCell ref="WOM113:WOY113"/>
    <mergeCell ref="WOZ113:WPL113"/>
    <mergeCell ref="WPM113:WPY113"/>
    <mergeCell ref="WPZ113:WQL113"/>
    <mergeCell ref="WLM113:WLY113"/>
    <mergeCell ref="WLZ113:WML113"/>
    <mergeCell ref="WMM113:WMY113"/>
    <mergeCell ref="WMZ113:WNL113"/>
    <mergeCell ref="WNM113:WNY113"/>
    <mergeCell ref="XCZ113:XDL113"/>
    <mergeCell ref="XDM113:XDY113"/>
    <mergeCell ref="XDZ113:XEL113"/>
    <mergeCell ref="XEM113:XEY113"/>
    <mergeCell ref="XEZ113:XFC113"/>
    <mergeCell ref="XAM113:XAY113"/>
    <mergeCell ref="XAZ113:XBL113"/>
    <mergeCell ref="XBM113:XBY113"/>
    <mergeCell ref="XBZ113:XCL113"/>
    <mergeCell ref="XCM113:XCY113"/>
    <mergeCell ref="WXZ113:WYL113"/>
    <mergeCell ref="WYM113:WYY113"/>
    <mergeCell ref="WYZ113:WZL113"/>
    <mergeCell ref="WZM113:WZY113"/>
    <mergeCell ref="WZZ113:XAL113"/>
    <mergeCell ref="WVM113:WVY113"/>
    <mergeCell ref="WVZ113:WWL113"/>
    <mergeCell ref="WWM113:WWY113"/>
    <mergeCell ref="WWZ113:WXL113"/>
    <mergeCell ref="WXM113:WXY113"/>
    <mergeCell ref="GZ114:HL114"/>
    <mergeCell ref="HM114:HY114"/>
    <mergeCell ref="HZ114:IL114"/>
    <mergeCell ref="IM114:IY114"/>
    <mergeCell ref="IZ114:JL114"/>
    <mergeCell ref="EM114:EY114"/>
    <mergeCell ref="EZ114:FL114"/>
    <mergeCell ref="FM114:FY114"/>
    <mergeCell ref="FZ114:GL114"/>
    <mergeCell ref="GM114:GY114"/>
    <mergeCell ref="BZ114:CL114"/>
    <mergeCell ref="CM114:CY114"/>
    <mergeCell ref="CZ114:DL114"/>
    <mergeCell ref="DM114:DY114"/>
    <mergeCell ref="DZ114:EL114"/>
    <mergeCell ref="M114:Y114"/>
    <mergeCell ref="Z114:AL114"/>
    <mergeCell ref="AM114:AY114"/>
    <mergeCell ref="AZ114:BL114"/>
    <mergeCell ref="BM114:BY114"/>
    <mergeCell ref="QZ114:RL114"/>
    <mergeCell ref="RM114:RY114"/>
    <mergeCell ref="RZ114:SL114"/>
    <mergeCell ref="SM114:SY114"/>
    <mergeCell ref="SZ114:TL114"/>
    <mergeCell ref="OM114:OY114"/>
    <mergeCell ref="OZ114:PL114"/>
    <mergeCell ref="PM114:PY114"/>
    <mergeCell ref="PZ114:QL114"/>
    <mergeCell ref="QM114:QY114"/>
    <mergeCell ref="LZ114:ML114"/>
    <mergeCell ref="MM114:MY114"/>
    <mergeCell ref="MZ114:NL114"/>
    <mergeCell ref="NM114:NY114"/>
    <mergeCell ref="NZ114:OL114"/>
    <mergeCell ref="JM114:JY114"/>
    <mergeCell ref="JZ114:KL114"/>
    <mergeCell ref="KM114:KY114"/>
    <mergeCell ref="KZ114:LL114"/>
    <mergeCell ref="LM114:LY114"/>
    <mergeCell ref="AAZ114:ABL114"/>
    <mergeCell ref="ABM114:ABY114"/>
    <mergeCell ref="ABZ114:ACL114"/>
    <mergeCell ref="ACM114:ACY114"/>
    <mergeCell ref="ACZ114:ADL114"/>
    <mergeCell ref="YM114:YY114"/>
    <mergeCell ref="YZ114:ZL114"/>
    <mergeCell ref="ZM114:ZY114"/>
    <mergeCell ref="ZZ114:AAL114"/>
    <mergeCell ref="AAM114:AAY114"/>
    <mergeCell ref="VZ114:WL114"/>
    <mergeCell ref="WM114:WY114"/>
    <mergeCell ref="WZ114:XL114"/>
    <mergeCell ref="XM114:XY114"/>
    <mergeCell ref="XZ114:YL114"/>
    <mergeCell ref="TM114:TY114"/>
    <mergeCell ref="TZ114:UL114"/>
    <mergeCell ref="UM114:UY114"/>
    <mergeCell ref="UZ114:VL114"/>
    <mergeCell ref="VM114:VY114"/>
    <mergeCell ref="AKZ114:ALL114"/>
    <mergeCell ref="ALM114:ALY114"/>
    <mergeCell ref="ALZ114:AML114"/>
    <mergeCell ref="AMM114:AMY114"/>
    <mergeCell ref="AMZ114:ANL114"/>
    <mergeCell ref="AIM114:AIY114"/>
    <mergeCell ref="AIZ114:AJL114"/>
    <mergeCell ref="AJM114:AJY114"/>
    <mergeCell ref="AJZ114:AKL114"/>
    <mergeCell ref="AKM114:AKY114"/>
    <mergeCell ref="AFZ114:AGL114"/>
    <mergeCell ref="AGM114:AGY114"/>
    <mergeCell ref="AGZ114:AHL114"/>
    <mergeCell ref="AHM114:AHY114"/>
    <mergeCell ref="AHZ114:AIL114"/>
    <mergeCell ref="ADM114:ADY114"/>
    <mergeCell ref="ADZ114:AEL114"/>
    <mergeCell ref="AEM114:AEY114"/>
    <mergeCell ref="AEZ114:AFL114"/>
    <mergeCell ref="AFM114:AFY114"/>
    <mergeCell ref="AUZ114:AVL114"/>
    <mergeCell ref="AVM114:AVY114"/>
    <mergeCell ref="AVZ114:AWL114"/>
    <mergeCell ref="AWM114:AWY114"/>
    <mergeCell ref="AWZ114:AXL114"/>
    <mergeCell ref="ASM114:ASY114"/>
    <mergeCell ref="ASZ114:ATL114"/>
    <mergeCell ref="ATM114:ATY114"/>
    <mergeCell ref="ATZ114:AUL114"/>
    <mergeCell ref="AUM114:AUY114"/>
    <mergeCell ref="APZ114:AQL114"/>
    <mergeCell ref="AQM114:AQY114"/>
    <mergeCell ref="AQZ114:ARL114"/>
    <mergeCell ref="ARM114:ARY114"/>
    <mergeCell ref="ARZ114:ASL114"/>
    <mergeCell ref="ANM114:ANY114"/>
    <mergeCell ref="ANZ114:AOL114"/>
    <mergeCell ref="AOM114:AOY114"/>
    <mergeCell ref="AOZ114:APL114"/>
    <mergeCell ref="APM114:APY114"/>
    <mergeCell ref="BEZ114:BFL114"/>
    <mergeCell ref="BFM114:BFY114"/>
    <mergeCell ref="BFZ114:BGL114"/>
    <mergeCell ref="BGM114:BGY114"/>
    <mergeCell ref="BGZ114:BHL114"/>
    <mergeCell ref="BCM114:BCY114"/>
    <mergeCell ref="BCZ114:BDL114"/>
    <mergeCell ref="BDM114:BDY114"/>
    <mergeCell ref="BDZ114:BEL114"/>
    <mergeCell ref="BEM114:BEY114"/>
    <mergeCell ref="AZZ114:BAL114"/>
    <mergeCell ref="BAM114:BAY114"/>
    <mergeCell ref="BAZ114:BBL114"/>
    <mergeCell ref="BBM114:BBY114"/>
    <mergeCell ref="BBZ114:BCL114"/>
    <mergeCell ref="AXM114:AXY114"/>
    <mergeCell ref="AXZ114:AYL114"/>
    <mergeCell ref="AYM114:AYY114"/>
    <mergeCell ref="AYZ114:AZL114"/>
    <mergeCell ref="AZM114:AZY114"/>
    <mergeCell ref="BOZ114:BPL114"/>
    <mergeCell ref="BPM114:BPY114"/>
    <mergeCell ref="BPZ114:BQL114"/>
    <mergeCell ref="BQM114:BQY114"/>
    <mergeCell ref="BQZ114:BRL114"/>
    <mergeCell ref="BMM114:BMY114"/>
    <mergeCell ref="BMZ114:BNL114"/>
    <mergeCell ref="BNM114:BNY114"/>
    <mergeCell ref="BNZ114:BOL114"/>
    <mergeCell ref="BOM114:BOY114"/>
    <mergeCell ref="BJZ114:BKL114"/>
    <mergeCell ref="BKM114:BKY114"/>
    <mergeCell ref="BKZ114:BLL114"/>
    <mergeCell ref="BLM114:BLY114"/>
    <mergeCell ref="BLZ114:BML114"/>
    <mergeCell ref="BHM114:BHY114"/>
    <mergeCell ref="BHZ114:BIL114"/>
    <mergeCell ref="BIM114:BIY114"/>
    <mergeCell ref="BIZ114:BJL114"/>
    <mergeCell ref="BJM114:BJY114"/>
    <mergeCell ref="BYZ114:BZL114"/>
    <mergeCell ref="BZM114:BZY114"/>
    <mergeCell ref="BZZ114:CAL114"/>
    <mergeCell ref="CAM114:CAY114"/>
    <mergeCell ref="CAZ114:CBL114"/>
    <mergeCell ref="BWM114:BWY114"/>
    <mergeCell ref="BWZ114:BXL114"/>
    <mergeCell ref="BXM114:BXY114"/>
    <mergeCell ref="BXZ114:BYL114"/>
    <mergeCell ref="BYM114:BYY114"/>
    <mergeCell ref="BTZ114:BUL114"/>
    <mergeCell ref="BUM114:BUY114"/>
    <mergeCell ref="BUZ114:BVL114"/>
    <mergeCell ref="BVM114:BVY114"/>
    <mergeCell ref="BVZ114:BWL114"/>
    <mergeCell ref="BRM114:BRY114"/>
    <mergeCell ref="BRZ114:BSL114"/>
    <mergeCell ref="BSM114:BSY114"/>
    <mergeCell ref="BSZ114:BTL114"/>
    <mergeCell ref="BTM114:BTY114"/>
    <mergeCell ref="CIZ114:CJL114"/>
    <mergeCell ref="CJM114:CJY114"/>
    <mergeCell ref="CJZ114:CKL114"/>
    <mergeCell ref="CKM114:CKY114"/>
    <mergeCell ref="CKZ114:CLL114"/>
    <mergeCell ref="CGM114:CGY114"/>
    <mergeCell ref="CGZ114:CHL114"/>
    <mergeCell ref="CHM114:CHY114"/>
    <mergeCell ref="CHZ114:CIL114"/>
    <mergeCell ref="CIM114:CIY114"/>
    <mergeCell ref="CDZ114:CEL114"/>
    <mergeCell ref="CEM114:CEY114"/>
    <mergeCell ref="CEZ114:CFL114"/>
    <mergeCell ref="CFM114:CFY114"/>
    <mergeCell ref="CFZ114:CGL114"/>
    <mergeCell ref="CBM114:CBY114"/>
    <mergeCell ref="CBZ114:CCL114"/>
    <mergeCell ref="CCM114:CCY114"/>
    <mergeCell ref="CCZ114:CDL114"/>
    <mergeCell ref="CDM114:CDY114"/>
    <mergeCell ref="CSZ114:CTL114"/>
    <mergeCell ref="CTM114:CTY114"/>
    <mergeCell ref="CTZ114:CUL114"/>
    <mergeCell ref="CUM114:CUY114"/>
    <mergeCell ref="CUZ114:CVL114"/>
    <mergeCell ref="CQM114:CQY114"/>
    <mergeCell ref="CQZ114:CRL114"/>
    <mergeCell ref="CRM114:CRY114"/>
    <mergeCell ref="CRZ114:CSL114"/>
    <mergeCell ref="CSM114:CSY114"/>
    <mergeCell ref="CNZ114:COL114"/>
    <mergeCell ref="COM114:COY114"/>
    <mergeCell ref="COZ114:CPL114"/>
    <mergeCell ref="CPM114:CPY114"/>
    <mergeCell ref="CPZ114:CQL114"/>
    <mergeCell ref="CLM114:CLY114"/>
    <mergeCell ref="CLZ114:CML114"/>
    <mergeCell ref="CMM114:CMY114"/>
    <mergeCell ref="CMZ114:CNL114"/>
    <mergeCell ref="CNM114:CNY114"/>
    <mergeCell ref="DCZ114:DDL114"/>
    <mergeCell ref="DDM114:DDY114"/>
    <mergeCell ref="DDZ114:DEL114"/>
    <mergeCell ref="DEM114:DEY114"/>
    <mergeCell ref="DEZ114:DFL114"/>
    <mergeCell ref="DAM114:DAY114"/>
    <mergeCell ref="DAZ114:DBL114"/>
    <mergeCell ref="DBM114:DBY114"/>
    <mergeCell ref="DBZ114:DCL114"/>
    <mergeCell ref="DCM114:DCY114"/>
    <mergeCell ref="CXZ114:CYL114"/>
    <mergeCell ref="CYM114:CYY114"/>
    <mergeCell ref="CYZ114:CZL114"/>
    <mergeCell ref="CZM114:CZY114"/>
    <mergeCell ref="CZZ114:DAL114"/>
    <mergeCell ref="CVM114:CVY114"/>
    <mergeCell ref="CVZ114:CWL114"/>
    <mergeCell ref="CWM114:CWY114"/>
    <mergeCell ref="CWZ114:CXL114"/>
    <mergeCell ref="CXM114:CXY114"/>
    <mergeCell ref="DMZ114:DNL114"/>
    <mergeCell ref="DNM114:DNY114"/>
    <mergeCell ref="DNZ114:DOL114"/>
    <mergeCell ref="DOM114:DOY114"/>
    <mergeCell ref="DOZ114:DPL114"/>
    <mergeCell ref="DKM114:DKY114"/>
    <mergeCell ref="DKZ114:DLL114"/>
    <mergeCell ref="DLM114:DLY114"/>
    <mergeCell ref="DLZ114:DML114"/>
    <mergeCell ref="DMM114:DMY114"/>
    <mergeCell ref="DHZ114:DIL114"/>
    <mergeCell ref="DIM114:DIY114"/>
    <mergeCell ref="DIZ114:DJL114"/>
    <mergeCell ref="DJM114:DJY114"/>
    <mergeCell ref="DJZ114:DKL114"/>
    <mergeCell ref="DFM114:DFY114"/>
    <mergeCell ref="DFZ114:DGL114"/>
    <mergeCell ref="DGM114:DGY114"/>
    <mergeCell ref="DGZ114:DHL114"/>
    <mergeCell ref="DHM114:DHY114"/>
    <mergeCell ref="DWZ114:DXL114"/>
    <mergeCell ref="DXM114:DXY114"/>
    <mergeCell ref="DXZ114:DYL114"/>
    <mergeCell ref="DYM114:DYY114"/>
    <mergeCell ref="DYZ114:DZL114"/>
    <mergeCell ref="DUM114:DUY114"/>
    <mergeCell ref="DUZ114:DVL114"/>
    <mergeCell ref="DVM114:DVY114"/>
    <mergeCell ref="DVZ114:DWL114"/>
    <mergeCell ref="DWM114:DWY114"/>
    <mergeCell ref="DRZ114:DSL114"/>
    <mergeCell ref="DSM114:DSY114"/>
    <mergeCell ref="DSZ114:DTL114"/>
    <mergeCell ref="DTM114:DTY114"/>
    <mergeCell ref="DTZ114:DUL114"/>
    <mergeCell ref="DPM114:DPY114"/>
    <mergeCell ref="DPZ114:DQL114"/>
    <mergeCell ref="DQM114:DQY114"/>
    <mergeCell ref="DQZ114:DRL114"/>
    <mergeCell ref="DRM114:DRY114"/>
    <mergeCell ref="EGZ114:EHL114"/>
    <mergeCell ref="EHM114:EHY114"/>
    <mergeCell ref="EHZ114:EIL114"/>
    <mergeCell ref="EIM114:EIY114"/>
    <mergeCell ref="EIZ114:EJL114"/>
    <mergeCell ref="EEM114:EEY114"/>
    <mergeCell ref="EEZ114:EFL114"/>
    <mergeCell ref="EFM114:EFY114"/>
    <mergeCell ref="EFZ114:EGL114"/>
    <mergeCell ref="EGM114:EGY114"/>
    <mergeCell ref="EBZ114:ECL114"/>
    <mergeCell ref="ECM114:ECY114"/>
    <mergeCell ref="ECZ114:EDL114"/>
    <mergeCell ref="EDM114:EDY114"/>
    <mergeCell ref="EDZ114:EEL114"/>
    <mergeCell ref="DZM114:DZY114"/>
    <mergeCell ref="DZZ114:EAL114"/>
    <mergeCell ref="EAM114:EAY114"/>
    <mergeCell ref="EAZ114:EBL114"/>
    <mergeCell ref="EBM114:EBY114"/>
    <mergeCell ref="EQZ114:ERL114"/>
    <mergeCell ref="ERM114:ERY114"/>
    <mergeCell ref="ERZ114:ESL114"/>
    <mergeCell ref="ESM114:ESY114"/>
    <mergeCell ref="ESZ114:ETL114"/>
    <mergeCell ref="EOM114:EOY114"/>
    <mergeCell ref="EOZ114:EPL114"/>
    <mergeCell ref="EPM114:EPY114"/>
    <mergeCell ref="EPZ114:EQL114"/>
    <mergeCell ref="EQM114:EQY114"/>
    <mergeCell ref="ELZ114:EML114"/>
    <mergeCell ref="EMM114:EMY114"/>
    <mergeCell ref="EMZ114:ENL114"/>
    <mergeCell ref="ENM114:ENY114"/>
    <mergeCell ref="ENZ114:EOL114"/>
    <mergeCell ref="EJM114:EJY114"/>
    <mergeCell ref="EJZ114:EKL114"/>
    <mergeCell ref="EKM114:EKY114"/>
    <mergeCell ref="EKZ114:ELL114"/>
    <mergeCell ref="ELM114:ELY114"/>
    <mergeCell ref="FAZ114:FBL114"/>
    <mergeCell ref="FBM114:FBY114"/>
    <mergeCell ref="FBZ114:FCL114"/>
    <mergeCell ref="FCM114:FCY114"/>
    <mergeCell ref="FCZ114:FDL114"/>
    <mergeCell ref="EYM114:EYY114"/>
    <mergeCell ref="EYZ114:EZL114"/>
    <mergeCell ref="EZM114:EZY114"/>
    <mergeCell ref="EZZ114:FAL114"/>
    <mergeCell ref="FAM114:FAY114"/>
    <mergeCell ref="EVZ114:EWL114"/>
    <mergeCell ref="EWM114:EWY114"/>
    <mergeCell ref="EWZ114:EXL114"/>
    <mergeCell ref="EXM114:EXY114"/>
    <mergeCell ref="EXZ114:EYL114"/>
    <mergeCell ref="ETM114:ETY114"/>
    <mergeCell ref="ETZ114:EUL114"/>
    <mergeCell ref="EUM114:EUY114"/>
    <mergeCell ref="EUZ114:EVL114"/>
    <mergeCell ref="EVM114:EVY114"/>
    <mergeCell ref="FKZ114:FLL114"/>
    <mergeCell ref="FLM114:FLY114"/>
    <mergeCell ref="FLZ114:FML114"/>
    <mergeCell ref="FMM114:FMY114"/>
    <mergeCell ref="FMZ114:FNL114"/>
    <mergeCell ref="FIM114:FIY114"/>
    <mergeCell ref="FIZ114:FJL114"/>
    <mergeCell ref="FJM114:FJY114"/>
    <mergeCell ref="FJZ114:FKL114"/>
    <mergeCell ref="FKM114:FKY114"/>
    <mergeCell ref="FFZ114:FGL114"/>
    <mergeCell ref="FGM114:FGY114"/>
    <mergeCell ref="FGZ114:FHL114"/>
    <mergeCell ref="FHM114:FHY114"/>
    <mergeCell ref="FHZ114:FIL114"/>
    <mergeCell ref="FDM114:FDY114"/>
    <mergeCell ref="FDZ114:FEL114"/>
    <mergeCell ref="FEM114:FEY114"/>
    <mergeCell ref="FEZ114:FFL114"/>
    <mergeCell ref="FFM114:FFY114"/>
    <mergeCell ref="FUZ114:FVL114"/>
    <mergeCell ref="FVM114:FVY114"/>
    <mergeCell ref="FVZ114:FWL114"/>
    <mergeCell ref="FWM114:FWY114"/>
    <mergeCell ref="FWZ114:FXL114"/>
    <mergeCell ref="FSM114:FSY114"/>
    <mergeCell ref="FSZ114:FTL114"/>
    <mergeCell ref="FTM114:FTY114"/>
    <mergeCell ref="FTZ114:FUL114"/>
    <mergeCell ref="FUM114:FUY114"/>
    <mergeCell ref="FPZ114:FQL114"/>
    <mergeCell ref="FQM114:FQY114"/>
    <mergeCell ref="FQZ114:FRL114"/>
    <mergeCell ref="FRM114:FRY114"/>
    <mergeCell ref="FRZ114:FSL114"/>
    <mergeCell ref="FNM114:FNY114"/>
    <mergeCell ref="FNZ114:FOL114"/>
    <mergeCell ref="FOM114:FOY114"/>
    <mergeCell ref="FOZ114:FPL114"/>
    <mergeCell ref="FPM114:FPY114"/>
    <mergeCell ref="GEZ114:GFL114"/>
    <mergeCell ref="GFM114:GFY114"/>
    <mergeCell ref="GFZ114:GGL114"/>
    <mergeCell ref="GGM114:GGY114"/>
    <mergeCell ref="GGZ114:GHL114"/>
    <mergeCell ref="GCM114:GCY114"/>
    <mergeCell ref="GCZ114:GDL114"/>
    <mergeCell ref="GDM114:GDY114"/>
    <mergeCell ref="GDZ114:GEL114"/>
    <mergeCell ref="GEM114:GEY114"/>
    <mergeCell ref="FZZ114:GAL114"/>
    <mergeCell ref="GAM114:GAY114"/>
    <mergeCell ref="GAZ114:GBL114"/>
    <mergeCell ref="GBM114:GBY114"/>
    <mergeCell ref="GBZ114:GCL114"/>
    <mergeCell ref="FXM114:FXY114"/>
    <mergeCell ref="FXZ114:FYL114"/>
    <mergeCell ref="FYM114:FYY114"/>
    <mergeCell ref="FYZ114:FZL114"/>
    <mergeCell ref="FZM114:FZY114"/>
    <mergeCell ref="GOZ114:GPL114"/>
    <mergeCell ref="GPM114:GPY114"/>
    <mergeCell ref="GPZ114:GQL114"/>
    <mergeCell ref="GQM114:GQY114"/>
    <mergeCell ref="GQZ114:GRL114"/>
    <mergeCell ref="GMM114:GMY114"/>
    <mergeCell ref="GMZ114:GNL114"/>
    <mergeCell ref="GNM114:GNY114"/>
    <mergeCell ref="GNZ114:GOL114"/>
    <mergeCell ref="GOM114:GOY114"/>
    <mergeCell ref="GJZ114:GKL114"/>
    <mergeCell ref="GKM114:GKY114"/>
    <mergeCell ref="GKZ114:GLL114"/>
    <mergeCell ref="GLM114:GLY114"/>
    <mergeCell ref="GLZ114:GML114"/>
    <mergeCell ref="GHM114:GHY114"/>
    <mergeCell ref="GHZ114:GIL114"/>
    <mergeCell ref="GIM114:GIY114"/>
    <mergeCell ref="GIZ114:GJL114"/>
    <mergeCell ref="GJM114:GJY114"/>
    <mergeCell ref="GYZ114:GZL114"/>
    <mergeCell ref="GZM114:GZY114"/>
    <mergeCell ref="GZZ114:HAL114"/>
    <mergeCell ref="HAM114:HAY114"/>
    <mergeCell ref="HAZ114:HBL114"/>
    <mergeCell ref="GWM114:GWY114"/>
    <mergeCell ref="GWZ114:GXL114"/>
    <mergeCell ref="GXM114:GXY114"/>
    <mergeCell ref="GXZ114:GYL114"/>
    <mergeCell ref="GYM114:GYY114"/>
    <mergeCell ref="GTZ114:GUL114"/>
    <mergeCell ref="GUM114:GUY114"/>
    <mergeCell ref="GUZ114:GVL114"/>
    <mergeCell ref="GVM114:GVY114"/>
    <mergeCell ref="GVZ114:GWL114"/>
    <mergeCell ref="GRM114:GRY114"/>
    <mergeCell ref="GRZ114:GSL114"/>
    <mergeCell ref="GSM114:GSY114"/>
    <mergeCell ref="GSZ114:GTL114"/>
    <mergeCell ref="GTM114:GTY114"/>
    <mergeCell ref="HIZ114:HJL114"/>
    <mergeCell ref="HJM114:HJY114"/>
    <mergeCell ref="HJZ114:HKL114"/>
    <mergeCell ref="HKM114:HKY114"/>
    <mergeCell ref="HKZ114:HLL114"/>
    <mergeCell ref="HGM114:HGY114"/>
    <mergeCell ref="HGZ114:HHL114"/>
    <mergeCell ref="HHM114:HHY114"/>
    <mergeCell ref="HHZ114:HIL114"/>
    <mergeCell ref="HIM114:HIY114"/>
    <mergeCell ref="HDZ114:HEL114"/>
    <mergeCell ref="HEM114:HEY114"/>
    <mergeCell ref="HEZ114:HFL114"/>
    <mergeCell ref="HFM114:HFY114"/>
    <mergeCell ref="HFZ114:HGL114"/>
    <mergeCell ref="HBM114:HBY114"/>
    <mergeCell ref="HBZ114:HCL114"/>
    <mergeCell ref="HCM114:HCY114"/>
    <mergeCell ref="HCZ114:HDL114"/>
    <mergeCell ref="HDM114:HDY114"/>
    <mergeCell ref="HSZ114:HTL114"/>
    <mergeCell ref="HTM114:HTY114"/>
    <mergeCell ref="HTZ114:HUL114"/>
    <mergeCell ref="HUM114:HUY114"/>
    <mergeCell ref="HUZ114:HVL114"/>
    <mergeCell ref="HQM114:HQY114"/>
    <mergeCell ref="HQZ114:HRL114"/>
    <mergeCell ref="HRM114:HRY114"/>
    <mergeCell ref="HRZ114:HSL114"/>
    <mergeCell ref="HSM114:HSY114"/>
    <mergeCell ref="HNZ114:HOL114"/>
    <mergeCell ref="HOM114:HOY114"/>
    <mergeCell ref="HOZ114:HPL114"/>
    <mergeCell ref="HPM114:HPY114"/>
    <mergeCell ref="HPZ114:HQL114"/>
    <mergeCell ref="HLM114:HLY114"/>
    <mergeCell ref="HLZ114:HML114"/>
    <mergeCell ref="HMM114:HMY114"/>
    <mergeCell ref="HMZ114:HNL114"/>
    <mergeCell ref="HNM114:HNY114"/>
    <mergeCell ref="ICZ114:IDL114"/>
    <mergeCell ref="IDM114:IDY114"/>
    <mergeCell ref="IDZ114:IEL114"/>
    <mergeCell ref="IEM114:IEY114"/>
    <mergeCell ref="IEZ114:IFL114"/>
    <mergeCell ref="IAM114:IAY114"/>
    <mergeCell ref="IAZ114:IBL114"/>
    <mergeCell ref="IBM114:IBY114"/>
    <mergeCell ref="IBZ114:ICL114"/>
    <mergeCell ref="ICM114:ICY114"/>
    <mergeCell ref="HXZ114:HYL114"/>
    <mergeCell ref="HYM114:HYY114"/>
    <mergeCell ref="HYZ114:HZL114"/>
    <mergeCell ref="HZM114:HZY114"/>
    <mergeCell ref="HZZ114:IAL114"/>
    <mergeCell ref="HVM114:HVY114"/>
    <mergeCell ref="HVZ114:HWL114"/>
    <mergeCell ref="HWM114:HWY114"/>
    <mergeCell ref="HWZ114:HXL114"/>
    <mergeCell ref="HXM114:HXY114"/>
    <mergeCell ref="IMZ114:INL114"/>
    <mergeCell ref="INM114:INY114"/>
    <mergeCell ref="INZ114:IOL114"/>
    <mergeCell ref="IOM114:IOY114"/>
    <mergeCell ref="IOZ114:IPL114"/>
    <mergeCell ref="IKM114:IKY114"/>
    <mergeCell ref="IKZ114:ILL114"/>
    <mergeCell ref="ILM114:ILY114"/>
    <mergeCell ref="ILZ114:IML114"/>
    <mergeCell ref="IMM114:IMY114"/>
    <mergeCell ref="IHZ114:IIL114"/>
    <mergeCell ref="IIM114:IIY114"/>
    <mergeCell ref="IIZ114:IJL114"/>
    <mergeCell ref="IJM114:IJY114"/>
    <mergeCell ref="IJZ114:IKL114"/>
    <mergeCell ref="IFM114:IFY114"/>
    <mergeCell ref="IFZ114:IGL114"/>
    <mergeCell ref="IGM114:IGY114"/>
    <mergeCell ref="IGZ114:IHL114"/>
    <mergeCell ref="IHM114:IHY114"/>
    <mergeCell ref="IWZ114:IXL114"/>
    <mergeCell ref="IXM114:IXY114"/>
    <mergeCell ref="IXZ114:IYL114"/>
    <mergeCell ref="IYM114:IYY114"/>
    <mergeCell ref="IYZ114:IZL114"/>
    <mergeCell ref="IUM114:IUY114"/>
    <mergeCell ref="IUZ114:IVL114"/>
    <mergeCell ref="IVM114:IVY114"/>
    <mergeCell ref="IVZ114:IWL114"/>
    <mergeCell ref="IWM114:IWY114"/>
    <mergeCell ref="IRZ114:ISL114"/>
    <mergeCell ref="ISM114:ISY114"/>
    <mergeCell ref="ISZ114:ITL114"/>
    <mergeCell ref="ITM114:ITY114"/>
    <mergeCell ref="ITZ114:IUL114"/>
    <mergeCell ref="IPM114:IPY114"/>
    <mergeCell ref="IPZ114:IQL114"/>
    <mergeCell ref="IQM114:IQY114"/>
    <mergeCell ref="IQZ114:IRL114"/>
    <mergeCell ref="IRM114:IRY114"/>
    <mergeCell ref="JGZ114:JHL114"/>
    <mergeCell ref="JHM114:JHY114"/>
    <mergeCell ref="JHZ114:JIL114"/>
    <mergeCell ref="JIM114:JIY114"/>
    <mergeCell ref="JIZ114:JJL114"/>
    <mergeCell ref="JEM114:JEY114"/>
    <mergeCell ref="JEZ114:JFL114"/>
    <mergeCell ref="JFM114:JFY114"/>
    <mergeCell ref="JFZ114:JGL114"/>
    <mergeCell ref="JGM114:JGY114"/>
    <mergeCell ref="JBZ114:JCL114"/>
    <mergeCell ref="JCM114:JCY114"/>
    <mergeCell ref="JCZ114:JDL114"/>
    <mergeCell ref="JDM114:JDY114"/>
    <mergeCell ref="JDZ114:JEL114"/>
    <mergeCell ref="IZM114:IZY114"/>
    <mergeCell ref="IZZ114:JAL114"/>
    <mergeCell ref="JAM114:JAY114"/>
    <mergeCell ref="JAZ114:JBL114"/>
    <mergeCell ref="JBM114:JBY114"/>
    <mergeCell ref="JQZ114:JRL114"/>
    <mergeCell ref="JRM114:JRY114"/>
    <mergeCell ref="JRZ114:JSL114"/>
    <mergeCell ref="JSM114:JSY114"/>
    <mergeCell ref="JSZ114:JTL114"/>
    <mergeCell ref="JOM114:JOY114"/>
    <mergeCell ref="JOZ114:JPL114"/>
    <mergeCell ref="JPM114:JPY114"/>
    <mergeCell ref="JPZ114:JQL114"/>
    <mergeCell ref="JQM114:JQY114"/>
    <mergeCell ref="JLZ114:JML114"/>
    <mergeCell ref="JMM114:JMY114"/>
    <mergeCell ref="JMZ114:JNL114"/>
    <mergeCell ref="JNM114:JNY114"/>
    <mergeCell ref="JNZ114:JOL114"/>
    <mergeCell ref="JJM114:JJY114"/>
    <mergeCell ref="JJZ114:JKL114"/>
    <mergeCell ref="JKM114:JKY114"/>
    <mergeCell ref="JKZ114:JLL114"/>
    <mergeCell ref="JLM114:JLY114"/>
    <mergeCell ref="KAZ114:KBL114"/>
    <mergeCell ref="KBM114:KBY114"/>
    <mergeCell ref="KBZ114:KCL114"/>
    <mergeCell ref="KCM114:KCY114"/>
    <mergeCell ref="KCZ114:KDL114"/>
    <mergeCell ref="JYM114:JYY114"/>
    <mergeCell ref="JYZ114:JZL114"/>
    <mergeCell ref="JZM114:JZY114"/>
    <mergeCell ref="JZZ114:KAL114"/>
    <mergeCell ref="KAM114:KAY114"/>
    <mergeCell ref="JVZ114:JWL114"/>
    <mergeCell ref="JWM114:JWY114"/>
    <mergeCell ref="JWZ114:JXL114"/>
    <mergeCell ref="JXM114:JXY114"/>
    <mergeCell ref="JXZ114:JYL114"/>
    <mergeCell ref="JTM114:JTY114"/>
    <mergeCell ref="JTZ114:JUL114"/>
    <mergeCell ref="JUM114:JUY114"/>
    <mergeCell ref="JUZ114:JVL114"/>
    <mergeCell ref="JVM114:JVY114"/>
    <mergeCell ref="KKZ114:KLL114"/>
    <mergeCell ref="KLM114:KLY114"/>
    <mergeCell ref="KLZ114:KML114"/>
    <mergeCell ref="KMM114:KMY114"/>
    <mergeCell ref="KMZ114:KNL114"/>
    <mergeCell ref="KIM114:KIY114"/>
    <mergeCell ref="KIZ114:KJL114"/>
    <mergeCell ref="KJM114:KJY114"/>
    <mergeCell ref="KJZ114:KKL114"/>
    <mergeCell ref="KKM114:KKY114"/>
    <mergeCell ref="KFZ114:KGL114"/>
    <mergeCell ref="KGM114:KGY114"/>
    <mergeCell ref="KGZ114:KHL114"/>
    <mergeCell ref="KHM114:KHY114"/>
    <mergeCell ref="KHZ114:KIL114"/>
    <mergeCell ref="KDM114:KDY114"/>
    <mergeCell ref="KDZ114:KEL114"/>
    <mergeCell ref="KEM114:KEY114"/>
    <mergeCell ref="KEZ114:KFL114"/>
    <mergeCell ref="KFM114:KFY114"/>
    <mergeCell ref="KUZ114:KVL114"/>
    <mergeCell ref="KVM114:KVY114"/>
    <mergeCell ref="KVZ114:KWL114"/>
    <mergeCell ref="KWM114:KWY114"/>
    <mergeCell ref="KWZ114:KXL114"/>
    <mergeCell ref="KSM114:KSY114"/>
    <mergeCell ref="KSZ114:KTL114"/>
    <mergeCell ref="KTM114:KTY114"/>
    <mergeCell ref="KTZ114:KUL114"/>
    <mergeCell ref="KUM114:KUY114"/>
    <mergeCell ref="KPZ114:KQL114"/>
    <mergeCell ref="KQM114:KQY114"/>
    <mergeCell ref="KQZ114:KRL114"/>
    <mergeCell ref="KRM114:KRY114"/>
    <mergeCell ref="KRZ114:KSL114"/>
    <mergeCell ref="KNM114:KNY114"/>
    <mergeCell ref="KNZ114:KOL114"/>
    <mergeCell ref="KOM114:KOY114"/>
    <mergeCell ref="KOZ114:KPL114"/>
    <mergeCell ref="KPM114:KPY114"/>
    <mergeCell ref="LEZ114:LFL114"/>
    <mergeCell ref="LFM114:LFY114"/>
    <mergeCell ref="LFZ114:LGL114"/>
    <mergeCell ref="LGM114:LGY114"/>
    <mergeCell ref="LGZ114:LHL114"/>
    <mergeCell ref="LCM114:LCY114"/>
    <mergeCell ref="LCZ114:LDL114"/>
    <mergeCell ref="LDM114:LDY114"/>
    <mergeCell ref="LDZ114:LEL114"/>
    <mergeCell ref="LEM114:LEY114"/>
    <mergeCell ref="KZZ114:LAL114"/>
    <mergeCell ref="LAM114:LAY114"/>
    <mergeCell ref="LAZ114:LBL114"/>
    <mergeCell ref="LBM114:LBY114"/>
    <mergeCell ref="LBZ114:LCL114"/>
    <mergeCell ref="KXM114:KXY114"/>
    <mergeCell ref="KXZ114:KYL114"/>
    <mergeCell ref="KYM114:KYY114"/>
    <mergeCell ref="KYZ114:KZL114"/>
    <mergeCell ref="KZM114:KZY114"/>
    <mergeCell ref="LOZ114:LPL114"/>
    <mergeCell ref="LPM114:LPY114"/>
    <mergeCell ref="LPZ114:LQL114"/>
    <mergeCell ref="LQM114:LQY114"/>
    <mergeCell ref="LQZ114:LRL114"/>
    <mergeCell ref="LMM114:LMY114"/>
    <mergeCell ref="LMZ114:LNL114"/>
    <mergeCell ref="LNM114:LNY114"/>
    <mergeCell ref="LNZ114:LOL114"/>
    <mergeCell ref="LOM114:LOY114"/>
    <mergeCell ref="LJZ114:LKL114"/>
    <mergeCell ref="LKM114:LKY114"/>
    <mergeCell ref="LKZ114:LLL114"/>
    <mergeCell ref="LLM114:LLY114"/>
    <mergeCell ref="LLZ114:LML114"/>
    <mergeCell ref="LHM114:LHY114"/>
    <mergeCell ref="LHZ114:LIL114"/>
    <mergeCell ref="LIM114:LIY114"/>
    <mergeCell ref="LIZ114:LJL114"/>
    <mergeCell ref="LJM114:LJY114"/>
    <mergeCell ref="LYZ114:LZL114"/>
    <mergeCell ref="LZM114:LZY114"/>
    <mergeCell ref="LZZ114:MAL114"/>
    <mergeCell ref="MAM114:MAY114"/>
    <mergeCell ref="MAZ114:MBL114"/>
    <mergeCell ref="LWM114:LWY114"/>
    <mergeCell ref="LWZ114:LXL114"/>
    <mergeCell ref="LXM114:LXY114"/>
    <mergeCell ref="LXZ114:LYL114"/>
    <mergeCell ref="LYM114:LYY114"/>
    <mergeCell ref="LTZ114:LUL114"/>
    <mergeCell ref="LUM114:LUY114"/>
    <mergeCell ref="LUZ114:LVL114"/>
    <mergeCell ref="LVM114:LVY114"/>
    <mergeCell ref="LVZ114:LWL114"/>
    <mergeCell ref="LRM114:LRY114"/>
    <mergeCell ref="LRZ114:LSL114"/>
    <mergeCell ref="LSM114:LSY114"/>
    <mergeCell ref="LSZ114:LTL114"/>
    <mergeCell ref="LTM114:LTY114"/>
    <mergeCell ref="MIZ114:MJL114"/>
    <mergeCell ref="MJM114:MJY114"/>
    <mergeCell ref="MJZ114:MKL114"/>
    <mergeCell ref="MKM114:MKY114"/>
    <mergeCell ref="MKZ114:MLL114"/>
    <mergeCell ref="MGM114:MGY114"/>
    <mergeCell ref="MGZ114:MHL114"/>
    <mergeCell ref="MHM114:MHY114"/>
    <mergeCell ref="MHZ114:MIL114"/>
    <mergeCell ref="MIM114:MIY114"/>
    <mergeCell ref="MDZ114:MEL114"/>
    <mergeCell ref="MEM114:MEY114"/>
    <mergeCell ref="MEZ114:MFL114"/>
    <mergeCell ref="MFM114:MFY114"/>
    <mergeCell ref="MFZ114:MGL114"/>
    <mergeCell ref="MBM114:MBY114"/>
    <mergeCell ref="MBZ114:MCL114"/>
    <mergeCell ref="MCM114:MCY114"/>
    <mergeCell ref="MCZ114:MDL114"/>
    <mergeCell ref="MDM114:MDY114"/>
    <mergeCell ref="MSZ114:MTL114"/>
    <mergeCell ref="MTM114:MTY114"/>
    <mergeCell ref="MTZ114:MUL114"/>
    <mergeCell ref="MUM114:MUY114"/>
    <mergeCell ref="MUZ114:MVL114"/>
    <mergeCell ref="MQM114:MQY114"/>
    <mergeCell ref="MQZ114:MRL114"/>
    <mergeCell ref="MRM114:MRY114"/>
    <mergeCell ref="MRZ114:MSL114"/>
    <mergeCell ref="MSM114:MSY114"/>
    <mergeCell ref="MNZ114:MOL114"/>
    <mergeCell ref="MOM114:MOY114"/>
    <mergeCell ref="MOZ114:MPL114"/>
    <mergeCell ref="MPM114:MPY114"/>
    <mergeCell ref="MPZ114:MQL114"/>
    <mergeCell ref="MLM114:MLY114"/>
    <mergeCell ref="MLZ114:MML114"/>
    <mergeCell ref="MMM114:MMY114"/>
    <mergeCell ref="MMZ114:MNL114"/>
    <mergeCell ref="MNM114:MNY114"/>
    <mergeCell ref="NCZ114:NDL114"/>
    <mergeCell ref="NDM114:NDY114"/>
    <mergeCell ref="NDZ114:NEL114"/>
    <mergeCell ref="NEM114:NEY114"/>
    <mergeCell ref="NEZ114:NFL114"/>
    <mergeCell ref="NAM114:NAY114"/>
    <mergeCell ref="NAZ114:NBL114"/>
    <mergeCell ref="NBM114:NBY114"/>
    <mergeCell ref="NBZ114:NCL114"/>
    <mergeCell ref="NCM114:NCY114"/>
    <mergeCell ref="MXZ114:MYL114"/>
    <mergeCell ref="MYM114:MYY114"/>
    <mergeCell ref="MYZ114:MZL114"/>
    <mergeCell ref="MZM114:MZY114"/>
    <mergeCell ref="MZZ114:NAL114"/>
    <mergeCell ref="MVM114:MVY114"/>
    <mergeCell ref="MVZ114:MWL114"/>
    <mergeCell ref="MWM114:MWY114"/>
    <mergeCell ref="MWZ114:MXL114"/>
    <mergeCell ref="MXM114:MXY114"/>
    <mergeCell ref="NMZ114:NNL114"/>
    <mergeCell ref="NNM114:NNY114"/>
    <mergeCell ref="NNZ114:NOL114"/>
    <mergeCell ref="NOM114:NOY114"/>
    <mergeCell ref="NOZ114:NPL114"/>
    <mergeCell ref="NKM114:NKY114"/>
    <mergeCell ref="NKZ114:NLL114"/>
    <mergeCell ref="NLM114:NLY114"/>
    <mergeCell ref="NLZ114:NML114"/>
    <mergeCell ref="NMM114:NMY114"/>
    <mergeCell ref="NHZ114:NIL114"/>
    <mergeCell ref="NIM114:NIY114"/>
    <mergeCell ref="NIZ114:NJL114"/>
    <mergeCell ref="NJM114:NJY114"/>
    <mergeCell ref="NJZ114:NKL114"/>
    <mergeCell ref="NFM114:NFY114"/>
    <mergeCell ref="NFZ114:NGL114"/>
    <mergeCell ref="NGM114:NGY114"/>
    <mergeCell ref="NGZ114:NHL114"/>
    <mergeCell ref="NHM114:NHY114"/>
    <mergeCell ref="NWZ114:NXL114"/>
    <mergeCell ref="NXM114:NXY114"/>
    <mergeCell ref="NXZ114:NYL114"/>
    <mergeCell ref="NYM114:NYY114"/>
    <mergeCell ref="NYZ114:NZL114"/>
    <mergeCell ref="NUM114:NUY114"/>
    <mergeCell ref="NUZ114:NVL114"/>
    <mergeCell ref="NVM114:NVY114"/>
    <mergeCell ref="NVZ114:NWL114"/>
    <mergeCell ref="NWM114:NWY114"/>
    <mergeCell ref="NRZ114:NSL114"/>
    <mergeCell ref="NSM114:NSY114"/>
    <mergeCell ref="NSZ114:NTL114"/>
    <mergeCell ref="NTM114:NTY114"/>
    <mergeCell ref="NTZ114:NUL114"/>
    <mergeCell ref="NPM114:NPY114"/>
    <mergeCell ref="NPZ114:NQL114"/>
    <mergeCell ref="NQM114:NQY114"/>
    <mergeCell ref="NQZ114:NRL114"/>
    <mergeCell ref="NRM114:NRY114"/>
    <mergeCell ref="OGZ114:OHL114"/>
    <mergeCell ref="OHM114:OHY114"/>
    <mergeCell ref="OHZ114:OIL114"/>
    <mergeCell ref="OIM114:OIY114"/>
    <mergeCell ref="OIZ114:OJL114"/>
    <mergeCell ref="OEM114:OEY114"/>
    <mergeCell ref="OEZ114:OFL114"/>
    <mergeCell ref="OFM114:OFY114"/>
    <mergeCell ref="OFZ114:OGL114"/>
    <mergeCell ref="OGM114:OGY114"/>
    <mergeCell ref="OBZ114:OCL114"/>
    <mergeCell ref="OCM114:OCY114"/>
    <mergeCell ref="OCZ114:ODL114"/>
    <mergeCell ref="ODM114:ODY114"/>
    <mergeCell ref="ODZ114:OEL114"/>
    <mergeCell ref="NZM114:NZY114"/>
    <mergeCell ref="NZZ114:OAL114"/>
    <mergeCell ref="OAM114:OAY114"/>
    <mergeCell ref="OAZ114:OBL114"/>
    <mergeCell ref="OBM114:OBY114"/>
    <mergeCell ref="OQZ114:ORL114"/>
    <mergeCell ref="ORM114:ORY114"/>
    <mergeCell ref="ORZ114:OSL114"/>
    <mergeCell ref="OSM114:OSY114"/>
    <mergeCell ref="OSZ114:OTL114"/>
    <mergeCell ref="OOM114:OOY114"/>
    <mergeCell ref="OOZ114:OPL114"/>
    <mergeCell ref="OPM114:OPY114"/>
    <mergeCell ref="OPZ114:OQL114"/>
    <mergeCell ref="OQM114:OQY114"/>
    <mergeCell ref="OLZ114:OML114"/>
    <mergeCell ref="OMM114:OMY114"/>
    <mergeCell ref="OMZ114:ONL114"/>
    <mergeCell ref="ONM114:ONY114"/>
    <mergeCell ref="ONZ114:OOL114"/>
    <mergeCell ref="OJM114:OJY114"/>
    <mergeCell ref="OJZ114:OKL114"/>
    <mergeCell ref="OKM114:OKY114"/>
    <mergeCell ref="OKZ114:OLL114"/>
    <mergeCell ref="OLM114:OLY114"/>
    <mergeCell ref="PAZ114:PBL114"/>
    <mergeCell ref="PBM114:PBY114"/>
    <mergeCell ref="PBZ114:PCL114"/>
    <mergeCell ref="PCM114:PCY114"/>
    <mergeCell ref="PCZ114:PDL114"/>
    <mergeCell ref="OYM114:OYY114"/>
    <mergeCell ref="OYZ114:OZL114"/>
    <mergeCell ref="OZM114:OZY114"/>
    <mergeCell ref="OZZ114:PAL114"/>
    <mergeCell ref="PAM114:PAY114"/>
    <mergeCell ref="OVZ114:OWL114"/>
    <mergeCell ref="OWM114:OWY114"/>
    <mergeCell ref="OWZ114:OXL114"/>
    <mergeCell ref="OXM114:OXY114"/>
    <mergeCell ref="OXZ114:OYL114"/>
    <mergeCell ref="OTM114:OTY114"/>
    <mergeCell ref="OTZ114:OUL114"/>
    <mergeCell ref="OUM114:OUY114"/>
    <mergeCell ref="OUZ114:OVL114"/>
    <mergeCell ref="OVM114:OVY114"/>
    <mergeCell ref="PKZ114:PLL114"/>
    <mergeCell ref="PLM114:PLY114"/>
    <mergeCell ref="PLZ114:PML114"/>
    <mergeCell ref="PMM114:PMY114"/>
    <mergeCell ref="PMZ114:PNL114"/>
    <mergeCell ref="PIM114:PIY114"/>
    <mergeCell ref="PIZ114:PJL114"/>
    <mergeCell ref="PJM114:PJY114"/>
    <mergeCell ref="PJZ114:PKL114"/>
    <mergeCell ref="PKM114:PKY114"/>
    <mergeCell ref="PFZ114:PGL114"/>
    <mergeCell ref="PGM114:PGY114"/>
    <mergeCell ref="PGZ114:PHL114"/>
    <mergeCell ref="PHM114:PHY114"/>
    <mergeCell ref="PHZ114:PIL114"/>
    <mergeCell ref="PDM114:PDY114"/>
    <mergeCell ref="PDZ114:PEL114"/>
    <mergeCell ref="PEM114:PEY114"/>
    <mergeCell ref="PEZ114:PFL114"/>
    <mergeCell ref="PFM114:PFY114"/>
    <mergeCell ref="PUZ114:PVL114"/>
    <mergeCell ref="PVM114:PVY114"/>
    <mergeCell ref="PVZ114:PWL114"/>
    <mergeCell ref="PWM114:PWY114"/>
    <mergeCell ref="PWZ114:PXL114"/>
    <mergeCell ref="PSM114:PSY114"/>
    <mergeCell ref="PSZ114:PTL114"/>
    <mergeCell ref="PTM114:PTY114"/>
    <mergeCell ref="PTZ114:PUL114"/>
    <mergeCell ref="PUM114:PUY114"/>
    <mergeCell ref="PPZ114:PQL114"/>
    <mergeCell ref="PQM114:PQY114"/>
    <mergeCell ref="PQZ114:PRL114"/>
    <mergeCell ref="PRM114:PRY114"/>
    <mergeCell ref="PRZ114:PSL114"/>
    <mergeCell ref="PNM114:PNY114"/>
    <mergeCell ref="PNZ114:POL114"/>
    <mergeCell ref="POM114:POY114"/>
    <mergeCell ref="POZ114:PPL114"/>
    <mergeCell ref="PPM114:PPY114"/>
    <mergeCell ref="QEZ114:QFL114"/>
    <mergeCell ref="QFM114:QFY114"/>
    <mergeCell ref="QFZ114:QGL114"/>
    <mergeCell ref="QGM114:QGY114"/>
    <mergeCell ref="QGZ114:QHL114"/>
    <mergeCell ref="QCM114:QCY114"/>
    <mergeCell ref="QCZ114:QDL114"/>
    <mergeCell ref="QDM114:QDY114"/>
    <mergeCell ref="QDZ114:QEL114"/>
    <mergeCell ref="QEM114:QEY114"/>
    <mergeCell ref="PZZ114:QAL114"/>
    <mergeCell ref="QAM114:QAY114"/>
    <mergeCell ref="QAZ114:QBL114"/>
    <mergeCell ref="QBM114:QBY114"/>
    <mergeCell ref="QBZ114:QCL114"/>
    <mergeCell ref="PXM114:PXY114"/>
    <mergeCell ref="PXZ114:PYL114"/>
    <mergeCell ref="PYM114:PYY114"/>
    <mergeCell ref="PYZ114:PZL114"/>
    <mergeCell ref="PZM114:PZY114"/>
    <mergeCell ref="QOZ114:QPL114"/>
    <mergeCell ref="QPM114:QPY114"/>
    <mergeCell ref="QPZ114:QQL114"/>
    <mergeCell ref="QQM114:QQY114"/>
    <mergeCell ref="QQZ114:QRL114"/>
    <mergeCell ref="QMM114:QMY114"/>
    <mergeCell ref="QMZ114:QNL114"/>
    <mergeCell ref="QNM114:QNY114"/>
    <mergeCell ref="QNZ114:QOL114"/>
    <mergeCell ref="QOM114:QOY114"/>
    <mergeCell ref="QJZ114:QKL114"/>
    <mergeCell ref="QKM114:QKY114"/>
    <mergeCell ref="QKZ114:QLL114"/>
    <mergeCell ref="QLM114:QLY114"/>
    <mergeCell ref="QLZ114:QML114"/>
    <mergeCell ref="QHM114:QHY114"/>
    <mergeCell ref="QHZ114:QIL114"/>
    <mergeCell ref="QIM114:QIY114"/>
    <mergeCell ref="QIZ114:QJL114"/>
    <mergeCell ref="QJM114:QJY114"/>
    <mergeCell ref="QYZ114:QZL114"/>
    <mergeCell ref="QZM114:QZY114"/>
    <mergeCell ref="QZZ114:RAL114"/>
    <mergeCell ref="RAM114:RAY114"/>
    <mergeCell ref="RAZ114:RBL114"/>
    <mergeCell ref="QWM114:QWY114"/>
    <mergeCell ref="QWZ114:QXL114"/>
    <mergeCell ref="QXM114:QXY114"/>
    <mergeCell ref="QXZ114:QYL114"/>
    <mergeCell ref="QYM114:QYY114"/>
    <mergeCell ref="QTZ114:QUL114"/>
    <mergeCell ref="QUM114:QUY114"/>
    <mergeCell ref="QUZ114:QVL114"/>
    <mergeCell ref="QVM114:QVY114"/>
    <mergeCell ref="QVZ114:QWL114"/>
    <mergeCell ref="QRM114:QRY114"/>
    <mergeCell ref="QRZ114:QSL114"/>
    <mergeCell ref="QSM114:QSY114"/>
    <mergeCell ref="QSZ114:QTL114"/>
    <mergeCell ref="QTM114:QTY114"/>
    <mergeCell ref="RIZ114:RJL114"/>
    <mergeCell ref="RJM114:RJY114"/>
    <mergeCell ref="RJZ114:RKL114"/>
    <mergeCell ref="RKM114:RKY114"/>
    <mergeCell ref="RKZ114:RLL114"/>
    <mergeCell ref="RGM114:RGY114"/>
    <mergeCell ref="RGZ114:RHL114"/>
    <mergeCell ref="RHM114:RHY114"/>
    <mergeCell ref="RHZ114:RIL114"/>
    <mergeCell ref="RIM114:RIY114"/>
    <mergeCell ref="RDZ114:REL114"/>
    <mergeCell ref="REM114:REY114"/>
    <mergeCell ref="REZ114:RFL114"/>
    <mergeCell ref="RFM114:RFY114"/>
    <mergeCell ref="RFZ114:RGL114"/>
    <mergeCell ref="RBM114:RBY114"/>
    <mergeCell ref="RBZ114:RCL114"/>
    <mergeCell ref="RCM114:RCY114"/>
    <mergeCell ref="RCZ114:RDL114"/>
    <mergeCell ref="RDM114:RDY114"/>
    <mergeCell ref="RSZ114:RTL114"/>
    <mergeCell ref="RTM114:RTY114"/>
    <mergeCell ref="RTZ114:RUL114"/>
    <mergeCell ref="RUM114:RUY114"/>
    <mergeCell ref="RUZ114:RVL114"/>
    <mergeCell ref="RQM114:RQY114"/>
    <mergeCell ref="RQZ114:RRL114"/>
    <mergeCell ref="RRM114:RRY114"/>
    <mergeCell ref="RRZ114:RSL114"/>
    <mergeCell ref="RSM114:RSY114"/>
    <mergeCell ref="RNZ114:ROL114"/>
    <mergeCell ref="ROM114:ROY114"/>
    <mergeCell ref="ROZ114:RPL114"/>
    <mergeCell ref="RPM114:RPY114"/>
    <mergeCell ref="RPZ114:RQL114"/>
    <mergeCell ref="RLM114:RLY114"/>
    <mergeCell ref="RLZ114:RML114"/>
    <mergeCell ref="RMM114:RMY114"/>
    <mergeCell ref="RMZ114:RNL114"/>
    <mergeCell ref="RNM114:RNY114"/>
    <mergeCell ref="SCZ114:SDL114"/>
    <mergeCell ref="SDM114:SDY114"/>
    <mergeCell ref="SDZ114:SEL114"/>
    <mergeCell ref="SEM114:SEY114"/>
    <mergeCell ref="SEZ114:SFL114"/>
    <mergeCell ref="SAM114:SAY114"/>
    <mergeCell ref="SAZ114:SBL114"/>
    <mergeCell ref="SBM114:SBY114"/>
    <mergeCell ref="SBZ114:SCL114"/>
    <mergeCell ref="SCM114:SCY114"/>
    <mergeCell ref="RXZ114:RYL114"/>
    <mergeCell ref="RYM114:RYY114"/>
    <mergeCell ref="RYZ114:RZL114"/>
    <mergeCell ref="RZM114:RZY114"/>
    <mergeCell ref="RZZ114:SAL114"/>
    <mergeCell ref="RVM114:RVY114"/>
    <mergeCell ref="RVZ114:RWL114"/>
    <mergeCell ref="RWM114:RWY114"/>
    <mergeCell ref="RWZ114:RXL114"/>
    <mergeCell ref="RXM114:RXY114"/>
    <mergeCell ref="SMZ114:SNL114"/>
    <mergeCell ref="SNM114:SNY114"/>
    <mergeCell ref="SNZ114:SOL114"/>
    <mergeCell ref="SOM114:SOY114"/>
    <mergeCell ref="SOZ114:SPL114"/>
    <mergeCell ref="SKM114:SKY114"/>
    <mergeCell ref="SKZ114:SLL114"/>
    <mergeCell ref="SLM114:SLY114"/>
    <mergeCell ref="SLZ114:SML114"/>
    <mergeCell ref="SMM114:SMY114"/>
    <mergeCell ref="SHZ114:SIL114"/>
    <mergeCell ref="SIM114:SIY114"/>
    <mergeCell ref="SIZ114:SJL114"/>
    <mergeCell ref="SJM114:SJY114"/>
    <mergeCell ref="SJZ114:SKL114"/>
    <mergeCell ref="SFM114:SFY114"/>
    <mergeCell ref="SFZ114:SGL114"/>
    <mergeCell ref="SGM114:SGY114"/>
    <mergeCell ref="SGZ114:SHL114"/>
    <mergeCell ref="SHM114:SHY114"/>
    <mergeCell ref="SWZ114:SXL114"/>
    <mergeCell ref="SXM114:SXY114"/>
    <mergeCell ref="SXZ114:SYL114"/>
    <mergeCell ref="SYM114:SYY114"/>
    <mergeCell ref="SYZ114:SZL114"/>
    <mergeCell ref="SUM114:SUY114"/>
    <mergeCell ref="SUZ114:SVL114"/>
    <mergeCell ref="SVM114:SVY114"/>
    <mergeCell ref="SVZ114:SWL114"/>
    <mergeCell ref="SWM114:SWY114"/>
    <mergeCell ref="SRZ114:SSL114"/>
    <mergeCell ref="SSM114:SSY114"/>
    <mergeCell ref="SSZ114:STL114"/>
    <mergeCell ref="STM114:STY114"/>
    <mergeCell ref="STZ114:SUL114"/>
    <mergeCell ref="SPM114:SPY114"/>
    <mergeCell ref="SPZ114:SQL114"/>
    <mergeCell ref="SQM114:SQY114"/>
    <mergeCell ref="SQZ114:SRL114"/>
    <mergeCell ref="SRM114:SRY114"/>
    <mergeCell ref="TGZ114:THL114"/>
    <mergeCell ref="THM114:THY114"/>
    <mergeCell ref="THZ114:TIL114"/>
    <mergeCell ref="TIM114:TIY114"/>
    <mergeCell ref="TIZ114:TJL114"/>
    <mergeCell ref="TEM114:TEY114"/>
    <mergeCell ref="TEZ114:TFL114"/>
    <mergeCell ref="TFM114:TFY114"/>
    <mergeCell ref="TFZ114:TGL114"/>
    <mergeCell ref="TGM114:TGY114"/>
    <mergeCell ref="TBZ114:TCL114"/>
    <mergeCell ref="TCM114:TCY114"/>
    <mergeCell ref="TCZ114:TDL114"/>
    <mergeCell ref="TDM114:TDY114"/>
    <mergeCell ref="TDZ114:TEL114"/>
    <mergeCell ref="SZM114:SZY114"/>
    <mergeCell ref="SZZ114:TAL114"/>
    <mergeCell ref="TAM114:TAY114"/>
    <mergeCell ref="TAZ114:TBL114"/>
    <mergeCell ref="TBM114:TBY114"/>
    <mergeCell ref="TQZ114:TRL114"/>
    <mergeCell ref="TRM114:TRY114"/>
    <mergeCell ref="TRZ114:TSL114"/>
    <mergeCell ref="TSM114:TSY114"/>
    <mergeCell ref="TSZ114:TTL114"/>
    <mergeCell ref="TOM114:TOY114"/>
    <mergeCell ref="TOZ114:TPL114"/>
    <mergeCell ref="TPM114:TPY114"/>
    <mergeCell ref="TPZ114:TQL114"/>
    <mergeCell ref="TQM114:TQY114"/>
    <mergeCell ref="TLZ114:TML114"/>
    <mergeCell ref="TMM114:TMY114"/>
    <mergeCell ref="TMZ114:TNL114"/>
    <mergeCell ref="TNM114:TNY114"/>
    <mergeCell ref="TNZ114:TOL114"/>
    <mergeCell ref="TJM114:TJY114"/>
    <mergeCell ref="TJZ114:TKL114"/>
    <mergeCell ref="TKM114:TKY114"/>
    <mergeCell ref="TKZ114:TLL114"/>
    <mergeCell ref="TLM114:TLY114"/>
    <mergeCell ref="UAZ114:UBL114"/>
    <mergeCell ref="UBM114:UBY114"/>
    <mergeCell ref="UBZ114:UCL114"/>
    <mergeCell ref="UCM114:UCY114"/>
    <mergeCell ref="UCZ114:UDL114"/>
    <mergeCell ref="TYM114:TYY114"/>
    <mergeCell ref="TYZ114:TZL114"/>
    <mergeCell ref="TZM114:TZY114"/>
    <mergeCell ref="TZZ114:UAL114"/>
    <mergeCell ref="UAM114:UAY114"/>
    <mergeCell ref="TVZ114:TWL114"/>
    <mergeCell ref="TWM114:TWY114"/>
    <mergeCell ref="TWZ114:TXL114"/>
    <mergeCell ref="TXM114:TXY114"/>
    <mergeCell ref="TXZ114:TYL114"/>
    <mergeCell ref="TTM114:TTY114"/>
    <mergeCell ref="TTZ114:TUL114"/>
    <mergeCell ref="TUM114:TUY114"/>
    <mergeCell ref="TUZ114:TVL114"/>
    <mergeCell ref="TVM114:TVY114"/>
    <mergeCell ref="UKZ114:ULL114"/>
    <mergeCell ref="ULM114:ULY114"/>
    <mergeCell ref="ULZ114:UML114"/>
    <mergeCell ref="UMM114:UMY114"/>
    <mergeCell ref="UMZ114:UNL114"/>
    <mergeCell ref="UIM114:UIY114"/>
    <mergeCell ref="UIZ114:UJL114"/>
    <mergeCell ref="UJM114:UJY114"/>
    <mergeCell ref="UJZ114:UKL114"/>
    <mergeCell ref="UKM114:UKY114"/>
    <mergeCell ref="UFZ114:UGL114"/>
    <mergeCell ref="UGM114:UGY114"/>
    <mergeCell ref="UGZ114:UHL114"/>
    <mergeCell ref="UHM114:UHY114"/>
    <mergeCell ref="UHZ114:UIL114"/>
    <mergeCell ref="UDM114:UDY114"/>
    <mergeCell ref="UDZ114:UEL114"/>
    <mergeCell ref="UEM114:UEY114"/>
    <mergeCell ref="UEZ114:UFL114"/>
    <mergeCell ref="UFM114:UFY114"/>
    <mergeCell ref="UUZ114:UVL114"/>
    <mergeCell ref="UVM114:UVY114"/>
    <mergeCell ref="UVZ114:UWL114"/>
    <mergeCell ref="UWM114:UWY114"/>
    <mergeCell ref="UWZ114:UXL114"/>
    <mergeCell ref="USM114:USY114"/>
    <mergeCell ref="USZ114:UTL114"/>
    <mergeCell ref="UTM114:UTY114"/>
    <mergeCell ref="UTZ114:UUL114"/>
    <mergeCell ref="UUM114:UUY114"/>
    <mergeCell ref="UPZ114:UQL114"/>
    <mergeCell ref="UQM114:UQY114"/>
    <mergeCell ref="UQZ114:URL114"/>
    <mergeCell ref="URM114:URY114"/>
    <mergeCell ref="URZ114:USL114"/>
    <mergeCell ref="UNM114:UNY114"/>
    <mergeCell ref="UNZ114:UOL114"/>
    <mergeCell ref="UOM114:UOY114"/>
    <mergeCell ref="UOZ114:UPL114"/>
    <mergeCell ref="UPM114:UPY114"/>
    <mergeCell ref="VEZ114:VFL114"/>
    <mergeCell ref="VFM114:VFY114"/>
    <mergeCell ref="VFZ114:VGL114"/>
    <mergeCell ref="VGM114:VGY114"/>
    <mergeCell ref="VGZ114:VHL114"/>
    <mergeCell ref="VCM114:VCY114"/>
    <mergeCell ref="VCZ114:VDL114"/>
    <mergeCell ref="VDM114:VDY114"/>
    <mergeCell ref="VDZ114:VEL114"/>
    <mergeCell ref="VEM114:VEY114"/>
    <mergeCell ref="UZZ114:VAL114"/>
    <mergeCell ref="VAM114:VAY114"/>
    <mergeCell ref="VAZ114:VBL114"/>
    <mergeCell ref="VBM114:VBY114"/>
    <mergeCell ref="VBZ114:VCL114"/>
    <mergeCell ref="UXM114:UXY114"/>
    <mergeCell ref="UXZ114:UYL114"/>
    <mergeCell ref="UYM114:UYY114"/>
    <mergeCell ref="UYZ114:UZL114"/>
    <mergeCell ref="UZM114:UZY114"/>
    <mergeCell ref="VOZ114:VPL114"/>
    <mergeCell ref="VPM114:VPY114"/>
    <mergeCell ref="VPZ114:VQL114"/>
    <mergeCell ref="VQM114:VQY114"/>
    <mergeCell ref="VQZ114:VRL114"/>
    <mergeCell ref="VMM114:VMY114"/>
    <mergeCell ref="VMZ114:VNL114"/>
    <mergeCell ref="VNM114:VNY114"/>
    <mergeCell ref="VNZ114:VOL114"/>
    <mergeCell ref="VOM114:VOY114"/>
    <mergeCell ref="VJZ114:VKL114"/>
    <mergeCell ref="VKM114:VKY114"/>
    <mergeCell ref="VKZ114:VLL114"/>
    <mergeCell ref="VLM114:VLY114"/>
    <mergeCell ref="VLZ114:VML114"/>
    <mergeCell ref="VHM114:VHY114"/>
    <mergeCell ref="VHZ114:VIL114"/>
    <mergeCell ref="VIM114:VIY114"/>
    <mergeCell ref="VIZ114:VJL114"/>
    <mergeCell ref="VJM114:VJY114"/>
    <mergeCell ref="VYZ114:VZL114"/>
    <mergeCell ref="VZM114:VZY114"/>
    <mergeCell ref="VZZ114:WAL114"/>
    <mergeCell ref="WAM114:WAY114"/>
    <mergeCell ref="WAZ114:WBL114"/>
    <mergeCell ref="VWM114:VWY114"/>
    <mergeCell ref="VWZ114:VXL114"/>
    <mergeCell ref="VXM114:VXY114"/>
    <mergeCell ref="VXZ114:VYL114"/>
    <mergeCell ref="VYM114:VYY114"/>
    <mergeCell ref="VTZ114:VUL114"/>
    <mergeCell ref="VUM114:VUY114"/>
    <mergeCell ref="VUZ114:VVL114"/>
    <mergeCell ref="VVM114:VVY114"/>
    <mergeCell ref="VVZ114:VWL114"/>
    <mergeCell ref="VRM114:VRY114"/>
    <mergeCell ref="VRZ114:VSL114"/>
    <mergeCell ref="VSM114:VSY114"/>
    <mergeCell ref="VSZ114:VTL114"/>
    <mergeCell ref="VTM114:VTY114"/>
    <mergeCell ref="WIZ114:WJL114"/>
    <mergeCell ref="WJM114:WJY114"/>
    <mergeCell ref="WJZ114:WKL114"/>
    <mergeCell ref="WKM114:WKY114"/>
    <mergeCell ref="WKZ114:WLL114"/>
    <mergeCell ref="WGM114:WGY114"/>
    <mergeCell ref="WGZ114:WHL114"/>
    <mergeCell ref="WHM114:WHY114"/>
    <mergeCell ref="WHZ114:WIL114"/>
    <mergeCell ref="WIM114:WIY114"/>
    <mergeCell ref="WDZ114:WEL114"/>
    <mergeCell ref="WEM114:WEY114"/>
    <mergeCell ref="WEZ114:WFL114"/>
    <mergeCell ref="WFM114:WFY114"/>
    <mergeCell ref="WFZ114:WGL114"/>
    <mergeCell ref="WBM114:WBY114"/>
    <mergeCell ref="WBZ114:WCL114"/>
    <mergeCell ref="WCM114:WCY114"/>
    <mergeCell ref="WCZ114:WDL114"/>
    <mergeCell ref="WDM114:WDY114"/>
    <mergeCell ref="WTZ114:WUL114"/>
    <mergeCell ref="WUM114:WUY114"/>
    <mergeCell ref="WUZ114:WVL114"/>
    <mergeCell ref="WQM114:WQY114"/>
    <mergeCell ref="WQZ114:WRL114"/>
    <mergeCell ref="WRM114:WRY114"/>
    <mergeCell ref="WRZ114:WSL114"/>
    <mergeCell ref="WSM114:WSY114"/>
    <mergeCell ref="WNZ114:WOL114"/>
    <mergeCell ref="WOM114:WOY114"/>
    <mergeCell ref="WOZ114:WPL114"/>
    <mergeCell ref="WPM114:WPY114"/>
    <mergeCell ref="WPZ114:WQL114"/>
    <mergeCell ref="WLM114:WLY114"/>
    <mergeCell ref="WLZ114:WML114"/>
    <mergeCell ref="WMM114:WMY114"/>
    <mergeCell ref="WMZ114:WNL114"/>
    <mergeCell ref="WNM114:WNY114"/>
    <mergeCell ref="BZ115:CL115"/>
    <mergeCell ref="CM115:CY115"/>
    <mergeCell ref="CZ115:DL115"/>
    <mergeCell ref="DM115:DY115"/>
    <mergeCell ref="DZ115:EL115"/>
    <mergeCell ref="M115:Y115"/>
    <mergeCell ref="Z115:AL115"/>
    <mergeCell ref="AM115:AY115"/>
    <mergeCell ref="AZ115:BL115"/>
    <mergeCell ref="BM115:BY115"/>
    <mergeCell ref="XCZ114:XDL114"/>
    <mergeCell ref="XDM114:XDY114"/>
    <mergeCell ref="XDZ114:XEL114"/>
    <mergeCell ref="XEM114:XEY114"/>
    <mergeCell ref="XEZ114:XFC114"/>
    <mergeCell ref="XAM114:XAY114"/>
    <mergeCell ref="XAZ114:XBL114"/>
    <mergeCell ref="XBM114:XBY114"/>
    <mergeCell ref="XBZ114:XCL114"/>
    <mergeCell ref="XCM114:XCY114"/>
    <mergeCell ref="WXZ114:WYL114"/>
    <mergeCell ref="WYM114:WYY114"/>
    <mergeCell ref="WYZ114:WZL114"/>
    <mergeCell ref="WZM114:WZY114"/>
    <mergeCell ref="WZZ114:XAL114"/>
    <mergeCell ref="WVM114:WVY114"/>
    <mergeCell ref="WVZ114:WWL114"/>
    <mergeCell ref="WWM114:WWY114"/>
    <mergeCell ref="WWZ114:WXL114"/>
    <mergeCell ref="WXM114:WXY114"/>
    <mergeCell ref="WSZ114:WTL114"/>
    <mergeCell ref="WTM114:WTY114"/>
    <mergeCell ref="LZ115:ML115"/>
    <mergeCell ref="MM115:MY115"/>
    <mergeCell ref="MZ115:NL115"/>
    <mergeCell ref="NM115:NY115"/>
    <mergeCell ref="NZ115:OL115"/>
    <mergeCell ref="JM115:JY115"/>
    <mergeCell ref="JZ115:KL115"/>
    <mergeCell ref="KM115:KY115"/>
    <mergeCell ref="KZ115:LL115"/>
    <mergeCell ref="LM115:LY115"/>
    <mergeCell ref="GZ115:HL115"/>
    <mergeCell ref="HM115:HY115"/>
    <mergeCell ref="HZ115:IL115"/>
    <mergeCell ref="IM115:IY115"/>
    <mergeCell ref="IZ115:JL115"/>
    <mergeCell ref="EM115:EY115"/>
    <mergeCell ref="EZ115:FL115"/>
    <mergeCell ref="FM115:FY115"/>
    <mergeCell ref="FZ115:GL115"/>
    <mergeCell ref="GM115:GY115"/>
    <mergeCell ref="VZ115:WL115"/>
    <mergeCell ref="WM115:WY115"/>
    <mergeCell ref="WZ115:XL115"/>
    <mergeCell ref="XM115:XY115"/>
    <mergeCell ref="XZ115:YL115"/>
    <mergeCell ref="TM115:TY115"/>
    <mergeCell ref="TZ115:UL115"/>
    <mergeCell ref="UM115:UY115"/>
    <mergeCell ref="UZ115:VL115"/>
    <mergeCell ref="VM115:VY115"/>
    <mergeCell ref="QZ115:RL115"/>
    <mergeCell ref="RM115:RY115"/>
    <mergeCell ref="RZ115:SL115"/>
    <mergeCell ref="SM115:SY115"/>
    <mergeCell ref="SZ115:TL115"/>
    <mergeCell ref="OM115:OY115"/>
    <mergeCell ref="OZ115:PL115"/>
    <mergeCell ref="PM115:PY115"/>
    <mergeCell ref="PZ115:QL115"/>
    <mergeCell ref="QM115:QY115"/>
    <mergeCell ref="AFZ115:AGL115"/>
    <mergeCell ref="AGM115:AGY115"/>
    <mergeCell ref="AGZ115:AHL115"/>
    <mergeCell ref="AHM115:AHY115"/>
    <mergeCell ref="AHZ115:AIL115"/>
    <mergeCell ref="ADM115:ADY115"/>
    <mergeCell ref="ADZ115:AEL115"/>
    <mergeCell ref="AEM115:AEY115"/>
    <mergeCell ref="AEZ115:AFL115"/>
    <mergeCell ref="AFM115:AFY115"/>
    <mergeCell ref="AAZ115:ABL115"/>
    <mergeCell ref="ABM115:ABY115"/>
    <mergeCell ref="ABZ115:ACL115"/>
    <mergeCell ref="ACM115:ACY115"/>
    <mergeCell ref="ACZ115:ADL115"/>
    <mergeCell ref="YM115:YY115"/>
    <mergeCell ref="YZ115:ZL115"/>
    <mergeCell ref="ZM115:ZY115"/>
    <mergeCell ref="ZZ115:AAL115"/>
    <mergeCell ref="AAM115:AAY115"/>
    <mergeCell ref="APZ115:AQL115"/>
    <mergeCell ref="AQM115:AQY115"/>
    <mergeCell ref="AQZ115:ARL115"/>
    <mergeCell ref="ARM115:ARY115"/>
    <mergeCell ref="ARZ115:ASL115"/>
    <mergeCell ref="ANM115:ANY115"/>
    <mergeCell ref="ANZ115:AOL115"/>
    <mergeCell ref="AOM115:AOY115"/>
    <mergeCell ref="AOZ115:APL115"/>
    <mergeCell ref="APM115:APY115"/>
    <mergeCell ref="AKZ115:ALL115"/>
    <mergeCell ref="ALM115:ALY115"/>
    <mergeCell ref="ALZ115:AML115"/>
    <mergeCell ref="AMM115:AMY115"/>
    <mergeCell ref="AMZ115:ANL115"/>
    <mergeCell ref="AIM115:AIY115"/>
    <mergeCell ref="AIZ115:AJL115"/>
    <mergeCell ref="AJM115:AJY115"/>
    <mergeCell ref="AJZ115:AKL115"/>
    <mergeCell ref="AKM115:AKY115"/>
    <mergeCell ref="AZZ115:BAL115"/>
    <mergeCell ref="BAM115:BAY115"/>
    <mergeCell ref="BAZ115:BBL115"/>
    <mergeCell ref="BBM115:BBY115"/>
    <mergeCell ref="BBZ115:BCL115"/>
    <mergeCell ref="AXM115:AXY115"/>
    <mergeCell ref="AXZ115:AYL115"/>
    <mergeCell ref="AYM115:AYY115"/>
    <mergeCell ref="AYZ115:AZL115"/>
    <mergeCell ref="AZM115:AZY115"/>
    <mergeCell ref="AUZ115:AVL115"/>
    <mergeCell ref="AVM115:AVY115"/>
    <mergeCell ref="AVZ115:AWL115"/>
    <mergeCell ref="AWM115:AWY115"/>
    <mergeCell ref="AWZ115:AXL115"/>
    <mergeCell ref="ASM115:ASY115"/>
    <mergeCell ref="ASZ115:ATL115"/>
    <mergeCell ref="ATM115:ATY115"/>
    <mergeCell ref="ATZ115:AUL115"/>
    <mergeCell ref="AUM115:AUY115"/>
    <mergeCell ref="BJZ115:BKL115"/>
    <mergeCell ref="BKM115:BKY115"/>
    <mergeCell ref="BKZ115:BLL115"/>
    <mergeCell ref="BLM115:BLY115"/>
    <mergeCell ref="BLZ115:BML115"/>
    <mergeCell ref="BHM115:BHY115"/>
    <mergeCell ref="BHZ115:BIL115"/>
    <mergeCell ref="BIM115:BIY115"/>
    <mergeCell ref="BIZ115:BJL115"/>
    <mergeCell ref="BJM115:BJY115"/>
    <mergeCell ref="BEZ115:BFL115"/>
    <mergeCell ref="BFM115:BFY115"/>
    <mergeCell ref="BFZ115:BGL115"/>
    <mergeCell ref="BGM115:BGY115"/>
    <mergeCell ref="BGZ115:BHL115"/>
    <mergeCell ref="BCM115:BCY115"/>
    <mergeCell ref="BCZ115:BDL115"/>
    <mergeCell ref="BDM115:BDY115"/>
    <mergeCell ref="BDZ115:BEL115"/>
    <mergeCell ref="BEM115:BEY115"/>
    <mergeCell ref="BTZ115:BUL115"/>
    <mergeCell ref="BUM115:BUY115"/>
    <mergeCell ref="BUZ115:BVL115"/>
    <mergeCell ref="BVM115:BVY115"/>
    <mergeCell ref="BVZ115:BWL115"/>
    <mergeCell ref="BRM115:BRY115"/>
    <mergeCell ref="BRZ115:BSL115"/>
    <mergeCell ref="BSM115:BSY115"/>
    <mergeCell ref="BSZ115:BTL115"/>
    <mergeCell ref="BTM115:BTY115"/>
    <mergeCell ref="BOZ115:BPL115"/>
    <mergeCell ref="BPM115:BPY115"/>
    <mergeCell ref="BPZ115:BQL115"/>
    <mergeCell ref="BQM115:BQY115"/>
    <mergeCell ref="BQZ115:BRL115"/>
    <mergeCell ref="BMM115:BMY115"/>
    <mergeCell ref="BMZ115:BNL115"/>
    <mergeCell ref="BNM115:BNY115"/>
    <mergeCell ref="BNZ115:BOL115"/>
    <mergeCell ref="BOM115:BOY115"/>
    <mergeCell ref="CDZ115:CEL115"/>
    <mergeCell ref="CEM115:CEY115"/>
    <mergeCell ref="CEZ115:CFL115"/>
    <mergeCell ref="CFM115:CFY115"/>
    <mergeCell ref="CFZ115:CGL115"/>
    <mergeCell ref="CBM115:CBY115"/>
    <mergeCell ref="CBZ115:CCL115"/>
    <mergeCell ref="CCM115:CCY115"/>
    <mergeCell ref="CCZ115:CDL115"/>
    <mergeCell ref="CDM115:CDY115"/>
    <mergeCell ref="BYZ115:BZL115"/>
    <mergeCell ref="BZM115:BZY115"/>
    <mergeCell ref="BZZ115:CAL115"/>
    <mergeCell ref="CAM115:CAY115"/>
    <mergeCell ref="CAZ115:CBL115"/>
    <mergeCell ref="BWM115:BWY115"/>
    <mergeCell ref="BWZ115:BXL115"/>
    <mergeCell ref="BXM115:BXY115"/>
    <mergeCell ref="BXZ115:BYL115"/>
    <mergeCell ref="BYM115:BYY115"/>
    <mergeCell ref="CNZ115:COL115"/>
    <mergeCell ref="COM115:COY115"/>
    <mergeCell ref="COZ115:CPL115"/>
    <mergeCell ref="CPM115:CPY115"/>
    <mergeCell ref="CPZ115:CQL115"/>
    <mergeCell ref="CLM115:CLY115"/>
    <mergeCell ref="CLZ115:CML115"/>
    <mergeCell ref="CMM115:CMY115"/>
    <mergeCell ref="CMZ115:CNL115"/>
    <mergeCell ref="CNM115:CNY115"/>
    <mergeCell ref="CIZ115:CJL115"/>
    <mergeCell ref="CJM115:CJY115"/>
    <mergeCell ref="CJZ115:CKL115"/>
    <mergeCell ref="CKM115:CKY115"/>
    <mergeCell ref="CKZ115:CLL115"/>
    <mergeCell ref="CGM115:CGY115"/>
    <mergeCell ref="CGZ115:CHL115"/>
    <mergeCell ref="CHM115:CHY115"/>
    <mergeCell ref="CHZ115:CIL115"/>
    <mergeCell ref="CIM115:CIY115"/>
    <mergeCell ref="CXZ115:CYL115"/>
    <mergeCell ref="CYM115:CYY115"/>
    <mergeCell ref="CYZ115:CZL115"/>
    <mergeCell ref="CZM115:CZY115"/>
    <mergeCell ref="CZZ115:DAL115"/>
    <mergeCell ref="CVM115:CVY115"/>
    <mergeCell ref="CVZ115:CWL115"/>
    <mergeCell ref="CWM115:CWY115"/>
    <mergeCell ref="CWZ115:CXL115"/>
    <mergeCell ref="CXM115:CXY115"/>
    <mergeCell ref="CSZ115:CTL115"/>
    <mergeCell ref="CTM115:CTY115"/>
    <mergeCell ref="CTZ115:CUL115"/>
    <mergeCell ref="CUM115:CUY115"/>
    <mergeCell ref="CUZ115:CVL115"/>
    <mergeCell ref="CQM115:CQY115"/>
    <mergeCell ref="CQZ115:CRL115"/>
    <mergeCell ref="CRM115:CRY115"/>
    <mergeCell ref="CRZ115:CSL115"/>
    <mergeCell ref="CSM115:CSY115"/>
    <mergeCell ref="DHZ115:DIL115"/>
    <mergeCell ref="DIM115:DIY115"/>
    <mergeCell ref="DIZ115:DJL115"/>
    <mergeCell ref="DJM115:DJY115"/>
    <mergeCell ref="DJZ115:DKL115"/>
    <mergeCell ref="DFM115:DFY115"/>
    <mergeCell ref="DFZ115:DGL115"/>
    <mergeCell ref="DGM115:DGY115"/>
    <mergeCell ref="DGZ115:DHL115"/>
    <mergeCell ref="DHM115:DHY115"/>
    <mergeCell ref="DCZ115:DDL115"/>
    <mergeCell ref="DDM115:DDY115"/>
    <mergeCell ref="DDZ115:DEL115"/>
    <mergeCell ref="DEM115:DEY115"/>
    <mergeCell ref="DEZ115:DFL115"/>
    <mergeCell ref="DAM115:DAY115"/>
    <mergeCell ref="DAZ115:DBL115"/>
    <mergeCell ref="DBM115:DBY115"/>
    <mergeCell ref="DBZ115:DCL115"/>
    <mergeCell ref="DCM115:DCY115"/>
    <mergeCell ref="DRZ115:DSL115"/>
    <mergeCell ref="DSM115:DSY115"/>
    <mergeCell ref="DSZ115:DTL115"/>
    <mergeCell ref="DTM115:DTY115"/>
    <mergeCell ref="DTZ115:DUL115"/>
    <mergeCell ref="DPM115:DPY115"/>
    <mergeCell ref="DPZ115:DQL115"/>
    <mergeCell ref="DQM115:DQY115"/>
    <mergeCell ref="DQZ115:DRL115"/>
    <mergeCell ref="DRM115:DRY115"/>
    <mergeCell ref="DMZ115:DNL115"/>
    <mergeCell ref="DNM115:DNY115"/>
    <mergeCell ref="DNZ115:DOL115"/>
    <mergeCell ref="DOM115:DOY115"/>
    <mergeCell ref="DOZ115:DPL115"/>
    <mergeCell ref="DKM115:DKY115"/>
    <mergeCell ref="DKZ115:DLL115"/>
    <mergeCell ref="DLM115:DLY115"/>
    <mergeCell ref="DLZ115:DML115"/>
    <mergeCell ref="DMM115:DMY115"/>
    <mergeCell ref="EBZ115:ECL115"/>
    <mergeCell ref="ECM115:ECY115"/>
    <mergeCell ref="ECZ115:EDL115"/>
    <mergeCell ref="EDM115:EDY115"/>
    <mergeCell ref="EDZ115:EEL115"/>
    <mergeCell ref="DZM115:DZY115"/>
    <mergeCell ref="DZZ115:EAL115"/>
    <mergeCell ref="EAM115:EAY115"/>
    <mergeCell ref="EAZ115:EBL115"/>
    <mergeCell ref="EBM115:EBY115"/>
    <mergeCell ref="DWZ115:DXL115"/>
    <mergeCell ref="DXM115:DXY115"/>
    <mergeCell ref="DXZ115:DYL115"/>
    <mergeCell ref="DYM115:DYY115"/>
    <mergeCell ref="DYZ115:DZL115"/>
    <mergeCell ref="DUM115:DUY115"/>
    <mergeCell ref="DUZ115:DVL115"/>
    <mergeCell ref="DVM115:DVY115"/>
    <mergeCell ref="DVZ115:DWL115"/>
    <mergeCell ref="DWM115:DWY115"/>
    <mergeCell ref="ELZ115:EML115"/>
    <mergeCell ref="EMM115:EMY115"/>
    <mergeCell ref="EMZ115:ENL115"/>
    <mergeCell ref="ENM115:ENY115"/>
    <mergeCell ref="ENZ115:EOL115"/>
    <mergeCell ref="EJM115:EJY115"/>
    <mergeCell ref="EJZ115:EKL115"/>
    <mergeCell ref="EKM115:EKY115"/>
    <mergeCell ref="EKZ115:ELL115"/>
    <mergeCell ref="ELM115:ELY115"/>
    <mergeCell ref="EGZ115:EHL115"/>
    <mergeCell ref="EHM115:EHY115"/>
    <mergeCell ref="EHZ115:EIL115"/>
    <mergeCell ref="EIM115:EIY115"/>
    <mergeCell ref="EIZ115:EJL115"/>
    <mergeCell ref="EEM115:EEY115"/>
    <mergeCell ref="EEZ115:EFL115"/>
    <mergeCell ref="EFM115:EFY115"/>
    <mergeCell ref="EFZ115:EGL115"/>
    <mergeCell ref="EGM115:EGY115"/>
    <mergeCell ref="EVZ115:EWL115"/>
    <mergeCell ref="EWM115:EWY115"/>
    <mergeCell ref="EWZ115:EXL115"/>
    <mergeCell ref="EXM115:EXY115"/>
    <mergeCell ref="EXZ115:EYL115"/>
    <mergeCell ref="ETM115:ETY115"/>
    <mergeCell ref="ETZ115:EUL115"/>
    <mergeCell ref="EUM115:EUY115"/>
    <mergeCell ref="EUZ115:EVL115"/>
    <mergeCell ref="EVM115:EVY115"/>
    <mergeCell ref="EQZ115:ERL115"/>
    <mergeCell ref="ERM115:ERY115"/>
    <mergeCell ref="ERZ115:ESL115"/>
    <mergeCell ref="ESM115:ESY115"/>
    <mergeCell ref="ESZ115:ETL115"/>
    <mergeCell ref="EOM115:EOY115"/>
    <mergeCell ref="EOZ115:EPL115"/>
    <mergeCell ref="EPM115:EPY115"/>
    <mergeCell ref="EPZ115:EQL115"/>
    <mergeCell ref="EQM115:EQY115"/>
    <mergeCell ref="FFZ115:FGL115"/>
    <mergeCell ref="FGM115:FGY115"/>
    <mergeCell ref="FGZ115:FHL115"/>
    <mergeCell ref="FHM115:FHY115"/>
    <mergeCell ref="FHZ115:FIL115"/>
    <mergeCell ref="FDM115:FDY115"/>
    <mergeCell ref="FDZ115:FEL115"/>
    <mergeCell ref="FEM115:FEY115"/>
    <mergeCell ref="FEZ115:FFL115"/>
    <mergeCell ref="FFM115:FFY115"/>
    <mergeCell ref="FAZ115:FBL115"/>
    <mergeCell ref="FBM115:FBY115"/>
    <mergeCell ref="FBZ115:FCL115"/>
    <mergeCell ref="FCM115:FCY115"/>
    <mergeCell ref="FCZ115:FDL115"/>
    <mergeCell ref="EYM115:EYY115"/>
    <mergeCell ref="EYZ115:EZL115"/>
    <mergeCell ref="EZM115:EZY115"/>
    <mergeCell ref="EZZ115:FAL115"/>
    <mergeCell ref="FAM115:FAY115"/>
    <mergeCell ref="FPZ115:FQL115"/>
    <mergeCell ref="FQM115:FQY115"/>
    <mergeCell ref="FQZ115:FRL115"/>
    <mergeCell ref="FRM115:FRY115"/>
    <mergeCell ref="FRZ115:FSL115"/>
    <mergeCell ref="FNM115:FNY115"/>
    <mergeCell ref="FNZ115:FOL115"/>
    <mergeCell ref="FOM115:FOY115"/>
    <mergeCell ref="FOZ115:FPL115"/>
    <mergeCell ref="FPM115:FPY115"/>
    <mergeCell ref="FKZ115:FLL115"/>
    <mergeCell ref="FLM115:FLY115"/>
    <mergeCell ref="FLZ115:FML115"/>
    <mergeCell ref="FMM115:FMY115"/>
    <mergeCell ref="FMZ115:FNL115"/>
    <mergeCell ref="FIM115:FIY115"/>
    <mergeCell ref="FIZ115:FJL115"/>
    <mergeCell ref="FJM115:FJY115"/>
    <mergeCell ref="FJZ115:FKL115"/>
    <mergeCell ref="FKM115:FKY115"/>
    <mergeCell ref="FZZ115:GAL115"/>
    <mergeCell ref="GAM115:GAY115"/>
    <mergeCell ref="GAZ115:GBL115"/>
    <mergeCell ref="GBM115:GBY115"/>
    <mergeCell ref="GBZ115:GCL115"/>
    <mergeCell ref="FXM115:FXY115"/>
    <mergeCell ref="FXZ115:FYL115"/>
    <mergeCell ref="FYM115:FYY115"/>
    <mergeCell ref="FYZ115:FZL115"/>
    <mergeCell ref="FZM115:FZY115"/>
    <mergeCell ref="FUZ115:FVL115"/>
    <mergeCell ref="FVM115:FVY115"/>
    <mergeCell ref="FVZ115:FWL115"/>
    <mergeCell ref="FWM115:FWY115"/>
    <mergeCell ref="FWZ115:FXL115"/>
    <mergeCell ref="FSM115:FSY115"/>
    <mergeCell ref="FSZ115:FTL115"/>
    <mergeCell ref="FTM115:FTY115"/>
    <mergeCell ref="FTZ115:FUL115"/>
    <mergeCell ref="FUM115:FUY115"/>
    <mergeCell ref="GJZ115:GKL115"/>
    <mergeCell ref="GKM115:GKY115"/>
    <mergeCell ref="GKZ115:GLL115"/>
    <mergeCell ref="GLM115:GLY115"/>
    <mergeCell ref="GLZ115:GML115"/>
    <mergeCell ref="GHM115:GHY115"/>
    <mergeCell ref="GHZ115:GIL115"/>
    <mergeCell ref="GIM115:GIY115"/>
    <mergeCell ref="GIZ115:GJL115"/>
    <mergeCell ref="GJM115:GJY115"/>
    <mergeCell ref="GEZ115:GFL115"/>
    <mergeCell ref="GFM115:GFY115"/>
    <mergeCell ref="GFZ115:GGL115"/>
    <mergeCell ref="GGM115:GGY115"/>
    <mergeCell ref="GGZ115:GHL115"/>
    <mergeCell ref="GCM115:GCY115"/>
    <mergeCell ref="GCZ115:GDL115"/>
    <mergeCell ref="GDM115:GDY115"/>
    <mergeCell ref="GDZ115:GEL115"/>
    <mergeCell ref="GEM115:GEY115"/>
    <mergeCell ref="GTZ115:GUL115"/>
    <mergeCell ref="GUM115:GUY115"/>
    <mergeCell ref="GUZ115:GVL115"/>
    <mergeCell ref="GVM115:GVY115"/>
    <mergeCell ref="GVZ115:GWL115"/>
    <mergeCell ref="GRM115:GRY115"/>
    <mergeCell ref="GRZ115:GSL115"/>
    <mergeCell ref="GSM115:GSY115"/>
    <mergeCell ref="GSZ115:GTL115"/>
    <mergeCell ref="GTM115:GTY115"/>
    <mergeCell ref="GOZ115:GPL115"/>
    <mergeCell ref="GPM115:GPY115"/>
    <mergeCell ref="GPZ115:GQL115"/>
    <mergeCell ref="GQM115:GQY115"/>
    <mergeCell ref="GQZ115:GRL115"/>
    <mergeCell ref="GMM115:GMY115"/>
    <mergeCell ref="GMZ115:GNL115"/>
    <mergeCell ref="GNM115:GNY115"/>
    <mergeCell ref="GNZ115:GOL115"/>
    <mergeCell ref="GOM115:GOY115"/>
    <mergeCell ref="HDZ115:HEL115"/>
    <mergeCell ref="HEM115:HEY115"/>
    <mergeCell ref="HEZ115:HFL115"/>
    <mergeCell ref="HFM115:HFY115"/>
    <mergeCell ref="HFZ115:HGL115"/>
    <mergeCell ref="HBM115:HBY115"/>
    <mergeCell ref="HBZ115:HCL115"/>
    <mergeCell ref="HCM115:HCY115"/>
    <mergeCell ref="HCZ115:HDL115"/>
    <mergeCell ref="HDM115:HDY115"/>
    <mergeCell ref="GYZ115:GZL115"/>
    <mergeCell ref="GZM115:GZY115"/>
    <mergeCell ref="GZZ115:HAL115"/>
    <mergeCell ref="HAM115:HAY115"/>
    <mergeCell ref="HAZ115:HBL115"/>
    <mergeCell ref="GWM115:GWY115"/>
    <mergeCell ref="GWZ115:GXL115"/>
    <mergeCell ref="GXM115:GXY115"/>
    <mergeCell ref="GXZ115:GYL115"/>
    <mergeCell ref="GYM115:GYY115"/>
    <mergeCell ref="HNZ115:HOL115"/>
    <mergeCell ref="HOM115:HOY115"/>
    <mergeCell ref="HOZ115:HPL115"/>
    <mergeCell ref="HPM115:HPY115"/>
    <mergeCell ref="HPZ115:HQL115"/>
    <mergeCell ref="HLM115:HLY115"/>
    <mergeCell ref="HLZ115:HML115"/>
    <mergeCell ref="HMM115:HMY115"/>
    <mergeCell ref="HMZ115:HNL115"/>
    <mergeCell ref="HNM115:HNY115"/>
    <mergeCell ref="HIZ115:HJL115"/>
    <mergeCell ref="HJM115:HJY115"/>
    <mergeCell ref="HJZ115:HKL115"/>
    <mergeCell ref="HKM115:HKY115"/>
    <mergeCell ref="HKZ115:HLL115"/>
    <mergeCell ref="HGM115:HGY115"/>
    <mergeCell ref="HGZ115:HHL115"/>
    <mergeCell ref="HHM115:HHY115"/>
    <mergeCell ref="HHZ115:HIL115"/>
    <mergeCell ref="HIM115:HIY115"/>
    <mergeCell ref="HXZ115:HYL115"/>
    <mergeCell ref="HYM115:HYY115"/>
    <mergeCell ref="HYZ115:HZL115"/>
    <mergeCell ref="HZM115:HZY115"/>
    <mergeCell ref="HZZ115:IAL115"/>
    <mergeCell ref="HVM115:HVY115"/>
    <mergeCell ref="HVZ115:HWL115"/>
    <mergeCell ref="HWM115:HWY115"/>
    <mergeCell ref="HWZ115:HXL115"/>
    <mergeCell ref="HXM115:HXY115"/>
    <mergeCell ref="HSZ115:HTL115"/>
    <mergeCell ref="HTM115:HTY115"/>
    <mergeCell ref="HTZ115:HUL115"/>
    <mergeCell ref="HUM115:HUY115"/>
    <mergeCell ref="HUZ115:HVL115"/>
    <mergeCell ref="HQM115:HQY115"/>
    <mergeCell ref="HQZ115:HRL115"/>
    <mergeCell ref="HRM115:HRY115"/>
    <mergeCell ref="HRZ115:HSL115"/>
    <mergeCell ref="HSM115:HSY115"/>
    <mergeCell ref="IHZ115:IIL115"/>
    <mergeCell ref="IIM115:IIY115"/>
    <mergeCell ref="IIZ115:IJL115"/>
    <mergeCell ref="IJM115:IJY115"/>
    <mergeCell ref="IJZ115:IKL115"/>
    <mergeCell ref="IFM115:IFY115"/>
    <mergeCell ref="IFZ115:IGL115"/>
    <mergeCell ref="IGM115:IGY115"/>
    <mergeCell ref="IGZ115:IHL115"/>
    <mergeCell ref="IHM115:IHY115"/>
    <mergeCell ref="ICZ115:IDL115"/>
    <mergeCell ref="IDM115:IDY115"/>
    <mergeCell ref="IDZ115:IEL115"/>
    <mergeCell ref="IEM115:IEY115"/>
    <mergeCell ref="IEZ115:IFL115"/>
    <mergeCell ref="IAM115:IAY115"/>
    <mergeCell ref="IAZ115:IBL115"/>
    <mergeCell ref="IBM115:IBY115"/>
    <mergeCell ref="IBZ115:ICL115"/>
    <mergeCell ref="ICM115:ICY115"/>
    <mergeCell ref="IRZ115:ISL115"/>
    <mergeCell ref="ISM115:ISY115"/>
    <mergeCell ref="ISZ115:ITL115"/>
    <mergeCell ref="ITM115:ITY115"/>
    <mergeCell ref="ITZ115:IUL115"/>
    <mergeCell ref="IPM115:IPY115"/>
    <mergeCell ref="IPZ115:IQL115"/>
    <mergeCell ref="IQM115:IQY115"/>
    <mergeCell ref="IQZ115:IRL115"/>
    <mergeCell ref="IRM115:IRY115"/>
    <mergeCell ref="IMZ115:INL115"/>
    <mergeCell ref="INM115:INY115"/>
    <mergeCell ref="INZ115:IOL115"/>
    <mergeCell ref="IOM115:IOY115"/>
    <mergeCell ref="IOZ115:IPL115"/>
    <mergeCell ref="IKM115:IKY115"/>
    <mergeCell ref="IKZ115:ILL115"/>
    <mergeCell ref="ILM115:ILY115"/>
    <mergeCell ref="ILZ115:IML115"/>
    <mergeCell ref="IMM115:IMY115"/>
    <mergeCell ref="JBZ115:JCL115"/>
    <mergeCell ref="JCM115:JCY115"/>
    <mergeCell ref="JCZ115:JDL115"/>
    <mergeCell ref="JDM115:JDY115"/>
    <mergeCell ref="JDZ115:JEL115"/>
    <mergeCell ref="IZM115:IZY115"/>
    <mergeCell ref="IZZ115:JAL115"/>
    <mergeCell ref="JAM115:JAY115"/>
    <mergeCell ref="JAZ115:JBL115"/>
    <mergeCell ref="JBM115:JBY115"/>
    <mergeCell ref="IWZ115:IXL115"/>
    <mergeCell ref="IXM115:IXY115"/>
    <mergeCell ref="IXZ115:IYL115"/>
    <mergeCell ref="IYM115:IYY115"/>
    <mergeCell ref="IYZ115:IZL115"/>
    <mergeCell ref="IUM115:IUY115"/>
    <mergeCell ref="IUZ115:IVL115"/>
    <mergeCell ref="IVM115:IVY115"/>
    <mergeCell ref="IVZ115:IWL115"/>
    <mergeCell ref="IWM115:IWY115"/>
    <mergeCell ref="JLZ115:JML115"/>
    <mergeCell ref="JMM115:JMY115"/>
    <mergeCell ref="JMZ115:JNL115"/>
    <mergeCell ref="JNM115:JNY115"/>
    <mergeCell ref="JNZ115:JOL115"/>
    <mergeCell ref="JJM115:JJY115"/>
    <mergeCell ref="JJZ115:JKL115"/>
    <mergeCell ref="JKM115:JKY115"/>
    <mergeCell ref="JKZ115:JLL115"/>
    <mergeCell ref="JLM115:JLY115"/>
    <mergeCell ref="JGZ115:JHL115"/>
    <mergeCell ref="JHM115:JHY115"/>
    <mergeCell ref="JHZ115:JIL115"/>
    <mergeCell ref="JIM115:JIY115"/>
    <mergeCell ref="JIZ115:JJL115"/>
    <mergeCell ref="JEM115:JEY115"/>
    <mergeCell ref="JEZ115:JFL115"/>
    <mergeCell ref="JFM115:JFY115"/>
    <mergeCell ref="JFZ115:JGL115"/>
    <mergeCell ref="JGM115:JGY115"/>
    <mergeCell ref="JVZ115:JWL115"/>
    <mergeCell ref="JWM115:JWY115"/>
    <mergeCell ref="JWZ115:JXL115"/>
    <mergeCell ref="JXM115:JXY115"/>
    <mergeCell ref="JXZ115:JYL115"/>
    <mergeCell ref="JTM115:JTY115"/>
    <mergeCell ref="JTZ115:JUL115"/>
    <mergeCell ref="JUM115:JUY115"/>
    <mergeCell ref="JUZ115:JVL115"/>
    <mergeCell ref="JVM115:JVY115"/>
    <mergeCell ref="JQZ115:JRL115"/>
    <mergeCell ref="JRM115:JRY115"/>
    <mergeCell ref="JRZ115:JSL115"/>
    <mergeCell ref="JSM115:JSY115"/>
    <mergeCell ref="JSZ115:JTL115"/>
    <mergeCell ref="JOM115:JOY115"/>
    <mergeCell ref="JOZ115:JPL115"/>
    <mergeCell ref="JPM115:JPY115"/>
    <mergeCell ref="JPZ115:JQL115"/>
    <mergeCell ref="JQM115:JQY115"/>
    <mergeCell ref="KFZ115:KGL115"/>
    <mergeCell ref="KGM115:KGY115"/>
    <mergeCell ref="KGZ115:KHL115"/>
    <mergeCell ref="KHM115:KHY115"/>
    <mergeCell ref="KHZ115:KIL115"/>
    <mergeCell ref="KDM115:KDY115"/>
    <mergeCell ref="KDZ115:KEL115"/>
    <mergeCell ref="KEM115:KEY115"/>
    <mergeCell ref="KEZ115:KFL115"/>
    <mergeCell ref="KFM115:KFY115"/>
    <mergeCell ref="KAZ115:KBL115"/>
    <mergeCell ref="KBM115:KBY115"/>
    <mergeCell ref="KBZ115:KCL115"/>
    <mergeCell ref="KCM115:KCY115"/>
    <mergeCell ref="KCZ115:KDL115"/>
    <mergeCell ref="JYM115:JYY115"/>
    <mergeCell ref="JYZ115:JZL115"/>
    <mergeCell ref="JZM115:JZY115"/>
    <mergeCell ref="JZZ115:KAL115"/>
    <mergeCell ref="KAM115:KAY115"/>
    <mergeCell ref="KPZ115:KQL115"/>
    <mergeCell ref="KQM115:KQY115"/>
    <mergeCell ref="KQZ115:KRL115"/>
    <mergeCell ref="KRM115:KRY115"/>
    <mergeCell ref="KRZ115:KSL115"/>
    <mergeCell ref="KNM115:KNY115"/>
    <mergeCell ref="KNZ115:KOL115"/>
    <mergeCell ref="KOM115:KOY115"/>
    <mergeCell ref="KOZ115:KPL115"/>
    <mergeCell ref="KPM115:KPY115"/>
    <mergeCell ref="KKZ115:KLL115"/>
    <mergeCell ref="KLM115:KLY115"/>
    <mergeCell ref="KLZ115:KML115"/>
    <mergeCell ref="KMM115:KMY115"/>
    <mergeCell ref="KMZ115:KNL115"/>
    <mergeCell ref="KIM115:KIY115"/>
    <mergeCell ref="KIZ115:KJL115"/>
    <mergeCell ref="KJM115:KJY115"/>
    <mergeCell ref="KJZ115:KKL115"/>
    <mergeCell ref="KKM115:KKY115"/>
    <mergeCell ref="KZZ115:LAL115"/>
    <mergeCell ref="LAM115:LAY115"/>
    <mergeCell ref="LAZ115:LBL115"/>
    <mergeCell ref="LBM115:LBY115"/>
    <mergeCell ref="LBZ115:LCL115"/>
    <mergeCell ref="KXM115:KXY115"/>
    <mergeCell ref="KXZ115:KYL115"/>
    <mergeCell ref="KYM115:KYY115"/>
    <mergeCell ref="KYZ115:KZL115"/>
    <mergeCell ref="KZM115:KZY115"/>
    <mergeCell ref="KUZ115:KVL115"/>
    <mergeCell ref="KVM115:KVY115"/>
    <mergeCell ref="KVZ115:KWL115"/>
    <mergeCell ref="KWM115:KWY115"/>
    <mergeCell ref="KWZ115:KXL115"/>
    <mergeCell ref="KSM115:KSY115"/>
    <mergeCell ref="KSZ115:KTL115"/>
    <mergeCell ref="KTM115:KTY115"/>
    <mergeCell ref="KTZ115:KUL115"/>
    <mergeCell ref="KUM115:KUY115"/>
    <mergeCell ref="LJZ115:LKL115"/>
    <mergeCell ref="LKM115:LKY115"/>
    <mergeCell ref="LKZ115:LLL115"/>
    <mergeCell ref="LLM115:LLY115"/>
    <mergeCell ref="LLZ115:LML115"/>
    <mergeCell ref="LHM115:LHY115"/>
    <mergeCell ref="LHZ115:LIL115"/>
    <mergeCell ref="LIM115:LIY115"/>
    <mergeCell ref="LIZ115:LJL115"/>
    <mergeCell ref="LJM115:LJY115"/>
    <mergeCell ref="LEZ115:LFL115"/>
    <mergeCell ref="LFM115:LFY115"/>
    <mergeCell ref="LFZ115:LGL115"/>
    <mergeCell ref="LGM115:LGY115"/>
    <mergeCell ref="LGZ115:LHL115"/>
    <mergeCell ref="LCM115:LCY115"/>
    <mergeCell ref="LCZ115:LDL115"/>
    <mergeCell ref="LDM115:LDY115"/>
    <mergeCell ref="LDZ115:LEL115"/>
    <mergeCell ref="LEM115:LEY115"/>
    <mergeCell ref="LTZ115:LUL115"/>
    <mergeCell ref="LUM115:LUY115"/>
    <mergeCell ref="LUZ115:LVL115"/>
    <mergeCell ref="LVM115:LVY115"/>
    <mergeCell ref="LVZ115:LWL115"/>
    <mergeCell ref="LRM115:LRY115"/>
    <mergeCell ref="LRZ115:LSL115"/>
    <mergeCell ref="LSM115:LSY115"/>
    <mergeCell ref="LSZ115:LTL115"/>
    <mergeCell ref="LTM115:LTY115"/>
    <mergeCell ref="LOZ115:LPL115"/>
    <mergeCell ref="LPM115:LPY115"/>
    <mergeCell ref="LPZ115:LQL115"/>
    <mergeCell ref="LQM115:LQY115"/>
    <mergeCell ref="LQZ115:LRL115"/>
    <mergeCell ref="LMM115:LMY115"/>
    <mergeCell ref="LMZ115:LNL115"/>
    <mergeCell ref="LNM115:LNY115"/>
    <mergeCell ref="LNZ115:LOL115"/>
    <mergeCell ref="LOM115:LOY115"/>
    <mergeCell ref="MDZ115:MEL115"/>
    <mergeCell ref="MEM115:MEY115"/>
    <mergeCell ref="MEZ115:MFL115"/>
    <mergeCell ref="MFM115:MFY115"/>
    <mergeCell ref="MFZ115:MGL115"/>
    <mergeCell ref="MBM115:MBY115"/>
    <mergeCell ref="MBZ115:MCL115"/>
    <mergeCell ref="MCM115:MCY115"/>
    <mergeCell ref="MCZ115:MDL115"/>
    <mergeCell ref="MDM115:MDY115"/>
    <mergeCell ref="LYZ115:LZL115"/>
    <mergeCell ref="LZM115:LZY115"/>
    <mergeCell ref="LZZ115:MAL115"/>
    <mergeCell ref="MAM115:MAY115"/>
    <mergeCell ref="MAZ115:MBL115"/>
    <mergeCell ref="LWM115:LWY115"/>
    <mergeCell ref="LWZ115:LXL115"/>
    <mergeCell ref="LXM115:LXY115"/>
    <mergeCell ref="LXZ115:LYL115"/>
    <mergeCell ref="LYM115:LYY115"/>
    <mergeCell ref="MNZ115:MOL115"/>
    <mergeCell ref="MOM115:MOY115"/>
    <mergeCell ref="MOZ115:MPL115"/>
    <mergeCell ref="MPM115:MPY115"/>
    <mergeCell ref="MPZ115:MQL115"/>
    <mergeCell ref="MLM115:MLY115"/>
    <mergeCell ref="MLZ115:MML115"/>
    <mergeCell ref="MMM115:MMY115"/>
    <mergeCell ref="MMZ115:MNL115"/>
    <mergeCell ref="MNM115:MNY115"/>
    <mergeCell ref="MIZ115:MJL115"/>
    <mergeCell ref="MJM115:MJY115"/>
    <mergeCell ref="MJZ115:MKL115"/>
    <mergeCell ref="MKM115:MKY115"/>
    <mergeCell ref="MKZ115:MLL115"/>
    <mergeCell ref="MGM115:MGY115"/>
    <mergeCell ref="MGZ115:MHL115"/>
    <mergeCell ref="MHM115:MHY115"/>
    <mergeCell ref="MHZ115:MIL115"/>
    <mergeCell ref="MIM115:MIY115"/>
    <mergeCell ref="MXZ115:MYL115"/>
    <mergeCell ref="MYM115:MYY115"/>
    <mergeCell ref="MYZ115:MZL115"/>
    <mergeCell ref="MZM115:MZY115"/>
    <mergeCell ref="MZZ115:NAL115"/>
    <mergeCell ref="MVM115:MVY115"/>
    <mergeCell ref="MVZ115:MWL115"/>
    <mergeCell ref="MWM115:MWY115"/>
    <mergeCell ref="MWZ115:MXL115"/>
    <mergeCell ref="MXM115:MXY115"/>
    <mergeCell ref="MSZ115:MTL115"/>
    <mergeCell ref="MTM115:MTY115"/>
    <mergeCell ref="MTZ115:MUL115"/>
    <mergeCell ref="MUM115:MUY115"/>
    <mergeCell ref="MUZ115:MVL115"/>
    <mergeCell ref="MQM115:MQY115"/>
    <mergeCell ref="MQZ115:MRL115"/>
    <mergeCell ref="MRM115:MRY115"/>
    <mergeCell ref="MRZ115:MSL115"/>
    <mergeCell ref="MSM115:MSY115"/>
    <mergeCell ref="NHZ115:NIL115"/>
    <mergeCell ref="NIM115:NIY115"/>
    <mergeCell ref="NIZ115:NJL115"/>
    <mergeCell ref="NJM115:NJY115"/>
    <mergeCell ref="NJZ115:NKL115"/>
    <mergeCell ref="NFM115:NFY115"/>
    <mergeCell ref="NFZ115:NGL115"/>
    <mergeCell ref="NGM115:NGY115"/>
    <mergeCell ref="NGZ115:NHL115"/>
    <mergeCell ref="NHM115:NHY115"/>
    <mergeCell ref="NCZ115:NDL115"/>
    <mergeCell ref="NDM115:NDY115"/>
    <mergeCell ref="NDZ115:NEL115"/>
    <mergeCell ref="NEM115:NEY115"/>
    <mergeCell ref="NEZ115:NFL115"/>
    <mergeCell ref="NAM115:NAY115"/>
    <mergeCell ref="NAZ115:NBL115"/>
    <mergeCell ref="NBM115:NBY115"/>
    <mergeCell ref="NBZ115:NCL115"/>
    <mergeCell ref="NCM115:NCY115"/>
    <mergeCell ref="NRZ115:NSL115"/>
    <mergeCell ref="NSM115:NSY115"/>
    <mergeCell ref="NSZ115:NTL115"/>
    <mergeCell ref="NTM115:NTY115"/>
    <mergeCell ref="NTZ115:NUL115"/>
    <mergeCell ref="NPM115:NPY115"/>
    <mergeCell ref="NPZ115:NQL115"/>
    <mergeCell ref="NQM115:NQY115"/>
    <mergeCell ref="NQZ115:NRL115"/>
    <mergeCell ref="NRM115:NRY115"/>
    <mergeCell ref="NMZ115:NNL115"/>
    <mergeCell ref="NNM115:NNY115"/>
    <mergeCell ref="NNZ115:NOL115"/>
    <mergeCell ref="NOM115:NOY115"/>
    <mergeCell ref="NOZ115:NPL115"/>
    <mergeCell ref="NKM115:NKY115"/>
    <mergeCell ref="NKZ115:NLL115"/>
    <mergeCell ref="NLM115:NLY115"/>
    <mergeCell ref="NLZ115:NML115"/>
    <mergeCell ref="NMM115:NMY115"/>
    <mergeCell ref="OBZ115:OCL115"/>
    <mergeCell ref="OCM115:OCY115"/>
    <mergeCell ref="OCZ115:ODL115"/>
    <mergeCell ref="ODM115:ODY115"/>
    <mergeCell ref="ODZ115:OEL115"/>
    <mergeCell ref="NZM115:NZY115"/>
    <mergeCell ref="NZZ115:OAL115"/>
    <mergeCell ref="OAM115:OAY115"/>
    <mergeCell ref="OAZ115:OBL115"/>
    <mergeCell ref="OBM115:OBY115"/>
    <mergeCell ref="NWZ115:NXL115"/>
    <mergeCell ref="NXM115:NXY115"/>
    <mergeCell ref="NXZ115:NYL115"/>
    <mergeCell ref="NYM115:NYY115"/>
    <mergeCell ref="NYZ115:NZL115"/>
    <mergeCell ref="NUM115:NUY115"/>
    <mergeCell ref="NUZ115:NVL115"/>
    <mergeCell ref="NVM115:NVY115"/>
    <mergeCell ref="NVZ115:NWL115"/>
    <mergeCell ref="NWM115:NWY115"/>
    <mergeCell ref="OLZ115:OML115"/>
    <mergeCell ref="OMM115:OMY115"/>
    <mergeCell ref="OMZ115:ONL115"/>
    <mergeCell ref="ONM115:ONY115"/>
    <mergeCell ref="ONZ115:OOL115"/>
    <mergeCell ref="OJM115:OJY115"/>
    <mergeCell ref="OJZ115:OKL115"/>
    <mergeCell ref="OKM115:OKY115"/>
    <mergeCell ref="OKZ115:OLL115"/>
    <mergeCell ref="OLM115:OLY115"/>
    <mergeCell ref="OGZ115:OHL115"/>
    <mergeCell ref="OHM115:OHY115"/>
    <mergeCell ref="OHZ115:OIL115"/>
    <mergeCell ref="OIM115:OIY115"/>
    <mergeCell ref="OIZ115:OJL115"/>
    <mergeCell ref="OEM115:OEY115"/>
    <mergeCell ref="OEZ115:OFL115"/>
    <mergeCell ref="OFM115:OFY115"/>
    <mergeCell ref="OFZ115:OGL115"/>
    <mergeCell ref="OGM115:OGY115"/>
    <mergeCell ref="OVZ115:OWL115"/>
    <mergeCell ref="OWM115:OWY115"/>
    <mergeCell ref="OWZ115:OXL115"/>
    <mergeCell ref="OXM115:OXY115"/>
    <mergeCell ref="OXZ115:OYL115"/>
    <mergeCell ref="OTM115:OTY115"/>
    <mergeCell ref="OTZ115:OUL115"/>
    <mergeCell ref="OUM115:OUY115"/>
    <mergeCell ref="OUZ115:OVL115"/>
    <mergeCell ref="OVM115:OVY115"/>
    <mergeCell ref="OQZ115:ORL115"/>
    <mergeCell ref="ORM115:ORY115"/>
    <mergeCell ref="ORZ115:OSL115"/>
    <mergeCell ref="OSM115:OSY115"/>
    <mergeCell ref="OSZ115:OTL115"/>
    <mergeCell ref="OOM115:OOY115"/>
    <mergeCell ref="OOZ115:OPL115"/>
    <mergeCell ref="OPM115:OPY115"/>
    <mergeCell ref="OPZ115:OQL115"/>
    <mergeCell ref="OQM115:OQY115"/>
    <mergeCell ref="PFZ115:PGL115"/>
    <mergeCell ref="PGM115:PGY115"/>
    <mergeCell ref="PGZ115:PHL115"/>
    <mergeCell ref="PHM115:PHY115"/>
    <mergeCell ref="PHZ115:PIL115"/>
    <mergeCell ref="PDM115:PDY115"/>
    <mergeCell ref="PDZ115:PEL115"/>
    <mergeCell ref="PEM115:PEY115"/>
    <mergeCell ref="PEZ115:PFL115"/>
    <mergeCell ref="PFM115:PFY115"/>
    <mergeCell ref="PAZ115:PBL115"/>
    <mergeCell ref="PBM115:PBY115"/>
    <mergeCell ref="PBZ115:PCL115"/>
    <mergeCell ref="PCM115:PCY115"/>
    <mergeCell ref="PCZ115:PDL115"/>
    <mergeCell ref="OYM115:OYY115"/>
    <mergeCell ref="OYZ115:OZL115"/>
    <mergeCell ref="OZM115:OZY115"/>
    <mergeCell ref="OZZ115:PAL115"/>
    <mergeCell ref="PAM115:PAY115"/>
    <mergeCell ref="PPZ115:PQL115"/>
    <mergeCell ref="PQM115:PQY115"/>
    <mergeCell ref="PQZ115:PRL115"/>
    <mergeCell ref="PRM115:PRY115"/>
    <mergeCell ref="PRZ115:PSL115"/>
    <mergeCell ref="PNM115:PNY115"/>
    <mergeCell ref="PNZ115:POL115"/>
    <mergeCell ref="POM115:POY115"/>
    <mergeCell ref="POZ115:PPL115"/>
    <mergeCell ref="PPM115:PPY115"/>
    <mergeCell ref="PKZ115:PLL115"/>
    <mergeCell ref="PLM115:PLY115"/>
    <mergeCell ref="PLZ115:PML115"/>
    <mergeCell ref="PMM115:PMY115"/>
    <mergeCell ref="PMZ115:PNL115"/>
    <mergeCell ref="PIM115:PIY115"/>
    <mergeCell ref="PIZ115:PJL115"/>
    <mergeCell ref="PJM115:PJY115"/>
    <mergeCell ref="PJZ115:PKL115"/>
    <mergeCell ref="PKM115:PKY115"/>
    <mergeCell ref="PZZ115:QAL115"/>
    <mergeCell ref="QAM115:QAY115"/>
    <mergeCell ref="QAZ115:QBL115"/>
    <mergeCell ref="QBM115:QBY115"/>
    <mergeCell ref="QBZ115:QCL115"/>
    <mergeCell ref="PXM115:PXY115"/>
    <mergeCell ref="PXZ115:PYL115"/>
    <mergeCell ref="PYM115:PYY115"/>
    <mergeCell ref="PYZ115:PZL115"/>
    <mergeCell ref="PZM115:PZY115"/>
    <mergeCell ref="PUZ115:PVL115"/>
    <mergeCell ref="PVM115:PVY115"/>
    <mergeCell ref="PVZ115:PWL115"/>
    <mergeCell ref="PWM115:PWY115"/>
    <mergeCell ref="PWZ115:PXL115"/>
    <mergeCell ref="PSM115:PSY115"/>
    <mergeCell ref="PSZ115:PTL115"/>
    <mergeCell ref="PTM115:PTY115"/>
    <mergeCell ref="PTZ115:PUL115"/>
    <mergeCell ref="PUM115:PUY115"/>
    <mergeCell ref="QJZ115:QKL115"/>
    <mergeCell ref="QKM115:QKY115"/>
    <mergeCell ref="QKZ115:QLL115"/>
    <mergeCell ref="QLM115:QLY115"/>
    <mergeCell ref="QLZ115:QML115"/>
    <mergeCell ref="QHM115:QHY115"/>
    <mergeCell ref="QHZ115:QIL115"/>
    <mergeCell ref="QIM115:QIY115"/>
    <mergeCell ref="QIZ115:QJL115"/>
    <mergeCell ref="QJM115:QJY115"/>
    <mergeCell ref="QEZ115:QFL115"/>
    <mergeCell ref="QFM115:QFY115"/>
    <mergeCell ref="QFZ115:QGL115"/>
    <mergeCell ref="QGM115:QGY115"/>
    <mergeCell ref="QGZ115:QHL115"/>
    <mergeCell ref="QCM115:QCY115"/>
    <mergeCell ref="QCZ115:QDL115"/>
    <mergeCell ref="QDM115:QDY115"/>
    <mergeCell ref="QDZ115:QEL115"/>
    <mergeCell ref="QEM115:QEY115"/>
    <mergeCell ref="QTZ115:QUL115"/>
    <mergeCell ref="QUM115:QUY115"/>
    <mergeCell ref="QUZ115:QVL115"/>
    <mergeCell ref="QVM115:QVY115"/>
    <mergeCell ref="QVZ115:QWL115"/>
    <mergeCell ref="QRM115:QRY115"/>
    <mergeCell ref="QRZ115:QSL115"/>
    <mergeCell ref="QSM115:QSY115"/>
    <mergeCell ref="QSZ115:QTL115"/>
    <mergeCell ref="QTM115:QTY115"/>
    <mergeCell ref="QOZ115:QPL115"/>
    <mergeCell ref="QPM115:QPY115"/>
    <mergeCell ref="QPZ115:QQL115"/>
    <mergeCell ref="QQM115:QQY115"/>
    <mergeCell ref="QQZ115:QRL115"/>
    <mergeCell ref="QMM115:QMY115"/>
    <mergeCell ref="QMZ115:QNL115"/>
    <mergeCell ref="QNM115:QNY115"/>
    <mergeCell ref="QNZ115:QOL115"/>
    <mergeCell ref="QOM115:QOY115"/>
    <mergeCell ref="RDZ115:REL115"/>
    <mergeCell ref="REM115:REY115"/>
    <mergeCell ref="REZ115:RFL115"/>
    <mergeCell ref="RFM115:RFY115"/>
    <mergeCell ref="RFZ115:RGL115"/>
    <mergeCell ref="RBM115:RBY115"/>
    <mergeCell ref="RBZ115:RCL115"/>
    <mergeCell ref="RCM115:RCY115"/>
    <mergeCell ref="RCZ115:RDL115"/>
    <mergeCell ref="RDM115:RDY115"/>
    <mergeCell ref="QYZ115:QZL115"/>
    <mergeCell ref="QZM115:QZY115"/>
    <mergeCell ref="QZZ115:RAL115"/>
    <mergeCell ref="RAM115:RAY115"/>
    <mergeCell ref="RAZ115:RBL115"/>
    <mergeCell ref="QWM115:QWY115"/>
    <mergeCell ref="QWZ115:QXL115"/>
    <mergeCell ref="QXM115:QXY115"/>
    <mergeCell ref="QXZ115:QYL115"/>
    <mergeCell ref="QYM115:QYY115"/>
    <mergeCell ref="RNZ115:ROL115"/>
    <mergeCell ref="ROM115:ROY115"/>
    <mergeCell ref="ROZ115:RPL115"/>
    <mergeCell ref="RPM115:RPY115"/>
    <mergeCell ref="RPZ115:RQL115"/>
    <mergeCell ref="RLM115:RLY115"/>
    <mergeCell ref="RLZ115:RML115"/>
    <mergeCell ref="RMM115:RMY115"/>
    <mergeCell ref="RMZ115:RNL115"/>
    <mergeCell ref="RNM115:RNY115"/>
    <mergeCell ref="RIZ115:RJL115"/>
    <mergeCell ref="RJM115:RJY115"/>
    <mergeCell ref="RJZ115:RKL115"/>
    <mergeCell ref="RKM115:RKY115"/>
    <mergeCell ref="RKZ115:RLL115"/>
    <mergeCell ref="RGM115:RGY115"/>
    <mergeCell ref="RGZ115:RHL115"/>
    <mergeCell ref="RHM115:RHY115"/>
    <mergeCell ref="RHZ115:RIL115"/>
    <mergeCell ref="RIM115:RIY115"/>
    <mergeCell ref="RXZ115:RYL115"/>
    <mergeCell ref="RYM115:RYY115"/>
    <mergeCell ref="RYZ115:RZL115"/>
    <mergeCell ref="RZM115:RZY115"/>
    <mergeCell ref="RZZ115:SAL115"/>
    <mergeCell ref="RVM115:RVY115"/>
    <mergeCell ref="RVZ115:RWL115"/>
    <mergeCell ref="RWM115:RWY115"/>
    <mergeCell ref="RWZ115:RXL115"/>
    <mergeCell ref="RXM115:RXY115"/>
    <mergeCell ref="RSZ115:RTL115"/>
    <mergeCell ref="RTM115:RTY115"/>
    <mergeCell ref="RTZ115:RUL115"/>
    <mergeCell ref="RUM115:RUY115"/>
    <mergeCell ref="RUZ115:RVL115"/>
    <mergeCell ref="RQM115:RQY115"/>
    <mergeCell ref="RQZ115:RRL115"/>
    <mergeCell ref="RRM115:RRY115"/>
    <mergeCell ref="RRZ115:RSL115"/>
    <mergeCell ref="RSM115:RSY115"/>
    <mergeCell ref="SHZ115:SIL115"/>
    <mergeCell ref="SIM115:SIY115"/>
    <mergeCell ref="SIZ115:SJL115"/>
    <mergeCell ref="SJM115:SJY115"/>
    <mergeCell ref="SJZ115:SKL115"/>
    <mergeCell ref="SFM115:SFY115"/>
    <mergeCell ref="SFZ115:SGL115"/>
    <mergeCell ref="SGM115:SGY115"/>
    <mergeCell ref="SGZ115:SHL115"/>
    <mergeCell ref="SHM115:SHY115"/>
    <mergeCell ref="SCZ115:SDL115"/>
    <mergeCell ref="SDM115:SDY115"/>
    <mergeCell ref="SDZ115:SEL115"/>
    <mergeCell ref="SEM115:SEY115"/>
    <mergeCell ref="SEZ115:SFL115"/>
    <mergeCell ref="SAM115:SAY115"/>
    <mergeCell ref="SAZ115:SBL115"/>
    <mergeCell ref="SBM115:SBY115"/>
    <mergeCell ref="SBZ115:SCL115"/>
    <mergeCell ref="SCM115:SCY115"/>
    <mergeCell ref="SRZ115:SSL115"/>
    <mergeCell ref="SSM115:SSY115"/>
    <mergeCell ref="SSZ115:STL115"/>
    <mergeCell ref="STM115:STY115"/>
    <mergeCell ref="STZ115:SUL115"/>
    <mergeCell ref="SPM115:SPY115"/>
    <mergeCell ref="SPZ115:SQL115"/>
    <mergeCell ref="SQM115:SQY115"/>
    <mergeCell ref="SQZ115:SRL115"/>
    <mergeCell ref="SRM115:SRY115"/>
    <mergeCell ref="SMZ115:SNL115"/>
    <mergeCell ref="SNM115:SNY115"/>
    <mergeCell ref="SNZ115:SOL115"/>
    <mergeCell ref="SOM115:SOY115"/>
    <mergeCell ref="SOZ115:SPL115"/>
    <mergeCell ref="SKM115:SKY115"/>
    <mergeCell ref="SKZ115:SLL115"/>
    <mergeCell ref="SLM115:SLY115"/>
    <mergeCell ref="SLZ115:SML115"/>
    <mergeCell ref="SMM115:SMY115"/>
    <mergeCell ref="TBZ115:TCL115"/>
    <mergeCell ref="TCM115:TCY115"/>
    <mergeCell ref="TCZ115:TDL115"/>
    <mergeCell ref="TDM115:TDY115"/>
    <mergeCell ref="TDZ115:TEL115"/>
    <mergeCell ref="SZM115:SZY115"/>
    <mergeCell ref="SZZ115:TAL115"/>
    <mergeCell ref="TAM115:TAY115"/>
    <mergeCell ref="TAZ115:TBL115"/>
    <mergeCell ref="TBM115:TBY115"/>
    <mergeCell ref="SWZ115:SXL115"/>
    <mergeCell ref="SXM115:SXY115"/>
    <mergeCell ref="SXZ115:SYL115"/>
    <mergeCell ref="SYM115:SYY115"/>
    <mergeCell ref="SYZ115:SZL115"/>
    <mergeCell ref="SUM115:SUY115"/>
    <mergeCell ref="SUZ115:SVL115"/>
    <mergeCell ref="SVM115:SVY115"/>
    <mergeCell ref="SVZ115:SWL115"/>
    <mergeCell ref="SWM115:SWY115"/>
    <mergeCell ref="TLZ115:TML115"/>
    <mergeCell ref="TMM115:TMY115"/>
    <mergeCell ref="TMZ115:TNL115"/>
    <mergeCell ref="TNM115:TNY115"/>
    <mergeCell ref="TNZ115:TOL115"/>
    <mergeCell ref="TJM115:TJY115"/>
    <mergeCell ref="TJZ115:TKL115"/>
    <mergeCell ref="TKM115:TKY115"/>
    <mergeCell ref="TKZ115:TLL115"/>
    <mergeCell ref="TLM115:TLY115"/>
    <mergeCell ref="TGZ115:THL115"/>
    <mergeCell ref="THM115:THY115"/>
    <mergeCell ref="THZ115:TIL115"/>
    <mergeCell ref="TIM115:TIY115"/>
    <mergeCell ref="TIZ115:TJL115"/>
    <mergeCell ref="TEM115:TEY115"/>
    <mergeCell ref="TEZ115:TFL115"/>
    <mergeCell ref="TFM115:TFY115"/>
    <mergeCell ref="TFZ115:TGL115"/>
    <mergeCell ref="TGM115:TGY115"/>
    <mergeCell ref="TVZ115:TWL115"/>
    <mergeCell ref="TWM115:TWY115"/>
    <mergeCell ref="TWZ115:TXL115"/>
    <mergeCell ref="TXM115:TXY115"/>
    <mergeCell ref="TXZ115:TYL115"/>
    <mergeCell ref="TTM115:TTY115"/>
    <mergeCell ref="TTZ115:TUL115"/>
    <mergeCell ref="TUM115:TUY115"/>
    <mergeCell ref="TUZ115:TVL115"/>
    <mergeCell ref="TVM115:TVY115"/>
    <mergeCell ref="TQZ115:TRL115"/>
    <mergeCell ref="TRM115:TRY115"/>
    <mergeCell ref="TRZ115:TSL115"/>
    <mergeCell ref="TSM115:TSY115"/>
    <mergeCell ref="TSZ115:TTL115"/>
    <mergeCell ref="TOM115:TOY115"/>
    <mergeCell ref="TOZ115:TPL115"/>
    <mergeCell ref="TPM115:TPY115"/>
    <mergeCell ref="TPZ115:TQL115"/>
    <mergeCell ref="TQM115:TQY115"/>
    <mergeCell ref="UFZ115:UGL115"/>
    <mergeCell ref="UGM115:UGY115"/>
    <mergeCell ref="UGZ115:UHL115"/>
    <mergeCell ref="UHM115:UHY115"/>
    <mergeCell ref="UHZ115:UIL115"/>
    <mergeCell ref="UDM115:UDY115"/>
    <mergeCell ref="UDZ115:UEL115"/>
    <mergeCell ref="UEM115:UEY115"/>
    <mergeCell ref="UEZ115:UFL115"/>
    <mergeCell ref="UFM115:UFY115"/>
    <mergeCell ref="UAZ115:UBL115"/>
    <mergeCell ref="UBM115:UBY115"/>
    <mergeCell ref="UBZ115:UCL115"/>
    <mergeCell ref="UCM115:UCY115"/>
    <mergeCell ref="UCZ115:UDL115"/>
    <mergeCell ref="TYM115:TYY115"/>
    <mergeCell ref="TYZ115:TZL115"/>
    <mergeCell ref="TZM115:TZY115"/>
    <mergeCell ref="TZZ115:UAL115"/>
    <mergeCell ref="UAM115:UAY115"/>
    <mergeCell ref="UPZ115:UQL115"/>
    <mergeCell ref="UQM115:UQY115"/>
    <mergeCell ref="UQZ115:URL115"/>
    <mergeCell ref="URM115:URY115"/>
    <mergeCell ref="URZ115:USL115"/>
    <mergeCell ref="UNM115:UNY115"/>
    <mergeCell ref="UNZ115:UOL115"/>
    <mergeCell ref="UOM115:UOY115"/>
    <mergeCell ref="UOZ115:UPL115"/>
    <mergeCell ref="UPM115:UPY115"/>
    <mergeCell ref="UKZ115:ULL115"/>
    <mergeCell ref="ULM115:ULY115"/>
    <mergeCell ref="ULZ115:UML115"/>
    <mergeCell ref="UMM115:UMY115"/>
    <mergeCell ref="UMZ115:UNL115"/>
    <mergeCell ref="UIM115:UIY115"/>
    <mergeCell ref="UIZ115:UJL115"/>
    <mergeCell ref="UJM115:UJY115"/>
    <mergeCell ref="UJZ115:UKL115"/>
    <mergeCell ref="UKM115:UKY115"/>
    <mergeCell ref="UZZ115:VAL115"/>
    <mergeCell ref="VAM115:VAY115"/>
    <mergeCell ref="VAZ115:VBL115"/>
    <mergeCell ref="VBM115:VBY115"/>
    <mergeCell ref="VBZ115:VCL115"/>
    <mergeCell ref="UXM115:UXY115"/>
    <mergeCell ref="UXZ115:UYL115"/>
    <mergeCell ref="UYM115:UYY115"/>
    <mergeCell ref="UYZ115:UZL115"/>
    <mergeCell ref="UZM115:UZY115"/>
    <mergeCell ref="UUZ115:UVL115"/>
    <mergeCell ref="UVM115:UVY115"/>
    <mergeCell ref="UVZ115:UWL115"/>
    <mergeCell ref="UWM115:UWY115"/>
    <mergeCell ref="UWZ115:UXL115"/>
    <mergeCell ref="USM115:USY115"/>
    <mergeCell ref="USZ115:UTL115"/>
    <mergeCell ref="UTM115:UTY115"/>
    <mergeCell ref="UTZ115:UUL115"/>
    <mergeCell ref="UUM115:UUY115"/>
    <mergeCell ref="VJZ115:VKL115"/>
    <mergeCell ref="VKM115:VKY115"/>
    <mergeCell ref="VKZ115:VLL115"/>
    <mergeCell ref="VLM115:VLY115"/>
    <mergeCell ref="VLZ115:VML115"/>
    <mergeCell ref="VHM115:VHY115"/>
    <mergeCell ref="VHZ115:VIL115"/>
    <mergeCell ref="VIM115:VIY115"/>
    <mergeCell ref="VIZ115:VJL115"/>
    <mergeCell ref="VJM115:VJY115"/>
    <mergeCell ref="VEZ115:VFL115"/>
    <mergeCell ref="VFM115:VFY115"/>
    <mergeCell ref="VFZ115:VGL115"/>
    <mergeCell ref="VGM115:VGY115"/>
    <mergeCell ref="VGZ115:VHL115"/>
    <mergeCell ref="VCM115:VCY115"/>
    <mergeCell ref="VCZ115:VDL115"/>
    <mergeCell ref="VDM115:VDY115"/>
    <mergeCell ref="VDZ115:VEL115"/>
    <mergeCell ref="VEM115:VEY115"/>
    <mergeCell ref="VTZ115:VUL115"/>
    <mergeCell ref="VUM115:VUY115"/>
    <mergeCell ref="VUZ115:VVL115"/>
    <mergeCell ref="VVM115:VVY115"/>
    <mergeCell ref="VVZ115:VWL115"/>
    <mergeCell ref="VRM115:VRY115"/>
    <mergeCell ref="VRZ115:VSL115"/>
    <mergeCell ref="VSM115:VSY115"/>
    <mergeCell ref="VSZ115:VTL115"/>
    <mergeCell ref="VTM115:VTY115"/>
    <mergeCell ref="VOZ115:VPL115"/>
    <mergeCell ref="VPM115:VPY115"/>
    <mergeCell ref="VPZ115:VQL115"/>
    <mergeCell ref="VQM115:VQY115"/>
    <mergeCell ref="VQZ115:VRL115"/>
    <mergeCell ref="VMM115:VMY115"/>
    <mergeCell ref="VMZ115:VNL115"/>
    <mergeCell ref="VNM115:VNY115"/>
    <mergeCell ref="VNZ115:VOL115"/>
    <mergeCell ref="VOM115:VOY115"/>
    <mergeCell ref="WDZ115:WEL115"/>
    <mergeCell ref="WEM115:WEY115"/>
    <mergeCell ref="WEZ115:WFL115"/>
    <mergeCell ref="WFM115:WFY115"/>
    <mergeCell ref="WFZ115:WGL115"/>
    <mergeCell ref="WBM115:WBY115"/>
    <mergeCell ref="WBZ115:WCL115"/>
    <mergeCell ref="WCM115:WCY115"/>
    <mergeCell ref="WCZ115:WDL115"/>
    <mergeCell ref="WDM115:WDY115"/>
    <mergeCell ref="VYZ115:VZL115"/>
    <mergeCell ref="VZM115:VZY115"/>
    <mergeCell ref="VZZ115:WAL115"/>
    <mergeCell ref="WAM115:WAY115"/>
    <mergeCell ref="WAZ115:WBL115"/>
    <mergeCell ref="VWM115:VWY115"/>
    <mergeCell ref="VWZ115:VXL115"/>
    <mergeCell ref="VXM115:VXY115"/>
    <mergeCell ref="VXZ115:VYL115"/>
    <mergeCell ref="VYM115:VYY115"/>
    <mergeCell ref="WSM115:WSY115"/>
    <mergeCell ref="WNZ115:WOL115"/>
    <mergeCell ref="WOM115:WOY115"/>
    <mergeCell ref="WOZ115:WPL115"/>
    <mergeCell ref="WPM115:WPY115"/>
    <mergeCell ref="WPZ115:WQL115"/>
    <mergeCell ref="WLM115:WLY115"/>
    <mergeCell ref="WLZ115:WML115"/>
    <mergeCell ref="WMM115:WMY115"/>
    <mergeCell ref="WMZ115:WNL115"/>
    <mergeCell ref="WNM115:WNY115"/>
    <mergeCell ref="WIZ115:WJL115"/>
    <mergeCell ref="WJM115:WJY115"/>
    <mergeCell ref="WJZ115:WKL115"/>
    <mergeCell ref="WKM115:WKY115"/>
    <mergeCell ref="WKZ115:WLL115"/>
    <mergeCell ref="WGM115:WGY115"/>
    <mergeCell ref="WGZ115:WHL115"/>
    <mergeCell ref="WHM115:WHY115"/>
    <mergeCell ref="WHZ115:WIL115"/>
    <mergeCell ref="WIM115:WIY115"/>
    <mergeCell ref="C4:C5"/>
    <mergeCell ref="C3:D3"/>
    <mergeCell ref="C86:C87"/>
    <mergeCell ref="XCZ115:XDL115"/>
    <mergeCell ref="XDM115:XDY115"/>
    <mergeCell ref="XDZ115:XEL115"/>
    <mergeCell ref="XEM115:XEY115"/>
    <mergeCell ref="XEZ115:XFC115"/>
    <mergeCell ref="XAM115:XAY115"/>
    <mergeCell ref="XAZ115:XBL115"/>
    <mergeCell ref="XBM115:XBY115"/>
    <mergeCell ref="XBZ115:XCL115"/>
    <mergeCell ref="XCM115:XCY115"/>
    <mergeCell ref="WXZ115:WYL115"/>
    <mergeCell ref="WYM115:WYY115"/>
    <mergeCell ref="WYZ115:WZL115"/>
    <mergeCell ref="WZM115:WZY115"/>
    <mergeCell ref="WZZ115:XAL115"/>
    <mergeCell ref="WVM115:WVY115"/>
    <mergeCell ref="WVZ115:WWL115"/>
    <mergeCell ref="WWM115:WWY115"/>
    <mergeCell ref="WWZ115:WXL115"/>
    <mergeCell ref="WXM115:WXY115"/>
    <mergeCell ref="WSZ115:WTL115"/>
    <mergeCell ref="WTM115:WTY115"/>
    <mergeCell ref="WTZ115:WUL115"/>
    <mergeCell ref="WUM115:WUY115"/>
    <mergeCell ref="WUZ115:WVL115"/>
    <mergeCell ref="WQM115:WQY115"/>
    <mergeCell ref="WQZ115:WRL115"/>
    <mergeCell ref="WRM115:WRY115"/>
    <mergeCell ref="WRZ115:WSL115"/>
  </mergeCells>
  <phoneticPr fontId="0" type="noConversion"/>
  <pageMargins left="1" right="1" top="1" bottom="1" header="0.5" footer="0.5"/>
  <pageSetup scale="97" orientation="landscape" r:id="rId14"/>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6"/>
  <dimension ref="A1:L129"/>
  <sheetViews>
    <sheetView showGridLines="0" zoomScaleNormal="100" zoomScaleSheetLayoutView="90" workbookViewId="0">
      <selection activeCell="B14" sqref="B14:B58"/>
    </sheetView>
  </sheetViews>
  <sheetFormatPr defaultColWidth="9.1796875" defaultRowHeight="12" customHeight="1" x14ac:dyDescent="0.2"/>
  <cols>
    <col min="1" max="1" width="9.54296875" style="63" customWidth="1"/>
    <col min="2" max="2" width="10" style="63" customWidth="1"/>
    <col min="3" max="3" width="10.54296875" style="41" customWidth="1"/>
    <col min="4" max="4" width="8.81640625" style="41" customWidth="1"/>
    <col min="5" max="5" width="10.7265625" style="63" customWidth="1"/>
    <col min="6" max="6" width="8.26953125" style="63" customWidth="1"/>
    <col min="7" max="7" width="9.81640625" style="63" customWidth="1"/>
    <col min="8" max="9" width="11.7265625" style="63" customWidth="1"/>
    <col min="10" max="16384" width="9.1796875" style="112"/>
  </cols>
  <sheetData>
    <row r="1" spans="1:11" ht="12" customHeight="1" x14ac:dyDescent="0.2">
      <c r="A1" s="962" t="s">
        <v>391</v>
      </c>
      <c r="B1" s="962"/>
      <c r="C1" s="962"/>
      <c r="D1" s="962"/>
      <c r="E1" s="962"/>
      <c r="F1" s="962"/>
      <c r="G1" s="962"/>
      <c r="H1" s="962"/>
      <c r="I1" s="962"/>
    </row>
    <row r="2" spans="1:11" ht="12" customHeight="1" x14ac:dyDescent="0.2">
      <c r="A2" s="964"/>
      <c r="B2" s="964"/>
      <c r="C2" s="964"/>
      <c r="D2" s="964"/>
      <c r="E2" s="964"/>
      <c r="F2" s="964"/>
      <c r="G2" s="964"/>
      <c r="H2" s="964"/>
      <c r="I2" s="964"/>
    </row>
    <row r="3" spans="1:11" ht="10" x14ac:dyDescent="0.2">
      <c r="A3" s="824"/>
      <c r="B3" s="967" t="s">
        <v>392</v>
      </c>
      <c r="C3" s="980" t="s">
        <v>393</v>
      </c>
      <c r="D3" s="980"/>
      <c r="E3" s="827"/>
      <c r="F3" s="980" t="s">
        <v>394</v>
      </c>
      <c r="G3" s="980"/>
      <c r="H3" s="980"/>
      <c r="I3" s="828" t="s">
        <v>395</v>
      </c>
    </row>
    <row r="4" spans="1:11" ht="10" x14ac:dyDescent="0.2">
      <c r="A4" s="940" t="s">
        <v>298</v>
      </c>
      <c r="B4" s="968"/>
      <c r="C4" s="968" t="s">
        <v>396</v>
      </c>
      <c r="D4" s="335"/>
      <c r="E4" s="968" t="s">
        <v>373</v>
      </c>
      <c r="F4" s="968" t="s">
        <v>374</v>
      </c>
      <c r="G4" s="968" t="s">
        <v>397</v>
      </c>
      <c r="H4" s="975" t="s">
        <v>376</v>
      </c>
      <c r="I4" s="968" t="s">
        <v>398</v>
      </c>
      <c r="J4" s="352" t="s">
        <v>399</v>
      </c>
      <c r="K4" s="352"/>
    </row>
    <row r="5" spans="1:11" x14ac:dyDescent="0.2">
      <c r="A5" s="966"/>
      <c r="B5" s="969"/>
      <c r="C5" s="969"/>
      <c r="D5" s="355" t="s">
        <v>400</v>
      </c>
      <c r="E5" s="969"/>
      <c r="F5" s="969"/>
      <c r="G5" s="969"/>
      <c r="H5" s="976"/>
      <c r="I5" s="969"/>
    </row>
    <row r="6" spans="1:11" ht="10" x14ac:dyDescent="0.2">
      <c r="A6" s="90">
        <v>1971</v>
      </c>
      <c r="B6" s="329"/>
      <c r="C6" s="330"/>
      <c r="D6" s="330"/>
      <c r="E6" s="331"/>
      <c r="F6" s="330"/>
      <c r="G6" s="330"/>
      <c r="H6" s="332"/>
      <c r="I6" s="330"/>
    </row>
    <row r="7" spans="1:11" ht="12" customHeight="1" x14ac:dyDescent="0.2">
      <c r="A7" s="90">
        <v>1972</v>
      </c>
      <c r="B7" s="329"/>
      <c r="C7" s="330"/>
      <c r="D7" s="330"/>
      <c r="E7" s="331"/>
      <c r="F7" s="330"/>
      <c r="G7" s="330"/>
      <c r="H7" s="333"/>
      <c r="I7" s="330"/>
    </row>
    <row r="8" spans="1:11" ht="12" customHeight="1" x14ac:dyDescent="0.2">
      <c r="A8" s="90">
        <v>1973</v>
      </c>
      <c r="B8" s="329"/>
      <c r="C8" s="330"/>
      <c r="D8" s="330"/>
      <c r="E8" s="331"/>
      <c r="F8" s="330"/>
      <c r="G8" s="330"/>
      <c r="H8" s="333"/>
      <c r="I8" s="330"/>
    </row>
    <row r="9" spans="1:11" ht="12" customHeight="1" x14ac:dyDescent="0.2">
      <c r="A9" s="90">
        <v>1974</v>
      </c>
      <c r="B9" s="329"/>
      <c r="C9" s="330"/>
      <c r="D9" s="330"/>
      <c r="E9" s="331"/>
      <c r="F9" s="330"/>
      <c r="G9" s="330"/>
      <c r="H9" s="333"/>
      <c r="I9" s="330"/>
    </row>
    <row r="10" spans="1:11" ht="12" customHeight="1" x14ac:dyDescent="0.2">
      <c r="A10" s="90">
        <v>1975</v>
      </c>
      <c r="B10" s="329"/>
      <c r="C10" s="330"/>
      <c r="D10" s="330"/>
      <c r="E10" s="331"/>
      <c r="F10" s="330"/>
      <c r="G10" s="330"/>
      <c r="H10" s="333"/>
      <c r="I10" s="330"/>
    </row>
    <row r="11" spans="1:11" ht="12" customHeight="1" x14ac:dyDescent="0.2">
      <c r="A11" s="90">
        <v>1976</v>
      </c>
      <c r="B11" s="329"/>
      <c r="C11" s="330"/>
      <c r="D11" s="330"/>
      <c r="E11" s="331"/>
      <c r="F11" s="330"/>
      <c r="G11" s="330"/>
      <c r="H11" s="333"/>
      <c r="I11" s="330"/>
    </row>
    <row r="12" spans="1:11" ht="12" customHeight="1" x14ac:dyDescent="0.2">
      <c r="A12" s="90">
        <v>1977</v>
      </c>
      <c r="B12" s="329"/>
      <c r="C12" s="330"/>
      <c r="D12" s="330"/>
      <c r="E12" s="331"/>
      <c r="F12" s="330"/>
      <c r="G12" s="330"/>
      <c r="H12" s="333"/>
      <c r="I12" s="330"/>
    </row>
    <row r="13" spans="1:11" ht="12" customHeight="1" x14ac:dyDescent="0.2">
      <c r="A13" s="90">
        <v>1978</v>
      </c>
      <c r="B13" s="329"/>
      <c r="C13" s="330"/>
      <c r="D13" s="330"/>
      <c r="E13" s="331"/>
      <c r="F13" s="330"/>
      <c r="G13" s="330"/>
      <c r="H13" s="333"/>
      <c r="I13" s="330"/>
    </row>
    <row r="14" spans="1:11" ht="12" customHeight="1" x14ac:dyDescent="0.2">
      <c r="A14" s="90">
        <v>1979</v>
      </c>
      <c r="B14" s="48">
        <v>22141.570072634546</v>
      </c>
      <c r="C14" s="129">
        <v>146.57007263454534</v>
      </c>
      <c r="D14" s="129">
        <v>0</v>
      </c>
      <c r="E14" s="48">
        <v>21995</v>
      </c>
      <c r="F14" s="129">
        <v>0</v>
      </c>
      <c r="G14" s="129">
        <v>987</v>
      </c>
      <c r="H14" s="129">
        <v>0</v>
      </c>
      <c r="I14" s="129">
        <v>18797</v>
      </c>
    </row>
    <row r="15" spans="1:11" ht="12" customHeight="1" x14ac:dyDescent="0.2">
      <c r="A15" s="90">
        <v>1980</v>
      </c>
      <c r="B15" s="48">
        <v>22498</v>
      </c>
      <c r="C15" s="129">
        <v>15.833703998311712</v>
      </c>
      <c r="D15" s="129">
        <v>0</v>
      </c>
      <c r="E15" s="48">
        <v>22482</v>
      </c>
      <c r="F15" s="129">
        <v>0</v>
      </c>
      <c r="G15" s="129">
        <v>1181</v>
      </c>
      <c r="H15" s="129">
        <v>0</v>
      </c>
      <c r="I15" s="129">
        <v>13854</v>
      </c>
    </row>
    <row r="16" spans="1:11" ht="12" customHeight="1" x14ac:dyDescent="0.2">
      <c r="A16" s="90">
        <v>1981</v>
      </c>
      <c r="B16" s="48">
        <v>18746.284412704194</v>
      </c>
      <c r="C16" s="129">
        <v>9.2844127041922491</v>
      </c>
      <c r="D16" s="129">
        <v>0</v>
      </c>
      <c r="E16" s="48">
        <v>18737</v>
      </c>
      <c r="F16" s="129">
        <v>0</v>
      </c>
      <c r="G16" s="129">
        <v>1364</v>
      </c>
      <c r="H16" s="129">
        <v>0</v>
      </c>
      <c r="I16" s="129">
        <v>8639</v>
      </c>
    </row>
    <row r="17" spans="1:9" ht="12" customHeight="1" x14ac:dyDescent="0.2">
      <c r="A17" s="90">
        <v>1982</v>
      </c>
      <c r="B17" s="48">
        <v>14368.762014515496</v>
      </c>
      <c r="C17" s="129">
        <v>116.76201451549628</v>
      </c>
      <c r="D17" s="129">
        <v>0</v>
      </c>
      <c r="E17" s="48">
        <v>14252</v>
      </c>
      <c r="F17" s="129">
        <v>0</v>
      </c>
      <c r="G17" s="129">
        <v>1295</v>
      </c>
      <c r="H17" s="129">
        <v>0</v>
      </c>
      <c r="I17" s="129">
        <v>6587</v>
      </c>
    </row>
    <row r="18" spans="1:9" ht="12" customHeight="1" x14ac:dyDescent="0.2">
      <c r="A18" s="90">
        <v>1983</v>
      </c>
      <c r="B18" s="48">
        <v>13145.410209758595</v>
      </c>
      <c r="C18" s="129">
        <v>92.410209758595158</v>
      </c>
      <c r="D18" s="129">
        <v>0</v>
      </c>
      <c r="E18" s="48">
        <v>13053</v>
      </c>
      <c r="F18" s="129">
        <v>0</v>
      </c>
      <c r="G18" s="129">
        <v>297</v>
      </c>
      <c r="H18" s="129">
        <v>0</v>
      </c>
      <c r="I18" s="129">
        <v>6334</v>
      </c>
    </row>
    <row r="19" spans="1:9" ht="12" customHeight="1" x14ac:dyDescent="0.2">
      <c r="A19" s="90">
        <v>1984</v>
      </c>
      <c r="B19" s="48">
        <v>18764.773584411501</v>
      </c>
      <c r="C19" s="129">
        <v>21.773584411502796</v>
      </c>
      <c r="D19" s="129">
        <v>0</v>
      </c>
      <c r="E19" s="48">
        <v>18743</v>
      </c>
      <c r="F19" s="129">
        <v>0</v>
      </c>
      <c r="G19" s="129">
        <v>457</v>
      </c>
      <c r="H19" s="129">
        <v>0</v>
      </c>
      <c r="I19" s="129">
        <v>13984</v>
      </c>
    </row>
    <row r="20" spans="1:9" ht="12" customHeight="1" x14ac:dyDescent="0.2">
      <c r="A20" s="90">
        <v>1985</v>
      </c>
      <c r="B20" s="48">
        <v>18522</v>
      </c>
      <c r="C20" s="129">
        <v>35.920731707317074</v>
      </c>
      <c r="D20" s="129">
        <v>0</v>
      </c>
      <c r="E20" s="48">
        <v>18486</v>
      </c>
      <c r="F20" s="129">
        <v>0</v>
      </c>
      <c r="G20" s="129">
        <v>1453</v>
      </c>
      <c r="H20" s="129">
        <v>0</v>
      </c>
      <c r="I20" s="129">
        <v>14505</v>
      </c>
    </row>
    <row r="21" spans="1:9" ht="12" customHeight="1" x14ac:dyDescent="0.2">
      <c r="A21" s="90">
        <v>1986</v>
      </c>
      <c r="B21" s="48">
        <v>18751.837455577661</v>
      </c>
      <c r="C21" s="129">
        <v>108.83745557766099</v>
      </c>
      <c r="D21" s="129">
        <v>0</v>
      </c>
      <c r="E21" s="48">
        <v>18643</v>
      </c>
      <c r="F21" s="129">
        <v>0</v>
      </c>
      <c r="G21" s="129">
        <v>1116</v>
      </c>
      <c r="H21" s="129">
        <v>0</v>
      </c>
      <c r="I21" s="129">
        <v>14850</v>
      </c>
    </row>
    <row r="22" spans="1:9" ht="12" customHeight="1" x14ac:dyDescent="0.2">
      <c r="A22" s="90">
        <v>1987</v>
      </c>
      <c r="B22" s="48">
        <v>22714.537723916801</v>
      </c>
      <c r="C22" s="129">
        <v>141.13772391679788</v>
      </c>
      <c r="D22" s="129">
        <v>6.4</v>
      </c>
      <c r="E22" s="48">
        <v>22567</v>
      </c>
      <c r="F22" s="129">
        <v>0</v>
      </c>
      <c r="G22" s="129">
        <v>1684</v>
      </c>
      <c r="H22" s="129">
        <v>0</v>
      </c>
      <c r="I22" s="129">
        <v>13415</v>
      </c>
    </row>
    <row r="23" spans="1:9" ht="12" customHeight="1" x14ac:dyDescent="0.2">
      <c r="A23" s="90">
        <v>1988</v>
      </c>
      <c r="B23" s="48">
        <v>22719.547212441314</v>
      </c>
      <c r="C23" s="129">
        <v>80.947212441314548</v>
      </c>
      <c r="D23" s="129">
        <v>8.6</v>
      </c>
      <c r="E23" s="48">
        <v>22630</v>
      </c>
      <c r="F23" s="129">
        <v>0</v>
      </c>
      <c r="G23" s="129">
        <v>1497</v>
      </c>
      <c r="H23" s="129">
        <v>0</v>
      </c>
      <c r="I23" s="129">
        <v>13634</v>
      </c>
    </row>
    <row r="24" spans="1:9" ht="12" customHeight="1" x14ac:dyDescent="0.2">
      <c r="A24" s="90">
        <v>1989</v>
      </c>
      <c r="B24" s="48">
        <v>22201</v>
      </c>
      <c r="C24" s="129">
        <v>9.2008336268639184</v>
      </c>
      <c r="D24" s="129">
        <v>19.899999999999999</v>
      </c>
      <c r="E24" s="48">
        <v>22172</v>
      </c>
      <c r="F24" s="129">
        <v>0</v>
      </c>
      <c r="G24" s="129">
        <v>100</v>
      </c>
      <c r="H24" s="129">
        <v>0</v>
      </c>
      <c r="I24" s="129">
        <v>17484</v>
      </c>
    </row>
    <row r="25" spans="1:9" ht="12" customHeight="1" x14ac:dyDescent="0.2">
      <c r="A25" s="90">
        <v>1990</v>
      </c>
      <c r="B25" s="48">
        <v>18794</v>
      </c>
      <c r="C25" s="129">
        <v>15.235821834246437</v>
      </c>
      <c r="D25" s="129">
        <v>3.9000000000000004</v>
      </c>
      <c r="E25" s="48">
        <v>18775</v>
      </c>
      <c r="F25" s="129">
        <v>0</v>
      </c>
      <c r="G25" s="129">
        <v>111</v>
      </c>
      <c r="H25" s="129">
        <v>0</v>
      </c>
      <c r="I25" s="129">
        <v>13432</v>
      </c>
    </row>
    <row r="26" spans="1:9" ht="12" customHeight="1" x14ac:dyDescent="0.2">
      <c r="A26" s="53">
        <v>1991</v>
      </c>
      <c r="B26" s="48">
        <v>14323</v>
      </c>
      <c r="C26" s="129">
        <v>9.0840643169023565</v>
      </c>
      <c r="D26" s="129">
        <v>0.79999999999999982</v>
      </c>
      <c r="E26" s="48">
        <v>14313</v>
      </c>
      <c r="F26" s="129">
        <v>0</v>
      </c>
      <c r="G26" s="129">
        <v>171</v>
      </c>
      <c r="H26" s="129">
        <v>0</v>
      </c>
      <c r="I26" s="129">
        <v>10191</v>
      </c>
    </row>
    <row r="27" spans="1:9" ht="12" customHeight="1" x14ac:dyDescent="0.2">
      <c r="A27" s="53">
        <v>1992</v>
      </c>
      <c r="B27" s="48">
        <v>9428.2330263670792</v>
      </c>
      <c r="C27" s="129">
        <v>35.233026367078736</v>
      </c>
      <c r="D27" s="129">
        <v>16</v>
      </c>
      <c r="E27" s="48">
        <v>9377</v>
      </c>
      <c r="F27" s="129">
        <v>0</v>
      </c>
      <c r="G27" s="129">
        <v>46</v>
      </c>
      <c r="H27" s="129">
        <v>0</v>
      </c>
      <c r="I27" s="129">
        <v>7706</v>
      </c>
    </row>
    <row r="28" spans="1:9" ht="12" customHeight="1" x14ac:dyDescent="0.2">
      <c r="A28" s="53">
        <v>1993</v>
      </c>
      <c r="B28" s="48">
        <v>14021.477461833314</v>
      </c>
      <c r="C28" s="129">
        <v>80.777461833312429</v>
      </c>
      <c r="D28" s="129">
        <v>15.7</v>
      </c>
      <c r="E28" s="48">
        <v>13925</v>
      </c>
      <c r="F28" s="129">
        <v>0</v>
      </c>
      <c r="G28" s="129">
        <v>328</v>
      </c>
      <c r="H28" s="129">
        <v>0</v>
      </c>
      <c r="I28" s="129">
        <v>12927</v>
      </c>
    </row>
    <row r="29" spans="1:9" ht="12" customHeight="1" x14ac:dyDescent="0.2">
      <c r="A29" s="53">
        <v>1994</v>
      </c>
      <c r="B29" s="48">
        <v>14691.013438167316</v>
      </c>
      <c r="C29" s="129">
        <v>22.81343816731566</v>
      </c>
      <c r="D29" s="129">
        <v>28.200000000000003</v>
      </c>
      <c r="E29" s="48">
        <v>14640</v>
      </c>
      <c r="F29" s="129">
        <v>0</v>
      </c>
      <c r="G29" s="129">
        <v>171</v>
      </c>
      <c r="H29" s="129">
        <v>0</v>
      </c>
      <c r="I29" s="129">
        <v>12292</v>
      </c>
    </row>
    <row r="30" spans="1:9" ht="12" customHeight="1" x14ac:dyDescent="0.2">
      <c r="A30" s="53">
        <v>1995</v>
      </c>
      <c r="B30" s="48">
        <v>12454.651080550098</v>
      </c>
      <c r="C30" s="129">
        <v>5.1080550098231647E-2</v>
      </c>
      <c r="D30" s="129">
        <v>13.600000000000001</v>
      </c>
      <c r="E30" s="48">
        <v>12441</v>
      </c>
      <c r="F30" s="129">
        <v>0</v>
      </c>
      <c r="G30" s="129">
        <v>417</v>
      </c>
      <c r="H30" s="129">
        <v>0</v>
      </c>
      <c r="I30" s="129">
        <v>10623</v>
      </c>
    </row>
    <row r="31" spans="1:9" ht="12" customHeight="1" x14ac:dyDescent="0.2">
      <c r="A31" s="53">
        <v>1996</v>
      </c>
      <c r="B31" s="48">
        <v>12080.3</v>
      </c>
      <c r="C31" s="129">
        <v>15</v>
      </c>
      <c r="D31" s="129">
        <v>34.299999999999997</v>
      </c>
      <c r="E31" s="48">
        <v>12031</v>
      </c>
      <c r="F31" s="129">
        <v>0</v>
      </c>
      <c r="G31" s="129">
        <v>374</v>
      </c>
      <c r="H31" s="129">
        <v>0</v>
      </c>
      <c r="I31" s="129">
        <v>9417</v>
      </c>
    </row>
    <row r="32" spans="1:9" ht="12" customHeight="1" x14ac:dyDescent="0.2">
      <c r="A32" s="53">
        <v>1997</v>
      </c>
      <c r="B32" s="48">
        <v>17709</v>
      </c>
      <c r="C32" s="129">
        <v>6</v>
      </c>
      <c r="D32" s="129">
        <v>15.5</v>
      </c>
      <c r="E32" s="48">
        <v>17687</v>
      </c>
      <c r="F32" s="129">
        <v>0</v>
      </c>
      <c r="G32" s="129">
        <v>270</v>
      </c>
      <c r="H32" s="129">
        <v>0</v>
      </c>
      <c r="I32" s="129">
        <v>10063</v>
      </c>
    </row>
    <row r="33" spans="1:10" ht="12" customHeight="1" x14ac:dyDescent="0.2">
      <c r="A33" s="53">
        <v>1998</v>
      </c>
      <c r="B33" s="48">
        <v>15536</v>
      </c>
      <c r="C33" s="129">
        <v>0.8</v>
      </c>
      <c r="D33" s="129">
        <v>26.799999999999997</v>
      </c>
      <c r="E33" s="48">
        <v>15508</v>
      </c>
      <c r="F33" s="129">
        <v>0</v>
      </c>
      <c r="G33" s="129">
        <v>335</v>
      </c>
      <c r="H33" s="129">
        <v>0</v>
      </c>
      <c r="I33" s="129">
        <v>11225</v>
      </c>
    </row>
    <row r="34" spans="1:10" ht="12" customHeight="1" x14ac:dyDescent="0.2">
      <c r="A34" s="53">
        <v>1999</v>
      </c>
      <c r="B34" s="48">
        <v>21866.799999999999</v>
      </c>
      <c r="C34" s="129">
        <v>1</v>
      </c>
      <c r="D34" s="129">
        <v>50.8</v>
      </c>
      <c r="E34" s="48">
        <v>21815</v>
      </c>
      <c r="F34" s="129">
        <v>0</v>
      </c>
      <c r="G34" s="129">
        <v>395</v>
      </c>
      <c r="H34" s="129">
        <v>0</v>
      </c>
      <c r="I34" s="129">
        <v>18588</v>
      </c>
    </row>
    <row r="35" spans="1:10" ht="12" customHeight="1" x14ac:dyDescent="0.2">
      <c r="A35" s="53">
        <v>2000</v>
      </c>
      <c r="B35" s="48">
        <v>22595.1</v>
      </c>
      <c r="C35" s="129">
        <v>0.10000000000000009</v>
      </c>
      <c r="D35" s="129">
        <v>17</v>
      </c>
      <c r="E35" s="48">
        <v>22578</v>
      </c>
      <c r="F35" s="129">
        <v>0</v>
      </c>
      <c r="G35" s="129">
        <v>209</v>
      </c>
      <c r="H35" s="129">
        <v>481</v>
      </c>
      <c r="I35" s="129">
        <v>20218</v>
      </c>
    </row>
    <row r="36" spans="1:10" ht="12" customHeight="1" x14ac:dyDescent="0.2">
      <c r="A36" s="53">
        <v>2001</v>
      </c>
      <c r="B36" s="48">
        <v>52960.480000000003</v>
      </c>
      <c r="C36" s="129">
        <v>1.48</v>
      </c>
      <c r="D36" s="129">
        <v>64</v>
      </c>
      <c r="E36" s="48">
        <v>52895</v>
      </c>
      <c r="F36" s="129">
        <v>0</v>
      </c>
      <c r="G36" s="129">
        <v>692</v>
      </c>
      <c r="H36" s="129">
        <v>2428</v>
      </c>
      <c r="I36" s="129">
        <v>48844</v>
      </c>
    </row>
    <row r="37" spans="1:10" ht="12" customHeight="1" x14ac:dyDescent="0.2">
      <c r="A37" s="53">
        <v>2002</v>
      </c>
      <c r="B37" s="153">
        <v>89524</v>
      </c>
      <c r="C37" s="133">
        <v>8</v>
      </c>
      <c r="D37" s="133">
        <v>1446.5</v>
      </c>
      <c r="E37" s="153">
        <v>88069</v>
      </c>
      <c r="F37" s="133">
        <v>148.35</v>
      </c>
      <c r="G37" s="133">
        <v>2093</v>
      </c>
      <c r="H37" s="133">
        <v>2917</v>
      </c>
      <c r="I37" s="133">
        <v>86825</v>
      </c>
    </row>
    <row r="38" spans="1:10" ht="12" customHeight="1" x14ac:dyDescent="0.2">
      <c r="A38" s="53">
        <v>2003</v>
      </c>
      <c r="B38" s="153">
        <v>83058</v>
      </c>
      <c r="C38" s="133">
        <v>36</v>
      </c>
      <c r="D38" s="133">
        <v>1944.8</v>
      </c>
      <c r="E38" s="153">
        <v>81077</v>
      </c>
      <c r="F38" s="133">
        <v>455.4</v>
      </c>
      <c r="G38" s="133">
        <v>4297</v>
      </c>
      <c r="H38" s="133">
        <v>2401</v>
      </c>
      <c r="I38" s="133">
        <v>81543</v>
      </c>
    </row>
    <row r="39" spans="1:10" ht="12" customHeight="1" x14ac:dyDescent="0.2">
      <c r="A39" s="53">
        <v>2004</v>
      </c>
      <c r="B39" s="153">
        <v>65623</v>
      </c>
      <c r="C39" s="133">
        <v>222</v>
      </c>
      <c r="D39" s="133">
        <v>1245.5999999999999</v>
      </c>
      <c r="E39" s="153">
        <v>64155</v>
      </c>
      <c r="F39" s="133">
        <v>295.54999999999995</v>
      </c>
      <c r="G39" s="133">
        <v>8394</v>
      </c>
      <c r="H39" s="133">
        <v>2031</v>
      </c>
      <c r="I39" s="133">
        <v>62311</v>
      </c>
    </row>
    <row r="40" spans="1:10" ht="12" customHeight="1" x14ac:dyDescent="0.2">
      <c r="A40" s="53">
        <v>2005</v>
      </c>
      <c r="B40" s="153">
        <v>60272</v>
      </c>
      <c r="C40" s="133">
        <v>2787</v>
      </c>
      <c r="D40" s="133">
        <v>1621</v>
      </c>
      <c r="E40" s="153">
        <v>55864</v>
      </c>
      <c r="F40" s="133">
        <v>424.9818181818182</v>
      </c>
      <c r="G40" s="133">
        <v>7642</v>
      </c>
      <c r="H40" s="133">
        <v>1232</v>
      </c>
      <c r="I40" s="133">
        <v>54033</v>
      </c>
    </row>
    <row r="41" spans="1:10" ht="12" customHeight="1" x14ac:dyDescent="0.2">
      <c r="A41" s="53">
        <v>2006</v>
      </c>
      <c r="B41" s="153">
        <v>77573</v>
      </c>
      <c r="C41" s="133">
        <v>4828</v>
      </c>
      <c r="D41" s="133">
        <v>4925.6000000000004</v>
      </c>
      <c r="E41" s="153">
        <v>67819</v>
      </c>
      <c r="F41" s="133">
        <v>295</v>
      </c>
      <c r="G41" s="133">
        <v>16319</v>
      </c>
      <c r="H41" s="133">
        <v>1556</v>
      </c>
      <c r="I41" s="133">
        <v>61821</v>
      </c>
    </row>
    <row r="42" spans="1:10" ht="12" customHeight="1" x14ac:dyDescent="0.2">
      <c r="A42" s="53">
        <v>2007</v>
      </c>
      <c r="B42" s="153">
        <v>37035</v>
      </c>
      <c r="C42" s="133">
        <v>1122</v>
      </c>
      <c r="D42" s="133">
        <v>2214</v>
      </c>
      <c r="E42" s="153">
        <v>33699</v>
      </c>
      <c r="F42" s="133">
        <v>148</v>
      </c>
      <c r="G42" s="133">
        <v>5375</v>
      </c>
      <c r="H42" s="133">
        <v>1364</v>
      </c>
      <c r="I42" s="133">
        <v>28222</v>
      </c>
    </row>
    <row r="43" spans="1:10" ht="12" customHeight="1" x14ac:dyDescent="0.2">
      <c r="A43" s="53">
        <v>2008</v>
      </c>
      <c r="B43" s="153">
        <v>55532</v>
      </c>
      <c r="C43" s="133">
        <v>1429</v>
      </c>
      <c r="D43" s="133">
        <v>2140</v>
      </c>
      <c r="E43" s="153">
        <v>51963</v>
      </c>
      <c r="F43" s="133">
        <v>997</v>
      </c>
      <c r="G43" s="133">
        <v>9029</v>
      </c>
      <c r="H43" s="133">
        <v>2049</v>
      </c>
      <c r="I43" s="133">
        <v>38171</v>
      </c>
    </row>
    <row r="44" spans="1:10" ht="12" customHeight="1" x14ac:dyDescent="0.2">
      <c r="A44" s="53">
        <v>2009</v>
      </c>
      <c r="B44" s="153">
        <v>53881</v>
      </c>
      <c r="C44" s="133">
        <v>2546</v>
      </c>
      <c r="D44" s="133">
        <v>2341</v>
      </c>
      <c r="E44" s="153">
        <v>48994</v>
      </c>
      <c r="F44" s="133">
        <v>265</v>
      </c>
      <c r="G44" s="133">
        <v>11650</v>
      </c>
      <c r="H44" s="133">
        <v>1375.01</v>
      </c>
      <c r="I44" s="133">
        <v>44295</v>
      </c>
    </row>
    <row r="45" spans="1:10" ht="12" customHeight="1" x14ac:dyDescent="0.2">
      <c r="A45" s="53">
        <v>2010</v>
      </c>
      <c r="B45" s="153">
        <v>72116</v>
      </c>
      <c r="C45" s="133">
        <v>4740</v>
      </c>
      <c r="D45" s="133">
        <v>2738.2</v>
      </c>
      <c r="E45" s="153">
        <v>64638</v>
      </c>
      <c r="F45" s="133">
        <v>885.5596774193549</v>
      </c>
      <c r="G45" s="133">
        <v>15799</v>
      </c>
      <c r="H45" s="133">
        <v>3572.31</v>
      </c>
      <c r="I45" s="133">
        <v>47220</v>
      </c>
    </row>
    <row r="46" spans="1:10" ht="12" customHeight="1" x14ac:dyDescent="0.2">
      <c r="A46" s="53">
        <v>2011</v>
      </c>
      <c r="B46" s="153">
        <v>80574</v>
      </c>
      <c r="C46" s="133">
        <v>5004</v>
      </c>
      <c r="D46" s="133">
        <v>5576</v>
      </c>
      <c r="E46" s="153">
        <v>69994</v>
      </c>
      <c r="F46" s="133">
        <v>388.62547169811319</v>
      </c>
      <c r="G46" s="133">
        <v>20645</v>
      </c>
      <c r="H46" s="133">
        <v>1262.8800000000001</v>
      </c>
      <c r="I46" s="133">
        <v>44432</v>
      </c>
    </row>
    <row r="47" spans="1:10" ht="12" customHeight="1" x14ac:dyDescent="0.2">
      <c r="A47" s="53">
        <v>2012</v>
      </c>
      <c r="B47" s="153">
        <v>58299.7</v>
      </c>
      <c r="C47" s="133">
        <v>1715</v>
      </c>
      <c r="D47" s="133">
        <v>3280.7</v>
      </c>
      <c r="E47" s="153">
        <v>53304</v>
      </c>
      <c r="F47" s="133">
        <v>295.935593220339</v>
      </c>
      <c r="G47" s="133">
        <v>7824</v>
      </c>
      <c r="H47" s="133">
        <v>3423.09</v>
      </c>
      <c r="I47" s="133">
        <v>52184</v>
      </c>
    </row>
    <row r="48" spans="1:10" ht="12" customHeight="1" x14ac:dyDescent="0.2">
      <c r="A48" s="53">
        <v>2013</v>
      </c>
      <c r="B48" s="153">
        <v>67603.199999999997</v>
      </c>
      <c r="C48" s="133">
        <v>1987</v>
      </c>
      <c r="D48" s="133">
        <v>2058.1999999999998</v>
      </c>
      <c r="E48" s="153">
        <v>63508</v>
      </c>
      <c r="F48" s="133">
        <v>324.40204081632658</v>
      </c>
      <c r="G48" s="133">
        <v>13397</v>
      </c>
      <c r="H48" s="133">
        <v>3691.96</v>
      </c>
      <c r="I48" s="133">
        <v>68380</v>
      </c>
      <c r="J48" s="170"/>
    </row>
    <row r="49" spans="1:9" ht="12" customHeight="1" x14ac:dyDescent="0.2">
      <c r="A49" s="53">
        <v>2014</v>
      </c>
      <c r="B49" s="153">
        <v>78254.45</v>
      </c>
      <c r="C49" s="133">
        <v>2788</v>
      </c>
      <c r="D49" s="133">
        <v>2385.4499999999998</v>
      </c>
      <c r="E49" s="153">
        <v>72871</v>
      </c>
      <c r="F49" s="133">
        <v>453.20135135135138</v>
      </c>
      <c r="G49" s="133">
        <v>19389</v>
      </c>
      <c r="H49" s="133">
        <v>3723.52</v>
      </c>
      <c r="I49" s="133">
        <v>77982</v>
      </c>
    </row>
    <row r="50" spans="1:9" ht="12" customHeight="1" x14ac:dyDescent="0.2">
      <c r="A50" s="53">
        <v>2015</v>
      </c>
      <c r="B50" s="153">
        <v>126881.65</v>
      </c>
      <c r="C50" s="133">
        <v>4043</v>
      </c>
      <c r="D50" s="133">
        <v>6151.65</v>
      </c>
      <c r="E50" s="153">
        <v>116657</v>
      </c>
      <c r="F50" s="133">
        <v>785.55000000000007</v>
      </c>
      <c r="G50" s="133">
        <v>37763</v>
      </c>
      <c r="H50" s="133">
        <v>10693.89</v>
      </c>
      <c r="I50" s="133">
        <v>88691</v>
      </c>
    </row>
    <row r="51" spans="1:9" ht="12" customHeight="1" x14ac:dyDescent="0.2">
      <c r="A51" s="53">
        <v>2016</v>
      </c>
      <c r="B51" s="153">
        <v>91047.5</v>
      </c>
      <c r="C51" s="133">
        <v>3050</v>
      </c>
      <c r="D51" s="133">
        <v>3705.5</v>
      </c>
      <c r="E51" s="153">
        <v>84192</v>
      </c>
      <c r="F51" s="133">
        <v>565.4</v>
      </c>
      <c r="G51" s="133">
        <v>20515</v>
      </c>
      <c r="H51" s="133">
        <v>4198.8500000000004</v>
      </c>
      <c r="I51" s="133">
        <v>79253</v>
      </c>
    </row>
    <row r="52" spans="1:9" ht="12" customHeight="1" x14ac:dyDescent="0.2">
      <c r="A52" s="53">
        <v>2017</v>
      </c>
      <c r="B52" s="153">
        <v>68204</v>
      </c>
      <c r="C52" s="133">
        <v>47</v>
      </c>
      <c r="D52" s="133">
        <v>3853</v>
      </c>
      <c r="E52" s="153">
        <v>64144</v>
      </c>
      <c r="F52" s="133">
        <v>262</v>
      </c>
      <c r="G52" s="133">
        <v>16328</v>
      </c>
      <c r="H52" s="133">
        <v>1735.84</v>
      </c>
      <c r="I52" s="133">
        <v>56265</v>
      </c>
    </row>
    <row r="53" spans="1:9" ht="12" customHeight="1" x14ac:dyDescent="0.2">
      <c r="A53" s="53">
        <v>2018</v>
      </c>
      <c r="B53" s="153">
        <v>42120</v>
      </c>
      <c r="C53" s="133">
        <v>24</v>
      </c>
      <c r="D53" s="133">
        <v>1140</v>
      </c>
      <c r="E53" s="153">
        <v>40906</v>
      </c>
      <c r="F53" s="133">
        <v>134</v>
      </c>
      <c r="G53" s="133">
        <v>9498</v>
      </c>
      <c r="H53" s="133">
        <v>1335.81</v>
      </c>
      <c r="I53" s="133">
        <v>38816</v>
      </c>
    </row>
    <row r="54" spans="1:9" ht="12" customHeight="1" x14ac:dyDescent="0.2">
      <c r="A54" s="53">
        <v>2019</v>
      </c>
      <c r="B54" s="153">
        <v>34556</v>
      </c>
      <c r="C54" s="133">
        <v>23</v>
      </c>
      <c r="D54" s="133">
        <v>74</v>
      </c>
      <c r="E54" s="153">
        <v>34472</v>
      </c>
      <c r="F54" s="133">
        <v>6</v>
      </c>
      <c r="G54" s="133">
        <v>5637</v>
      </c>
      <c r="H54" s="133">
        <v>1431</v>
      </c>
      <c r="I54" s="133">
        <v>41090</v>
      </c>
    </row>
    <row r="55" spans="1:9" ht="12" customHeight="1" x14ac:dyDescent="0.2">
      <c r="A55" s="53">
        <v>2020</v>
      </c>
      <c r="B55" s="153">
        <v>65466.45</v>
      </c>
      <c r="C55" s="133">
        <v>13</v>
      </c>
      <c r="D55" s="133">
        <v>1389.45</v>
      </c>
      <c r="E55" s="153">
        <v>64064</v>
      </c>
      <c r="F55" s="133">
        <v>171.9</v>
      </c>
      <c r="G55" s="133">
        <v>8410</v>
      </c>
      <c r="H55" s="133">
        <v>1764</v>
      </c>
      <c r="I55" s="133">
        <v>70654</v>
      </c>
    </row>
    <row r="56" spans="1:9" ht="12" customHeight="1" x14ac:dyDescent="0.2">
      <c r="A56" s="53">
        <v>2021</v>
      </c>
      <c r="B56" s="153">
        <v>56799.7</v>
      </c>
      <c r="C56" s="133">
        <v>7</v>
      </c>
      <c r="D56" s="133">
        <v>2283.6999999999998</v>
      </c>
      <c r="E56" s="153">
        <v>54489</v>
      </c>
      <c r="F56" s="133">
        <v>102</v>
      </c>
      <c r="G56" s="133">
        <v>11225</v>
      </c>
      <c r="H56" s="133">
        <v>1645</v>
      </c>
      <c r="I56" s="133">
        <v>52076</v>
      </c>
    </row>
    <row r="57" spans="1:9" ht="12" customHeight="1" x14ac:dyDescent="0.2">
      <c r="A57" s="53">
        <v>2022</v>
      </c>
      <c r="B57" s="153">
        <v>78494</v>
      </c>
      <c r="C57" s="133">
        <v>65</v>
      </c>
      <c r="D57" s="133">
        <v>3548.8</v>
      </c>
      <c r="E57" s="153">
        <v>74810</v>
      </c>
      <c r="F57" s="133">
        <v>302</v>
      </c>
      <c r="G57" s="133">
        <v>16086</v>
      </c>
      <c r="H57" s="133">
        <v>1221</v>
      </c>
      <c r="I57" s="133">
        <v>64497</v>
      </c>
    </row>
    <row r="58" spans="1:9" ht="12" customHeight="1" x14ac:dyDescent="0.2">
      <c r="A58" s="362" t="s">
        <v>380</v>
      </c>
      <c r="B58" s="154">
        <v>54722</v>
      </c>
      <c r="C58" s="292">
        <v>51</v>
      </c>
      <c r="D58" s="292">
        <v>2162</v>
      </c>
      <c r="E58" s="154">
        <v>52439</v>
      </c>
      <c r="F58" s="292">
        <v>136</v>
      </c>
      <c r="G58" s="292">
        <v>11002</v>
      </c>
      <c r="H58" s="292">
        <v>1832</v>
      </c>
      <c r="I58" s="292">
        <v>49410</v>
      </c>
    </row>
    <row r="59" spans="1:9" ht="12" customHeight="1" x14ac:dyDescent="0.2">
      <c r="A59" s="362" t="s">
        <v>130</v>
      </c>
      <c r="B59" s="39" t="s">
        <v>401</v>
      </c>
      <c r="C59" s="42"/>
      <c r="D59" s="42"/>
      <c r="E59" s="40"/>
      <c r="F59" s="40"/>
      <c r="G59" s="40"/>
      <c r="H59" s="40"/>
      <c r="I59" s="42" t="s">
        <v>402</v>
      </c>
    </row>
    <row r="60" spans="1:9" ht="12" customHeight="1" x14ac:dyDescent="0.2">
      <c r="A60" s="957" t="s">
        <v>403</v>
      </c>
      <c r="B60" s="957"/>
      <c r="C60" s="957"/>
      <c r="D60" s="957"/>
      <c r="E60" s="957"/>
      <c r="F60" s="957"/>
      <c r="G60" s="957"/>
      <c r="H60" s="957"/>
      <c r="I60" s="957"/>
    </row>
    <row r="61" spans="1:9" ht="24.75" customHeight="1" x14ac:dyDescent="0.2">
      <c r="A61" s="946"/>
      <c r="B61" s="946"/>
      <c r="C61" s="946"/>
      <c r="D61" s="946"/>
      <c r="E61" s="946"/>
      <c r="F61" s="946"/>
      <c r="G61" s="946"/>
      <c r="H61" s="946"/>
      <c r="I61" s="946"/>
    </row>
    <row r="62" spans="1:9" ht="12" customHeight="1" x14ac:dyDescent="0.2">
      <c r="A62" s="946" t="s">
        <v>404</v>
      </c>
      <c r="B62" s="946"/>
      <c r="C62" s="946"/>
      <c r="D62" s="946"/>
      <c r="E62" s="946"/>
      <c r="F62" s="946"/>
      <c r="G62" s="946"/>
      <c r="H62" s="946"/>
      <c r="I62" s="946"/>
    </row>
    <row r="63" spans="1:9" ht="21.75" customHeight="1" x14ac:dyDescent="0.2">
      <c r="A63" s="946"/>
      <c r="B63" s="946"/>
      <c r="C63" s="946"/>
      <c r="D63" s="946"/>
      <c r="E63" s="946"/>
      <c r="F63" s="946"/>
      <c r="G63" s="946"/>
      <c r="H63" s="946"/>
      <c r="I63" s="946"/>
    </row>
    <row r="64" spans="1:9" ht="12" customHeight="1" x14ac:dyDescent="0.2">
      <c r="A64" s="946" t="s">
        <v>405</v>
      </c>
      <c r="B64" s="946"/>
      <c r="C64" s="946"/>
      <c r="D64" s="946"/>
      <c r="E64" s="946"/>
      <c r="F64" s="946"/>
      <c r="G64" s="946"/>
      <c r="H64" s="946"/>
      <c r="I64" s="946"/>
    </row>
    <row r="65" spans="1:12" ht="10" x14ac:dyDescent="0.2">
      <c r="A65" s="946" t="s">
        <v>406</v>
      </c>
      <c r="B65" s="946"/>
      <c r="C65" s="946"/>
      <c r="D65" s="946"/>
      <c r="E65" s="946"/>
      <c r="F65" s="946"/>
      <c r="G65" s="946"/>
      <c r="H65" s="946"/>
      <c r="I65" s="946"/>
      <c r="J65" s="614"/>
    </row>
    <row r="66" spans="1:12" ht="15.75" customHeight="1" x14ac:dyDescent="0.2">
      <c r="A66" s="63" t="s">
        <v>407</v>
      </c>
      <c r="B66" s="614"/>
      <c r="C66" s="614"/>
      <c r="D66" s="614"/>
      <c r="E66" s="614"/>
      <c r="F66" s="614"/>
      <c r="G66" s="614"/>
      <c r="H66" s="614"/>
      <c r="I66" s="614"/>
    </row>
    <row r="67" spans="1:12" ht="36" customHeight="1" x14ac:dyDescent="0.2">
      <c r="A67" s="946" t="s">
        <v>408</v>
      </c>
      <c r="B67" s="946"/>
      <c r="C67" s="946"/>
      <c r="D67" s="946"/>
      <c r="E67" s="946"/>
      <c r="F67" s="946"/>
      <c r="G67" s="946"/>
      <c r="H67" s="946"/>
      <c r="I67" s="946"/>
    </row>
    <row r="68" spans="1:12" ht="11.25" customHeight="1" x14ac:dyDescent="0.2">
      <c r="A68" s="974" t="s">
        <v>409</v>
      </c>
      <c r="B68" s="974"/>
      <c r="C68" s="974"/>
      <c r="D68" s="974"/>
      <c r="E68" s="974"/>
      <c r="F68" s="974"/>
      <c r="G68" s="974"/>
      <c r="H68" s="974"/>
      <c r="I68" s="974"/>
      <c r="J68" s="974"/>
      <c r="K68" s="974"/>
      <c r="L68" s="974"/>
    </row>
    <row r="69" spans="1:12" ht="12" customHeight="1" x14ac:dyDescent="0.2">
      <c r="A69" s="63" t="s">
        <v>410</v>
      </c>
      <c r="B69" s="112"/>
      <c r="C69" s="112"/>
      <c r="D69" s="112"/>
      <c r="E69" s="112"/>
      <c r="F69" s="112"/>
      <c r="G69" s="112"/>
      <c r="H69" s="112"/>
      <c r="I69" s="112"/>
    </row>
    <row r="70" spans="1:12" ht="12" customHeight="1" x14ac:dyDescent="0.2">
      <c r="A70" s="953" t="s">
        <v>411</v>
      </c>
      <c r="B70" s="953"/>
      <c r="C70" s="953"/>
      <c r="D70" s="953"/>
      <c r="E70" s="953"/>
      <c r="F70" s="953"/>
      <c r="G70" s="953"/>
      <c r="H70" s="953"/>
      <c r="I70" s="953"/>
    </row>
    <row r="71" spans="1:12" ht="12" customHeight="1" x14ac:dyDescent="0.2">
      <c r="A71" s="962" t="s">
        <v>412</v>
      </c>
      <c r="B71" s="962"/>
      <c r="C71" s="962"/>
      <c r="D71" s="962"/>
      <c r="E71" s="962"/>
      <c r="F71" s="962"/>
      <c r="G71" s="962"/>
      <c r="H71" s="962"/>
      <c r="I71" s="962"/>
    </row>
    <row r="72" spans="1:12" ht="22.5" customHeight="1" x14ac:dyDescent="0.2">
      <c r="A72" s="946" t="s">
        <v>413</v>
      </c>
      <c r="B72" s="946"/>
      <c r="C72" s="946"/>
      <c r="D72" s="946"/>
      <c r="E72" s="946"/>
      <c r="F72" s="946"/>
      <c r="G72" s="946"/>
      <c r="H72" s="946"/>
      <c r="I72" s="946"/>
    </row>
    <row r="73" spans="1:12" ht="12" customHeight="1" x14ac:dyDescent="0.2">
      <c r="B73" s="32"/>
      <c r="C73" s="60"/>
      <c r="D73" s="60"/>
      <c r="E73" s="32"/>
      <c r="F73" s="32"/>
      <c r="G73" s="32"/>
      <c r="H73" s="32"/>
      <c r="I73" s="32"/>
    </row>
    <row r="74" spans="1:12" ht="12" customHeight="1" x14ac:dyDescent="0.2">
      <c r="B74" s="32"/>
      <c r="C74" s="60"/>
      <c r="D74" s="60"/>
      <c r="E74" s="32"/>
      <c r="F74" s="32"/>
      <c r="G74" s="32"/>
      <c r="H74" s="32"/>
      <c r="I74" s="32"/>
    </row>
    <row r="75" spans="1:12" ht="12" customHeight="1" x14ac:dyDescent="0.2">
      <c r="B75" s="32"/>
      <c r="C75" s="60"/>
      <c r="D75" s="60"/>
      <c r="E75" s="32"/>
      <c r="F75" s="32"/>
      <c r="G75" s="32"/>
      <c r="H75" s="32"/>
      <c r="I75" s="32"/>
    </row>
    <row r="76" spans="1:12" s="275" customFormat="1" ht="12" customHeight="1" x14ac:dyDescent="0.2">
      <c r="A76" s="243"/>
      <c r="B76" s="263"/>
      <c r="C76" s="264"/>
      <c r="D76" s="264"/>
      <c r="E76" s="263"/>
      <c r="F76" s="263"/>
      <c r="G76" s="263"/>
      <c r="H76" s="263"/>
      <c r="I76" s="263"/>
    </row>
    <row r="77" spans="1:12" ht="12" customHeight="1" x14ac:dyDescent="0.2">
      <c r="B77" s="32"/>
    </row>
    <row r="78" spans="1:12" ht="12" customHeight="1" x14ac:dyDescent="0.2">
      <c r="B78" s="32"/>
    </row>
    <row r="84" spans="1:9" ht="12" customHeight="1" x14ac:dyDescent="0.2">
      <c r="A84" s="946" t="s">
        <v>414</v>
      </c>
      <c r="B84" s="946"/>
      <c r="C84" s="946"/>
      <c r="D84" s="946"/>
      <c r="E84" s="946"/>
      <c r="F84" s="946"/>
      <c r="G84" s="946"/>
      <c r="H84" s="946"/>
      <c r="I84" s="946"/>
    </row>
    <row r="85" spans="1:9" ht="12" customHeight="1" x14ac:dyDescent="0.2">
      <c r="A85" s="939"/>
      <c r="B85" s="939"/>
      <c r="C85" s="939"/>
      <c r="D85" s="939"/>
      <c r="E85" s="939"/>
      <c r="F85" s="939"/>
      <c r="G85" s="939"/>
      <c r="H85" s="939"/>
      <c r="I85" s="939"/>
    </row>
    <row r="86" spans="1:9" ht="10" x14ac:dyDescent="0.2">
      <c r="A86" s="824"/>
      <c r="B86" s="967" t="s">
        <v>392</v>
      </c>
      <c r="C86" s="980" t="s">
        <v>393</v>
      </c>
      <c r="D86" s="980"/>
      <c r="E86" s="827"/>
      <c r="F86" s="980" t="s">
        <v>394</v>
      </c>
      <c r="G86" s="980"/>
      <c r="H86" s="980"/>
      <c r="I86" s="828" t="s">
        <v>395</v>
      </c>
    </row>
    <row r="87" spans="1:9" ht="11.25" customHeight="1" x14ac:dyDescent="0.2">
      <c r="A87" s="940" t="s">
        <v>298</v>
      </c>
      <c r="B87" s="968"/>
      <c r="C87" s="968" t="s">
        <v>396</v>
      </c>
      <c r="D87" s="335"/>
      <c r="E87" s="968" t="s">
        <v>373</v>
      </c>
      <c r="F87" s="968" t="s">
        <v>374</v>
      </c>
      <c r="G87" s="968" t="s">
        <v>397</v>
      </c>
      <c r="H87" s="975" t="s">
        <v>376</v>
      </c>
      <c r="I87" s="968" t="s">
        <v>398</v>
      </c>
    </row>
    <row r="88" spans="1:9" x14ac:dyDescent="0.2">
      <c r="A88" s="966"/>
      <c r="B88" s="969"/>
      <c r="C88" s="969"/>
      <c r="D88" s="355" t="s">
        <v>400</v>
      </c>
      <c r="E88" s="969"/>
      <c r="F88" s="969"/>
      <c r="G88" s="969"/>
      <c r="H88" s="976"/>
      <c r="I88" s="969"/>
    </row>
    <row r="89" spans="1:9" ht="8.25" hidden="1" customHeight="1" x14ac:dyDescent="0.2">
      <c r="A89" s="53" t="s">
        <v>193</v>
      </c>
      <c r="B89" s="149" t="e">
        <f>AVERAGE(B6:B10)</f>
        <v>#DIV/0!</v>
      </c>
      <c r="C89" s="129" t="e">
        <f>AVERAGE(C6:C10)</f>
        <v>#DIV/0!</v>
      </c>
      <c r="D89" s="129" t="e">
        <f>AVERAGE(D6:D10)</f>
        <v>#DIV/0!</v>
      </c>
      <c r="E89" s="149" t="e">
        <f>AVERAGE(E6:E10)</f>
        <v>#DIV/0!</v>
      </c>
      <c r="F89" s="149"/>
      <c r="G89" s="149"/>
      <c r="H89" s="149" t="e">
        <f>AVERAGE(G6:G10)</f>
        <v>#DIV/0!</v>
      </c>
      <c r="I89" s="149" t="e">
        <f>AVERAGE(I6:I10)</f>
        <v>#DIV/0!</v>
      </c>
    </row>
    <row r="90" spans="1:9" ht="12" customHeight="1" x14ac:dyDescent="0.2">
      <c r="A90" s="53" t="s">
        <v>44</v>
      </c>
      <c r="B90" s="31">
        <f>AVERAGE(B16:B20)</f>
        <v>16709.44604427796</v>
      </c>
      <c r="C90" s="34">
        <f>AVERAGE(C16:C20)</f>
        <v>55.230190619420718</v>
      </c>
      <c r="D90" s="129">
        <f>AVERAGE(D16:D20)</f>
        <v>0</v>
      </c>
      <c r="E90" s="129">
        <f>AVERAGE(E16:E20)</f>
        <v>16654.2</v>
      </c>
      <c r="F90" s="34" t="s">
        <v>24</v>
      </c>
      <c r="G90" s="129">
        <f>AVERAGE(G16:G20)</f>
        <v>973.2</v>
      </c>
      <c r="H90" s="129">
        <f>AVERAGE(H16:H20)</f>
        <v>0</v>
      </c>
      <c r="I90" s="129">
        <f>AVERAGE(I16:I20)</f>
        <v>10009.799999999999</v>
      </c>
    </row>
    <row r="91" spans="1:9" ht="12" customHeight="1" x14ac:dyDescent="0.2">
      <c r="A91" s="53" t="s">
        <v>45</v>
      </c>
      <c r="B91" s="31">
        <f>AVERAGE(B21:B25)</f>
        <v>21036.184478387157</v>
      </c>
      <c r="C91" s="34">
        <f>AVERAGE(C21:C25)</f>
        <v>71.071809479376753</v>
      </c>
      <c r="D91" s="129">
        <f>AVERAGE(D21:D25)</f>
        <v>7.76</v>
      </c>
      <c r="E91" s="129">
        <f>AVERAGE(E21:E25)</f>
        <v>20957.400000000001</v>
      </c>
      <c r="F91" s="34" t="s">
        <v>24</v>
      </c>
      <c r="G91" s="129">
        <f>AVERAGE(G21:G25)</f>
        <v>901.6</v>
      </c>
      <c r="H91" s="129">
        <f>AVERAGE(H21:H25)</f>
        <v>0</v>
      </c>
      <c r="I91" s="129">
        <f>AVERAGE(I21:I25)</f>
        <v>14563</v>
      </c>
    </row>
    <row r="92" spans="1:9" ht="12" customHeight="1" x14ac:dyDescent="0.2">
      <c r="A92" s="53" t="s">
        <v>46</v>
      </c>
      <c r="B92" s="31">
        <f>AVERAGE(B26:B30)</f>
        <v>12983.675001383561</v>
      </c>
      <c r="C92" s="34">
        <f>AVERAGE(C26:C30)</f>
        <v>29.591814246941482</v>
      </c>
      <c r="D92" s="129">
        <f>AVERAGE(D26:D30)</f>
        <v>14.860000000000003</v>
      </c>
      <c r="E92" s="129">
        <f>AVERAGE(E26:E30)</f>
        <v>12939.2</v>
      </c>
      <c r="F92" s="34" t="s">
        <v>24</v>
      </c>
      <c r="G92" s="129">
        <f>AVERAGE(G26:G30)</f>
        <v>226.6</v>
      </c>
      <c r="H92" s="129">
        <f>AVERAGE(H26:H30)</f>
        <v>0</v>
      </c>
      <c r="I92" s="129">
        <f>AVERAGE(I26:I30)</f>
        <v>10747.8</v>
      </c>
    </row>
    <row r="93" spans="1:9" ht="12" customHeight="1" x14ac:dyDescent="0.2">
      <c r="A93" s="53" t="s">
        <v>47</v>
      </c>
      <c r="B93" s="31">
        <f>AVERAGE(B31:B35)</f>
        <v>17957.440000000002</v>
      </c>
      <c r="C93" s="34">
        <f>AVERAGE(C31:C35)</f>
        <v>4.58</v>
      </c>
      <c r="D93" s="129">
        <f>AVERAGE(D31:D35)</f>
        <v>28.879999999999995</v>
      </c>
      <c r="E93" s="129">
        <f>AVERAGE(E31:E35)</f>
        <v>17923.8</v>
      </c>
      <c r="F93" s="34" t="s">
        <v>24</v>
      </c>
      <c r="G93" s="129">
        <f>AVERAGE(G31:G35)</f>
        <v>316.60000000000002</v>
      </c>
      <c r="H93" s="129">
        <f>AVERAGE(H31:H35)</f>
        <v>96.2</v>
      </c>
      <c r="I93" s="129">
        <f>AVERAGE(I31:I35)</f>
        <v>13902.2</v>
      </c>
    </row>
    <row r="94" spans="1:9" ht="12" customHeight="1" x14ac:dyDescent="0.2">
      <c r="A94" s="53" t="s">
        <v>48</v>
      </c>
      <c r="B94" s="31">
        <f t="shared" ref="B94:I94" si="0">AVERAGE(B36:B40)</f>
        <v>70287.495999999999</v>
      </c>
      <c r="C94" s="34">
        <f t="shared" si="0"/>
        <v>610.89599999999996</v>
      </c>
      <c r="D94" s="129">
        <f t="shared" si="0"/>
        <v>1264.3799999999999</v>
      </c>
      <c r="E94" s="129">
        <f t="shared" si="0"/>
        <v>68412</v>
      </c>
      <c r="F94" s="34">
        <f t="shared" si="0"/>
        <v>264.85636363636365</v>
      </c>
      <c r="G94" s="129">
        <f t="shared" si="0"/>
        <v>4623.6000000000004</v>
      </c>
      <c r="H94" s="129">
        <f t="shared" si="0"/>
        <v>2201.8000000000002</v>
      </c>
      <c r="I94" s="129">
        <f t="shared" si="0"/>
        <v>66711.199999999997</v>
      </c>
    </row>
    <row r="95" spans="1:9" ht="12" customHeight="1" x14ac:dyDescent="0.2">
      <c r="A95" s="53" t="s">
        <v>49</v>
      </c>
      <c r="B95" s="31">
        <f>AVERAGE(B41:B45)</f>
        <v>59227.4</v>
      </c>
      <c r="C95" s="34">
        <f t="shared" ref="C95:I95" si="1">AVERAGE(C41:C45)</f>
        <v>2933</v>
      </c>
      <c r="D95" s="31">
        <f t="shared" si="1"/>
        <v>2871.7599999999998</v>
      </c>
      <c r="E95" s="31">
        <f t="shared" si="1"/>
        <v>53422.6</v>
      </c>
      <c r="F95" s="34">
        <f t="shared" si="1"/>
        <v>518.11193548387098</v>
      </c>
      <c r="G95" s="129">
        <f t="shared" si="1"/>
        <v>11634.4</v>
      </c>
      <c r="H95" s="129">
        <f t="shared" si="1"/>
        <v>1983.2639999999999</v>
      </c>
      <c r="I95" s="129">
        <f t="shared" si="1"/>
        <v>43945.8</v>
      </c>
    </row>
    <row r="96" spans="1:9" ht="12" customHeight="1" x14ac:dyDescent="0.2">
      <c r="A96" s="53">
        <v>2011</v>
      </c>
      <c r="B96" s="31">
        <f t="shared" ref="B96:I106" si="2">B46</f>
        <v>80574</v>
      </c>
      <c r="C96" s="34">
        <f t="shared" si="2"/>
        <v>5004</v>
      </c>
      <c r="D96" s="129">
        <f t="shared" si="2"/>
        <v>5576</v>
      </c>
      <c r="E96" s="129">
        <f t="shared" si="2"/>
        <v>69994</v>
      </c>
      <c r="F96" s="34">
        <f t="shared" si="2"/>
        <v>388.62547169811319</v>
      </c>
      <c r="G96" s="129">
        <f t="shared" si="2"/>
        <v>20645</v>
      </c>
      <c r="H96" s="129">
        <f t="shared" si="2"/>
        <v>1262.8800000000001</v>
      </c>
      <c r="I96" s="129">
        <f t="shared" si="2"/>
        <v>44432</v>
      </c>
    </row>
    <row r="97" spans="1:9" ht="12" customHeight="1" x14ac:dyDescent="0.2">
      <c r="A97" s="53">
        <v>2012</v>
      </c>
      <c r="B97" s="31">
        <f t="shared" si="2"/>
        <v>58299.7</v>
      </c>
      <c r="C97" s="34">
        <f t="shared" si="2"/>
        <v>1715</v>
      </c>
      <c r="D97" s="129">
        <f t="shared" si="2"/>
        <v>3280.7</v>
      </c>
      <c r="E97" s="129">
        <f t="shared" si="2"/>
        <v>53304</v>
      </c>
      <c r="F97" s="34">
        <f t="shared" si="2"/>
        <v>295.935593220339</v>
      </c>
      <c r="G97" s="129">
        <f t="shared" si="2"/>
        <v>7824</v>
      </c>
      <c r="H97" s="129">
        <f t="shared" si="2"/>
        <v>3423.09</v>
      </c>
      <c r="I97" s="129">
        <f t="shared" si="2"/>
        <v>52184</v>
      </c>
    </row>
    <row r="98" spans="1:9" ht="12" customHeight="1" x14ac:dyDescent="0.2">
      <c r="A98" s="53">
        <v>2013</v>
      </c>
      <c r="B98" s="31">
        <f t="shared" si="2"/>
        <v>67603.199999999997</v>
      </c>
      <c r="C98" s="34">
        <f t="shared" si="2"/>
        <v>1987</v>
      </c>
      <c r="D98" s="129">
        <f t="shared" si="2"/>
        <v>2058.1999999999998</v>
      </c>
      <c r="E98" s="129">
        <f t="shared" si="2"/>
        <v>63508</v>
      </c>
      <c r="F98" s="34">
        <f t="shared" si="2"/>
        <v>324.40204081632658</v>
      </c>
      <c r="G98" s="129">
        <f t="shared" si="2"/>
        <v>13397</v>
      </c>
      <c r="H98" s="129">
        <f t="shared" si="2"/>
        <v>3691.96</v>
      </c>
      <c r="I98" s="129">
        <f t="shared" si="2"/>
        <v>68380</v>
      </c>
    </row>
    <row r="99" spans="1:9" ht="12" customHeight="1" x14ac:dyDescent="0.2">
      <c r="A99" s="53">
        <v>2014</v>
      </c>
      <c r="B99" s="31">
        <f t="shared" si="2"/>
        <v>78254.45</v>
      </c>
      <c r="C99" s="34">
        <f t="shared" si="2"/>
        <v>2788</v>
      </c>
      <c r="D99" s="129">
        <f t="shared" si="2"/>
        <v>2385.4499999999998</v>
      </c>
      <c r="E99" s="129">
        <f t="shared" si="2"/>
        <v>72871</v>
      </c>
      <c r="F99" s="34">
        <f t="shared" si="2"/>
        <v>453.20135135135138</v>
      </c>
      <c r="G99" s="129">
        <f t="shared" si="2"/>
        <v>19389</v>
      </c>
      <c r="H99" s="129">
        <f t="shared" si="2"/>
        <v>3723.52</v>
      </c>
      <c r="I99" s="129">
        <f t="shared" si="2"/>
        <v>77982</v>
      </c>
    </row>
    <row r="100" spans="1:9" ht="12" customHeight="1" x14ac:dyDescent="0.2">
      <c r="A100" s="53">
        <v>2015</v>
      </c>
      <c r="B100" s="31">
        <f t="shared" si="2"/>
        <v>126881.65</v>
      </c>
      <c r="C100" s="34">
        <f t="shared" si="2"/>
        <v>4043</v>
      </c>
      <c r="D100" s="129">
        <f t="shared" si="2"/>
        <v>6151.65</v>
      </c>
      <c r="E100" s="129">
        <f t="shared" si="2"/>
        <v>116657</v>
      </c>
      <c r="F100" s="34">
        <f t="shared" si="2"/>
        <v>785.55000000000007</v>
      </c>
      <c r="G100" s="129">
        <f t="shared" si="2"/>
        <v>37763</v>
      </c>
      <c r="H100" s="129">
        <f t="shared" si="2"/>
        <v>10693.89</v>
      </c>
      <c r="I100" s="129">
        <f t="shared" si="2"/>
        <v>88691</v>
      </c>
    </row>
    <row r="101" spans="1:9" ht="12" customHeight="1" x14ac:dyDescent="0.2">
      <c r="A101" s="53">
        <v>2016</v>
      </c>
      <c r="B101" s="31">
        <f t="shared" si="2"/>
        <v>91047.5</v>
      </c>
      <c r="C101" s="34">
        <f t="shared" si="2"/>
        <v>3050</v>
      </c>
      <c r="D101" s="129">
        <f t="shared" si="2"/>
        <v>3705.5</v>
      </c>
      <c r="E101" s="129">
        <f t="shared" si="2"/>
        <v>84192</v>
      </c>
      <c r="F101" s="34">
        <f t="shared" si="2"/>
        <v>565.4</v>
      </c>
      <c r="G101" s="129">
        <f t="shared" si="2"/>
        <v>20515</v>
      </c>
      <c r="H101" s="129">
        <f t="shared" si="2"/>
        <v>4198.8500000000004</v>
      </c>
      <c r="I101" s="129">
        <f t="shared" si="2"/>
        <v>79253</v>
      </c>
    </row>
    <row r="102" spans="1:9" ht="12" customHeight="1" x14ac:dyDescent="0.2">
      <c r="A102" s="53">
        <v>2017</v>
      </c>
      <c r="B102" s="31">
        <f t="shared" si="2"/>
        <v>68204</v>
      </c>
      <c r="C102" s="34">
        <f t="shared" si="2"/>
        <v>47</v>
      </c>
      <c r="D102" s="129">
        <f t="shared" si="2"/>
        <v>3853</v>
      </c>
      <c r="E102" s="129">
        <f t="shared" si="2"/>
        <v>64144</v>
      </c>
      <c r="F102" s="34">
        <f t="shared" si="2"/>
        <v>262</v>
      </c>
      <c r="G102" s="129">
        <f t="shared" si="2"/>
        <v>16328</v>
      </c>
      <c r="H102" s="129">
        <f t="shared" si="2"/>
        <v>1735.84</v>
      </c>
      <c r="I102" s="129">
        <f t="shared" si="2"/>
        <v>56265</v>
      </c>
    </row>
    <row r="103" spans="1:9" ht="12" customHeight="1" x14ac:dyDescent="0.2">
      <c r="A103" s="53">
        <v>2018</v>
      </c>
      <c r="B103" s="31">
        <f t="shared" si="2"/>
        <v>42120</v>
      </c>
      <c r="C103" s="34">
        <f t="shared" si="2"/>
        <v>24</v>
      </c>
      <c r="D103" s="129">
        <f t="shared" si="2"/>
        <v>1140</v>
      </c>
      <c r="E103" s="129">
        <f t="shared" si="2"/>
        <v>40906</v>
      </c>
      <c r="F103" s="34">
        <f t="shared" si="2"/>
        <v>134</v>
      </c>
      <c r="G103" s="129">
        <f t="shared" si="2"/>
        <v>9498</v>
      </c>
      <c r="H103" s="129">
        <f t="shared" si="2"/>
        <v>1335.81</v>
      </c>
      <c r="I103" s="129">
        <f t="shared" si="2"/>
        <v>38816</v>
      </c>
    </row>
    <row r="104" spans="1:9" ht="12" customHeight="1" x14ac:dyDescent="0.2">
      <c r="A104" s="53">
        <v>2019</v>
      </c>
      <c r="B104" s="31">
        <f t="shared" si="2"/>
        <v>34556</v>
      </c>
      <c r="C104" s="34">
        <f t="shared" si="2"/>
        <v>23</v>
      </c>
      <c r="D104" s="129">
        <f t="shared" si="2"/>
        <v>74</v>
      </c>
      <c r="E104" s="129">
        <f t="shared" si="2"/>
        <v>34472</v>
      </c>
      <c r="F104" s="34">
        <f t="shared" si="2"/>
        <v>6</v>
      </c>
      <c r="G104" s="129">
        <f t="shared" si="2"/>
        <v>5637</v>
      </c>
      <c r="H104" s="129">
        <f t="shared" si="2"/>
        <v>1431</v>
      </c>
      <c r="I104" s="129">
        <f t="shared" si="2"/>
        <v>41090</v>
      </c>
    </row>
    <row r="105" spans="1:9" ht="12" customHeight="1" x14ac:dyDescent="0.2">
      <c r="A105" s="53">
        <v>2020</v>
      </c>
      <c r="B105" s="31">
        <f t="shared" si="2"/>
        <v>65466.45</v>
      </c>
      <c r="C105" s="34">
        <f t="shared" si="2"/>
        <v>13</v>
      </c>
      <c r="D105" s="129">
        <f t="shared" si="2"/>
        <v>1389.45</v>
      </c>
      <c r="E105" s="129">
        <f t="shared" si="2"/>
        <v>64064</v>
      </c>
      <c r="F105" s="34">
        <f t="shared" si="2"/>
        <v>171.9</v>
      </c>
      <c r="G105" s="129">
        <f t="shared" si="2"/>
        <v>8410</v>
      </c>
      <c r="H105" s="129">
        <f t="shared" si="2"/>
        <v>1764</v>
      </c>
      <c r="I105" s="129">
        <f t="shared" si="2"/>
        <v>70654</v>
      </c>
    </row>
    <row r="106" spans="1:9" ht="12" customHeight="1" x14ac:dyDescent="0.2">
      <c r="A106" s="53">
        <v>2021</v>
      </c>
      <c r="B106" s="31">
        <f t="shared" si="2"/>
        <v>56799.7</v>
      </c>
      <c r="C106" s="34">
        <f t="shared" si="2"/>
        <v>7</v>
      </c>
      <c r="D106" s="129">
        <f t="shared" si="2"/>
        <v>2283.6999999999998</v>
      </c>
      <c r="E106" s="129">
        <f t="shared" si="2"/>
        <v>54489</v>
      </c>
      <c r="F106" s="34">
        <f t="shared" si="2"/>
        <v>102</v>
      </c>
      <c r="G106" s="129">
        <f t="shared" si="2"/>
        <v>11225</v>
      </c>
      <c r="H106" s="129">
        <f t="shared" si="2"/>
        <v>1645</v>
      </c>
      <c r="I106" s="129">
        <f t="shared" si="2"/>
        <v>52076</v>
      </c>
    </row>
    <row r="107" spans="1:9" ht="12" customHeight="1" x14ac:dyDescent="0.2">
      <c r="A107" s="53">
        <v>2022</v>
      </c>
      <c r="B107" s="31">
        <f t="shared" ref="B107:I107" si="3">B57</f>
        <v>78494</v>
      </c>
      <c r="C107" s="34">
        <f t="shared" si="3"/>
        <v>65</v>
      </c>
      <c r="D107" s="129">
        <f t="shared" si="3"/>
        <v>3548.8</v>
      </c>
      <c r="E107" s="129">
        <f t="shared" si="3"/>
        <v>74810</v>
      </c>
      <c r="F107" s="34">
        <f t="shared" si="3"/>
        <v>302</v>
      </c>
      <c r="G107" s="129">
        <f t="shared" si="3"/>
        <v>16086</v>
      </c>
      <c r="H107" s="129">
        <f t="shared" si="3"/>
        <v>1221</v>
      </c>
      <c r="I107" s="129">
        <f t="shared" si="3"/>
        <v>64497</v>
      </c>
    </row>
    <row r="108" spans="1:9" ht="12" customHeight="1" x14ac:dyDescent="0.2">
      <c r="A108" s="362" t="s">
        <v>380</v>
      </c>
      <c r="B108" s="31">
        <f t="shared" ref="B108:I108" si="4">B58</f>
        <v>54722</v>
      </c>
      <c r="C108" s="34">
        <f t="shared" si="4"/>
        <v>51</v>
      </c>
      <c r="D108" s="129">
        <f t="shared" si="4"/>
        <v>2162</v>
      </c>
      <c r="E108" s="129">
        <f t="shared" si="4"/>
        <v>52439</v>
      </c>
      <c r="F108" s="34">
        <f t="shared" si="4"/>
        <v>136</v>
      </c>
      <c r="G108" s="129">
        <f t="shared" si="4"/>
        <v>11002</v>
      </c>
      <c r="H108" s="129">
        <f t="shared" si="4"/>
        <v>1832</v>
      </c>
      <c r="I108" s="129">
        <f t="shared" si="4"/>
        <v>49410</v>
      </c>
    </row>
    <row r="109" spans="1:9" ht="12" customHeight="1" x14ac:dyDescent="0.2">
      <c r="A109" s="362" t="s">
        <v>130</v>
      </c>
      <c r="B109" s="99" t="s">
        <v>401</v>
      </c>
      <c r="C109" s="214"/>
      <c r="D109" s="214"/>
      <c r="E109" s="637"/>
      <c r="F109" s="637"/>
      <c r="G109" s="637"/>
      <c r="H109" s="637"/>
      <c r="I109" s="214" t="s">
        <v>402</v>
      </c>
    </row>
    <row r="110" spans="1:9" ht="10" x14ac:dyDescent="0.2">
      <c r="A110" s="973" t="str">
        <f>A60</f>
        <v>a/  Summer Chinook accounting begins on June 16. Chinook managed as Snake River summer Chinook prior to 2004 are now grouped with all upriver spring Chinook because of overlap in run timing.  As of 2004, Snake River summer Chinook have been moved from this table to Table B-13.</v>
      </c>
      <c r="B110" s="973"/>
      <c r="C110" s="973"/>
      <c r="D110" s="973"/>
      <c r="E110" s="973"/>
      <c r="F110" s="973"/>
      <c r="G110" s="973"/>
      <c r="H110" s="973"/>
      <c r="I110" s="973"/>
    </row>
    <row r="111" spans="1:9" ht="21.75" customHeight="1" x14ac:dyDescent="0.2">
      <c r="A111" s="973"/>
      <c r="B111" s="973"/>
      <c r="C111" s="973"/>
      <c r="D111" s="973"/>
      <c r="E111" s="973"/>
      <c r="F111" s="973"/>
      <c r="G111" s="973"/>
      <c r="H111" s="973"/>
      <c r="I111" s="973"/>
    </row>
    <row r="112" spans="1:9" ht="10" x14ac:dyDescent="0.2">
      <c r="A112" s="973" t="str">
        <f>A62</f>
        <v>b/  Mainstem and Select Area Fisheries.  Includes estimated miscellaneous fishery-related impacts from mainstem recreational fisheries, test fisheries, commercial shad fisheries, and terminal area commercial gillnet fisheries beginning in 1979.  Includes release mortality in selective fisheries beginning in 2002.</v>
      </c>
      <c r="B112" s="973"/>
      <c r="C112" s="973"/>
      <c r="D112" s="973"/>
      <c r="E112" s="973"/>
      <c r="F112" s="973"/>
      <c r="G112" s="973"/>
      <c r="H112" s="973"/>
      <c r="I112" s="973"/>
    </row>
    <row r="113" spans="1:9" ht="24" customHeight="1" x14ac:dyDescent="0.2">
      <c r="A113" s="973"/>
      <c r="B113" s="973"/>
      <c r="C113" s="973"/>
      <c r="D113" s="973"/>
      <c r="E113" s="973"/>
      <c r="F113" s="973"/>
      <c r="G113" s="973"/>
      <c r="H113" s="973"/>
      <c r="I113" s="973"/>
    </row>
    <row r="114" spans="1:9" ht="10" x14ac:dyDescent="0.2">
      <c r="A114" s="946" t="str">
        <f t="shared" ref="A114:A122" si="5">A64</f>
        <v>c/  Includes estimated catch and release mortalities from  mainstem and Select Area recreational fisheries.</v>
      </c>
      <c r="B114" s="946"/>
      <c r="C114" s="946"/>
      <c r="D114" s="946"/>
      <c r="E114" s="946"/>
      <c r="F114" s="946"/>
      <c r="G114" s="946"/>
      <c r="H114" s="946"/>
      <c r="I114" s="946"/>
    </row>
    <row r="115" spans="1:9" ht="10" x14ac:dyDescent="0.2">
      <c r="A115" s="973" t="str">
        <f t="shared" si="5"/>
        <v>d/  Counting period June 16-July 31.</v>
      </c>
      <c r="B115" s="973"/>
      <c r="C115" s="973"/>
      <c r="D115" s="973"/>
      <c r="E115" s="973"/>
      <c r="F115" s="973"/>
      <c r="G115" s="973"/>
      <c r="H115" s="973"/>
      <c r="I115" s="973"/>
    </row>
    <row r="116" spans="1:9" ht="10" x14ac:dyDescent="0.2">
      <c r="A116" s="979" t="str">
        <f t="shared" si="5"/>
        <v xml:space="preserve">e/ Mainstem catch from Bonneville Dam upstream to Priest Rapids Dam. </v>
      </c>
      <c r="B116" s="979"/>
      <c r="C116" s="979"/>
      <c r="D116" s="979"/>
      <c r="E116" s="979"/>
      <c r="F116" s="979"/>
      <c r="G116" s="979"/>
      <c r="H116" s="979"/>
      <c r="I116" s="979"/>
    </row>
    <row r="117" spans="1:9" ht="36" customHeight="1" x14ac:dyDescent="0.2">
      <c r="A117" s="973" t="str">
        <f t="shared" si="5"/>
        <v>f/ Mainstem catch.  Includes ticketed commercial, over-the-bank sales, and ceremonial and subsistence catch. No directed commercial summer Chinook fishery from 1965 to 2003.  Landings during those years are bycatch from commercial sockeye fishery. Includes commercial and C&amp;S catch. Includes catch downstream of Bonneville since 2010.</v>
      </c>
      <c r="B117" s="973"/>
      <c r="C117" s="973"/>
      <c r="D117" s="973"/>
      <c r="E117" s="973"/>
      <c r="F117" s="973"/>
      <c r="G117" s="973"/>
      <c r="H117" s="973"/>
      <c r="I117" s="973"/>
    </row>
    <row r="118" spans="1:9" ht="10" x14ac:dyDescent="0.2">
      <c r="A118" s="979" t="str">
        <f t="shared" si="5"/>
        <v>g/ Mainstem catch. Wanapum and Colville tribal fisheries.</v>
      </c>
      <c r="B118" s="979"/>
      <c r="C118" s="979"/>
      <c r="D118" s="979"/>
      <c r="E118" s="979"/>
      <c r="F118" s="979"/>
      <c r="G118" s="979"/>
      <c r="H118" s="979"/>
      <c r="I118" s="979"/>
    </row>
    <row r="119" spans="1:9" ht="10" x14ac:dyDescent="0.2">
      <c r="A119" s="979" t="str">
        <f t="shared" si="5"/>
        <v>h/ Summer counting period June 18 to August 17.</v>
      </c>
      <c r="B119" s="979"/>
      <c r="C119" s="979"/>
      <c r="D119" s="979"/>
      <c r="E119" s="979"/>
      <c r="F119" s="979"/>
      <c r="G119" s="979"/>
      <c r="H119" s="979"/>
      <c r="I119" s="979"/>
    </row>
    <row r="120" spans="1:9" ht="10" x14ac:dyDescent="0.2">
      <c r="A120" s="979" t="str">
        <f t="shared" si="5"/>
        <v>i/  Preliminary.</v>
      </c>
      <c r="B120" s="979"/>
      <c r="C120" s="979"/>
      <c r="D120" s="979"/>
      <c r="E120" s="979"/>
      <c r="F120" s="979"/>
      <c r="G120" s="979"/>
      <c r="H120" s="979"/>
      <c r="I120" s="979"/>
    </row>
    <row r="121" spans="1:9" ht="10" x14ac:dyDescent="0.2">
      <c r="A121" s="979" t="str">
        <f t="shared" si="5"/>
        <v>j/  Comanager goal established in 2004 associated with regrouping Snake River summer Chinook with Snake River spring Chinook.</v>
      </c>
      <c r="B121" s="979"/>
      <c r="C121" s="979"/>
      <c r="D121" s="979"/>
      <c r="E121" s="979"/>
      <c r="F121" s="979"/>
      <c r="G121" s="979"/>
      <c r="H121" s="979"/>
      <c r="I121" s="979"/>
    </row>
    <row r="122" spans="1:9" ht="10" x14ac:dyDescent="0.2">
      <c r="A122" s="979" t="str">
        <f t="shared" si="5"/>
        <v>k/  MSY spawning escapement objective adopted in 2011 under Amendment 16 based on Chinook Technical Committee Report 99-3.</v>
      </c>
      <c r="B122" s="979"/>
      <c r="C122" s="979"/>
      <c r="D122" s="979"/>
      <c r="E122" s="979"/>
      <c r="F122" s="979"/>
      <c r="G122" s="979"/>
      <c r="H122" s="979"/>
      <c r="I122" s="979"/>
    </row>
    <row r="123" spans="1:9" ht="10" x14ac:dyDescent="0.2">
      <c r="A123" s="960"/>
      <c r="B123" s="960"/>
      <c r="C123" s="960"/>
      <c r="D123" s="960"/>
      <c r="E123" s="960"/>
      <c r="F123" s="960"/>
      <c r="G123" s="960"/>
      <c r="H123" s="960"/>
      <c r="I123" s="960"/>
    </row>
    <row r="124" spans="1:9" ht="12" customHeight="1" x14ac:dyDescent="0.2">
      <c r="A124" s="960"/>
      <c r="B124" s="960"/>
      <c r="C124" s="960"/>
      <c r="D124" s="960"/>
      <c r="E124" s="960"/>
      <c r="F124" s="960"/>
      <c r="G124" s="960"/>
      <c r="H124" s="960"/>
      <c r="I124" s="960"/>
    </row>
    <row r="125" spans="1:9" ht="12" customHeight="1" x14ac:dyDescent="0.2">
      <c r="A125" s="960"/>
      <c r="B125" s="960"/>
      <c r="C125" s="960"/>
      <c r="D125" s="960"/>
      <c r="E125" s="960"/>
      <c r="F125" s="960"/>
      <c r="G125" s="960"/>
      <c r="H125" s="960"/>
      <c r="I125" s="960"/>
    </row>
    <row r="126" spans="1:9" ht="12" customHeight="1" x14ac:dyDescent="0.2">
      <c r="A126" s="960"/>
      <c r="B126" s="960"/>
      <c r="C126" s="960"/>
      <c r="D126" s="960"/>
      <c r="E126" s="960"/>
      <c r="F126" s="960"/>
      <c r="G126" s="960"/>
      <c r="H126" s="960"/>
      <c r="I126" s="960"/>
    </row>
    <row r="127" spans="1:9" ht="12" customHeight="1" x14ac:dyDescent="0.2">
      <c r="A127" s="614"/>
      <c r="B127" s="614"/>
      <c r="C127" s="614"/>
      <c r="D127" s="614"/>
      <c r="E127" s="614"/>
      <c r="F127" s="614"/>
      <c r="G127" s="614"/>
      <c r="H127" s="614"/>
      <c r="I127" s="614"/>
    </row>
    <row r="128" spans="1:9" ht="12" customHeight="1" x14ac:dyDescent="0.2">
      <c r="A128" s="614"/>
      <c r="B128" s="614"/>
      <c r="C128" s="614"/>
      <c r="D128" s="614"/>
      <c r="E128" s="614"/>
      <c r="F128" s="614"/>
      <c r="G128" s="614"/>
      <c r="H128" s="614"/>
      <c r="I128" s="614"/>
    </row>
    <row r="129" spans="1:9" ht="12" customHeight="1" x14ac:dyDescent="0.2">
      <c r="A129" s="614"/>
      <c r="B129" s="614"/>
      <c r="C129" s="614"/>
      <c r="D129" s="614"/>
      <c r="E129" s="614"/>
      <c r="F129" s="614"/>
      <c r="G129" s="614"/>
      <c r="H129" s="614"/>
      <c r="I129" s="614"/>
    </row>
  </sheetData>
  <customSheetViews>
    <customSheetView guid="{EF5D9E67-CDBC-4DA7-AF4B-457CDBE1825C}" showGridLines="0" printArea="1" hiddenRows="1" hiddenColumns="1">
      <pane ySplit="5" topLeftCell="A6" activePane="bottomLeft" state="frozen"/>
      <selection pane="bottomLeft" activeCell="G16" sqref="G16"/>
      <pageMargins left="0" right="0" top="0" bottom="0" header="0" footer="0"/>
      <pageSetup orientation="landscape" r:id="rId1"/>
      <headerFooter alignWithMargins="0"/>
    </customSheetView>
    <customSheetView guid="{803B97A9-0AF5-4FA4-9F0C-810C2BEAFCD3}" showPageBreaks="1" showGridLines="0" showRuler="0">
      <pane ySplit="5" topLeftCell="A6" activePane="bottomLeft" state="frozen"/>
      <selection pane="bottomLeft" sqref="A1:IV65536"/>
      <pageMargins left="0" right="0" top="0" bottom="0" header="0" footer="0"/>
      <pageSetup orientation="landscape" r:id="rId2"/>
      <headerFooter alignWithMargins="0"/>
    </customSheetView>
    <customSheetView guid="{5AE94949-FC73-44C2-96F8-94154186EF22}" showPageBreaks="1" showGridLines="0" printArea="1" hiddenRows="1" showRuler="0">
      <pane ySplit="5" topLeftCell="A95" activePane="bottomLeft" state="frozen"/>
      <selection pane="bottomLeft" activeCell="A103" sqref="A103:I104"/>
      <pageMargins left="0" right="0" top="0" bottom="0" header="0" footer="0"/>
      <pageSetup orientation="landscape" r:id="rId3"/>
      <headerFooter alignWithMargins="0"/>
    </customSheetView>
    <customSheetView guid="{CD5E8C7E-750A-46DA-942B-F5133C1E4099}" showPageBreaks="1" showGridLines="0" showRuler="0">
      <pane ySplit="5" topLeftCell="A6" activePane="bottomLeft" state="frozen"/>
      <selection pane="bottomLeft" sqref="A1:IV65536"/>
      <pageMargins left="0" right="0" top="0" bottom="0" header="0" footer="0"/>
      <pageSetup orientation="landscape" r:id="rId4"/>
      <headerFooter alignWithMargins="0"/>
    </customSheetView>
    <customSheetView guid="{BBF7E6D9-D6DC-4A8E-B6D8-078D86A9ABA9}" showPageBreaks="1" showGridLines="0" showRuler="0">
      <pane ySplit="5" topLeftCell="A6" activePane="bottomLeft" state="frozen"/>
      <selection pane="bottomLeft" sqref="A1:IV65536"/>
      <pageMargins left="0" right="0" top="0" bottom="0" header="0" footer="0"/>
      <pageSetup orientation="landscape" r:id="rId5"/>
      <headerFooter alignWithMargins="0"/>
    </customSheetView>
    <customSheetView guid="{622B48C2-7B56-4B1F-A7B4-4660CCA8C989}" showPageBreaks="1" showGridLines="0" printArea="1" hiddenRows="1" showRuler="0">
      <pane ySplit="5" topLeftCell="A102" activePane="bottomLeft" state="frozen"/>
      <selection pane="bottomLeft" activeCell="A128" sqref="A128:I128"/>
      <pageMargins left="0" right="0" top="0" bottom="0" header="0" footer="0"/>
      <pageSetup orientation="landscape" r:id="rId6"/>
      <headerFooter alignWithMargins="0"/>
    </customSheetView>
    <customSheetView guid="{1BB9C890-5E21-46C2-BAFE-D361E72979A8}" showPageBreaks="1" showGridLines="0" printArea="1" hiddenRows="1" showRuler="0">
      <pane ySplit="5" topLeftCell="A78" activePane="bottomLeft" state="frozen"/>
      <selection pane="bottomLeft" activeCell="A98" sqref="A98:I99"/>
      <pageMargins left="0" right="0" top="0" bottom="0" header="0" footer="0"/>
      <pageSetup orientation="landscape" r:id="rId7"/>
      <headerFooter alignWithMargins="0"/>
    </customSheetView>
    <customSheetView guid="{CBDD6A68-2B40-41C7-BE8F-235A878832D4}" showGridLines="0" hiddenRows="1" showRuler="0">
      <pane ySplit="5" topLeftCell="A18" activePane="bottomLeft" state="frozen"/>
      <selection pane="bottomLeft" activeCell="C10" sqref="C10"/>
      <pageMargins left="0" right="0" top="0" bottom="0" header="0" footer="0"/>
      <pageSetup orientation="landscape" r:id="rId8"/>
      <headerFooter alignWithMargins="0"/>
    </customSheetView>
    <customSheetView guid="{4E64E44E-C413-40AC-A3E9-46A65E2E50C1}" showPageBreaks="1" showGridLines="0" printArea="1" hiddenRows="1" showRuler="0">
      <pane ySplit="5" topLeftCell="A106" activePane="bottomLeft" state="frozen"/>
      <selection pane="bottomLeft" activeCell="A108" sqref="A108"/>
      <pageMargins left="0" right="0" top="0" bottom="0" header="0" footer="0"/>
      <pageSetup orientation="landscape" r:id="rId9"/>
      <headerFooter alignWithMargins="0"/>
    </customSheetView>
    <customSheetView guid="{5AF37BD3-DE11-4EB0-B468-40F0C613EAAC}" showPageBreaks="1" showGridLines="0" showRuler="0">
      <pane ySplit="5" topLeftCell="A106" activePane="bottomLeft" state="frozen"/>
      <selection pane="bottomLeft" activeCell="A108" sqref="A108"/>
      <pageMargins left="0" right="0" top="0" bottom="0" header="0" footer="0"/>
      <pageSetup orientation="landscape" r:id="rId10"/>
      <headerFooter alignWithMargins="0"/>
    </customSheetView>
    <customSheetView guid="{8B1E0859-77EF-4DDB-A81F-104DBA348B31}" showPageBreaks="1" showGridLines="0" printArea="1" hiddenRows="1">
      <pane ySplit="5" topLeftCell="A24" activePane="bottomLeft" state="frozen"/>
      <selection pane="bottomLeft" activeCell="J39" sqref="J39"/>
      <pageMargins left="0" right="0" top="0" bottom="0" header="0" footer="0"/>
      <pageSetup orientation="landscape" r:id="rId11"/>
      <headerFooter alignWithMargins="0"/>
    </customSheetView>
    <customSheetView guid="{56968ECB-F4FE-477A-8A39-9E820F23F3B6}" showGridLines="0" hiddenRows="1">
      <pane ySplit="5" topLeftCell="A6" activePane="bottomLeft" state="frozen"/>
      <selection pane="bottomLeft" activeCell="A6" sqref="A6"/>
      <pageMargins left="0" right="0" top="0" bottom="0" header="0" footer="0"/>
      <pageSetup orientation="landscape" r:id="rId12"/>
      <headerFooter alignWithMargins="0"/>
    </customSheetView>
    <customSheetView guid="{951E20F6-66AF-4739-924D-9C0B166AA065}" showPageBreaks="1" showGridLines="0" printArea="1" showRuler="0">
      <pane ySplit="5" topLeftCell="A127" activePane="bottomLeft" state="frozen"/>
      <selection pane="bottomLeft" activeCell="A109" sqref="A109:J148"/>
      <pageMargins left="0" right="0" top="0" bottom="0" header="0" footer="0"/>
      <pageSetup orientation="landscape" r:id="rId13"/>
      <headerFooter alignWithMargins="0"/>
    </customSheetView>
  </customSheetViews>
  <mergeCells count="46">
    <mergeCell ref="A64:I64"/>
    <mergeCell ref="A65:I65"/>
    <mergeCell ref="A60:I61"/>
    <mergeCell ref="A62:I63"/>
    <mergeCell ref="G4:G5"/>
    <mergeCell ref="H4:H5"/>
    <mergeCell ref="F4:F5"/>
    <mergeCell ref="C4:C5"/>
    <mergeCell ref="B3:B5"/>
    <mergeCell ref="A1:I2"/>
    <mergeCell ref="A4:A5"/>
    <mergeCell ref="I4:I5"/>
    <mergeCell ref="E4:E5"/>
    <mergeCell ref="F3:H3"/>
    <mergeCell ref="C3:D3"/>
    <mergeCell ref="A87:A88"/>
    <mergeCell ref="B86:B88"/>
    <mergeCell ref="C86:D86"/>
    <mergeCell ref="C87:C88"/>
    <mergeCell ref="A68:L68"/>
    <mergeCell ref="A126:I126"/>
    <mergeCell ref="A117:I117"/>
    <mergeCell ref="A119:I119"/>
    <mergeCell ref="A120:I120"/>
    <mergeCell ref="A121:I121"/>
    <mergeCell ref="A122:I122"/>
    <mergeCell ref="A123:I123"/>
    <mergeCell ref="A124:I124"/>
    <mergeCell ref="A118:I118"/>
    <mergeCell ref="A125:I125"/>
    <mergeCell ref="A67:I67"/>
    <mergeCell ref="A115:I115"/>
    <mergeCell ref="A116:I116"/>
    <mergeCell ref="A110:I111"/>
    <mergeCell ref="A112:I113"/>
    <mergeCell ref="A84:I85"/>
    <mergeCell ref="A71:I71"/>
    <mergeCell ref="A72:I72"/>
    <mergeCell ref="A70:I70"/>
    <mergeCell ref="F86:H86"/>
    <mergeCell ref="A114:I114"/>
    <mergeCell ref="F87:F88"/>
    <mergeCell ref="G87:G88"/>
    <mergeCell ref="H87:H88"/>
    <mergeCell ref="I87:I88"/>
    <mergeCell ref="E87:E88"/>
  </mergeCells>
  <phoneticPr fontId="0" type="noConversion"/>
  <pageMargins left="0.7" right="0.7" top="0.75" bottom="0.75" header="0.3" footer="0.3"/>
  <pageSetup orientation="landscape" r:id="rId14"/>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2:Q114"/>
  <sheetViews>
    <sheetView showGridLines="0" zoomScaleNormal="100" workbookViewId="0">
      <pane ySplit="5" topLeftCell="A6" activePane="bottomLeft" state="frozen"/>
      <selection activeCell="I43" sqref="I43"/>
      <selection pane="bottomLeft" activeCell="B6" sqref="B6:B58"/>
    </sheetView>
  </sheetViews>
  <sheetFormatPr defaultColWidth="9.1796875" defaultRowHeight="12" customHeight="1" x14ac:dyDescent="0.2"/>
  <cols>
    <col min="1" max="1" width="9.453125" style="63" customWidth="1"/>
    <col min="2" max="2" width="18.7265625" style="35" customWidth="1"/>
    <col min="3" max="3" width="11.7265625" style="35" customWidth="1"/>
    <col min="4" max="4" width="12.26953125" style="62" bestFit="1" customWidth="1"/>
    <col min="5" max="5" width="9" style="35" customWidth="1"/>
    <col min="6" max="6" width="12.7265625" style="35" customWidth="1"/>
    <col min="7" max="7" width="14.453125" style="35" customWidth="1"/>
    <col min="8" max="16384" width="9.1796875" style="112"/>
  </cols>
  <sheetData>
    <row r="2" spans="1:9" ht="22.5" customHeight="1" x14ac:dyDescent="0.2">
      <c r="A2" s="964" t="s">
        <v>415</v>
      </c>
      <c r="B2" s="964"/>
      <c r="C2" s="964"/>
      <c r="D2" s="964"/>
      <c r="E2" s="964"/>
      <c r="F2" s="964"/>
      <c r="G2" s="964"/>
    </row>
    <row r="3" spans="1:9" ht="12" customHeight="1" x14ac:dyDescent="0.2">
      <c r="A3" s="940" t="s">
        <v>416</v>
      </c>
      <c r="B3" s="968" t="s">
        <v>392</v>
      </c>
      <c r="C3" s="989" t="s">
        <v>417</v>
      </c>
      <c r="D3" s="989"/>
      <c r="E3" s="989"/>
    </row>
    <row r="4" spans="1:9" ht="12" customHeight="1" x14ac:dyDescent="0.2">
      <c r="A4" s="940"/>
      <c r="B4" s="968"/>
      <c r="C4" s="985" t="s">
        <v>396</v>
      </c>
      <c r="D4" s="80"/>
      <c r="E4" s="987" t="s">
        <v>418</v>
      </c>
      <c r="F4" s="984" t="s">
        <v>395</v>
      </c>
      <c r="G4" s="984"/>
    </row>
    <row r="5" spans="1:9" x14ac:dyDescent="0.2">
      <c r="A5" s="966"/>
      <c r="B5" s="968"/>
      <c r="C5" s="986"/>
      <c r="D5" s="45" t="s">
        <v>400</v>
      </c>
      <c r="E5" s="988"/>
      <c r="F5" s="367" t="s">
        <v>419</v>
      </c>
      <c r="G5" s="99" t="s">
        <v>420</v>
      </c>
    </row>
    <row r="6" spans="1:9" ht="12" customHeight="1" x14ac:dyDescent="0.2">
      <c r="A6" s="90">
        <v>1971</v>
      </c>
      <c r="B6" s="270">
        <v>175900</v>
      </c>
      <c r="C6" s="270">
        <v>78100</v>
      </c>
      <c r="D6" s="271">
        <v>5400</v>
      </c>
      <c r="E6" s="270">
        <v>0</v>
      </c>
      <c r="F6" s="270">
        <v>49200</v>
      </c>
      <c r="G6" s="270">
        <v>43200</v>
      </c>
    </row>
    <row r="7" spans="1:9" ht="12" customHeight="1" x14ac:dyDescent="0.2">
      <c r="A7" s="90">
        <v>1972</v>
      </c>
      <c r="B7" s="270">
        <v>175900</v>
      </c>
      <c r="C7" s="270">
        <v>78100</v>
      </c>
      <c r="D7" s="271">
        <v>5400</v>
      </c>
      <c r="E7" s="270">
        <v>0</v>
      </c>
      <c r="F7" s="270">
        <v>49200</v>
      </c>
      <c r="G7" s="270">
        <v>43200</v>
      </c>
    </row>
    <row r="8" spans="1:9" ht="12" customHeight="1" x14ac:dyDescent="0.2">
      <c r="A8" s="90">
        <v>1973</v>
      </c>
      <c r="B8" s="270">
        <v>175900</v>
      </c>
      <c r="C8" s="270">
        <v>78100</v>
      </c>
      <c r="D8" s="271">
        <v>5400</v>
      </c>
      <c r="E8" s="270">
        <v>0</v>
      </c>
      <c r="F8" s="270">
        <v>49200</v>
      </c>
      <c r="G8" s="270">
        <v>43200</v>
      </c>
    </row>
    <row r="9" spans="1:9" ht="12" customHeight="1" x14ac:dyDescent="0.2">
      <c r="A9" s="90">
        <v>1974</v>
      </c>
      <c r="B9" s="270">
        <v>175900</v>
      </c>
      <c r="C9" s="270">
        <v>78100</v>
      </c>
      <c r="D9" s="271">
        <v>5400</v>
      </c>
      <c r="E9" s="270">
        <v>0</v>
      </c>
      <c r="F9" s="270">
        <v>49200</v>
      </c>
      <c r="G9" s="270">
        <v>43200</v>
      </c>
      <c r="I9" s="279" t="s">
        <v>421</v>
      </c>
    </row>
    <row r="10" spans="1:9" ht="12" customHeight="1" x14ac:dyDescent="0.2">
      <c r="A10" s="90">
        <v>1975</v>
      </c>
      <c r="B10" s="270">
        <v>175900</v>
      </c>
      <c r="C10" s="270">
        <v>78100</v>
      </c>
      <c r="D10" s="271">
        <v>5400</v>
      </c>
      <c r="E10" s="270">
        <v>0</v>
      </c>
      <c r="F10" s="270">
        <v>49200</v>
      </c>
      <c r="G10" s="270">
        <v>43200</v>
      </c>
    </row>
    <row r="11" spans="1:9" ht="12" customHeight="1" x14ac:dyDescent="0.2">
      <c r="A11" s="90">
        <v>1976</v>
      </c>
      <c r="B11" s="34">
        <v>171000</v>
      </c>
      <c r="C11" s="34">
        <v>63300</v>
      </c>
      <c r="D11" s="44">
        <v>5300</v>
      </c>
      <c r="E11" s="34">
        <v>0</v>
      </c>
      <c r="F11" s="34">
        <v>50800</v>
      </c>
      <c r="G11" s="34">
        <v>51600</v>
      </c>
    </row>
    <row r="12" spans="1:9" ht="12" customHeight="1" x14ac:dyDescent="0.2">
      <c r="A12" s="90">
        <v>1977</v>
      </c>
      <c r="B12" s="34">
        <v>165100</v>
      </c>
      <c r="C12" s="34">
        <v>74500</v>
      </c>
      <c r="D12" s="44">
        <v>3900</v>
      </c>
      <c r="E12" s="34">
        <v>0</v>
      </c>
      <c r="F12" s="34">
        <v>44500</v>
      </c>
      <c r="G12" s="34">
        <v>42200</v>
      </c>
    </row>
    <row r="13" spans="1:9" ht="12" customHeight="1" x14ac:dyDescent="0.2">
      <c r="A13" s="90">
        <v>1978</v>
      </c>
      <c r="B13" s="34">
        <v>166500</v>
      </c>
      <c r="C13" s="34">
        <v>58300</v>
      </c>
      <c r="D13" s="44">
        <v>5800</v>
      </c>
      <c r="E13" s="34">
        <v>0</v>
      </c>
      <c r="F13" s="34">
        <v>43200</v>
      </c>
      <c r="G13" s="34">
        <v>59200</v>
      </c>
    </row>
    <row r="14" spans="1:9" ht="12" customHeight="1" x14ac:dyDescent="0.2">
      <c r="A14" s="90">
        <v>1979</v>
      </c>
      <c r="B14" s="34">
        <v>118700</v>
      </c>
      <c r="C14" s="34">
        <v>43900</v>
      </c>
      <c r="D14" s="44">
        <v>4000</v>
      </c>
      <c r="E14" s="34">
        <v>0</v>
      </c>
      <c r="F14" s="34">
        <v>25300</v>
      </c>
      <c r="G14" s="34">
        <v>45500</v>
      </c>
    </row>
    <row r="15" spans="1:9" ht="12" customHeight="1" x14ac:dyDescent="0.2">
      <c r="A15" s="90">
        <v>1980</v>
      </c>
      <c r="B15" s="34">
        <v>105584</v>
      </c>
      <c r="C15" s="34">
        <v>57000</v>
      </c>
      <c r="D15" s="44">
        <v>2900</v>
      </c>
      <c r="E15" s="34">
        <v>100</v>
      </c>
      <c r="F15" s="34">
        <v>20900</v>
      </c>
      <c r="G15" s="34">
        <v>24600</v>
      </c>
    </row>
    <row r="16" spans="1:9" ht="12" customHeight="1" x14ac:dyDescent="0.2">
      <c r="A16" s="90">
        <v>1981</v>
      </c>
      <c r="B16" s="34">
        <v>94854</v>
      </c>
      <c r="C16" s="34">
        <v>21500</v>
      </c>
      <c r="D16" s="44">
        <v>2900</v>
      </c>
      <c r="E16" s="34">
        <v>1000</v>
      </c>
      <c r="F16" s="34">
        <v>26500</v>
      </c>
      <c r="G16" s="34">
        <v>42500</v>
      </c>
    </row>
    <row r="17" spans="1:7" ht="12" customHeight="1" x14ac:dyDescent="0.2">
      <c r="A17" s="90">
        <v>1982</v>
      </c>
      <c r="B17" s="34">
        <v>139466</v>
      </c>
      <c r="C17" s="34">
        <v>47300</v>
      </c>
      <c r="D17" s="44">
        <v>3900</v>
      </c>
      <c r="E17" s="34">
        <v>1000</v>
      </c>
      <c r="F17" s="34">
        <v>44000</v>
      </c>
      <c r="G17" s="34">
        <v>42600</v>
      </c>
    </row>
    <row r="18" spans="1:7" ht="12" customHeight="1" x14ac:dyDescent="0.2">
      <c r="A18" s="90">
        <v>1983</v>
      </c>
      <c r="B18" s="34">
        <v>88066</v>
      </c>
      <c r="C18" s="34">
        <v>14900</v>
      </c>
      <c r="D18" s="44">
        <v>1500</v>
      </c>
      <c r="E18" s="34">
        <v>800</v>
      </c>
      <c r="F18" s="34">
        <v>33700</v>
      </c>
      <c r="G18" s="34">
        <v>36500</v>
      </c>
    </row>
    <row r="19" spans="1:7" ht="12" customHeight="1" x14ac:dyDescent="0.2">
      <c r="A19" s="90">
        <v>1984</v>
      </c>
      <c r="B19" s="34">
        <v>102446</v>
      </c>
      <c r="C19" s="34">
        <v>26720</v>
      </c>
      <c r="D19" s="44">
        <v>8830</v>
      </c>
      <c r="E19" s="34">
        <v>1354</v>
      </c>
      <c r="F19" s="34">
        <v>32177</v>
      </c>
      <c r="G19" s="34">
        <v>27428</v>
      </c>
    </row>
    <row r="20" spans="1:7" ht="12" customHeight="1" x14ac:dyDescent="0.2">
      <c r="A20" s="90">
        <v>1985</v>
      </c>
      <c r="B20" s="34">
        <v>110985</v>
      </c>
      <c r="C20" s="34">
        <v>17600</v>
      </c>
      <c r="D20" s="44">
        <v>5300</v>
      </c>
      <c r="E20" s="34">
        <v>100</v>
      </c>
      <c r="F20" s="34">
        <v>52400</v>
      </c>
      <c r="G20" s="34">
        <v>35200</v>
      </c>
    </row>
    <row r="21" spans="1:7" ht="12" customHeight="1" x14ac:dyDescent="0.2">
      <c r="A21" s="90">
        <v>1986</v>
      </c>
      <c r="B21" s="34">
        <v>154821</v>
      </c>
      <c r="C21" s="34">
        <v>75300</v>
      </c>
      <c r="D21" s="44">
        <v>10800</v>
      </c>
      <c r="E21" s="34">
        <v>700</v>
      </c>
      <c r="F21" s="34">
        <v>26500</v>
      </c>
      <c r="G21" s="34">
        <v>41300</v>
      </c>
    </row>
    <row r="22" spans="1:7" ht="12" customHeight="1" x14ac:dyDescent="0.2">
      <c r="A22" s="90">
        <v>1987</v>
      </c>
      <c r="B22" s="34">
        <v>344080</v>
      </c>
      <c r="C22" s="34">
        <v>179800</v>
      </c>
      <c r="D22" s="44">
        <v>32600</v>
      </c>
      <c r="E22" s="34">
        <v>600</v>
      </c>
      <c r="F22" s="34">
        <v>49600</v>
      </c>
      <c r="G22" s="34">
        <v>80500</v>
      </c>
    </row>
    <row r="23" spans="1:7" ht="12" customHeight="1" x14ac:dyDescent="0.2">
      <c r="A23" s="90">
        <v>1988</v>
      </c>
      <c r="B23" s="34">
        <v>309949</v>
      </c>
      <c r="C23" s="34">
        <v>178400</v>
      </c>
      <c r="D23" s="44">
        <v>22000</v>
      </c>
      <c r="E23" s="34">
        <v>1800</v>
      </c>
      <c r="F23" s="34">
        <v>53000</v>
      </c>
      <c r="G23" s="34">
        <v>53800</v>
      </c>
    </row>
    <row r="24" spans="1:7" ht="12" customHeight="1" x14ac:dyDescent="0.2">
      <c r="A24" s="90">
        <v>1989</v>
      </c>
      <c r="B24" s="34">
        <v>130887</v>
      </c>
      <c r="C24" s="34">
        <v>31000</v>
      </c>
      <c r="D24" s="44">
        <v>15300</v>
      </c>
      <c r="E24" s="34">
        <v>0</v>
      </c>
      <c r="F24" s="34">
        <v>45100</v>
      </c>
      <c r="G24" s="34">
        <v>39300</v>
      </c>
    </row>
    <row r="25" spans="1:7" ht="12" customHeight="1" x14ac:dyDescent="0.2">
      <c r="A25" s="90">
        <v>1990</v>
      </c>
      <c r="B25" s="34">
        <v>59954</v>
      </c>
      <c r="C25" s="34">
        <v>4469</v>
      </c>
      <c r="D25" s="44">
        <v>6400</v>
      </c>
      <c r="E25" s="34">
        <v>175</v>
      </c>
      <c r="F25" s="34">
        <v>19672</v>
      </c>
      <c r="G25" s="34">
        <v>29205</v>
      </c>
    </row>
    <row r="26" spans="1:7" ht="12" customHeight="1" x14ac:dyDescent="0.2">
      <c r="A26" s="90">
        <v>1991</v>
      </c>
      <c r="B26" s="34">
        <v>62680</v>
      </c>
      <c r="C26" s="34">
        <v>6961</v>
      </c>
      <c r="D26" s="44">
        <v>8343</v>
      </c>
      <c r="E26" s="34">
        <v>367</v>
      </c>
      <c r="F26" s="34">
        <v>19161</v>
      </c>
      <c r="G26" s="34">
        <v>27692</v>
      </c>
    </row>
    <row r="27" spans="1:7" ht="12" customHeight="1" x14ac:dyDescent="0.2">
      <c r="A27" s="90">
        <v>1992</v>
      </c>
      <c r="B27" s="34">
        <v>62617</v>
      </c>
      <c r="C27" s="34">
        <v>3022</v>
      </c>
      <c r="D27" s="44">
        <v>8625</v>
      </c>
      <c r="E27" s="34">
        <v>212</v>
      </c>
      <c r="F27" s="34">
        <v>24248</v>
      </c>
      <c r="G27" s="34">
        <v>26457</v>
      </c>
    </row>
    <row r="28" spans="1:7" ht="12" customHeight="1" x14ac:dyDescent="0.2">
      <c r="A28" s="90">
        <v>1993</v>
      </c>
      <c r="B28" s="34">
        <v>52344</v>
      </c>
      <c r="C28" s="34">
        <v>4362</v>
      </c>
      <c r="D28" s="44">
        <v>6006</v>
      </c>
      <c r="E28" s="34">
        <v>218</v>
      </c>
      <c r="F28" s="34">
        <v>19709</v>
      </c>
      <c r="G28" s="34">
        <v>21980</v>
      </c>
    </row>
    <row r="29" spans="1:7" ht="12" customHeight="1" x14ac:dyDescent="0.2">
      <c r="A29" s="90">
        <v>1994</v>
      </c>
      <c r="B29" s="34">
        <v>53596</v>
      </c>
      <c r="C29" s="34">
        <v>7</v>
      </c>
      <c r="D29" s="44">
        <v>232</v>
      </c>
      <c r="E29" s="34">
        <v>33</v>
      </c>
      <c r="F29" s="34">
        <v>22674</v>
      </c>
      <c r="G29" s="34">
        <v>30637</v>
      </c>
    </row>
    <row r="30" spans="1:7" ht="12" customHeight="1" x14ac:dyDescent="0.2">
      <c r="A30" s="90">
        <v>1995</v>
      </c>
      <c r="B30" s="34">
        <v>46360</v>
      </c>
      <c r="C30" s="34">
        <v>2</v>
      </c>
      <c r="D30" s="44">
        <v>1784</v>
      </c>
      <c r="E30" s="34">
        <v>358</v>
      </c>
      <c r="F30" s="34">
        <v>13784</v>
      </c>
      <c r="G30" s="34">
        <v>30330</v>
      </c>
    </row>
    <row r="31" spans="1:7" ht="12" customHeight="1" x14ac:dyDescent="0.2">
      <c r="A31" s="90">
        <v>1996</v>
      </c>
      <c r="B31" s="34">
        <v>75495</v>
      </c>
      <c r="C31" s="34">
        <v>3899</v>
      </c>
      <c r="D31" s="44">
        <v>4641</v>
      </c>
      <c r="E31" s="34">
        <v>360</v>
      </c>
      <c r="F31" s="34">
        <v>23909</v>
      </c>
      <c r="G31" s="34">
        <v>42662</v>
      </c>
    </row>
    <row r="32" spans="1:7" ht="12" customHeight="1" x14ac:dyDescent="0.2">
      <c r="A32" s="90">
        <v>1997</v>
      </c>
      <c r="B32" s="34">
        <v>57393</v>
      </c>
      <c r="C32" s="34">
        <v>2369</v>
      </c>
      <c r="D32" s="44">
        <v>7704</v>
      </c>
      <c r="E32" s="34">
        <v>0</v>
      </c>
      <c r="F32" s="34">
        <v>22663</v>
      </c>
      <c r="G32" s="34">
        <v>24657</v>
      </c>
    </row>
    <row r="33" spans="1:7" ht="12" customHeight="1" x14ac:dyDescent="0.2">
      <c r="A33" s="90">
        <v>1998</v>
      </c>
      <c r="B33" s="34">
        <v>45265</v>
      </c>
      <c r="C33" s="34">
        <v>844</v>
      </c>
      <c r="D33" s="44">
        <v>4519</v>
      </c>
      <c r="E33" s="34">
        <v>0</v>
      </c>
      <c r="F33" s="34">
        <v>16713</v>
      </c>
      <c r="G33" s="34">
        <v>23035</v>
      </c>
    </row>
    <row r="34" spans="1:7" ht="12" customHeight="1" x14ac:dyDescent="0.2">
      <c r="A34" s="90">
        <v>1999</v>
      </c>
      <c r="B34" s="34">
        <v>39933</v>
      </c>
      <c r="C34" s="34">
        <v>2234</v>
      </c>
      <c r="D34" s="44">
        <v>6118</v>
      </c>
      <c r="E34" s="34">
        <v>0</v>
      </c>
      <c r="F34" s="34">
        <v>12551</v>
      </c>
      <c r="G34" s="34">
        <v>19030</v>
      </c>
    </row>
    <row r="35" spans="1:7" ht="12" customHeight="1" x14ac:dyDescent="0.2">
      <c r="A35" s="90">
        <v>2000</v>
      </c>
      <c r="B35" s="34">
        <v>26997</v>
      </c>
      <c r="C35" s="34">
        <v>860</v>
      </c>
      <c r="D35" s="44">
        <v>3212</v>
      </c>
      <c r="E35" s="34">
        <v>0</v>
      </c>
      <c r="F35" s="34">
        <v>10714</v>
      </c>
      <c r="G35" s="34">
        <v>12211</v>
      </c>
    </row>
    <row r="36" spans="1:7" ht="12" customHeight="1" x14ac:dyDescent="0.2">
      <c r="A36" s="90">
        <v>2001</v>
      </c>
      <c r="B36" s="34">
        <v>94330.704086854792</v>
      </c>
      <c r="C36" s="34">
        <v>4428</v>
      </c>
      <c r="D36" s="44">
        <v>7443</v>
      </c>
      <c r="E36" s="34">
        <v>0</v>
      </c>
      <c r="F36" s="34">
        <v>39434</v>
      </c>
      <c r="G36" s="34">
        <v>42996</v>
      </c>
    </row>
    <row r="37" spans="1:7" ht="12" customHeight="1" x14ac:dyDescent="0.2">
      <c r="A37" s="90">
        <v>2002</v>
      </c>
      <c r="B37" s="34">
        <v>156443.61778397937</v>
      </c>
      <c r="C37" s="34">
        <v>9928</v>
      </c>
      <c r="D37" s="44">
        <v>15353</v>
      </c>
      <c r="E37" s="34">
        <v>279</v>
      </c>
      <c r="F37" s="34">
        <v>80670</v>
      </c>
      <c r="G37" s="34">
        <v>50138</v>
      </c>
    </row>
    <row r="38" spans="1:7" ht="12" customHeight="1" x14ac:dyDescent="0.2">
      <c r="A38" s="90">
        <v>2003</v>
      </c>
      <c r="B38" s="34">
        <v>154983</v>
      </c>
      <c r="C38" s="34">
        <v>9216</v>
      </c>
      <c r="D38" s="44">
        <v>14213</v>
      </c>
      <c r="E38" s="34">
        <v>0</v>
      </c>
      <c r="F38" s="34">
        <v>97089</v>
      </c>
      <c r="G38" s="34">
        <v>34465</v>
      </c>
    </row>
    <row r="39" spans="1:7" ht="12" customHeight="1" x14ac:dyDescent="0.2">
      <c r="A39" s="90">
        <v>2004</v>
      </c>
      <c r="B39" s="34">
        <v>109055.26320152165</v>
      </c>
      <c r="C39" s="34">
        <v>13122</v>
      </c>
      <c r="D39" s="44">
        <v>11870</v>
      </c>
      <c r="E39" s="34">
        <v>475</v>
      </c>
      <c r="F39" s="34">
        <v>53399</v>
      </c>
      <c r="G39" s="34">
        <v>30103</v>
      </c>
    </row>
    <row r="40" spans="1:7" ht="12" customHeight="1" x14ac:dyDescent="0.2">
      <c r="A40" s="90">
        <v>2005</v>
      </c>
      <c r="B40" s="34">
        <v>78293.171793083413</v>
      </c>
      <c r="C40" s="34">
        <v>9219</v>
      </c>
      <c r="D40" s="44">
        <v>10140.1</v>
      </c>
      <c r="E40" s="34">
        <v>186</v>
      </c>
      <c r="F40" s="34">
        <v>33598</v>
      </c>
      <c r="G40" s="34">
        <v>25042</v>
      </c>
    </row>
    <row r="41" spans="1:7" ht="12" customHeight="1" x14ac:dyDescent="0.2">
      <c r="A41" s="90">
        <v>2006</v>
      </c>
      <c r="B41" s="34">
        <v>58319</v>
      </c>
      <c r="C41" s="34">
        <v>5919</v>
      </c>
      <c r="D41" s="44">
        <v>9449</v>
      </c>
      <c r="E41" s="34">
        <v>237</v>
      </c>
      <c r="F41" s="34">
        <v>26633</v>
      </c>
      <c r="G41" s="34">
        <v>15957</v>
      </c>
    </row>
    <row r="42" spans="1:7" ht="12" customHeight="1" x14ac:dyDescent="0.2">
      <c r="A42" s="90">
        <v>2007</v>
      </c>
      <c r="B42" s="34">
        <v>32689</v>
      </c>
      <c r="C42" s="34">
        <v>1308</v>
      </c>
      <c r="D42" s="44">
        <v>6123</v>
      </c>
      <c r="E42" s="34">
        <v>0</v>
      </c>
      <c r="F42" s="34">
        <v>10208</v>
      </c>
      <c r="G42" s="34">
        <v>15050</v>
      </c>
    </row>
    <row r="43" spans="1:7" ht="12" customHeight="1" x14ac:dyDescent="0.2">
      <c r="A43" s="90">
        <v>2008</v>
      </c>
      <c r="B43" s="34">
        <v>61559</v>
      </c>
      <c r="C43" s="34">
        <v>5701</v>
      </c>
      <c r="D43" s="44">
        <v>6543</v>
      </c>
      <c r="E43" s="34">
        <v>502</v>
      </c>
      <c r="F43" s="34">
        <v>21528</v>
      </c>
      <c r="G43" s="34">
        <v>27265</v>
      </c>
    </row>
    <row r="44" spans="1:7" ht="12" customHeight="1" x14ac:dyDescent="0.2">
      <c r="A44" s="146">
        <v>2009</v>
      </c>
      <c r="B44" s="134">
        <v>76738</v>
      </c>
      <c r="C44" s="134">
        <v>10259</v>
      </c>
      <c r="D44" s="136">
        <v>11295</v>
      </c>
      <c r="E44" s="134">
        <v>0</v>
      </c>
      <c r="F44" s="134">
        <v>23746</v>
      </c>
      <c r="G44" s="134">
        <v>31436</v>
      </c>
    </row>
    <row r="45" spans="1:7" ht="12" customHeight="1" x14ac:dyDescent="0.2">
      <c r="A45" s="146">
        <v>2010</v>
      </c>
      <c r="B45" s="134">
        <v>102955</v>
      </c>
      <c r="C45" s="134">
        <v>14981</v>
      </c>
      <c r="D45" s="136">
        <v>13046</v>
      </c>
      <c r="E45" s="134">
        <v>0</v>
      </c>
      <c r="F45" s="134">
        <v>33962</v>
      </c>
      <c r="G45" s="134">
        <v>40964</v>
      </c>
    </row>
    <row r="46" spans="1:7" ht="12" customHeight="1" x14ac:dyDescent="0.2">
      <c r="A46" s="146">
        <v>2011</v>
      </c>
      <c r="B46" s="134">
        <v>108960.99944760435</v>
      </c>
      <c r="C46" s="134">
        <v>15417</v>
      </c>
      <c r="D46" s="136">
        <v>17248</v>
      </c>
      <c r="E46" s="134">
        <v>223</v>
      </c>
      <c r="F46" s="134">
        <v>28334</v>
      </c>
      <c r="G46" s="134">
        <v>47735</v>
      </c>
    </row>
    <row r="47" spans="1:7" ht="12" customHeight="1" x14ac:dyDescent="0.2">
      <c r="A47" s="146">
        <v>2012</v>
      </c>
      <c r="B47" s="134">
        <v>84978.172000715451</v>
      </c>
      <c r="C47" s="134">
        <v>16340</v>
      </c>
      <c r="D47" s="136">
        <v>16362</v>
      </c>
      <c r="E47" s="134">
        <v>457</v>
      </c>
      <c r="F47" s="134">
        <v>21556</v>
      </c>
      <c r="G47" s="134">
        <v>30259</v>
      </c>
    </row>
    <row r="48" spans="1:7" ht="12" customHeight="1" x14ac:dyDescent="0.2">
      <c r="A48" s="146">
        <v>2013</v>
      </c>
      <c r="B48" s="134">
        <v>104776.77826071483</v>
      </c>
      <c r="C48" s="134">
        <v>10578</v>
      </c>
      <c r="D48" s="136">
        <v>19420.499752166867</v>
      </c>
      <c r="E48" s="134">
        <v>574</v>
      </c>
      <c r="F48" s="134">
        <v>40411</v>
      </c>
      <c r="G48" s="134">
        <v>33662</v>
      </c>
    </row>
    <row r="49" spans="1:7" ht="12" customHeight="1" x14ac:dyDescent="0.2">
      <c r="A49" s="146">
        <v>2014</v>
      </c>
      <c r="B49" s="134">
        <v>101905.91213373104</v>
      </c>
      <c r="C49" s="134">
        <v>12810</v>
      </c>
      <c r="D49" s="136">
        <v>16346.713075326457</v>
      </c>
      <c r="E49" s="134">
        <v>135</v>
      </c>
      <c r="F49" s="134">
        <v>33264</v>
      </c>
      <c r="G49" s="134">
        <v>39333</v>
      </c>
    </row>
    <row r="50" spans="1:7" ht="12" customHeight="1" x14ac:dyDescent="0.2">
      <c r="A50" s="90">
        <v>2015</v>
      </c>
      <c r="B50" s="134">
        <v>128705.12208720349</v>
      </c>
      <c r="C50" s="134">
        <v>15146</v>
      </c>
      <c r="D50" s="136">
        <v>15142</v>
      </c>
      <c r="E50" s="134">
        <v>42</v>
      </c>
      <c r="F50" s="134">
        <v>34588</v>
      </c>
      <c r="G50" s="134">
        <v>63784</v>
      </c>
    </row>
    <row r="51" spans="1:7" ht="12" customHeight="1" x14ac:dyDescent="0.2">
      <c r="A51" s="90">
        <v>2016</v>
      </c>
      <c r="B51" s="134">
        <v>81860</v>
      </c>
      <c r="C51" s="134">
        <v>11050</v>
      </c>
      <c r="D51" s="136">
        <v>11418</v>
      </c>
      <c r="E51" s="134">
        <v>78</v>
      </c>
      <c r="F51" s="134">
        <v>21974</v>
      </c>
      <c r="G51" s="134">
        <v>37340</v>
      </c>
    </row>
    <row r="52" spans="1:7" ht="12" customHeight="1" x14ac:dyDescent="0.2">
      <c r="A52" s="90">
        <v>2017</v>
      </c>
      <c r="B52" s="134">
        <v>64627</v>
      </c>
      <c r="C52" s="134">
        <v>7917</v>
      </c>
      <c r="D52" s="136">
        <v>8831</v>
      </c>
      <c r="E52" s="134">
        <v>198</v>
      </c>
      <c r="F52" s="134">
        <v>19737</v>
      </c>
      <c r="G52" s="134">
        <v>27929</v>
      </c>
    </row>
    <row r="53" spans="1:7" ht="12" customHeight="1" x14ac:dyDescent="0.2">
      <c r="A53" s="90">
        <v>2018</v>
      </c>
      <c r="B53" s="134">
        <v>52963</v>
      </c>
      <c r="C53" s="134">
        <v>5348</v>
      </c>
      <c r="D53" s="136">
        <v>7417</v>
      </c>
      <c r="E53" s="134">
        <v>68</v>
      </c>
      <c r="F53" s="134">
        <v>19093</v>
      </c>
      <c r="G53" s="134">
        <v>21037</v>
      </c>
    </row>
    <row r="54" spans="1:7" ht="12" customHeight="1" x14ac:dyDescent="0.2">
      <c r="A54" s="90">
        <v>2019</v>
      </c>
      <c r="B54" s="134">
        <v>48913</v>
      </c>
      <c r="C54" s="134">
        <v>3046</v>
      </c>
      <c r="D54" s="136">
        <v>6400</v>
      </c>
      <c r="E54" s="134">
        <v>0</v>
      </c>
      <c r="F54" s="134">
        <v>16795</v>
      </c>
      <c r="G54" s="134">
        <v>22536</v>
      </c>
    </row>
    <row r="55" spans="1:7" ht="12" customHeight="1" x14ac:dyDescent="0.2">
      <c r="A55" s="90">
        <v>2020</v>
      </c>
      <c r="B55" s="134">
        <v>77863</v>
      </c>
      <c r="C55" s="134">
        <v>6057</v>
      </c>
      <c r="D55" s="136">
        <v>8968</v>
      </c>
      <c r="E55" s="134">
        <v>196</v>
      </c>
      <c r="F55" s="134">
        <v>25058</v>
      </c>
      <c r="G55" s="134">
        <v>37336</v>
      </c>
    </row>
    <row r="56" spans="1:7" ht="12" customHeight="1" x14ac:dyDescent="0.2">
      <c r="A56" s="90">
        <v>2021</v>
      </c>
      <c r="B56" s="134">
        <v>74671</v>
      </c>
      <c r="C56" s="134">
        <v>5334</v>
      </c>
      <c r="D56" s="136">
        <v>12175</v>
      </c>
      <c r="E56" s="134">
        <v>117</v>
      </c>
      <c r="F56" s="134">
        <v>24495</v>
      </c>
      <c r="G56" s="134">
        <v>32533</v>
      </c>
    </row>
    <row r="57" spans="1:7" ht="12" customHeight="1" x14ac:dyDescent="0.2">
      <c r="A57" s="90">
        <v>2022</v>
      </c>
      <c r="B57" s="134">
        <v>87542</v>
      </c>
      <c r="C57" s="134">
        <v>7184</v>
      </c>
      <c r="D57" s="136">
        <v>10254</v>
      </c>
      <c r="E57" s="134">
        <v>329</v>
      </c>
      <c r="F57" s="134">
        <v>22593</v>
      </c>
      <c r="G57" s="134">
        <v>47134</v>
      </c>
    </row>
    <row r="58" spans="1:7" ht="12" customHeight="1" x14ac:dyDescent="0.2">
      <c r="A58" s="125" t="s">
        <v>422</v>
      </c>
      <c r="B58" s="134">
        <v>77000</v>
      </c>
      <c r="C58" s="134" t="s">
        <v>310</v>
      </c>
      <c r="D58" s="136" t="s">
        <v>310</v>
      </c>
      <c r="E58" s="134" t="s">
        <v>310</v>
      </c>
      <c r="F58" s="134" t="s">
        <v>310</v>
      </c>
      <c r="G58" s="134" t="s">
        <v>310</v>
      </c>
    </row>
    <row r="59" spans="1:7" ht="12" customHeight="1" x14ac:dyDescent="0.2">
      <c r="A59" s="958" t="s">
        <v>130</v>
      </c>
      <c r="B59" s="981"/>
      <c r="C59" s="829"/>
      <c r="D59" s="829"/>
      <c r="E59" s="829"/>
      <c r="F59" s="829"/>
      <c r="G59" s="981" t="s">
        <v>423</v>
      </c>
    </row>
    <row r="60" spans="1:7" ht="12" customHeight="1" x14ac:dyDescent="0.2">
      <c r="A60" s="983"/>
      <c r="B60" s="982"/>
      <c r="C60" s="364"/>
      <c r="D60" s="364"/>
      <c r="E60" s="364"/>
      <c r="F60" s="364"/>
      <c r="G60" s="982"/>
    </row>
    <row r="61" spans="1:7" ht="10" x14ac:dyDescent="0.2">
      <c r="A61" s="946" t="s">
        <v>424</v>
      </c>
      <c r="B61" s="946"/>
      <c r="C61" s="946"/>
      <c r="D61" s="946"/>
      <c r="E61" s="946"/>
      <c r="F61" s="946"/>
      <c r="G61" s="946"/>
    </row>
    <row r="62" spans="1:7" ht="12" customHeight="1" x14ac:dyDescent="0.2">
      <c r="A62" s="63" t="s">
        <v>425</v>
      </c>
      <c r="B62" s="63"/>
      <c r="C62" s="63"/>
      <c r="D62" s="63"/>
      <c r="E62" s="63"/>
      <c r="F62" s="63"/>
      <c r="G62" s="63"/>
    </row>
    <row r="63" spans="1:7" ht="12" customHeight="1" x14ac:dyDescent="0.2">
      <c r="A63" s="956" t="s">
        <v>426</v>
      </c>
      <c r="B63" s="956"/>
      <c r="C63" s="956"/>
      <c r="D63" s="956"/>
      <c r="E63" s="956"/>
      <c r="F63" s="956"/>
      <c r="G63" s="956"/>
    </row>
    <row r="64" spans="1:7" ht="12" customHeight="1" x14ac:dyDescent="0.2">
      <c r="A64" s="956" t="s">
        <v>427</v>
      </c>
      <c r="B64" s="956"/>
      <c r="C64" s="956"/>
      <c r="D64" s="956"/>
      <c r="E64" s="956"/>
      <c r="F64" s="956"/>
      <c r="G64" s="956"/>
    </row>
    <row r="65" spans="1:17" ht="12" customHeight="1" x14ac:dyDescent="0.2">
      <c r="A65" s="956" t="s">
        <v>428</v>
      </c>
      <c r="B65" s="956"/>
      <c r="C65" s="956"/>
      <c r="D65" s="956"/>
      <c r="E65" s="956"/>
      <c r="F65" s="956"/>
      <c r="G65" s="956"/>
    </row>
    <row r="66" spans="1:17" ht="12" customHeight="1" x14ac:dyDescent="0.2">
      <c r="A66" s="956" t="s">
        <v>429</v>
      </c>
      <c r="B66" s="956"/>
      <c r="C66" s="956"/>
      <c r="D66" s="956"/>
      <c r="E66" s="956"/>
      <c r="F66" s="956"/>
      <c r="G66" s="956"/>
    </row>
    <row r="67" spans="1:17" ht="12" customHeight="1" x14ac:dyDescent="0.2">
      <c r="A67" s="956" t="s">
        <v>430</v>
      </c>
      <c r="B67" s="956"/>
      <c r="C67" s="956"/>
      <c r="D67" s="956"/>
      <c r="E67" s="956"/>
      <c r="F67" s="956"/>
      <c r="G67" s="956"/>
    </row>
    <row r="69" spans="1:17" ht="12" customHeight="1" x14ac:dyDescent="0.2">
      <c r="A69" s="169"/>
      <c r="B69" s="848"/>
      <c r="C69" s="848"/>
      <c r="D69" s="849"/>
      <c r="E69" s="848"/>
      <c r="F69" s="848"/>
      <c r="G69" s="848"/>
      <c r="H69" s="173"/>
      <c r="I69" s="173"/>
      <c r="J69" s="173"/>
      <c r="K69" s="173"/>
      <c r="L69" s="173"/>
      <c r="M69" s="173"/>
      <c r="N69" s="173"/>
      <c r="O69" s="173"/>
      <c r="P69" s="173"/>
      <c r="Q69" s="173"/>
    </row>
    <row r="76" spans="1:17" s="275" customFormat="1" ht="12" customHeight="1" x14ac:dyDescent="0.2">
      <c r="A76" s="243"/>
      <c r="B76" s="265"/>
      <c r="C76" s="265"/>
      <c r="D76" s="266"/>
      <c r="E76" s="265"/>
      <c r="F76" s="265"/>
      <c r="G76" s="265"/>
    </row>
    <row r="82" spans="1:7" ht="12" customHeight="1" x14ac:dyDescent="0.2">
      <c r="A82" s="112"/>
      <c r="B82" s="112"/>
      <c r="C82" s="112"/>
      <c r="D82" s="112"/>
      <c r="E82" s="112"/>
      <c r="F82" s="112"/>
      <c r="G82" s="112"/>
    </row>
    <row r="83" spans="1:7" ht="24" customHeight="1" x14ac:dyDescent="0.2">
      <c r="A83" s="939" t="s">
        <v>415</v>
      </c>
      <c r="B83" s="939"/>
      <c r="C83" s="939"/>
      <c r="D83" s="939"/>
      <c r="E83" s="939"/>
      <c r="F83" s="939"/>
      <c r="G83" s="939"/>
    </row>
    <row r="84" spans="1:7" ht="12" customHeight="1" x14ac:dyDescent="0.2">
      <c r="A84" s="940" t="s">
        <v>416</v>
      </c>
      <c r="B84" s="968" t="s">
        <v>392</v>
      </c>
      <c r="C84" s="984" t="s">
        <v>417</v>
      </c>
      <c r="D84" s="984"/>
      <c r="E84" s="984"/>
      <c r="F84" s="311"/>
      <c r="G84" s="311"/>
    </row>
    <row r="85" spans="1:7" ht="12" customHeight="1" x14ac:dyDescent="0.2">
      <c r="A85" s="940"/>
      <c r="B85" s="968"/>
      <c r="C85" s="987" t="s">
        <v>396</v>
      </c>
      <c r="D85" s="311"/>
      <c r="E85" s="987" t="s">
        <v>418</v>
      </c>
      <c r="F85" s="984" t="s">
        <v>395</v>
      </c>
      <c r="G85" s="984"/>
    </row>
    <row r="86" spans="1:7" ht="15" customHeight="1" x14ac:dyDescent="0.2">
      <c r="A86" s="966"/>
      <c r="B86" s="969"/>
      <c r="C86" s="988"/>
      <c r="D86" s="367" t="s">
        <v>400</v>
      </c>
      <c r="E86" s="988"/>
      <c r="F86" s="367" t="s">
        <v>419</v>
      </c>
      <c r="G86" s="367" t="s">
        <v>420</v>
      </c>
    </row>
    <row r="87" spans="1:7" ht="12" customHeight="1" x14ac:dyDescent="0.2">
      <c r="A87" s="90" t="s">
        <v>44</v>
      </c>
      <c r="B87" s="34">
        <f t="shared" ref="B87:G87" si="0">AVERAGE(B16:B20)</f>
        <v>107163.4</v>
      </c>
      <c r="C87" s="34">
        <f t="shared" si="0"/>
        <v>25604</v>
      </c>
      <c r="D87" s="34">
        <f t="shared" si="0"/>
        <v>4486</v>
      </c>
      <c r="E87" s="34">
        <f t="shared" si="0"/>
        <v>850.8</v>
      </c>
      <c r="F87" s="34">
        <f t="shared" si="0"/>
        <v>37755.4</v>
      </c>
      <c r="G87" s="34">
        <f t="shared" si="0"/>
        <v>36845.599999999999</v>
      </c>
    </row>
    <row r="88" spans="1:7" ht="12" customHeight="1" x14ac:dyDescent="0.2">
      <c r="A88" s="90" t="s">
        <v>45</v>
      </c>
      <c r="B88" s="34">
        <f t="shared" ref="B88:G88" si="1">AVERAGE(B21:B25)</f>
        <v>199938.2</v>
      </c>
      <c r="C88" s="34">
        <f t="shared" si="1"/>
        <v>93793.8</v>
      </c>
      <c r="D88" s="34">
        <f t="shared" si="1"/>
        <v>17420</v>
      </c>
      <c r="E88" s="34">
        <f t="shared" si="1"/>
        <v>655</v>
      </c>
      <c r="F88" s="34">
        <f t="shared" si="1"/>
        <v>38774.400000000001</v>
      </c>
      <c r="G88" s="34">
        <f t="shared" si="1"/>
        <v>48821</v>
      </c>
    </row>
    <row r="89" spans="1:7" ht="12" customHeight="1" x14ac:dyDescent="0.2">
      <c r="A89" s="90" t="s">
        <v>46</v>
      </c>
      <c r="B89" s="34">
        <f t="shared" ref="B89:G89" si="2">AVERAGE(B26:B30)</f>
        <v>55519.4</v>
      </c>
      <c r="C89" s="34">
        <f t="shared" si="2"/>
        <v>2870.8</v>
      </c>
      <c r="D89" s="34">
        <f t="shared" si="2"/>
        <v>4998</v>
      </c>
      <c r="E89" s="34">
        <f t="shared" si="2"/>
        <v>237.6</v>
      </c>
      <c r="F89" s="34">
        <f t="shared" si="2"/>
        <v>19915.2</v>
      </c>
      <c r="G89" s="34">
        <f t="shared" si="2"/>
        <v>27419.200000000001</v>
      </c>
    </row>
    <row r="90" spans="1:7" ht="12" customHeight="1" x14ac:dyDescent="0.2">
      <c r="A90" s="90" t="s">
        <v>47</v>
      </c>
      <c r="B90" s="34">
        <f t="shared" ref="B90:G90" si="3">AVERAGE(B31:B35)</f>
        <v>49016.6</v>
      </c>
      <c r="C90" s="34">
        <f t="shared" si="3"/>
        <v>2041.2</v>
      </c>
      <c r="D90" s="34">
        <f t="shared" si="3"/>
        <v>5238.8</v>
      </c>
      <c r="E90" s="34">
        <f t="shared" si="3"/>
        <v>72</v>
      </c>
      <c r="F90" s="34">
        <f t="shared" si="3"/>
        <v>17310</v>
      </c>
      <c r="G90" s="34">
        <f t="shared" si="3"/>
        <v>24319</v>
      </c>
    </row>
    <row r="91" spans="1:7" ht="12" customHeight="1" x14ac:dyDescent="0.2">
      <c r="A91" s="90" t="s">
        <v>48</v>
      </c>
      <c r="B91" s="34">
        <f t="shared" ref="B91:G91" si="4">AVERAGE(B36:B40)</f>
        <v>118621.15137308785</v>
      </c>
      <c r="C91" s="34">
        <f t="shared" si="4"/>
        <v>9182.6</v>
      </c>
      <c r="D91" s="34">
        <f t="shared" si="4"/>
        <v>11803.82</v>
      </c>
      <c r="E91" s="34">
        <f t="shared" si="4"/>
        <v>188</v>
      </c>
      <c r="F91" s="34">
        <f t="shared" si="4"/>
        <v>60838</v>
      </c>
      <c r="G91" s="34">
        <f t="shared" si="4"/>
        <v>36548.800000000003</v>
      </c>
    </row>
    <row r="92" spans="1:7" ht="12" customHeight="1" x14ac:dyDescent="0.2">
      <c r="A92" s="90" t="s">
        <v>49</v>
      </c>
      <c r="B92" s="34">
        <f>AVERAGE(B41:B45)</f>
        <v>66452</v>
      </c>
      <c r="C92" s="34">
        <f t="shared" ref="C92:G92" si="5">AVERAGE(C41:C45)</f>
        <v>7633.6</v>
      </c>
      <c r="D92" s="34">
        <f t="shared" si="5"/>
        <v>9291.2000000000007</v>
      </c>
      <c r="E92" s="34">
        <f t="shared" si="5"/>
        <v>147.80000000000001</v>
      </c>
      <c r="F92" s="34">
        <f t="shared" si="5"/>
        <v>23215.4</v>
      </c>
      <c r="G92" s="34">
        <f t="shared" si="5"/>
        <v>26134.400000000001</v>
      </c>
    </row>
    <row r="93" spans="1:7" ht="12" customHeight="1" x14ac:dyDescent="0.2">
      <c r="A93" s="90">
        <v>2011</v>
      </c>
      <c r="B93" s="34">
        <f t="shared" ref="B93:G93" si="6">B46</f>
        <v>108960.99944760435</v>
      </c>
      <c r="C93" s="34">
        <f t="shared" si="6"/>
        <v>15417</v>
      </c>
      <c r="D93" s="34">
        <f t="shared" si="6"/>
        <v>17248</v>
      </c>
      <c r="E93" s="34">
        <f t="shared" si="6"/>
        <v>223</v>
      </c>
      <c r="F93" s="34">
        <f t="shared" si="6"/>
        <v>28334</v>
      </c>
      <c r="G93" s="34">
        <f t="shared" si="6"/>
        <v>47735</v>
      </c>
    </row>
    <row r="94" spans="1:7" ht="12" customHeight="1" x14ac:dyDescent="0.2">
      <c r="A94" s="90">
        <v>2012</v>
      </c>
      <c r="B94" s="34">
        <f t="shared" ref="B94:G94" si="7">B47</f>
        <v>84978.172000715451</v>
      </c>
      <c r="C94" s="34">
        <f t="shared" si="7"/>
        <v>16340</v>
      </c>
      <c r="D94" s="34">
        <f t="shared" si="7"/>
        <v>16362</v>
      </c>
      <c r="E94" s="34">
        <f t="shared" si="7"/>
        <v>457</v>
      </c>
      <c r="F94" s="34">
        <f t="shared" si="7"/>
        <v>21556</v>
      </c>
      <c r="G94" s="34">
        <f t="shared" si="7"/>
        <v>30259</v>
      </c>
    </row>
    <row r="95" spans="1:7" ht="12" customHeight="1" x14ac:dyDescent="0.2">
      <c r="A95" s="90">
        <v>2013</v>
      </c>
      <c r="B95" s="34">
        <f t="shared" ref="B95:G95" si="8">B48</f>
        <v>104776.77826071483</v>
      </c>
      <c r="C95" s="34">
        <f t="shared" si="8"/>
        <v>10578</v>
      </c>
      <c r="D95" s="34">
        <f t="shared" si="8"/>
        <v>19420.499752166867</v>
      </c>
      <c r="E95" s="34">
        <f t="shared" si="8"/>
        <v>574</v>
      </c>
      <c r="F95" s="34">
        <f t="shared" si="8"/>
        <v>40411</v>
      </c>
      <c r="G95" s="34">
        <f t="shared" si="8"/>
        <v>33662</v>
      </c>
    </row>
    <row r="96" spans="1:7" ht="12" customHeight="1" x14ac:dyDescent="0.2">
      <c r="A96" s="90">
        <v>2014</v>
      </c>
      <c r="B96" s="34">
        <f t="shared" ref="B96:G96" si="9">B49</f>
        <v>101905.91213373104</v>
      </c>
      <c r="C96" s="34">
        <f t="shared" si="9"/>
        <v>12810</v>
      </c>
      <c r="D96" s="34">
        <f t="shared" si="9"/>
        <v>16346.713075326457</v>
      </c>
      <c r="E96" s="34">
        <f t="shared" si="9"/>
        <v>135</v>
      </c>
      <c r="F96" s="34">
        <f t="shared" si="9"/>
        <v>33264</v>
      </c>
      <c r="G96" s="34">
        <f t="shared" si="9"/>
        <v>39333</v>
      </c>
    </row>
    <row r="97" spans="1:7" ht="12" customHeight="1" x14ac:dyDescent="0.2">
      <c r="A97" s="90">
        <v>2015</v>
      </c>
      <c r="B97" s="34">
        <f t="shared" ref="B97:G97" si="10">B50</f>
        <v>128705.12208720349</v>
      </c>
      <c r="C97" s="34">
        <f t="shared" si="10"/>
        <v>15146</v>
      </c>
      <c r="D97" s="34">
        <f t="shared" si="10"/>
        <v>15142</v>
      </c>
      <c r="E97" s="34">
        <f t="shared" si="10"/>
        <v>42</v>
      </c>
      <c r="F97" s="34">
        <f t="shared" si="10"/>
        <v>34588</v>
      </c>
      <c r="G97" s="34">
        <f t="shared" si="10"/>
        <v>63784</v>
      </c>
    </row>
    <row r="98" spans="1:7" ht="12" customHeight="1" x14ac:dyDescent="0.2">
      <c r="A98" s="90">
        <v>2016</v>
      </c>
      <c r="B98" s="34">
        <f t="shared" ref="B98:G98" si="11">B51</f>
        <v>81860</v>
      </c>
      <c r="C98" s="34">
        <f t="shared" si="11"/>
        <v>11050</v>
      </c>
      <c r="D98" s="34">
        <f t="shared" si="11"/>
        <v>11418</v>
      </c>
      <c r="E98" s="34">
        <f t="shared" si="11"/>
        <v>78</v>
      </c>
      <c r="F98" s="34">
        <f t="shared" si="11"/>
        <v>21974</v>
      </c>
      <c r="G98" s="34">
        <f t="shared" si="11"/>
        <v>37340</v>
      </c>
    </row>
    <row r="99" spans="1:7" ht="12" customHeight="1" x14ac:dyDescent="0.2">
      <c r="A99" s="90">
        <v>2017</v>
      </c>
      <c r="B99" s="34">
        <f t="shared" ref="B99:G99" si="12">B52</f>
        <v>64627</v>
      </c>
      <c r="C99" s="34">
        <f t="shared" si="12"/>
        <v>7917</v>
      </c>
      <c r="D99" s="34">
        <f t="shared" si="12"/>
        <v>8831</v>
      </c>
      <c r="E99" s="34">
        <f t="shared" si="12"/>
        <v>198</v>
      </c>
      <c r="F99" s="34">
        <f t="shared" si="12"/>
        <v>19737</v>
      </c>
      <c r="G99" s="34">
        <f t="shared" si="12"/>
        <v>27929</v>
      </c>
    </row>
    <row r="100" spans="1:7" ht="12" customHeight="1" x14ac:dyDescent="0.2">
      <c r="A100" s="90">
        <v>2018</v>
      </c>
      <c r="B100" s="34">
        <f t="shared" ref="B100:G100" si="13">B53</f>
        <v>52963</v>
      </c>
      <c r="C100" s="34">
        <f t="shared" si="13"/>
        <v>5348</v>
      </c>
      <c r="D100" s="34">
        <f t="shared" si="13"/>
        <v>7417</v>
      </c>
      <c r="E100" s="34">
        <f t="shared" si="13"/>
        <v>68</v>
      </c>
      <c r="F100" s="34">
        <f t="shared" si="13"/>
        <v>19093</v>
      </c>
      <c r="G100" s="34">
        <f t="shared" si="13"/>
        <v>21037</v>
      </c>
    </row>
    <row r="101" spans="1:7" ht="12" customHeight="1" x14ac:dyDescent="0.2">
      <c r="A101" s="90">
        <v>2019</v>
      </c>
      <c r="B101" s="34">
        <f t="shared" ref="B101:G101" si="14">B54</f>
        <v>48913</v>
      </c>
      <c r="C101" s="34">
        <f t="shared" si="14"/>
        <v>3046</v>
      </c>
      <c r="D101" s="34">
        <f t="shared" si="14"/>
        <v>6400</v>
      </c>
      <c r="E101" s="34">
        <f t="shared" si="14"/>
        <v>0</v>
      </c>
      <c r="F101" s="34">
        <f t="shared" si="14"/>
        <v>16795</v>
      </c>
      <c r="G101" s="34">
        <f t="shared" si="14"/>
        <v>22536</v>
      </c>
    </row>
    <row r="102" spans="1:7" ht="12" customHeight="1" x14ac:dyDescent="0.2">
      <c r="A102" s="90">
        <v>2020</v>
      </c>
      <c r="B102" s="34">
        <f t="shared" ref="B102:G102" si="15">B55</f>
        <v>77863</v>
      </c>
      <c r="C102" s="34">
        <f t="shared" si="15"/>
        <v>6057</v>
      </c>
      <c r="D102" s="34">
        <f t="shared" si="15"/>
        <v>8968</v>
      </c>
      <c r="E102" s="34">
        <f t="shared" si="15"/>
        <v>196</v>
      </c>
      <c r="F102" s="34">
        <f t="shared" si="15"/>
        <v>25058</v>
      </c>
      <c r="G102" s="34">
        <f t="shared" si="15"/>
        <v>37336</v>
      </c>
    </row>
    <row r="103" spans="1:7" ht="12" customHeight="1" x14ac:dyDescent="0.2">
      <c r="A103" s="90">
        <v>2021</v>
      </c>
      <c r="B103" s="34">
        <f t="shared" ref="B103:G103" si="16">B56</f>
        <v>74671</v>
      </c>
      <c r="C103" s="34">
        <f t="shared" si="16"/>
        <v>5334</v>
      </c>
      <c r="D103" s="34">
        <f t="shared" si="16"/>
        <v>12175</v>
      </c>
      <c r="E103" s="34">
        <f t="shared" si="16"/>
        <v>117</v>
      </c>
      <c r="F103" s="34">
        <f t="shared" si="16"/>
        <v>24495</v>
      </c>
      <c r="G103" s="34">
        <f t="shared" si="16"/>
        <v>32533</v>
      </c>
    </row>
    <row r="104" spans="1:7" ht="12" customHeight="1" x14ac:dyDescent="0.2">
      <c r="A104" s="90">
        <v>2022</v>
      </c>
      <c r="B104" s="34">
        <f t="shared" ref="B104:G105" si="17">B57</f>
        <v>87542</v>
      </c>
      <c r="C104" s="34">
        <f t="shared" si="17"/>
        <v>7184</v>
      </c>
      <c r="D104" s="34">
        <f t="shared" si="17"/>
        <v>10254</v>
      </c>
      <c r="E104" s="34">
        <f t="shared" si="17"/>
        <v>329</v>
      </c>
      <c r="F104" s="34">
        <f t="shared" si="17"/>
        <v>22593</v>
      </c>
      <c r="G104" s="34">
        <f t="shared" si="17"/>
        <v>47134</v>
      </c>
    </row>
    <row r="105" spans="1:7" ht="12" customHeight="1" x14ac:dyDescent="0.2">
      <c r="A105" s="125" t="s">
        <v>422</v>
      </c>
      <c r="B105" s="34">
        <f t="shared" si="17"/>
        <v>77000</v>
      </c>
      <c r="C105" s="34" t="str">
        <f t="shared" si="17"/>
        <v>NA</v>
      </c>
      <c r="D105" s="34" t="str">
        <f t="shared" si="17"/>
        <v>NA</v>
      </c>
      <c r="E105" s="34" t="str">
        <f t="shared" si="17"/>
        <v>NA</v>
      </c>
      <c r="F105" s="34" t="str">
        <f t="shared" si="17"/>
        <v>NA</v>
      </c>
      <c r="G105" s="34" t="str">
        <f t="shared" si="17"/>
        <v>NA</v>
      </c>
    </row>
    <row r="106" spans="1:7" ht="12" customHeight="1" x14ac:dyDescent="0.2">
      <c r="A106" s="958" t="s">
        <v>130</v>
      </c>
      <c r="B106" s="829"/>
      <c r="C106" s="829"/>
      <c r="D106" s="829"/>
      <c r="E106" s="829"/>
      <c r="F106" s="829"/>
      <c r="G106" s="981" t="s">
        <v>423</v>
      </c>
    </row>
    <row r="107" spans="1:7" ht="12" customHeight="1" x14ac:dyDescent="0.2">
      <c r="A107" s="983"/>
      <c r="B107" s="364"/>
      <c r="C107" s="364"/>
      <c r="D107" s="364"/>
      <c r="E107" s="364"/>
      <c r="F107" s="364"/>
      <c r="G107" s="990"/>
    </row>
    <row r="108" spans="1:7" ht="12.65" customHeight="1" x14ac:dyDescent="0.2">
      <c r="A108" s="946" t="str">
        <f t="shared" ref="A108:A114" si="18">A61</f>
        <v>a/  Based on Columbia River fall Chinook database (Preliminary Big Sheets), WDFW, unpublished. Adult Aged fish.</v>
      </c>
      <c r="B108" s="946"/>
      <c r="C108" s="946"/>
      <c r="D108" s="946"/>
      <c r="E108" s="946"/>
      <c r="F108" s="946"/>
      <c r="G108" s="946"/>
    </row>
    <row r="109" spans="1:7" ht="12.65" customHeight="1" x14ac:dyDescent="0.2">
      <c r="A109" s="956" t="str">
        <f t="shared" si="18"/>
        <v>b/  Includes Select Area fisheries.</v>
      </c>
      <c r="B109" s="956"/>
      <c r="C109" s="956"/>
      <c r="D109" s="956"/>
      <c r="E109" s="956"/>
      <c r="F109" s="956"/>
      <c r="G109" s="956"/>
    </row>
    <row r="110" spans="1:7" ht="12.65" customHeight="1" x14ac:dyDescent="0.2">
      <c r="A110" s="956" t="str">
        <f t="shared" si="18"/>
        <v>c/  Includes tributary catches.</v>
      </c>
      <c r="B110" s="956"/>
      <c r="C110" s="956"/>
      <c r="D110" s="956"/>
      <c r="E110" s="956"/>
      <c r="F110" s="956"/>
      <c r="G110" s="956"/>
    </row>
    <row r="111" spans="1:7" ht="12.65" customHeight="1" x14ac:dyDescent="0.2">
      <c r="A111" s="956" t="str">
        <f t="shared" si="18"/>
        <v>d/  Commercial, ceremonial, and subsistence.</v>
      </c>
      <c r="B111" s="956"/>
      <c r="C111" s="956"/>
      <c r="D111" s="956"/>
      <c r="E111" s="956"/>
      <c r="F111" s="956"/>
      <c r="G111" s="956"/>
    </row>
    <row r="112" spans="1:7" ht="12.65" customHeight="1" x14ac:dyDescent="0.2">
      <c r="A112" s="956" t="str">
        <f t="shared" si="18"/>
        <v>e/  Includes  Cowlitz, Kalama, Toutle, Lewis, and Washougal rivers.</v>
      </c>
      <c r="B112" s="956"/>
      <c r="C112" s="956"/>
      <c r="D112" s="956"/>
      <c r="E112" s="956"/>
      <c r="F112" s="956"/>
      <c r="G112" s="956"/>
    </row>
    <row r="113" spans="1:7" ht="12.65" customHeight="1" x14ac:dyDescent="0.2">
      <c r="A113" s="956" t="str">
        <f t="shared" si="18"/>
        <v>f/   Does not include strays to hatcheries above Bonneville Dam or fish trapped at Bonneville Dam.</v>
      </c>
      <c r="B113" s="956"/>
      <c r="C113" s="956"/>
      <c r="D113" s="956"/>
      <c r="E113" s="956"/>
      <c r="F113" s="956"/>
      <c r="G113" s="956"/>
    </row>
    <row r="114" spans="1:7" ht="12.65" customHeight="1" x14ac:dyDescent="0.2">
      <c r="A114" s="956" t="str">
        <f t="shared" si="18"/>
        <v>g/  Preliminary estimates based on preseason expectations.</v>
      </c>
      <c r="B114" s="956"/>
      <c r="C114" s="956"/>
      <c r="D114" s="956"/>
      <c r="E114" s="956"/>
      <c r="F114" s="956"/>
      <c r="G114" s="956"/>
    </row>
  </sheetData>
  <customSheetViews>
    <customSheetView guid="{EF5D9E67-CDBC-4DA7-AF4B-457CDBE1825C}" showGridLines="0" printArea="1">
      <pane ySplit="5" topLeftCell="A6" activePane="bottomLeft" state="frozen"/>
      <selection pane="bottomLeft" activeCell="A6" sqref="A6"/>
      <pageMargins left="0" right="0" top="0" bottom="0" header="0" footer="0"/>
      <pageSetup orientation="landscape" r:id="rId1"/>
      <headerFooter alignWithMargins="0"/>
    </customSheetView>
    <customSheetView guid="{803B97A9-0AF5-4FA4-9F0C-810C2BEAFCD3}" showPageBreaks="1" showGridLines="0" showRuler="0">
      <pane ySplit="5" topLeftCell="A40" activePane="bottomLeft" state="frozen"/>
      <selection pane="bottomLeft" activeCell="B44" sqref="B44:B45"/>
      <pageMargins left="0" right="0" top="0" bottom="0" header="0" footer="0"/>
      <pageSetup orientation="landscape" r:id="rId2"/>
      <headerFooter alignWithMargins="0"/>
    </customSheetView>
    <customSheetView guid="{5AE94949-FC73-44C2-96F8-94154186EF22}" showPageBreaks="1" showGridLines="0" printArea="1" showRuler="0" topLeftCell="B1">
      <pane ySplit="4" topLeftCell="A81" activePane="bottomLeft" state="frozen"/>
      <selection pane="bottomLeft" activeCell="A98" sqref="A98:H126"/>
      <pageMargins left="0" right="0" top="0" bottom="0" header="0" footer="0"/>
      <pageSetup orientation="landscape" r:id="rId3"/>
      <headerFooter alignWithMargins="0"/>
    </customSheetView>
    <customSheetView guid="{CD5E8C7E-750A-46DA-942B-F5133C1E4099}" showPageBreaks="1" showGridLines="0" printArea="1" showRuler="0">
      <pane ySplit="5" topLeftCell="A101" activePane="bottomLeft" state="frozen"/>
      <selection pane="bottomLeft" activeCell="G42" sqref="G42"/>
      <pageMargins left="0" right="0" top="0" bottom="0" header="0" footer="0"/>
      <pageSetup orientation="landscape" r:id="rId4"/>
      <headerFooter alignWithMargins="0"/>
    </customSheetView>
    <customSheetView guid="{BBF7E6D9-D6DC-4A8E-B6D8-078D86A9ABA9}" showPageBreaks="1" showGridLines="0" showRuler="0">
      <pane ySplit="5" topLeftCell="A40" activePane="bottomLeft" state="frozen"/>
      <selection pane="bottomLeft" activeCell="B44" sqref="B44:B45"/>
      <pageMargins left="0" right="0" top="0" bottom="0" header="0" footer="0"/>
      <pageSetup orientation="landscape" r:id="rId5"/>
      <headerFooter alignWithMargins="0"/>
    </customSheetView>
    <customSheetView guid="{622B48C2-7B56-4B1F-A7B4-4660CCA8C989}" showPageBreaks="1" showGridLines="0" printArea="1" showRuler="0">
      <pane ySplit="4" topLeftCell="A99" activePane="bottomLeft" state="frozen"/>
      <selection pane="bottomLeft" activeCell="E4" sqref="E4"/>
      <pageMargins left="0" right="0" top="0" bottom="0" header="0" footer="0"/>
      <pageSetup orientation="landscape" r:id="rId6"/>
      <headerFooter alignWithMargins="0"/>
    </customSheetView>
    <customSheetView guid="{1BB9C890-5E21-46C2-BAFE-D361E72979A8}" showPageBreaks="1" showGridLines="0" printArea="1" showRuler="0">
      <pane ySplit="5" topLeftCell="A87" activePane="bottomLeft" state="frozen"/>
      <selection pane="bottomLeft" activeCell="E92" sqref="E92"/>
      <pageMargins left="0" right="0" top="0" bottom="0" header="0" footer="0"/>
      <pageSetup orientation="landscape" r:id="rId7"/>
      <headerFooter alignWithMargins="0"/>
    </customSheetView>
    <customSheetView guid="{CBDD6A68-2B40-41C7-BE8F-235A878832D4}" showGridLines="0" showRuler="0">
      <pane ySplit="5" topLeftCell="A87" activePane="bottomLeft" state="frozen"/>
      <selection pane="bottomLeft" activeCell="E92" sqref="E92"/>
      <pageMargins left="0" right="0" top="0" bottom="0" header="0" footer="0"/>
      <pageSetup orientation="landscape" r:id="rId8"/>
      <headerFooter alignWithMargins="0"/>
    </customSheetView>
    <customSheetView guid="{4E64E44E-C413-40AC-A3E9-46A65E2E50C1}" showPageBreaks="1" showGridLines="0" printArea="1" showRuler="0">
      <pane ySplit="4" topLeftCell="A5" activePane="bottomLeft" state="frozen"/>
      <selection pane="bottomLeft" activeCell="A5" sqref="A5"/>
      <pageMargins left="0" right="0" top="0" bottom="0" header="0" footer="0"/>
      <pageSetup orientation="landscape" r:id="rId9"/>
      <headerFooter alignWithMargins="0"/>
    </customSheetView>
    <customSheetView guid="{5AF37BD3-DE11-4EB0-B468-40F0C613EAAC}" showPageBreaks="1" showGridLines="0" showRuler="0">
      <pane ySplit="4" topLeftCell="A5" activePane="bottomLeft" state="frozen"/>
      <selection pane="bottomLeft" activeCell="A5" sqref="A5"/>
      <pageMargins left="0" right="0" top="0" bottom="0" header="0" footer="0"/>
      <pageSetup orientation="landscape" r:id="rId10"/>
      <headerFooter alignWithMargins="0"/>
    </customSheetView>
    <customSheetView guid="{8B1E0859-77EF-4DDB-A81F-104DBA348B31}" showPageBreaks="1" showGridLines="0" printArea="1">
      <pane ySplit="5" topLeftCell="A6" activePane="bottomLeft" state="frozen"/>
      <selection pane="bottomLeft" activeCell="A6" sqref="A6"/>
      <pageMargins left="0" right="0" top="0" bottom="0" header="0" footer="0"/>
      <pageSetup orientation="landscape" r:id="rId11"/>
      <headerFooter alignWithMargins="0"/>
    </customSheetView>
    <customSheetView guid="{56968ECB-F4FE-477A-8A39-9E820F23F3B6}" showGridLines="0">
      <pane ySplit="5" topLeftCell="A6" activePane="bottomLeft" state="frozen"/>
      <selection pane="bottomLeft" activeCell="A6" sqref="A6"/>
      <pageMargins left="0" right="0" top="0" bottom="0" header="0" footer="0"/>
      <pageSetup orientation="landscape" r:id="rId12"/>
      <headerFooter alignWithMargins="0"/>
    </customSheetView>
    <customSheetView guid="{951E20F6-66AF-4739-924D-9C0B166AA065}" showPageBreaks="1" showGridLines="0" showRuler="0">
      <pane ySplit="5" topLeftCell="A40" activePane="bottomLeft" state="frozen"/>
      <selection pane="bottomLeft" activeCell="B44" sqref="B44:B45"/>
      <pageMargins left="0" right="0" top="0" bottom="0" header="0" footer="0"/>
      <pageSetup orientation="landscape" r:id="rId13"/>
      <headerFooter alignWithMargins="0"/>
    </customSheetView>
  </customSheetViews>
  <mergeCells count="32">
    <mergeCell ref="A111:G111"/>
    <mergeCell ref="C85:C86"/>
    <mergeCell ref="E85:E86"/>
    <mergeCell ref="C84:E84"/>
    <mergeCell ref="A61:G61"/>
    <mergeCell ref="A83:G83"/>
    <mergeCell ref="A63:G63"/>
    <mergeCell ref="A64:G64"/>
    <mergeCell ref="A65:G65"/>
    <mergeCell ref="A66:G66"/>
    <mergeCell ref="A67:G67"/>
    <mergeCell ref="A106:A107"/>
    <mergeCell ref="G106:G107"/>
    <mergeCell ref="A108:G108"/>
    <mergeCell ref="A109:G109"/>
    <mergeCell ref="A110:G110"/>
    <mergeCell ref="A113:G113"/>
    <mergeCell ref="A114:G114"/>
    <mergeCell ref="A2:G2"/>
    <mergeCell ref="G59:G60"/>
    <mergeCell ref="A59:A60"/>
    <mergeCell ref="A3:A5"/>
    <mergeCell ref="B3:B5"/>
    <mergeCell ref="F4:G4"/>
    <mergeCell ref="B59:B60"/>
    <mergeCell ref="C4:C5"/>
    <mergeCell ref="E4:E5"/>
    <mergeCell ref="C3:E3"/>
    <mergeCell ref="F85:G85"/>
    <mergeCell ref="A84:A86"/>
    <mergeCell ref="B84:B86"/>
    <mergeCell ref="A112:G112"/>
  </mergeCells>
  <phoneticPr fontId="0" type="noConversion"/>
  <pageMargins left="1" right="1" top="1" bottom="1" header="0.5" footer="0.5"/>
  <pageSetup orientation="landscape" r:id="rId14"/>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G105"/>
  <sheetViews>
    <sheetView showGridLines="0" zoomScaleNormal="100" workbookViewId="0">
      <selection activeCell="B6" sqref="B6:B58"/>
    </sheetView>
  </sheetViews>
  <sheetFormatPr defaultColWidth="9.1796875" defaultRowHeight="12" customHeight="1" x14ac:dyDescent="0.2"/>
  <cols>
    <col min="1" max="1" width="11.7265625" style="63" customWidth="1"/>
    <col min="2" max="2" width="11.7265625" style="11" customWidth="1"/>
    <col min="3" max="3" width="12.54296875" style="11" bestFit="1" customWidth="1"/>
    <col min="4" max="4" width="11.7265625" style="11" customWidth="1"/>
    <col min="5" max="5" width="9.26953125" style="11" customWidth="1"/>
    <col min="6" max="6" width="12.26953125" style="11" bestFit="1" customWidth="1"/>
    <col min="7" max="7" width="11.7265625" style="11" customWidth="1"/>
    <col min="8" max="16384" width="9.1796875" style="112"/>
  </cols>
  <sheetData>
    <row r="1" spans="1:7" ht="12" customHeight="1" x14ac:dyDescent="0.2">
      <c r="A1" s="964"/>
      <c r="B1" s="964"/>
      <c r="C1" s="964"/>
      <c r="D1" s="964"/>
      <c r="E1" s="964"/>
      <c r="F1" s="964"/>
      <c r="G1" s="964"/>
    </row>
    <row r="2" spans="1:7" ht="23.25" customHeight="1" x14ac:dyDescent="0.2">
      <c r="A2" s="964" t="s">
        <v>431</v>
      </c>
      <c r="B2" s="964"/>
      <c r="C2" s="964"/>
      <c r="D2" s="964"/>
      <c r="E2" s="964"/>
      <c r="F2" s="964"/>
      <c r="G2" s="964"/>
    </row>
    <row r="3" spans="1:7" ht="12" customHeight="1" x14ac:dyDescent="0.2">
      <c r="A3" s="945" t="s">
        <v>416</v>
      </c>
      <c r="B3" s="967" t="s">
        <v>392</v>
      </c>
      <c r="C3" s="992" t="s">
        <v>417</v>
      </c>
      <c r="D3" s="992"/>
      <c r="E3" s="992"/>
      <c r="F3" s="830"/>
      <c r="G3" s="830"/>
    </row>
    <row r="4" spans="1:7" ht="12" customHeight="1" x14ac:dyDescent="0.2">
      <c r="A4" s="940"/>
      <c r="B4" s="968"/>
      <c r="C4" s="985" t="s">
        <v>396</v>
      </c>
      <c r="D4" s="80"/>
      <c r="E4" s="987" t="s">
        <v>418</v>
      </c>
      <c r="F4" s="984" t="s">
        <v>395</v>
      </c>
      <c r="G4" s="984"/>
    </row>
    <row r="5" spans="1:7" ht="12" customHeight="1" x14ac:dyDescent="0.2">
      <c r="A5" s="966"/>
      <c r="B5" s="969"/>
      <c r="C5" s="986"/>
      <c r="D5" s="45" t="s">
        <v>400</v>
      </c>
      <c r="E5" s="988"/>
      <c r="F5" s="367" t="s">
        <v>419</v>
      </c>
      <c r="G5" s="99" t="s">
        <v>119</v>
      </c>
    </row>
    <row r="6" spans="1:7" ht="12" customHeight="1" x14ac:dyDescent="0.2">
      <c r="A6" s="90">
        <v>1971</v>
      </c>
      <c r="B6" s="270">
        <v>59700</v>
      </c>
      <c r="C6" s="271">
        <v>27900</v>
      </c>
      <c r="D6" s="271">
        <v>2100</v>
      </c>
      <c r="E6" s="270">
        <v>0</v>
      </c>
      <c r="F6" s="271">
        <v>29400</v>
      </c>
      <c r="G6" s="271">
        <v>100</v>
      </c>
    </row>
    <row r="7" spans="1:7" ht="12" customHeight="1" x14ac:dyDescent="0.2">
      <c r="A7" s="90">
        <v>1972</v>
      </c>
      <c r="B7" s="270">
        <v>59700</v>
      </c>
      <c r="C7" s="271">
        <v>27900</v>
      </c>
      <c r="D7" s="271">
        <v>2100</v>
      </c>
      <c r="E7" s="270">
        <v>0</v>
      </c>
      <c r="F7" s="271">
        <v>29400</v>
      </c>
      <c r="G7" s="271">
        <v>100</v>
      </c>
    </row>
    <row r="8" spans="1:7" ht="12" customHeight="1" x14ac:dyDescent="0.2">
      <c r="A8" s="90">
        <v>1973</v>
      </c>
      <c r="B8" s="270">
        <v>59700</v>
      </c>
      <c r="C8" s="271">
        <v>27900</v>
      </c>
      <c r="D8" s="271">
        <v>2100</v>
      </c>
      <c r="E8" s="270">
        <v>0</v>
      </c>
      <c r="F8" s="271">
        <v>29400</v>
      </c>
      <c r="G8" s="271">
        <v>100</v>
      </c>
    </row>
    <row r="9" spans="1:7" ht="12" customHeight="1" x14ac:dyDescent="0.2">
      <c r="A9" s="90">
        <v>1974</v>
      </c>
      <c r="B9" s="270">
        <v>59700</v>
      </c>
      <c r="C9" s="271">
        <v>27900</v>
      </c>
      <c r="D9" s="271">
        <v>2100</v>
      </c>
      <c r="E9" s="270">
        <v>0</v>
      </c>
      <c r="F9" s="271">
        <v>29400</v>
      </c>
      <c r="G9" s="271">
        <v>100</v>
      </c>
    </row>
    <row r="10" spans="1:7" ht="12" customHeight="1" x14ac:dyDescent="0.2">
      <c r="A10" s="90">
        <v>1975</v>
      </c>
      <c r="B10" s="270">
        <v>59700</v>
      </c>
      <c r="C10" s="271">
        <v>27900</v>
      </c>
      <c r="D10" s="271">
        <v>2100</v>
      </c>
      <c r="E10" s="270">
        <v>0</v>
      </c>
      <c r="F10" s="271">
        <v>29400</v>
      </c>
      <c r="G10" s="271">
        <v>100</v>
      </c>
    </row>
    <row r="11" spans="1:7" ht="12" customHeight="1" x14ac:dyDescent="0.2">
      <c r="A11" s="90">
        <v>1976</v>
      </c>
      <c r="B11" s="34">
        <v>14900</v>
      </c>
      <c r="C11" s="44">
        <v>6100</v>
      </c>
      <c r="D11" s="44">
        <v>600</v>
      </c>
      <c r="E11" s="34">
        <v>0</v>
      </c>
      <c r="F11" s="44">
        <v>8200</v>
      </c>
      <c r="G11" s="44">
        <v>0</v>
      </c>
    </row>
    <row r="12" spans="1:7" ht="12" customHeight="1" x14ac:dyDescent="0.2">
      <c r="A12" s="90">
        <v>1977</v>
      </c>
      <c r="B12" s="34">
        <v>29800</v>
      </c>
      <c r="C12" s="44">
        <v>14400</v>
      </c>
      <c r="D12" s="44">
        <v>1100</v>
      </c>
      <c r="E12" s="34">
        <v>0</v>
      </c>
      <c r="F12" s="44">
        <v>14200</v>
      </c>
      <c r="G12" s="44">
        <v>100</v>
      </c>
    </row>
    <row r="13" spans="1:7" ht="12" customHeight="1" x14ac:dyDescent="0.2">
      <c r="A13" s="90">
        <v>1978</v>
      </c>
      <c r="B13" s="34">
        <v>18500</v>
      </c>
      <c r="C13" s="44">
        <v>7100</v>
      </c>
      <c r="D13" s="44">
        <v>1100</v>
      </c>
      <c r="E13" s="34">
        <v>0</v>
      </c>
      <c r="F13" s="44">
        <v>10100</v>
      </c>
      <c r="G13" s="44">
        <v>200</v>
      </c>
    </row>
    <row r="14" spans="1:7" ht="12" customHeight="1" x14ac:dyDescent="0.2">
      <c r="A14" s="90">
        <v>1979</v>
      </c>
      <c r="B14" s="34">
        <v>32800</v>
      </c>
      <c r="C14" s="44">
        <v>12600</v>
      </c>
      <c r="D14" s="44">
        <v>2000</v>
      </c>
      <c r="E14" s="34">
        <v>0</v>
      </c>
      <c r="F14" s="44">
        <v>17900</v>
      </c>
      <c r="G14" s="44">
        <v>300</v>
      </c>
    </row>
    <row r="15" spans="1:7" ht="12" customHeight="1" x14ac:dyDescent="0.2">
      <c r="A15" s="90">
        <v>1980</v>
      </c>
      <c r="B15" s="34">
        <v>38814</v>
      </c>
      <c r="C15" s="44">
        <v>18400</v>
      </c>
      <c r="D15" s="44">
        <v>1300</v>
      </c>
      <c r="E15" s="34">
        <v>100</v>
      </c>
      <c r="F15" s="44">
        <v>18200</v>
      </c>
      <c r="G15" s="44">
        <v>600</v>
      </c>
    </row>
    <row r="16" spans="1:7" ht="12" customHeight="1" x14ac:dyDescent="0.2">
      <c r="A16" s="90">
        <v>1981</v>
      </c>
      <c r="B16" s="34">
        <v>25019</v>
      </c>
      <c r="C16" s="44">
        <v>1400</v>
      </c>
      <c r="D16" s="44">
        <v>1100</v>
      </c>
      <c r="E16" s="34">
        <v>0</v>
      </c>
      <c r="F16" s="44">
        <v>21500</v>
      </c>
      <c r="G16" s="44">
        <v>900</v>
      </c>
    </row>
    <row r="17" spans="1:7" ht="12" customHeight="1" x14ac:dyDescent="0.2">
      <c r="A17" s="90">
        <v>1982</v>
      </c>
      <c r="B17" s="34">
        <v>13019</v>
      </c>
      <c r="C17" s="44">
        <v>1200</v>
      </c>
      <c r="D17" s="44">
        <v>1000</v>
      </c>
      <c r="E17" s="34">
        <v>0</v>
      </c>
      <c r="F17" s="44">
        <v>10400</v>
      </c>
      <c r="G17" s="44">
        <v>300</v>
      </c>
    </row>
    <row r="18" spans="1:7" ht="12" customHeight="1" x14ac:dyDescent="0.2">
      <c r="A18" s="90">
        <v>1983</v>
      </c>
      <c r="B18" s="34">
        <v>16814</v>
      </c>
      <c r="C18" s="44">
        <v>600</v>
      </c>
      <c r="D18" s="44">
        <v>1500</v>
      </c>
      <c r="E18" s="34">
        <v>0</v>
      </c>
      <c r="F18" s="44">
        <v>14100</v>
      </c>
      <c r="G18" s="44">
        <v>600</v>
      </c>
    </row>
    <row r="19" spans="1:7" ht="12" customHeight="1" x14ac:dyDescent="0.2">
      <c r="A19" s="90">
        <v>1984</v>
      </c>
      <c r="B19" s="34">
        <v>13326</v>
      </c>
      <c r="C19" s="44">
        <v>2900</v>
      </c>
      <c r="D19" s="44">
        <v>1700</v>
      </c>
      <c r="E19" s="34">
        <v>0</v>
      </c>
      <c r="F19" s="44">
        <v>8500</v>
      </c>
      <c r="G19" s="44">
        <v>200</v>
      </c>
    </row>
    <row r="20" spans="1:7" ht="12" customHeight="1" x14ac:dyDescent="0.2">
      <c r="A20" s="90">
        <v>1985</v>
      </c>
      <c r="B20" s="34">
        <v>13257</v>
      </c>
      <c r="C20" s="44">
        <v>3600</v>
      </c>
      <c r="D20" s="44">
        <v>1300</v>
      </c>
      <c r="E20" s="34">
        <v>0</v>
      </c>
      <c r="F20" s="44">
        <v>7900</v>
      </c>
      <c r="G20" s="44">
        <v>400</v>
      </c>
    </row>
    <row r="21" spans="1:7" ht="12" customHeight="1" x14ac:dyDescent="0.2">
      <c r="A21" s="90">
        <v>1986</v>
      </c>
      <c r="B21" s="34">
        <v>24462</v>
      </c>
      <c r="C21" s="44">
        <v>10100</v>
      </c>
      <c r="D21" s="44">
        <v>2000</v>
      </c>
      <c r="E21" s="34">
        <v>0</v>
      </c>
      <c r="F21" s="44">
        <v>12200</v>
      </c>
      <c r="G21" s="44">
        <v>0</v>
      </c>
    </row>
    <row r="22" spans="1:7" ht="12" customHeight="1" x14ac:dyDescent="0.2">
      <c r="A22" s="90">
        <v>1987</v>
      </c>
      <c r="B22" s="34">
        <v>37867</v>
      </c>
      <c r="C22" s="44">
        <v>16400</v>
      </c>
      <c r="D22" s="44">
        <v>3600</v>
      </c>
      <c r="E22" s="34">
        <v>200</v>
      </c>
      <c r="F22" s="44">
        <v>17500</v>
      </c>
      <c r="G22" s="44">
        <v>200</v>
      </c>
    </row>
    <row r="23" spans="1:7" ht="12" customHeight="1" x14ac:dyDescent="0.2">
      <c r="A23" s="90">
        <v>1988</v>
      </c>
      <c r="B23" s="34">
        <v>41720</v>
      </c>
      <c r="C23" s="44">
        <v>19300</v>
      </c>
      <c r="D23" s="44">
        <v>3400</v>
      </c>
      <c r="E23" s="34">
        <v>100</v>
      </c>
      <c r="F23" s="44">
        <v>18700</v>
      </c>
      <c r="G23" s="44">
        <v>200</v>
      </c>
    </row>
    <row r="24" spans="1:7" ht="12" customHeight="1" x14ac:dyDescent="0.2">
      <c r="A24" s="90">
        <v>1989</v>
      </c>
      <c r="B24" s="34">
        <v>38636</v>
      </c>
      <c r="C24" s="44">
        <v>6700</v>
      </c>
      <c r="D24" s="44">
        <v>4900</v>
      </c>
      <c r="E24" s="34">
        <v>0</v>
      </c>
      <c r="F24" s="44">
        <v>26700</v>
      </c>
      <c r="G24" s="44">
        <v>300</v>
      </c>
    </row>
    <row r="25" spans="1:7" ht="12" customHeight="1" x14ac:dyDescent="0.2">
      <c r="A25" s="90">
        <v>1990</v>
      </c>
      <c r="B25" s="34">
        <v>20317</v>
      </c>
      <c r="C25" s="44">
        <v>945</v>
      </c>
      <c r="D25" s="44">
        <v>2354</v>
      </c>
      <c r="E25" s="34">
        <v>0</v>
      </c>
      <c r="F25" s="44">
        <v>16815</v>
      </c>
      <c r="G25" s="44">
        <v>203</v>
      </c>
    </row>
    <row r="26" spans="1:7" ht="12" customHeight="1" x14ac:dyDescent="0.2">
      <c r="A26" s="90">
        <v>1991</v>
      </c>
      <c r="B26" s="34">
        <v>19817</v>
      </c>
      <c r="C26" s="44">
        <v>6554</v>
      </c>
      <c r="D26" s="44">
        <v>2116</v>
      </c>
      <c r="E26" s="34">
        <v>0</v>
      </c>
      <c r="F26" s="44">
        <v>11131</v>
      </c>
      <c r="G26" s="44">
        <v>16</v>
      </c>
    </row>
    <row r="27" spans="1:7" ht="12" customHeight="1" x14ac:dyDescent="0.2">
      <c r="A27" s="90">
        <v>1992</v>
      </c>
      <c r="B27" s="34">
        <v>12508</v>
      </c>
      <c r="C27" s="44">
        <v>2327</v>
      </c>
      <c r="D27" s="44">
        <v>2256</v>
      </c>
      <c r="E27" s="34">
        <v>0</v>
      </c>
      <c r="F27" s="44">
        <v>7896</v>
      </c>
      <c r="G27" s="44">
        <v>29</v>
      </c>
    </row>
    <row r="28" spans="1:7" ht="12" customHeight="1" x14ac:dyDescent="0.2">
      <c r="A28" s="90">
        <v>1993</v>
      </c>
      <c r="B28" s="34">
        <v>13320</v>
      </c>
      <c r="C28" s="44">
        <v>1592</v>
      </c>
      <c r="D28" s="44">
        <v>2837</v>
      </c>
      <c r="E28" s="34">
        <v>0</v>
      </c>
      <c r="F28" s="44">
        <v>8792</v>
      </c>
      <c r="G28" s="44">
        <v>99</v>
      </c>
    </row>
    <row r="29" spans="1:7" ht="12" customHeight="1" x14ac:dyDescent="0.2">
      <c r="A29" s="90">
        <v>1994</v>
      </c>
      <c r="B29" s="34">
        <v>12191</v>
      </c>
      <c r="C29" s="44">
        <v>300</v>
      </c>
      <c r="D29" s="44">
        <v>922</v>
      </c>
      <c r="E29" s="34">
        <v>0</v>
      </c>
      <c r="F29" s="44">
        <v>10921</v>
      </c>
      <c r="G29" s="44">
        <v>48</v>
      </c>
    </row>
    <row r="30" spans="1:7" ht="12" customHeight="1" x14ac:dyDescent="0.2">
      <c r="A30" s="90">
        <v>1995</v>
      </c>
      <c r="B30" s="34">
        <v>15971</v>
      </c>
      <c r="C30" s="44">
        <v>23</v>
      </c>
      <c r="D30" s="44">
        <v>4034</v>
      </c>
      <c r="E30" s="34">
        <v>0</v>
      </c>
      <c r="F30" s="44">
        <v>11766</v>
      </c>
      <c r="G30" s="44">
        <v>148</v>
      </c>
    </row>
    <row r="31" spans="1:7" ht="12" customHeight="1" x14ac:dyDescent="0.2">
      <c r="A31" s="90">
        <v>1996</v>
      </c>
      <c r="B31" s="34">
        <v>14566</v>
      </c>
      <c r="C31" s="44">
        <v>325</v>
      </c>
      <c r="D31" s="44">
        <v>234</v>
      </c>
      <c r="E31" s="34">
        <v>0</v>
      </c>
      <c r="F31" s="44">
        <v>13914</v>
      </c>
      <c r="G31" s="44">
        <v>93</v>
      </c>
    </row>
    <row r="32" spans="1:7" ht="12" customHeight="1" x14ac:dyDescent="0.2">
      <c r="A32" s="90">
        <v>1997</v>
      </c>
      <c r="B32" s="34">
        <v>12323</v>
      </c>
      <c r="C32" s="44">
        <v>0</v>
      </c>
      <c r="D32" s="44">
        <v>1082</v>
      </c>
      <c r="E32" s="34">
        <v>0</v>
      </c>
      <c r="F32" s="44">
        <v>11241</v>
      </c>
      <c r="G32" s="44">
        <v>0</v>
      </c>
    </row>
    <row r="33" spans="1:7" ht="12" customHeight="1" x14ac:dyDescent="0.2">
      <c r="A33" s="90">
        <v>1998</v>
      </c>
      <c r="B33" s="34">
        <v>7253</v>
      </c>
      <c r="C33" s="44">
        <v>0</v>
      </c>
      <c r="D33" s="44">
        <v>667</v>
      </c>
      <c r="E33" s="34">
        <v>0</v>
      </c>
      <c r="F33" s="44">
        <v>6493</v>
      </c>
      <c r="G33" s="44">
        <v>93</v>
      </c>
    </row>
    <row r="34" spans="1:7" ht="12" customHeight="1" x14ac:dyDescent="0.2">
      <c r="A34" s="90">
        <v>1999</v>
      </c>
      <c r="B34" s="34">
        <v>3349</v>
      </c>
      <c r="C34" s="44">
        <v>18</v>
      </c>
      <c r="D34" s="44">
        <v>0</v>
      </c>
      <c r="E34" s="34">
        <v>0</v>
      </c>
      <c r="F34" s="44">
        <v>3257</v>
      </c>
      <c r="G34" s="44">
        <v>74</v>
      </c>
    </row>
    <row r="35" spans="1:7" ht="12" customHeight="1" x14ac:dyDescent="0.2">
      <c r="A35" s="90">
        <v>2000</v>
      </c>
      <c r="B35" s="34">
        <v>10234</v>
      </c>
      <c r="C35" s="44">
        <v>604</v>
      </c>
      <c r="D35" s="44">
        <v>0</v>
      </c>
      <c r="E35" s="34">
        <v>0</v>
      </c>
      <c r="F35" s="44">
        <v>9422</v>
      </c>
      <c r="G35" s="44">
        <v>208</v>
      </c>
    </row>
    <row r="36" spans="1:7" ht="12" customHeight="1" x14ac:dyDescent="0.2">
      <c r="A36" s="90">
        <v>2001</v>
      </c>
      <c r="B36" s="34">
        <v>15721.400656965227</v>
      </c>
      <c r="C36" s="44">
        <v>1382</v>
      </c>
      <c r="D36" s="44">
        <v>729</v>
      </c>
      <c r="E36" s="34">
        <v>0</v>
      </c>
      <c r="F36" s="44">
        <v>13610</v>
      </c>
      <c r="G36" s="44">
        <v>0</v>
      </c>
    </row>
    <row r="37" spans="1:7" ht="12" customHeight="1" x14ac:dyDescent="0.2">
      <c r="A37" s="90">
        <v>2002</v>
      </c>
      <c r="B37" s="34">
        <v>25170.638040342699</v>
      </c>
      <c r="C37" s="44">
        <v>1801</v>
      </c>
      <c r="D37" s="44">
        <v>3245</v>
      </c>
      <c r="E37" s="34">
        <v>161</v>
      </c>
      <c r="F37" s="44">
        <v>19654</v>
      </c>
      <c r="G37" s="44">
        <v>50</v>
      </c>
    </row>
    <row r="38" spans="1:7" ht="12" customHeight="1" x14ac:dyDescent="0.2">
      <c r="A38" s="90">
        <v>2003</v>
      </c>
      <c r="B38" s="34">
        <v>26021</v>
      </c>
      <c r="C38" s="44">
        <v>3391</v>
      </c>
      <c r="D38" s="44">
        <v>4962</v>
      </c>
      <c r="E38" s="34">
        <v>0</v>
      </c>
      <c r="F38" s="44">
        <v>17668</v>
      </c>
      <c r="G38" s="44">
        <v>0</v>
      </c>
    </row>
    <row r="39" spans="1:7" ht="12" customHeight="1" x14ac:dyDescent="0.2">
      <c r="A39" s="90">
        <v>2004</v>
      </c>
      <c r="B39" s="34">
        <v>22327</v>
      </c>
      <c r="C39" s="44">
        <v>2343</v>
      </c>
      <c r="D39" s="44">
        <v>3638</v>
      </c>
      <c r="E39" s="34">
        <v>0</v>
      </c>
      <c r="F39" s="44">
        <v>16346</v>
      </c>
      <c r="G39" s="44">
        <v>0</v>
      </c>
    </row>
    <row r="40" spans="1:7" ht="12" customHeight="1" x14ac:dyDescent="0.2">
      <c r="A40" s="90">
        <v>2005</v>
      </c>
      <c r="B40" s="34">
        <v>16767</v>
      </c>
      <c r="C40" s="44">
        <v>2240</v>
      </c>
      <c r="D40" s="44">
        <v>2632</v>
      </c>
      <c r="E40" s="34">
        <v>0</v>
      </c>
      <c r="F40" s="44">
        <v>11725</v>
      </c>
      <c r="G40" s="44">
        <v>170</v>
      </c>
    </row>
    <row r="41" spans="1:7" ht="12" customHeight="1" x14ac:dyDescent="0.2">
      <c r="A41" s="90">
        <v>2006</v>
      </c>
      <c r="B41" s="34">
        <v>18105</v>
      </c>
      <c r="C41" s="44">
        <v>2546</v>
      </c>
      <c r="D41" s="44">
        <v>2801</v>
      </c>
      <c r="E41" s="34">
        <v>0</v>
      </c>
      <c r="F41" s="44">
        <v>12758</v>
      </c>
      <c r="G41" s="44">
        <v>0</v>
      </c>
    </row>
    <row r="42" spans="1:7" ht="12" customHeight="1" x14ac:dyDescent="0.2">
      <c r="A42" s="90">
        <v>2007</v>
      </c>
      <c r="B42" s="34">
        <v>4276</v>
      </c>
      <c r="C42" s="44">
        <v>258</v>
      </c>
      <c r="D42" s="44">
        <v>138</v>
      </c>
      <c r="E42" s="34">
        <v>0</v>
      </c>
      <c r="F42" s="44">
        <v>3857</v>
      </c>
      <c r="G42" s="44">
        <v>23</v>
      </c>
    </row>
    <row r="43" spans="1:7" ht="12" customHeight="1" x14ac:dyDescent="0.2">
      <c r="A43" s="90">
        <v>2008</v>
      </c>
      <c r="B43" s="34">
        <v>7120</v>
      </c>
      <c r="C43" s="44">
        <v>0</v>
      </c>
      <c r="D43" s="44">
        <v>937</v>
      </c>
      <c r="E43" s="34">
        <v>0</v>
      </c>
      <c r="F43" s="44">
        <v>6183</v>
      </c>
      <c r="G43" s="44">
        <v>0</v>
      </c>
    </row>
    <row r="44" spans="1:7" ht="12" customHeight="1" x14ac:dyDescent="0.2">
      <c r="A44" s="146">
        <v>2009</v>
      </c>
      <c r="B44" s="134">
        <v>7533</v>
      </c>
      <c r="C44" s="136">
        <v>293</v>
      </c>
      <c r="D44" s="136">
        <v>347</v>
      </c>
      <c r="E44" s="134">
        <v>0</v>
      </c>
      <c r="F44" s="136">
        <v>6893</v>
      </c>
      <c r="G44" s="136">
        <v>0</v>
      </c>
    </row>
    <row r="45" spans="1:7" ht="12" customHeight="1" x14ac:dyDescent="0.2">
      <c r="A45" s="146">
        <v>2010</v>
      </c>
      <c r="B45" s="134">
        <v>10898</v>
      </c>
      <c r="C45" s="136">
        <v>0</v>
      </c>
      <c r="D45" s="136">
        <v>237</v>
      </c>
      <c r="E45" s="134">
        <v>0</v>
      </c>
      <c r="F45" s="136">
        <v>10661</v>
      </c>
      <c r="G45" s="136">
        <v>0</v>
      </c>
    </row>
    <row r="46" spans="1:7" ht="12" customHeight="1" x14ac:dyDescent="0.2">
      <c r="A46" s="146">
        <v>2011</v>
      </c>
      <c r="B46" s="134">
        <v>15180</v>
      </c>
      <c r="C46" s="136">
        <v>674</v>
      </c>
      <c r="D46" s="136">
        <v>3636</v>
      </c>
      <c r="E46" s="134">
        <v>0</v>
      </c>
      <c r="F46" s="136">
        <v>10601</v>
      </c>
      <c r="G46" s="136">
        <v>269</v>
      </c>
    </row>
    <row r="47" spans="1:7" ht="12" customHeight="1" x14ac:dyDescent="0.2">
      <c r="A47" s="146">
        <v>2012</v>
      </c>
      <c r="B47" s="134">
        <v>12112</v>
      </c>
      <c r="C47" s="136">
        <v>1880</v>
      </c>
      <c r="D47" s="136">
        <v>766</v>
      </c>
      <c r="E47" s="134">
        <v>0</v>
      </c>
      <c r="F47" s="136">
        <v>9407</v>
      </c>
      <c r="G47" s="136">
        <v>59</v>
      </c>
    </row>
    <row r="48" spans="1:7" ht="12" customHeight="1" x14ac:dyDescent="0.2">
      <c r="A48" s="146">
        <v>2013</v>
      </c>
      <c r="B48" s="134">
        <v>25841</v>
      </c>
      <c r="C48" s="136">
        <v>2095</v>
      </c>
      <c r="D48" s="136">
        <v>5071</v>
      </c>
      <c r="E48" s="134">
        <v>0</v>
      </c>
      <c r="F48" s="136">
        <v>18675</v>
      </c>
      <c r="G48" s="136">
        <v>0</v>
      </c>
    </row>
    <row r="49" spans="1:7" ht="12" customHeight="1" x14ac:dyDescent="0.2">
      <c r="A49" s="146">
        <v>2014</v>
      </c>
      <c r="B49" s="134">
        <v>25774</v>
      </c>
      <c r="C49" s="136">
        <v>767</v>
      </c>
      <c r="D49" s="136">
        <v>2107</v>
      </c>
      <c r="E49" s="134">
        <v>0</v>
      </c>
      <c r="F49" s="136">
        <v>22900</v>
      </c>
      <c r="G49" s="136">
        <v>0</v>
      </c>
    </row>
    <row r="50" spans="1:7" ht="12" customHeight="1" x14ac:dyDescent="0.2">
      <c r="A50" s="53">
        <v>2015</v>
      </c>
      <c r="B50" s="134">
        <v>32403</v>
      </c>
      <c r="C50" s="136">
        <v>3126</v>
      </c>
      <c r="D50" s="136">
        <v>2106</v>
      </c>
      <c r="E50" s="134">
        <v>0</v>
      </c>
      <c r="F50" s="136">
        <v>27169</v>
      </c>
      <c r="G50" s="136">
        <v>2</v>
      </c>
    </row>
    <row r="51" spans="1:7" ht="12" customHeight="1" x14ac:dyDescent="0.2">
      <c r="A51" s="53">
        <v>2016</v>
      </c>
      <c r="B51" s="134">
        <v>13034</v>
      </c>
      <c r="C51" s="136">
        <v>906</v>
      </c>
      <c r="D51" s="136">
        <v>2713</v>
      </c>
      <c r="E51" s="134">
        <v>0</v>
      </c>
      <c r="F51" s="136">
        <v>9414</v>
      </c>
      <c r="G51" s="136">
        <v>1</v>
      </c>
    </row>
    <row r="52" spans="1:7" ht="12" customHeight="1" x14ac:dyDescent="0.2">
      <c r="A52" s="53">
        <v>2017</v>
      </c>
      <c r="B52" s="134">
        <v>7838</v>
      </c>
      <c r="C52" s="136">
        <v>0</v>
      </c>
      <c r="D52" s="136">
        <v>1255</v>
      </c>
      <c r="E52" s="134">
        <v>0</v>
      </c>
      <c r="F52" s="136">
        <v>6583</v>
      </c>
      <c r="G52" s="136">
        <v>0</v>
      </c>
    </row>
    <row r="53" spans="1:7" ht="12" customHeight="1" x14ac:dyDescent="0.2">
      <c r="A53" s="53">
        <v>2018</v>
      </c>
      <c r="B53" s="134">
        <v>8270</v>
      </c>
      <c r="C53" s="136">
        <v>0</v>
      </c>
      <c r="D53" s="136">
        <v>1052</v>
      </c>
      <c r="E53" s="134">
        <v>0</v>
      </c>
      <c r="F53" s="136">
        <v>7218</v>
      </c>
      <c r="G53" s="136">
        <v>0</v>
      </c>
    </row>
    <row r="54" spans="1:7" ht="12" customHeight="1" x14ac:dyDescent="0.2">
      <c r="A54" s="53">
        <v>2019</v>
      </c>
      <c r="B54" s="134">
        <v>16661</v>
      </c>
      <c r="C54" s="136">
        <v>0</v>
      </c>
      <c r="D54" s="136">
        <v>1081</v>
      </c>
      <c r="E54" s="134">
        <v>0</v>
      </c>
      <c r="F54" s="136">
        <v>15580</v>
      </c>
      <c r="G54" s="136">
        <v>0</v>
      </c>
    </row>
    <row r="55" spans="1:7" ht="12" customHeight="1" x14ac:dyDescent="0.2">
      <c r="A55" s="53">
        <v>2020</v>
      </c>
      <c r="B55" s="134">
        <v>35375</v>
      </c>
      <c r="C55" s="136">
        <v>1221</v>
      </c>
      <c r="D55" s="136">
        <v>5925</v>
      </c>
      <c r="E55" s="134">
        <v>0</v>
      </c>
      <c r="F55" s="136">
        <v>28226</v>
      </c>
      <c r="G55" s="136">
        <v>3</v>
      </c>
    </row>
    <row r="56" spans="1:7" ht="12" customHeight="1" x14ac:dyDescent="0.2">
      <c r="A56" s="53">
        <v>2021</v>
      </c>
      <c r="B56" s="134">
        <v>17013</v>
      </c>
      <c r="C56" s="136">
        <v>0</v>
      </c>
      <c r="D56" s="136">
        <v>2860</v>
      </c>
      <c r="E56" s="134">
        <v>0</v>
      </c>
      <c r="F56" s="136">
        <v>14153</v>
      </c>
      <c r="G56" s="136">
        <v>0</v>
      </c>
    </row>
    <row r="57" spans="1:7" ht="12" customHeight="1" x14ac:dyDescent="0.2">
      <c r="A57" s="53">
        <v>2022</v>
      </c>
      <c r="B57" s="134">
        <v>9347</v>
      </c>
      <c r="C57" s="136">
        <v>232</v>
      </c>
      <c r="D57" s="136">
        <v>1074</v>
      </c>
      <c r="E57" s="134">
        <v>0</v>
      </c>
      <c r="F57" s="136">
        <v>8041</v>
      </c>
      <c r="G57" s="136">
        <v>0</v>
      </c>
    </row>
    <row r="58" spans="1:7" ht="12" customHeight="1" x14ac:dyDescent="0.2">
      <c r="A58" s="362" t="s">
        <v>432</v>
      </c>
      <c r="B58" s="134">
        <v>8700</v>
      </c>
      <c r="C58" s="136" t="s">
        <v>310</v>
      </c>
      <c r="D58" s="136" t="s">
        <v>310</v>
      </c>
      <c r="E58" s="134" t="s">
        <v>310</v>
      </c>
      <c r="F58" s="136" t="s">
        <v>310</v>
      </c>
      <c r="G58" s="136" t="s">
        <v>310</v>
      </c>
    </row>
    <row r="59" spans="1:7" ht="12" customHeight="1" x14ac:dyDescent="0.2">
      <c r="A59" s="137" t="s">
        <v>130</v>
      </c>
      <c r="B59" s="138"/>
      <c r="C59" s="138"/>
      <c r="D59" s="138"/>
      <c r="E59" s="138"/>
      <c r="F59" s="139" t="s">
        <v>433</v>
      </c>
      <c r="G59" s="138"/>
    </row>
    <row r="60" spans="1:7" ht="12" customHeight="1" x14ac:dyDescent="0.2">
      <c r="A60" s="991" t="s">
        <v>424</v>
      </c>
      <c r="B60" s="991"/>
      <c r="C60" s="991"/>
      <c r="D60" s="991"/>
      <c r="E60" s="991"/>
      <c r="F60" s="991"/>
      <c r="G60" s="991"/>
    </row>
    <row r="61" spans="1:7" ht="12" customHeight="1" x14ac:dyDescent="0.2">
      <c r="A61" s="956" t="s">
        <v>434</v>
      </c>
      <c r="B61" s="956"/>
      <c r="C61" s="956"/>
      <c r="D61" s="956"/>
      <c r="E61" s="956"/>
      <c r="F61" s="956"/>
      <c r="G61" s="956"/>
    </row>
    <row r="62" spans="1:7" ht="12" customHeight="1" x14ac:dyDescent="0.2">
      <c r="A62" s="956" t="s">
        <v>426</v>
      </c>
      <c r="B62" s="956"/>
      <c r="C62" s="956"/>
      <c r="D62" s="956"/>
      <c r="E62" s="956"/>
      <c r="F62" s="956"/>
      <c r="G62" s="956"/>
    </row>
    <row r="63" spans="1:7" ht="12" customHeight="1" x14ac:dyDescent="0.2">
      <c r="A63" s="956" t="s">
        <v>435</v>
      </c>
      <c r="B63" s="956"/>
      <c r="C63" s="956"/>
      <c r="D63" s="956"/>
      <c r="E63" s="956"/>
      <c r="F63" s="956"/>
      <c r="G63" s="956"/>
    </row>
    <row r="64" spans="1:7" ht="12" customHeight="1" x14ac:dyDescent="0.2">
      <c r="A64" s="63" t="s">
        <v>436</v>
      </c>
    </row>
    <row r="65" spans="1:7" ht="12" customHeight="1" x14ac:dyDescent="0.2">
      <c r="A65" s="991" t="s">
        <v>437</v>
      </c>
      <c r="B65" s="991"/>
      <c r="C65" s="991"/>
      <c r="D65" s="991"/>
      <c r="E65" s="991"/>
      <c r="F65" s="991"/>
      <c r="G65" s="991"/>
    </row>
    <row r="66" spans="1:7" ht="12" customHeight="1" x14ac:dyDescent="0.2">
      <c r="A66" s="993" t="s">
        <v>438</v>
      </c>
      <c r="B66" s="993"/>
      <c r="C66" s="993"/>
      <c r="D66" s="993"/>
      <c r="E66" s="993"/>
      <c r="F66" s="993"/>
      <c r="G66" s="993"/>
    </row>
    <row r="67" spans="1:7" s="275" customFormat="1" ht="12" customHeight="1" x14ac:dyDescent="0.2">
      <c r="A67" s="243"/>
      <c r="B67" s="248"/>
      <c r="C67" s="248"/>
      <c r="D67" s="248"/>
      <c r="E67" s="248"/>
      <c r="F67" s="248"/>
      <c r="G67" s="248"/>
    </row>
    <row r="73" spans="1:7" ht="12" customHeight="1" x14ac:dyDescent="0.2">
      <c r="A73" s="962"/>
      <c r="B73" s="962"/>
      <c r="C73" s="962"/>
      <c r="D73" s="962"/>
      <c r="E73" s="962"/>
      <c r="F73" s="962"/>
      <c r="G73" s="962"/>
    </row>
    <row r="74" spans="1:7" ht="24" customHeight="1" x14ac:dyDescent="0.2">
      <c r="A74" s="964" t="s">
        <v>439</v>
      </c>
      <c r="B74" s="964"/>
      <c r="C74" s="964"/>
      <c r="D74" s="964"/>
      <c r="E74" s="964"/>
      <c r="F74" s="964"/>
      <c r="G74" s="964"/>
    </row>
    <row r="75" spans="1:7" ht="15.75" customHeight="1" x14ac:dyDescent="0.2">
      <c r="A75" s="945" t="s">
        <v>416</v>
      </c>
      <c r="B75" s="967" t="s">
        <v>392</v>
      </c>
      <c r="C75" s="992" t="s">
        <v>417</v>
      </c>
      <c r="D75" s="992"/>
      <c r="E75" s="992"/>
      <c r="F75" s="830"/>
      <c r="G75" s="830"/>
    </row>
    <row r="76" spans="1:7" ht="12" customHeight="1" x14ac:dyDescent="0.2">
      <c r="A76" s="940"/>
      <c r="B76" s="968"/>
      <c r="C76" s="985" t="s">
        <v>396</v>
      </c>
      <c r="D76" s="80"/>
      <c r="E76" s="987" t="s">
        <v>418</v>
      </c>
      <c r="F76" s="984" t="s">
        <v>395</v>
      </c>
      <c r="G76" s="984"/>
    </row>
    <row r="77" spans="1:7" ht="12" customHeight="1" x14ac:dyDescent="0.2">
      <c r="A77" s="966"/>
      <c r="B77" s="969"/>
      <c r="C77" s="986"/>
      <c r="D77" s="45" t="s">
        <v>400</v>
      </c>
      <c r="E77" s="988"/>
      <c r="F77" s="367" t="s">
        <v>419</v>
      </c>
      <c r="G77" s="99" t="s">
        <v>119</v>
      </c>
    </row>
    <row r="78" spans="1:7" ht="12" customHeight="1" x14ac:dyDescent="0.2">
      <c r="A78" s="53" t="s">
        <v>44</v>
      </c>
      <c r="B78" s="82">
        <f t="shared" ref="B78:G78" si="0">AVERAGE(B16:B20)</f>
        <v>16287</v>
      </c>
      <c r="C78" s="301">
        <f t="shared" si="0"/>
        <v>1940</v>
      </c>
      <c r="D78" s="301">
        <f t="shared" si="0"/>
        <v>1320</v>
      </c>
      <c r="E78" s="82">
        <f t="shared" si="0"/>
        <v>0</v>
      </c>
      <c r="F78" s="301">
        <f t="shared" si="0"/>
        <v>12480</v>
      </c>
      <c r="G78" s="301">
        <f t="shared" si="0"/>
        <v>480</v>
      </c>
    </row>
    <row r="79" spans="1:7" ht="12" customHeight="1" x14ac:dyDescent="0.2">
      <c r="A79" s="53" t="s">
        <v>45</v>
      </c>
      <c r="B79" s="82">
        <f t="shared" ref="B79:G79" si="1">AVERAGE(B21:B25)</f>
        <v>32600.400000000001</v>
      </c>
      <c r="C79" s="301">
        <f t="shared" si="1"/>
        <v>10689</v>
      </c>
      <c r="D79" s="301">
        <f t="shared" si="1"/>
        <v>3250.8</v>
      </c>
      <c r="E79" s="82">
        <f t="shared" si="1"/>
        <v>60</v>
      </c>
      <c r="F79" s="301">
        <f t="shared" si="1"/>
        <v>18383</v>
      </c>
      <c r="G79" s="301">
        <f t="shared" si="1"/>
        <v>180.6</v>
      </c>
    </row>
    <row r="80" spans="1:7" ht="12" customHeight="1" x14ac:dyDescent="0.2">
      <c r="A80" s="53" t="s">
        <v>46</v>
      </c>
      <c r="B80" s="82">
        <f t="shared" ref="B80:G80" si="2">AVERAGE(B26:B30)</f>
        <v>14761.4</v>
      </c>
      <c r="C80" s="301">
        <f t="shared" si="2"/>
        <v>2159.1999999999998</v>
      </c>
      <c r="D80" s="301">
        <f t="shared" si="2"/>
        <v>2433</v>
      </c>
      <c r="E80" s="82">
        <f t="shared" si="2"/>
        <v>0</v>
      </c>
      <c r="F80" s="301">
        <f t="shared" si="2"/>
        <v>10101.200000000001</v>
      </c>
      <c r="G80" s="301">
        <f t="shared" si="2"/>
        <v>68</v>
      </c>
    </row>
    <row r="81" spans="1:7" ht="12" customHeight="1" x14ac:dyDescent="0.2">
      <c r="A81" s="53" t="s">
        <v>47</v>
      </c>
      <c r="B81" s="82">
        <f t="shared" ref="B81:G81" si="3">AVERAGE(B31:B35)</f>
        <v>9545</v>
      </c>
      <c r="C81" s="301">
        <f t="shared" si="3"/>
        <v>189.4</v>
      </c>
      <c r="D81" s="301">
        <f t="shared" si="3"/>
        <v>396.6</v>
      </c>
      <c r="E81" s="82">
        <f t="shared" si="3"/>
        <v>0</v>
      </c>
      <c r="F81" s="301">
        <f t="shared" si="3"/>
        <v>8865.4</v>
      </c>
      <c r="G81" s="301">
        <f t="shared" si="3"/>
        <v>93.6</v>
      </c>
    </row>
    <row r="82" spans="1:7" ht="12" customHeight="1" x14ac:dyDescent="0.2">
      <c r="A82" s="53" t="s">
        <v>48</v>
      </c>
      <c r="B82" s="82">
        <f t="shared" ref="B82:G82" si="4">AVERAGE(B36:B40)</f>
        <v>21201.407739461585</v>
      </c>
      <c r="C82" s="301">
        <f t="shared" si="4"/>
        <v>2231.4</v>
      </c>
      <c r="D82" s="301">
        <f t="shared" si="4"/>
        <v>3041.2</v>
      </c>
      <c r="E82" s="82">
        <f t="shared" si="4"/>
        <v>32.200000000000003</v>
      </c>
      <c r="F82" s="301">
        <f t="shared" si="4"/>
        <v>15800.6</v>
      </c>
      <c r="G82" s="301">
        <f t="shared" si="4"/>
        <v>44</v>
      </c>
    </row>
    <row r="83" spans="1:7" ht="12" customHeight="1" x14ac:dyDescent="0.2">
      <c r="A83" s="53" t="s">
        <v>49</v>
      </c>
      <c r="B83" s="82">
        <f>AVERAGE(B41:B45)</f>
        <v>9586.4</v>
      </c>
      <c r="C83" s="301">
        <f t="shared" ref="C83:G83" si="5">AVERAGE(C41:C45)</f>
        <v>619.4</v>
      </c>
      <c r="D83" s="301">
        <f t="shared" si="5"/>
        <v>892</v>
      </c>
      <c r="E83" s="82">
        <f t="shared" si="5"/>
        <v>0</v>
      </c>
      <c r="F83" s="301">
        <f t="shared" si="5"/>
        <v>8070.4</v>
      </c>
      <c r="G83" s="301">
        <f t="shared" si="5"/>
        <v>4.5999999999999996</v>
      </c>
    </row>
    <row r="84" spans="1:7" ht="12" customHeight="1" x14ac:dyDescent="0.2">
      <c r="A84" s="53">
        <v>2011</v>
      </c>
      <c r="B84" s="82">
        <f t="shared" ref="B84:G94" si="6">B46</f>
        <v>15180</v>
      </c>
      <c r="C84" s="301">
        <f t="shared" si="6"/>
        <v>674</v>
      </c>
      <c r="D84" s="301">
        <f t="shared" si="6"/>
        <v>3636</v>
      </c>
      <c r="E84" s="82">
        <f t="shared" si="6"/>
        <v>0</v>
      </c>
      <c r="F84" s="301">
        <f t="shared" si="6"/>
        <v>10601</v>
      </c>
      <c r="G84" s="301">
        <f t="shared" si="6"/>
        <v>269</v>
      </c>
    </row>
    <row r="85" spans="1:7" ht="12" customHeight="1" x14ac:dyDescent="0.2">
      <c r="A85" s="53">
        <v>2012</v>
      </c>
      <c r="B85" s="82">
        <f t="shared" si="6"/>
        <v>12112</v>
      </c>
      <c r="C85" s="301">
        <f t="shared" si="6"/>
        <v>1880</v>
      </c>
      <c r="D85" s="301">
        <f t="shared" si="6"/>
        <v>766</v>
      </c>
      <c r="E85" s="82">
        <f t="shared" si="6"/>
        <v>0</v>
      </c>
      <c r="F85" s="301">
        <f t="shared" si="6"/>
        <v>9407</v>
      </c>
      <c r="G85" s="301">
        <f t="shared" si="6"/>
        <v>59</v>
      </c>
    </row>
    <row r="86" spans="1:7" ht="12" customHeight="1" x14ac:dyDescent="0.2">
      <c r="A86" s="53">
        <v>2013</v>
      </c>
      <c r="B86" s="82">
        <f t="shared" si="6"/>
        <v>25841</v>
      </c>
      <c r="C86" s="301">
        <f t="shared" si="6"/>
        <v>2095</v>
      </c>
      <c r="D86" s="301">
        <f t="shared" si="6"/>
        <v>5071</v>
      </c>
      <c r="E86" s="82">
        <f t="shared" si="6"/>
        <v>0</v>
      </c>
      <c r="F86" s="301">
        <f t="shared" si="6"/>
        <v>18675</v>
      </c>
      <c r="G86" s="301">
        <f t="shared" si="6"/>
        <v>0</v>
      </c>
    </row>
    <row r="87" spans="1:7" ht="12" customHeight="1" x14ac:dyDescent="0.2">
      <c r="A87" s="53">
        <v>2014</v>
      </c>
      <c r="B87" s="82">
        <f t="shared" si="6"/>
        <v>25774</v>
      </c>
      <c r="C87" s="301">
        <f t="shared" si="6"/>
        <v>767</v>
      </c>
      <c r="D87" s="301">
        <f t="shared" si="6"/>
        <v>2107</v>
      </c>
      <c r="E87" s="82">
        <f t="shared" si="6"/>
        <v>0</v>
      </c>
      <c r="F87" s="301">
        <f t="shared" si="6"/>
        <v>22900</v>
      </c>
      <c r="G87" s="301">
        <f t="shared" si="6"/>
        <v>0</v>
      </c>
    </row>
    <row r="88" spans="1:7" ht="12" customHeight="1" x14ac:dyDescent="0.2">
      <c r="A88" s="53">
        <v>2015</v>
      </c>
      <c r="B88" s="82">
        <f t="shared" si="6"/>
        <v>32403</v>
      </c>
      <c r="C88" s="301">
        <f t="shared" si="6"/>
        <v>3126</v>
      </c>
      <c r="D88" s="301">
        <f t="shared" si="6"/>
        <v>2106</v>
      </c>
      <c r="E88" s="82">
        <f t="shared" si="6"/>
        <v>0</v>
      </c>
      <c r="F88" s="301">
        <f t="shared" si="6"/>
        <v>27169</v>
      </c>
      <c r="G88" s="301">
        <f t="shared" si="6"/>
        <v>2</v>
      </c>
    </row>
    <row r="89" spans="1:7" ht="12" customHeight="1" x14ac:dyDescent="0.2">
      <c r="A89" s="53">
        <v>2016</v>
      </c>
      <c r="B89" s="82">
        <f t="shared" si="6"/>
        <v>13034</v>
      </c>
      <c r="C89" s="301">
        <f t="shared" si="6"/>
        <v>906</v>
      </c>
      <c r="D89" s="301">
        <f t="shared" si="6"/>
        <v>2713</v>
      </c>
      <c r="E89" s="82">
        <f t="shared" si="6"/>
        <v>0</v>
      </c>
      <c r="F89" s="301">
        <f t="shared" si="6"/>
        <v>9414</v>
      </c>
      <c r="G89" s="301">
        <f t="shared" si="6"/>
        <v>1</v>
      </c>
    </row>
    <row r="90" spans="1:7" ht="12" customHeight="1" x14ac:dyDescent="0.2">
      <c r="A90" s="53">
        <v>2017</v>
      </c>
      <c r="B90" s="82">
        <f t="shared" si="6"/>
        <v>7838</v>
      </c>
      <c r="C90" s="301">
        <f t="shared" si="6"/>
        <v>0</v>
      </c>
      <c r="D90" s="301">
        <f t="shared" si="6"/>
        <v>1255</v>
      </c>
      <c r="E90" s="82">
        <f t="shared" si="6"/>
        <v>0</v>
      </c>
      <c r="F90" s="301">
        <f t="shared" si="6"/>
        <v>6583</v>
      </c>
      <c r="G90" s="301">
        <f t="shared" si="6"/>
        <v>0</v>
      </c>
    </row>
    <row r="91" spans="1:7" ht="12" customHeight="1" x14ac:dyDescent="0.2">
      <c r="A91" s="53">
        <v>2018</v>
      </c>
      <c r="B91" s="82">
        <f t="shared" si="6"/>
        <v>8270</v>
      </c>
      <c r="C91" s="301">
        <f t="shared" si="6"/>
        <v>0</v>
      </c>
      <c r="D91" s="301">
        <f t="shared" si="6"/>
        <v>1052</v>
      </c>
      <c r="E91" s="82">
        <f t="shared" si="6"/>
        <v>0</v>
      </c>
      <c r="F91" s="301">
        <f t="shared" si="6"/>
        <v>7218</v>
      </c>
      <c r="G91" s="301">
        <f t="shared" si="6"/>
        <v>0</v>
      </c>
    </row>
    <row r="92" spans="1:7" ht="12" customHeight="1" x14ac:dyDescent="0.2">
      <c r="A92" s="53">
        <v>2019</v>
      </c>
      <c r="B92" s="82">
        <f t="shared" si="6"/>
        <v>16661</v>
      </c>
      <c r="C92" s="301">
        <f t="shared" si="6"/>
        <v>0</v>
      </c>
      <c r="D92" s="301">
        <f t="shared" si="6"/>
        <v>1081</v>
      </c>
      <c r="E92" s="82">
        <f t="shared" si="6"/>
        <v>0</v>
      </c>
      <c r="F92" s="301">
        <f t="shared" si="6"/>
        <v>15580</v>
      </c>
      <c r="G92" s="301">
        <f t="shared" si="6"/>
        <v>0</v>
      </c>
    </row>
    <row r="93" spans="1:7" ht="12" customHeight="1" x14ac:dyDescent="0.2">
      <c r="A93" s="53">
        <v>2020</v>
      </c>
      <c r="B93" s="82">
        <f t="shared" si="6"/>
        <v>35375</v>
      </c>
      <c r="C93" s="301">
        <f t="shared" si="6"/>
        <v>1221</v>
      </c>
      <c r="D93" s="301">
        <f t="shared" si="6"/>
        <v>5925</v>
      </c>
      <c r="E93" s="82">
        <f t="shared" si="6"/>
        <v>0</v>
      </c>
      <c r="F93" s="301">
        <f t="shared" si="6"/>
        <v>28226</v>
      </c>
      <c r="G93" s="301">
        <f t="shared" si="6"/>
        <v>3</v>
      </c>
    </row>
    <row r="94" spans="1:7" ht="12" customHeight="1" x14ac:dyDescent="0.2">
      <c r="A94" s="53">
        <v>2021</v>
      </c>
      <c r="B94" s="82">
        <f t="shared" si="6"/>
        <v>17013</v>
      </c>
      <c r="C94" s="301">
        <f t="shared" si="6"/>
        <v>0</v>
      </c>
      <c r="D94" s="301">
        <f t="shared" si="6"/>
        <v>2860</v>
      </c>
      <c r="E94" s="82">
        <f t="shared" si="6"/>
        <v>0</v>
      </c>
      <c r="F94" s="301">
        <f t="shared" si="6"/>
        <v>14153</v>
      </c>
      <c r="G94" s="301">
        <f t="shared" si="6"/>
        <v>0</v>
      </c>
    </row>
    <row r="95" spans="1:7" ht="12" customHeight="1" x14ac:dyDescent="0.2">
      <c r="A95" s="53">
        <v>2022</v>
      </c>
      <c r="B95" s="82">
        <f t="shared" ref="B95:G96" si="7">B57</f>
        <v>9347</v>
      </c>
      <c r="C95" s="301">
        <f t="shared" si="7"/>
        <v>232</v>
      </c>
      <c r="D95" s="301">
        <f t="shared" si="7"/>
        <v>1074</v>
      </c>
      <c r="E95" s="82">
        <f t="shared" si="7"/>
        <v>0</v>
      </c>
      <c r="F95" s="301">
        <f t="shared" si="7"/>
        <v>8041</v>
      </c>
      <c r="G95" s="301">
        <f t="shared" si="7"/>
        <v>0</v>
      </c>
    </row>
    <row r="96" spans="1:7" ht="12" customHeight="1" x14ac:dyDescent="0.2">
      <c r="A96" s="362" t="s">
        <v>432</v>
      </c>
      <c r="B96" s="82">
        <f t="shared" si="7"/>
        <v>8700</v>
      </c>
      <c r="C96" s="301" t="str">
        <f t="shared" si="7"/>
        <v>NA</v>
      </c>
      <c r="D96" s="301" t="str">
        <f t="shared" si="7"/>
        <v>NA</v>
      </c>
      <c r="E96" s="82" t="str">
        <f t="shared" si="7"/>
        <v>NA</v>
      </c>
      <c r="F96" s="301" t="str">
        <f t="shared" si="7"/>
        <v>NA</v>
      </c>
      <c r="G96" s="301" t="str">
        <f t="shared" si="7"/>
        <v>NA</v>
      </c>
    </row>
    <row r="97" spans="1:7" ht="12" customHeight="1" x14ac:dyDescent="0.2">
      <c r="A97" s="16" t="s">
        <v>130</v>
      </c>
      <c r="B97" s="43"/>
      <c r="C97" s="302"/>
      <c r="D97" s="302"/>
      <c r="E97" s="43"/>
      <c r="F97" s="302" t="s">
        <v>433</v>
      </c>
      <c r="G97" s="302"/>
    </row>
    <row r="98" spans="1:7" ht="10" x14ac:dyDescent="0.2">
      <c r="A98" s="956" t="str">
        <f>A60</f>
        <v>a/  Based on Columbia River fall Chinook database (Preliminary Big Sheets), WDFW, unpublished. Adult Aged fish.</v>
      </c>
      <c r="B98" s="956"/>
      <c r="C98" s="956"/>
      <c r="D98" s="956"/>
      <c r="E98" s="956"/>
      <c r="F98" s="956"/>
      <c r="G98" s="956"/>
    </row>
    <row r="99" spans="1:7" ht="10" x14ac:dyDescent="0.2">
      <c r="A99" s="956" t="str">
        <f t="shared" ref="A99:A104" si="8">A61</f>
        <v>b/  Includes Mainstem Select Area fisheries.</v>
      </c>
      <c r="B99" s="956"/>
      <c r="C99" s="956"/>
      <c r="D99" s="956"/>
      <c r="E99" s="956"/>
      <c r="F99" s="956"/>
      <c r="G99" s="956"/>
    </row>
    <row r="100" spans="1:7" ht="10" x14ac:dyDescent="0.2">
      <c r="A100" s="956" t="str">
        <f t="shared" si="8"/>
        <v>c/  Includes tributary catches.</v>
      </c>
      <c r="B100" s="956"/>
      <c r="C100" s="956"/>
      <c r="D100" s="956"/>
      <c r="E100" s="956"/>
      <c r="F100" s="956"/>
      <c r="G100" s="956"/>
    </row>
    <row r="101" spans="1:7" ht="11.25" customHeight="1" x14ac:dyDescent="0.2">
      <c r="A101" s="956" t="str">
        <f t="shared" si="8"/>
        <v>d/ Includes mainstem commercial, ceremonial and subsistence.</v>
      </c>
      <c r="B101" s="956"/>
      <c r="C101" s="956"/>
      <c r="D101" s="956"/>
      <c r="E101" s="956"/>
      <c r="F101" s="956"/>
      <c r="G101" s="956"/>
    </row>
    <row r="102" spans="1:7" ht="12" customHeight="1" x14ac:dyDescent="0.2">
      <c r="A102" s="956" t="str">
        <f t="shared" si="8"/>
        <v>e/ Natural escapement includes Sandy and Lewis rivers.</v>
      </c>
      <c r="B102" s="956"/>
      <c r="C102" s="956"/>
      <c r="D102" s="956"/>
      <c r="E102" s="956"/>
      <c r="F102" s="956"/>
      <c r="G102" s="956"/>
    </row>
    <row r="103" spans="1:7" ht="12" customHeight="1" x14ac:dyDescent="0.2">
      <c r="A103" s="956" t="str">
        <f t="shared" si="8"/>
        <v>f/  Preliminary estimates based on preseason expectations.</v>
      </c>
      <c r="B103" s="956"/>
      <c r="C103" s="956"/>
      <c r="D103" s="956"/>
      <c r="E103" s="956"/>
      <c r="F103" s="956"/>
      <c r="G103" s="956"/>
    </row>
    <row r="104" spans="1:7" ht="24" customHeight="1" x14ac:dyDescent="0.2">
      <c r="A104" s="946" t="str">
        <f t="shared" si="8"/>
        <v>g/ Escapement objective is for North Lewis River, but escapement numbers include other fish.  The escapement objective for the North Lewis River was met for all years except 1998, 1999, 2007, 2008, and 2009.</v>
      </c>
      <c r="B104" s="946"/>
      <c r="C104" s="946"/>
      <c r="D104" s="946"/>
      <c r="E104" s="946"/>
      <c r="F104" s="946"/>
      <c r="G104" s="946"/>
    </row>
    <row r="105" spans="1:7" ht="12" customHeight="1" x14ac:dyDescent="0.2">
      <c r="A105" s="946"/>
      <c r="B105" s="946"/>
      <c r="C105" s="946"/>
      <c r="D105" s="946"/>
      <c r="E105" s="946"/>
      <c r="F105" s="946"/>
      <c r="G105" s="946"/>
    </row>
  </sheetData>
  <customSheetViews>
    <customSheetView guid="{EF5D9E67-CDBC-4DA7-AF4B-457CDBE1825C}" showGridLines="0" printArea="1">
      <pane ySplit="5" topLeftCell="A6" activePane="bottomLeft" state="frozen"/>
      <selection pane="bottomLeft" activeCell="A6" sqref="A6"/>
      <pageMargins left="0" right="0" top="0" bottom="0" header="0" footer="0"/>
      <pageSetup orientation="landscape" r:id="rId1"/>
      <headerFooter alignWithMargins="0"/>
    </customSheetView>
    <customSheetView guid="{803B97A9-0AF5-4FA4-9F0C-810C2BEAFCD3}" showPageBreaks="1" showGridLines="0" showRuler="0">
      <pane ySplit="5" topLeftCell="A98" activePane="bottomLeft" state="frozen"/>
      <selection pane="bottomLeft" activeCell="H103" sqref="H103"/>
      <pageMargins left="0" right="0" top="0" bottom="0" header="0" footer="0"/>
      <pageSetup orientation="landscape" r:id="rId2"/>
      <headerFooter alignWithMargins="0"/>
    </customSheetView>
    <customSheetView guid="{5AE94949-FC73-44C2-96F8-94154186EF22}" showPageBreaks="1" showGridLines="0" showRuler="0">
      <pane ySplit="4" topLeftCell="A5" activePane="bottomLeft" state="frozen"/>
      <selection pane="bottomLeft" activeCell="A5" sqref="A5"/>
      <pageMargins left="0" right="0" top="0" bottom="0" header="0" footer="0"/>
      <pageSetup orientation="landscape" r:id="rId3"/>
      <headerFooter alignWithMargins="0"/>
    </customSheetView>
    <customSheetView guid="{CD5E8C7E-750A-46DA-942B-F5133C1E4099}" showPageBreaks="1" showGridLines="0" showRuler="0">
      <pane ySplit="5" topLeftCell="A98" activePane="bottomLeft" state="frozen"/>
      <selection pane="bottomLeft" activeCell="H103" sqref="H103"/>
      <pageMargins left="0" right="0" top="0" bottom="0" header="0" footer="0"/>
      <pageSetup orientation="landscape" r:id="rId4"/>
      <headerFooter alignWithMargins="0"/>
    </customSheetView>
    <customSheetView guid="{BBF7E6D9-D6DC-4A8E-B6D8-078D86A9ABA9}" showPageBreaks="1" showGridLines="0" printArea="1" showRuler="0">
      <pane ySplit="5" topLeftCell="A98" activePane="bottomLeft" state="frozen"/>
      <selection pane="bottomLeft" activeCell="A99" sqref="A99:H127"/>
      <pageMargins left="0" right="0" top="0" bottom="0" header="0" footer="0"/>
      <pageSetup orientation="landscape" r:id="rId5"/>
      <headerFooter alignWithMargins="0"/>
    </customSheetView>
    <customSheetView guid="{622B48C2-7B56-4B1F-A7B4-4660CCA8C989}" showPageBreaks="1" showGridLines="0" printArea="1" showRuler="0">
      <pane ySplit="4" topLeftCell="A93" activePane="bottomLeft" state="frozen"/>
      <selection pane="bottomLeft" activeCell="A97" sqref="A97:H97"/>
      <pageMargins left="0" right="0" top="0" bottom="0" header="0" footer="0"/>
      <pageSetup orientation="landscape" r:id="rId6"/>
      <headerFooter alignWithMargins="0"/>
    </customSheetView>
    <customSheetView guid="{1BB9C890-5E21-46C2-BAFE-D361E72979A8}" showPageBreaks="1" showGridLines="0" printArea="1" showRuler="0">
      <pane ySplit="5" topLeftCell="A95" activePane="bottomLeft" state="frozen"/>
      <selection pane="bottomLeft" activeCell="A98" sqref="A98:H99"/>
      <pageMargins left="0" right="0" top="0" bottom="0" header="0" footer="0"/>
      <pageSetup orientation="landscape" r:id="rId7"/>
      <headerFooter alignWithMargins="0"/>
    </customSheetView>
    <customSheetView guid="{CBDD6A68-2B40-41C7-BE8F-235A878832D4}" showGridLines="0" showRuler="0">
      <pane ySplit="5" topLeftCell="A95" activePane="bottomLeft" state="frozen"/>
      <selection pane="bottomLeft" activeCell="A126" sqref="A98:H127"/>
      <pageMargins left="0" right="0" top="0" bottom="0" header="0" footer="0"/>
      <pageSetup orientation="landscape" r:id="rId8"/>
      <headerFooter alignWithMargins="0"/>
    </customSheetView>
    <customSheetView guid="{4E64E44E-C413-40AC-A3E9-46A65E2E50C1}" showPageBreaks="1" showGridLines="0" printArea="1" showRuler="0">
      <pane ySplit="4" topLeftCell="A5" activePane="bottomLeft" state="frozen"/>
      <selection pane="bottomLeft" activeCell="A5" sqref="A5"/>
      <pageMargins left="0" right="0" top="0" bottom="0" header="0" footer="0"/>
      <pageSetup orientation="landscape" r:id="rId9"/>
      <headerFooter alignWithMargins="0"/>
    </customSheetView>
    <customSheetView guid="{5AF37BD3-DE11-4EB0-B468-40F0C613EAAC}" showPageBreaks="1" showGridLines="0" printArea="1" showRuler="0">
      <pane ySplit="4" topLeftCell="A86" activePane="bottomLeft" state="frozen"/>
      <selection pane="bottomLeft" activeCell="A99" sqref="A99:H126"/>
      <pageMargins left="0" right="0" top="0" bottom="0" header="0" footer="0"/>
      <pageSetup orientation="landscape" r:id="rId10"/>
      <headerFooter alignWithMargins="0"/>
    </customSheetView>
    <customSheetView guid="{8B1E0859-77EF-4DDB-A81F-104DBA348B31}" showPageBreaks="1" showGridLines="0" printArea="1">
      <pane ySplit="5" topLeftCell="A6" activePane="bottomLeft" state="frozen"/>
      <selection pane="bottomLeft" activeCell="A6" sqref="A6"/>
      <pageMargins left="0" right="0" top="0" bottom="0" header="0" footer="0"/>
      <pageSetup orientation="landscape" r:id="rId11"/>
      <headerFooter alignWithMargins="0"/>
    </customSheetView>
    <customSheetView guid="{56968ECB-F4FE-477A-8A39-9E820F23F3B6}" showGridLines="0">
      <pane ySplit="5" topLeftCell="A6" activePane="bottomLeft" state="frozen"/>
      <selection pane="bottomLeft" activeCell="A6" sqref="A6"/>
      <pageMargins left="0" right="0" top="0" bottom="0" header="0" footer="0"/>
      <pageSetup orientation="landscape" r:id="rId12"/>
      <headerFooter alignWithMargins="0"/>
    </customSheetView>
    <customSheetView guid="{951E20F6-66AF-4739-924D-9C0B166AA065}" showPageBreaks="1" showGridLines="0" showRuler="0">
      <pane ySplit="5" topLeftCell="A98" activePane="bottomLeft" state="frozen"/>
      <selection pane="bottomLeft" activeCell="H103" sqref="H103"/>
      <pageMargins left="0" right="0" top="0" bottom="0" header="0" footer="0"/>
      <pageSetup orientation="landscape" r:id="rId13"/>
      <headerFooter alignWithMargins="0"/>
    </customSheetView>
  </customSheetViews>
  <mergeCells count="30">
    <mergeCell ref="A98:G98"/>
    <mergeCell ref="A99:G99"/>
    <mergeCell ref="A100:G100"/>
    <mergeCell ref="A2:G2"/>
    <mergeCell ref="C3:E3"/>
    <mergeCell ref="C4:C5"/>
    <mergeCell ref="E4:E5"/>
    <mergeCell ref="A74:G74"/>
    <mergeCell ref="A63:G63"/>
    <mergeCell ref="A65:G65"/>
    <mergeCell ref="A1:G1"/>
    <mergeCell ref="A3:A5"/>
    <mergeCell ref="B3:B5"/>
    <mergeCell ref="F4:G4"/>
    <mergeCell ref="F76:G76"/>
    <mergeCell ref="A75:A77"/>
    <mergeCell ref="B75:B77"/>
    <mergeCell ref="A60:G60"/>
    <mergeCell ref="A61:G61"/>
    <mergeCell ref="A62:G62"/>
    <mergeCell ref="A73:G73"/>
    <mergeCell ref="C76:C77"/>
    <mergeCell ref="E76:E77"/>
    <mergeCell ref="C75:E75"/>
    <mergeCell ref="A66:G66"/>
    <mergeCell ref="A105:G105"/>
    <mergeCell ref="A101:G101"/>
    <mergeCell ref="A102:G102"/>
    <mergeCell ref="A103:G103"/>
    <mergeCell ref="A104:G104"/>
  </mergeCells>
  <phoneticPr fontId="0" type="noConversion"/>
  <pageMargins left="1" right="1" top="1" bottom="1" header="0.5" footer="0.5"/>
  <pageSetup orientation="portrait" r:id="rId14"/>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dimension ref="A1:I113"/>
  <sheetViews>
    <sheetView showGridLines="0" zoomScaleNormal="100" workbookViewId="0">
      <selection activeCell="B9" sqref="B9:B58"/>
    </sheetView>
  </sheetViews>
  <sheetFormatPr defaultColWidth="9.1796875" defaultRowHeight="12" customHeight="1" x14ac:dyDescent="0.2"/>
  <cols>
    <col min="1" max="1" width="9.7265625" style="63" customWidth="1"/>
    <col min="2" max="4" width="11" style="11" customWidth="1"/>
    <col min="5" max="5" width="10.453125" style="11" customWidth="1"/>
    <col min="6" max="6" width="11.1796875" style="11" customWidth="1"/>
    <col min="7" max="7" width="11.7265625" style="11" customWidth="1"/>
    <col min="8" max="8" width="10.54296875" style="11" bestFit="1" customWidth="1"/>
    <col min="9" max="9" width="10.54296875" style="13" bestFit="1" customWidth="1"/>
    <col min="10" max="16384" width="9.1796875" style="112"/>
  </cols>
  <sheetData>
    <row r="1" spans="1:9" s="281" customFormat="1" ht="12" customHeight="1" x14ac:dyDescent="0.2">
      <c r="A1" s="123"/>
    </row>
    <row r="2" spans="1:9" s="281" customFormat="1" ht="25.9" customHeight="1" x14ac:dyDescent="0.2">
      <c r="A2" s="939" t="s">
        <v>440</v>
      </c>
      <c r="B2" s="939"/>
      <c r="C2" s="939"/>
      <c r="D2" s="939"/>
      <c r="E2" s="939"/>
      <c r="F2" s="939"/>
      <c r="G2" s="939"/>
      <c r="H2" s="939"/>
      <c r="I2" s="939"/>
    </row>
    <row r="3" spans="1:9" s="281" customFormat="1" ht="10" x14ac:dyDescent="0.2">
      <c r="A3" s="123"/>
      <c r="C3" s="996" t="s">
        <v>393</v>
      </c>
      <c r="D3" s="996"/>
    </row>
    <row r="4" spans="1:9" s="281" customFormat="1" ht="12" customHeight="1" x14ac:dyDescent="0.2">
      <c r="A4" s="940" t="s">
        <v>441</v>
      </c>
      <c r="B4" s="968" t="s">
        <v>392</v>
      </c>
      <c r="C4" s="968" t="s">
        <v>442</v>
      </c>
      <c r="E4" s="987" t="s">
        <v>443</v>
      </c>
      <c r="F4" s="995" t="s">
        <v>444</v>
      </c>
      <c r="G4" s="995"/>
      <c r="H4" s="997" t="s">
        <v>395</v>
      </c>
      <c r="I4" s="997"/>
    </row>
    <row r="5" spans="1:9" s="281" customFormat="1" ht="17.25" customHeight="1" x14ac:dyDescent="0.2">
      <c r="A5" s="966"/>
      <c r="B5" s="968"/>
      <c r="C5" s="969"/>
      <c r="D5" s="355" t="s">
        <v>400</v>
      </c>
      <c r="E5" s="988"/>
      <c r="F5" s="355" t="s">
        <v>374</v>
      </c>
      <c r="G5" s="52" t="s">
        <v>397</v>
      </c>
      <c r="H5" s="367" t="s">
        <v>445</v>
      </c>
      <c r="I5" s="367" t="s">
        <v>446</v>
      </c>
    </row>
    <row r="6" spans="1:9" ht="12" customHeight="1" x14ac:dyDescent="0.2">
      <c r="A6" s="90">
        <v>1971</v>
      </c>
      <c r="B6" s="325"/>
      <c r="C6" s="325"/>
      <c r="D6" s="325"/>
      <c r="E6" s="325"/>
      <c r="F6" s="325"/>
      <c r="G6" s="326"/>
      <c r="H6" s="326"/>
      <c r="I6" s="326"/>
    </row>
    <row r="7" spans="1:9" ht="12" customHeight="1" x14ac:dyDescent="0.2">
      <c r="A7" s="90">
        <v>1972</v>
      </c>
      <c r="B7" s="325"/>
      <c r="C7" s="325"/>
      <c r="D7" s="325"/>
      <c r="E7" s="325"/>
      <c r="F7" s="325"/>
      <c r="G7" s="326"/>
      <c r="H7" s="326"/>
      <c r="I7" s="326"/>
    </row>
    <row r="8" spans="1:9" ht="12" customHeight="1" x14ac:dyDescent="0.2">
      <c r="A8" s="90">
        <v>1973</v>
      </c>
      <c r="B8" s="325"/>
      <c r="C8" s="325"/>
      <c r="D8" s="325"/>
      <c r="E8" s="325"/>
      <c r="F8" s="325"/>
      <c r="G8" s="326"/>
      <c r="H8" s="326"/>
      <c r="I8" s="326"/>
    </row>
    <row r="9" spans="1:9" ht="12" customHeight="1" x14ac:dyDescent="0.2">
      <c r="A9" s="90">
        <v>1974</v>
      </c>
      <c r="B9" s="269">
        <v>105700</v>
      </c>
      <c r="C9" s="270">
        <v>37900</v>
      </c>
      <c r="D9" s="270">
        <v>300</v>
      </c>
      <c r="E9" s="269">
        <v>67600</v>
      </c>
      <c r="F9" s="313"/>
      <c r="G9" s="270">
        <v>29000</v>
      </c>
      <c r="H9" s="270">
        <v>2900</v>
      </c>
      <c r="I9" s="270">
        <v>17000</v>
      </c>
    </row>
    <row r="10" spans="1:9" ht="12" customHeight="1" x14ac:dyDescent="0.2">
      <c r="A10" s="90">
        <v>1975</v>
      </c>
      <c r="B10" s="269">
        <v>105700</v>
      </c>
      <c r="C10" s="270">
        <v>37900</v>
      </c>
      <c r="D10" s="270">
        <v>300</v>
      </c>
      <c r="E10" s="269">
        <v>67600</v>
      </c>
      <c r="F10" s="313"/>
      <c r="G10" s="270">
        <v>29000</v>
      </c>
      <c r="H10" s="270">
        <v>2900</v>
      </c>
      <c r="I10" s="270">
        <v>17000</v>
      </c>
    </row>
    <row r="11" spans="1:9" ht="12" customHeight="1" x14ac:dyDescent="0.2">
      <c r="A11" s="90">
        <v>1976</v>
      </c>
      <c r="B11" s="129">
        <v>182200</v>
      </c>
      <c r="C11" s="34">
        <v>40000</v>
      </c>
      <c r="D11" s="34">
        <v>200</v>
      </c>
      <c r="E11" s="129">
        <v>142100</v>
      </c>
      <c r="F11" s="313"/>
      <c r="G11" s="34">
        <v>65600</v>
      </c>
      <c r="H11" s="34">
        <v>3100</v>
      </c>
      <c r="I11" s="34">
        <v>24600</v>
      </c>
    </row>
    <row r="12" spans="1:9" ht="12" customHeight="1" x14ac:dyDescent="0.2">
      <c r="A12" s="90">
        <v>1977</v>
      </c>
      <c r="B12" s="129">
        <v>107700</v>
      </c>
      <c r="C12" s="34">
        <v>41500</v>
      </c>
      <c r="D12" s="34">
        <v>100</v>
      </c>
      <c r="E12" s="129">
        <v>66100</v>
      </c>
      <c r="F12" s="313"/>
      <c r="G12" s="34">
        <v>19400</v>
      </c>
      <c r="H12" s="34">
        <v>1300</v>
      </c>
      <c r="I12" s="34">
        <v>21500</v>
      </c>
    </row>
    <row r="13" spans="1:9" ht="12" customHeight="1" x14ac:dyDescent="0.2">
      <c r="A13" s="90">
        <v>1978</v>
      </c>
      <c r="B13" s="129">
        <v>99700</v>
      </c>
      <c r="C13" s="34">
        <v>23400</v>
      </c>
      <c r="D13" s="34">
        <v>200</v>
      </c>
      <c r="E13" s="129">
        <v>76200</v>
      </c>
      <c r="F13" s="313"/>
      <c r="G13" s="34">
        <v>25500</v>
      </c>
      <c r="H13" s="34">
        <v>2400</v>
      </c>
      <c r="I13" s="34">
        <v>18000</v>
      </c>
    </row>
    <row r="14" spans="1:9" ht="12" customHeight="1" x14ac:dyDescent="0.2">
      <c r="A14" s="90">
        <v>1979</v>
      </c>
      <c r="B14" s="129">
        <v>95200</v>
      </c>
      <c r="C14" s="34">
        <v>22300</v>
      </c>
      <c r="D14" s="34">
        <v>100</v>
      </c>
      <c r="E14" s="129">
        <v>72800</v>
      </c>
      <c r="F14" s="313"/>
      <c r="G14" s="34">
        <v>28800</v>
      </c>
      <c r="H14" s="34">
        <v>1900</v>
      </c>
      <c r="I14" s="34">
        <v>18800</v>
      </c>
    </row>
    <row r="15" spans="1:9" ht="12" customHeight="1" x14ac:dyDescent="0.2">
      <c r="A15" s="90">
        <v>1980</v>
      </c>
      <c r="B15" s="129">
        <v>97812</v>
      </c>
      <c r="C15" s="34">
        <v>31769</v>
      </c>
      <c r="D15" s="34">
        <v>53</v>
      </c>
      <c r="E15" s="129">
        <v>57800</v>
      </c>
      <c r="F15" s="313"/>
      <c r="G15" s="34">
        <v>23367</v>
      </c>
      <c r="H15" s="34">
        <v>10719</v>
      </c>
      <c r="I15" s="34">
        <v>26958</v>
      </c>
    </row>
    <row r="16" spans="1:9" ht="12" customHeight="1" x14ac:dyDescent="0.2">
      <c r="A16" s="90">
        <v>1981</v>
      </c>
      <c r="B16" s="129">
        <v>86315</v>
      </c>
      <c r="C16" s="34">
        <v>3435</v>
      </c>
      <c r="D16" s="34">
        <v>0</v>
      </c>
      <c r="E16" s="129">
        <v>75600</v>
      </c>
      <c r="F16" s="313"/>
      <c r="G16" s="34">
        <v>33087</v>
      </c>
      <c r="H16" s="34">
        <v>8856</v>
      </c>
      <c r="I16" s="34">
        <v>25073</v>
      </c>
    </row>
    <row r="17" spans="1:9" ht="12" customHeight="1" x14ac:dyDescent="0.2">
      <c r="A17" s="90">
        <v>1982</v>
      </c>
      <c r="B17" s="129">
        <v>120726</v>
      </c>
      <c r="C17" s="34">
        <v>35700</v>
      </c>
      <c r="D17" s="34">
        <v>300</v>
      </c>
      <c r="E17" s="129">
        <v>80700</v>
      </c>
      <c r="F17" s="313"/>
      <c r="G17" s="34">
        <v>48900</v>
      </c>
      <c r="H17" s="34">
        <v>2500</v>
      </c>
      <c r="I17" s="34">
        <v>29400</v>
      </c>
    </row>
    <row r="18" spans="1:9" ht="12" customHeight="1" x14ac:dyDescent="0.2">
      <c r="A18" s="90">
        <v>1983</v>
      </c>
      <c r="B18" s="129">
        <v>28899</v>
      </c>
      <c r="C18" s="34">
        <v>3600</v>
      </c>
      <c r="D18" s="34">
        <v>100</v>
      </c>
      <c r="E18" s="129">
        <v>24600</v>
      </c>
      <c r="F18" s="313"/>
      <c r="G18" s="34">
        <v>7900</v>
      </c>
      <c r="H18" s="34">
        <v>1000</v>
      </c>
      <c r="I18" s="34">
        <v>10100</v>
      </c>
    </row>
    <row r="19" spans="1:9" ht="12" customHeight="1" x14ac:dyDescent="0.2">
      <c r="A19" s="90">
        <v>1984</v>
      </c>
      <c r="B19" s="129">
        <v>47536</v>
      </c>
      <c r="C19" s="34">
        <v>5900</v>
      </c>
      <c r="D19" s="34">
        <v>2300</v>
      </c>
      <c r="E19" s="129">
        <v>38100</v>
      </c>
      <c r="F19" s="313"/>
      <c r="G19" s="34">
        <v>19200</v>
      </c>
      <c r="H19" s="34">
        <v>700</v>
      </c>
      <c r="I19" s="34">
        <v>9600</v>
      </c>
    </row>
    <row r="20" spans="1:9" ht="12" customHeight="1" x14ac:dyDescent="0.2">
      <c r="A20" s="90">
        <v>1985</v>
      </c>
      <c r="B20" s="129">
        <v>33234</v>
      </c>
      <c r="C20" s="34">
        <v>100</v>
      </c>
      <c r="D20" s="34">
        <v>200</v>
      </c>
      <c r="E20" s="129">
        <v>29900</v>
      </c>
      <c r="F20" s="313"/>
      <c r="G20" s="34">
        <v>14100</v>
      </c>
      <c r="H20" s="34">
        <v>500</v>
      </c>
      <c r="I20" s="34">
        <v>5600</v>
      </c>
    </row>
    <row r="21" spans="1:9" ht="12" customHeight="1" x14ac:dyDescent="0.2">
      <c r="A21" s="90">
        <v>1986</v>
      </c>
      <c r="B21" s="129">
        <v>16577</v>
      </c>
      <c r="C21" s="34">
        <v>4100</v>
      </c>
      <c r="D21" s="34">
        <v>400</v>
      </c>
      <c r="E21" s="129">
        <v>8700</v>
      </c>
      <c r="F21" s="313"/>
      <c r="G21" s="34">
        <v>5700</v>
      </c>
      <c r="H21" s="34">
        <v>900</v>
      </c>
      <c r="I21" s="34">
        <v>4100</v>
      </c>
    </row>
    <row r="22" spans="1:9" ht="12" customHeight="1" x14ac:dyDescent="0.2">
      <c r="A22" s="90">
        <v>1987</v>
      </c>
      <c r="B22" s="129">
        <v>9076</v>
      </c>
      <c r="C22" s="34">
        <v>1600</v>
      </c>
      <c r="D22" s="34">
        <v>1200</v>
      </c>
      <c r="E22" s="129">
        <v>4500</v>
      </c>
      <c r="F22" s="313"/>
      <c r="G22" s="34">
        <v>1700</v>
      </c>
      <c r="H22" s="34">
        <v>1300</v>
      </c>
      <c r="I22" s="34">
        <v>2700</v>
      </c>
    </row>
    <row r="23" spans="1:9" ht="12" customHeight="1" x14ac:dyDescent="0.2">
      <c r="A23" s="90">
        <v>1988</v>
      </c>
      <c r="B23" s="129">
        <v>11982</v>
      </c>
      <c r="C23" s="34">
        <v>3200</v>
      </c>
      <c r="D23" s="34">
        <v>300</v>
      </c>
      <c r="E23" s="129">
        <v>6000</v>
      </c>
      <c r="F23" s="621"/>
      <c r="G23" s="34">
        <v>2900</v>
      </c>
      <c r="H23" s="34">
        <v>1600</v>
      </c>
      <c r="I23" s="34">
        <v>3700</v>
      </c>
    </row>
    <row r="24" spans="1:9" ht="12" customHeight="1" x14ac:dyDescent="0.2">
      <c r="A24" s="90">
        <v>1989</v>
      </c>
      <c r="B24" s="129">
        <v>26842</v>
      </c>
      <c r="C24" s="34">
        <v>4600</v>
      </c>
      <c r="D24" s="34">
        <v>1577</v>
      </c>
      <c r="E24" s="129">
        <v>18300</v>
      </c>
      <c r="F24" s="34">
        <v>216</v>
      </c>
      <c r="G24" s="34">
        <v>12700</v>
      </c>
      <c r="H24" s="34">
        <v>2700</v>
      </c>
      <c r="I24" s="34">
        <v>4300</v>
      </c>
    </row>
    <row r="25" spans="1:9" ht="12" customHeight="1" x14ac:dyDescent="0.2">
      <c r="A25" s="90">
        <v>1990</v>
      </c>
      <c r="B25" s="129">
        <v>18890</v>
      </c>
      <c r="C25" s="34">
        <v>1100</v>
      </c>
      <c r="D25" s="34">
        <v>369</v>
      </c>
      <c r="E25" s="129">
        <v>13500</v>
      </c>
      <c r="F25" s="34">
        <v>49</v>
      </c>
      <c r="G25" s="34">
        <v>7400</v>
      </c>
      <c r="H25" s="34">
        <v>1000</v>
      </c>
      <c r="I25" s="34">
        <v>8200</v>
      </c>
    </row>
    <row r="26" spans="1:9" ht="12" customHeight="1" x14ac:dyDescent="0.2">
      <c r="A26" s="90">
        <v>1991</v>
      </c>
      <c r="B26" s="129">
        <v>52353</v>
      </c>
      <c r="C26" s="34">
        <v>4300</v>
      </c>
      <c r="D26" s="34">
        <v>3181</v>
      </c>
      <c r="E26" s="129">
        <v>41618</v>
      </c>
      <c r="F26" s="34">
        <v>71</v>
      </c>
      <c r="G26" s="34">
        <v>21000</v>
      </c>
      <c r="H26" s="34">
        <v>1300</v>
      </c>
      <c r="I26" s="34">
        <v>12400</v>
      </c>
    </row>
    <row r="27" spans="1:9" ht="12" customHeight="1" x14ac:dyDescent="0.2">
      <c r="A27" s="90">
        <v>1992</v>
      </c>
      <c r="B27" s="129">
        <v>29477</v>
      </c>
      <c r="C27" s="34">
        <v>1000</v>
      </c>
      <c r="D27" s="34">
        <v>1400</v>
      </c>
      <c r="E27" s="129">
        <v>24700</v>
      </c>
      <c r="F27" s="34">
        <v>67</v>
      </c>
      <c r="G27" s="34">
        <v>9700</v>
      </c>
      <c r="H27" s="34">
        <v>1300</v>
      </c>
      <c r="I27" s="34">
        <v>8800</v>
      </c>
    </row>
    <row r="28" spans="1:9" ht="12" customHeight="1" x14ac:dyDescent="0.2">
      <c r="A28" s="90">
        <v>1993</v>
      </c>
      <c r="B28" s="129">
        <v>16837</v>
      </c>
      <c r="C28" s="34">
        <v>900</v>
      </c>
      <c r="D28" s="34">
        <v>901</v>
      </c>
      <c r="E28" s="129">
        <v>13400</v>
      </c>
      <c r="F28" s="34">
        <v>96</v>
      </c>
      <c r="G28" s="34">
        <v>5100</v>
      </c>
      <c r="H28" s="34">
        <v>1400</v>
      </c>
      <c r="I28" s="34">
        <v>7900</v>
      </c>
    </row>
    <row r="29" spans="1:9" ht="12" customHeight="1" x14ac:dyDescent="0.2">
      <c r="A29" s="90">
        <v>1994</v>
      </c>
      <c r="B29" s="129">
        <v>18473</v>
      </c>
      <c r="C29" s="34" t="s">
        <v>24</v>
      </c>
      <c r="D29" s="34">
        <v>0</v>
      </c>
      <c r="E29" s="129">
        <v>15800</v>
      </c>
      <c r="F29" s="34">
        <v>166</v>
      </c>
      <c r="G29" s="34">
        <v>5000</v>
      </c>
      <c r="H29" s="34">
        <v>1900</v>
      </c>
      <c r="I29" s="34">
        <v>10300</v>
      </c>
    </row>
    <row r="30" spans="1:9" ht="12" customHeight="1" x14ac:dyDescent="0.2">
      <c r="A30" s="90">
        <v>1995</v>
      </c>
      <c r="B30" s="129">
        <v>33821</v>
      </c>
      <c r="C30" s="34" t="s">
        <v>24</v>
      </c>
      <c r="D30" s="34">
        <v>183</v>
      </c>
      <c r="E30" s="129">
        <v>32300</v>
      </c>
      <c r="F30" s="34">
        <v>232</v>
      </c>
      <c r="G30" s="34">
        <v>16000</v>
      </c>
      <c r="H30" s="34">
        <v>1400</v>
      </c>
      <c r="I30" s="34">
        <v>9100</v>
      </c>
    </row>
    <row r="31" spans="1:9" ht="12" customHeight="1" x14ac:dyDescent="0.2">
      <c r="A31" s="90">
        <v>1996</v>
      </c>
      <c r="B31" s="129">
        <v>33137</v>
      </c>
      <c r="C31" s="34">
        <v>1700</v>
      </c>
      <c r="D31" s="34">
        <v>753</v>
      </c>
      <c r="E31" s="129">
        <v>30300</v>
      </c>
      <c r="F31" s="34">
        <v>134</v>
      </c>
      <c r="G31" s="34">
        <v>21100</v>
      </c>
      <c r="H31" s="34">
        <v>1300</v>
      </c>
      <c r="I31" s="34">
        <v>7700</v>
      </c>
    </row>
    <row r="32" spans="1:9" ht="12" customHeight="1" x14ac:dyDescent="0.2">
      <c r="A32" s="90">
        <v>1997</v>
      </c>
      <c r="B32" s="129">
        <v>27377</v>
      </c>
      <c r="C32" s="34">
        <v>0</v>
      </c>
      <c r="D32" s="34">
        <v>2611</v>
      </c>
      <c r="E32" s="129">
        <v>23300</v>
      </c>
      <c r="F32" s="34">
        <v>370</v>
      </c>
      <c r="G32" s="34">
        <v>10329</v>
      </c>
      <c r="H32" s="34">
        <v>4612</v>
      </c>
      <c r="I32" s="34">
        <v>8688</v>
      </c>
    </row>
    <row r="33" spans="1:9" ht="12" customHeight="1" x14ac:dyDescent="0.2">
      <c r="A33" s="90">
        <v>1998</v>
      </c>
      <c r="B33" s="129">
        <v>20158</v>
      </c>
      <c r="C33" s="34">
        <v>197</v>
      </c>
      <c r="D33" s="34">
        <v>2407</v>
      </c>
      <c r="E33" s="129">
        <v>17100</v>
      </c>
      <c r="F33" s="34">
        <v>149</v>
      </c>
      <c r="G33" s="34">
        <v>6592</v>
      </c>
      <c r="H33" s="34">
        <v>2731</v>
      </c>
      <c r="I33" s="34">
        <v>3224</v>
      </c>
    </row>
    <row r="34" spans="1:9" ht="12" customHeight="1" x14ac:dyDescent="0.2">
      <c r="A34" s="90">
        <v>1999</v>
      </c>
      <c r="B34" s="129">
        <v>50189</v>
      </c>
      <c r="C34" s="34">
        <v>258</v>
      </c>
      <c r="D34" s="34">
        <v>2238</v>
      </c>
      <c r="E34" s="129">
        <v>46800</v>
      </c>
      <c r="F34" s="34">
        <v>379</v>
      </c>
      <c r="G34" s="34">
        <v>28197</v>
      </c>
      <c r="H34" s="34">
        <v>3338</v>
      </c>
      <c r="I34" s="34">
        <v>14488</v>
      </c>
    </row>
    <row r="35" spans="1:9" ht="12" customHeight="1" x14ac:dyDescent="0.2">
      <c r="A35" s="90">
        <v>2000</v>
      </c>
      <c r="B35" s="129">
        <v>20527</v>
      </c>
      <c r="C35" s="34">
        <v>1141</v>
      </c>
      <c r="D35" s="34">
        <v>400</v>
      </c>
      <c r="E35" s="129">
        <v>18400</v>
      </c>
      <c r="F35" s="34">
        <v>497</v>
      </c>
      <c r="G35" s="34">
        <v>7902.5650136665363</v>
      </c>
      <c r="H35" s="34">
        <v>4085</v>
      </c>
      <c r="I35" s="34">
        <v>6257</v>
      </c>
    </row>
    <row r="36" spans="1:9" ht="12" customHeight="1" x14ac:dyDescent="0.2">
      <c r="A36" s="90">
        <v>2001</v>
      </c>
      <c r="B36" s="129">
        <v>124951</v>
      </c>
      <c r="C36" s="34">
        <v>3693</v>
      </c>
      <c r="D36" s="34">
        <v>3159</v>
      </c>
      <c r="E36" s="129">
        <v>115800</v>
      </c>
      <c r="F36" s="34">
        <v>143</v>
      </c>
      <c r="G36" s="34">
        <v>52123.739099280327</v>
      </c>
      <c r="H36" s="34">
        <v>5063</v>
      </c>
      <c r="I36" s="34">
        <v>36663</v>
      </c>
    </row>
    <row r="37" spans="1:9" ht="12" customHeight="1" x14ac:dyDescent="0.2">
      <c r="A37" s="90">
        <v>2002</v>
      </c>
      <c r="B37" s="129">
        <v>158299.37565352631</v>
      </c>
      <c r="C37" s="34">
        <v>11485</v>
      </c>
      <c r="D37" s="34">
        <v>5790</v>
      </c>
      <c r="E37" s="129">
        <v>145200</v>
      </c>
      <c r="F37" s="34">
        <v>864</v>
      </c>
      <c r="G37" s="34">
        <v>48349.846669548679</v>
      </c>
      <c r="H37" s="34">
        <v>8069</v>
      </c>
      <c r="I37" s="34">
        <v>67436</v>
      </c>
    </row>
    <row r="38" spans="1:9" ht="12" customHeight="1" x14ac:dyDescent="0.2">
      <c r="A38" s="90">
        <v>2003</v>
      </c>
      <c r="B38" s="129">
        <v>180592</v>
      </c>
      <c r="C38" s="34">
        <v>9850</v>
      </c>
      <c r="D38" s="34">
        <v>6593</v>
      </c>
      <c r="E38" s="129">
        <v>161735</v>
      </c>
      <c r="F38" s="34">
        <v>1066</v>
      </c>
      <c r="G38" s="34">
        <v>48203.949298927626</v>
      </c>
      <c r="H38" s="34">
        <v>27894</v>
      </c>
      <c r="I38" s="34">
        <v>56935</v>
      </c>
    </row>
    <row r="39" spans="1:9" ht="12" customHeight="1" x14ac:dyDescent="0.2">
      <c r="A39" s="90">
        <v>2004</v>
      </c>
      <c r="B39" s="129">
        <v>175245</v>
      </c>
      <c r="C39" s="34">
        <v>3690</v>
      </c>
      <c r="D39" s="34">
        <v>5074</v>
      </c>
      <c r="E39" s="129">
        <v>164482</v>
      </c>
      <c r="F39" s="34">
        <v>540</v>
      </c>
      <c r="G39" s="34">
        <v>59941.186441115991</v>
      </c>
      <c r="H39" s="34">
        <v>14084</v>
      </c>
      <c r="I39" s="34">
        <v>68932</v>
      </c>
    </row>
    <row r="40" spans="1:9" ht="12" customHeight="1" x14ac:dyDescent="0.2">
      <c r="A40" s="90">
        <v>2005</v>
      </c>
      <c r="B40" s="129">
        <v>103526.11100261552</v>
      </c>
      <c r="C40" s="34">
        <v>3981</v>
      </c>
      <c r="D40" s="34">
        <v>2514.6</v>
      </c>
      <c r="E40" s="129">
        <v>98322</v>
      </c>
      <c r="F40" s="34">
        <v>534</v>
      </c>
      <c r="G40" s="34">
        <v>49471</v>
      </c>
      <c r="H40" s="34">
        <v>4667</v>
      </c>
      <c r="I40" s="34">
        <v>31977</v>
      </c>
    </row>
    <row r="41" spans="1:9" ht="12" customHeight="1" x14ac:dyDescent="0.2">
      <c r="A41" s="90">
        <v>2006</v>
      </c>
      <c r="B41" s="129">
        <v>27917</v>
      </c>
      <c r="C41" s="34">
        <v>1774</v>
      </c>
      <c r="D41" s="34">
        <v>195</v>
      </c>
      <c r="E41" s="129">
        <v>21197</v>
      </c>
      <c r="F41" s="34">
        <v>459</v>
      </c>
      <c r="G41" s="34">
        <v>13399.921009701511</v>
      </c>
      <c r="H41" s="34">
        <v>1931</v>
      </c>
      <c r="I41" s="34">
        <v>9889</v>
      </c>
    </row>
    <row r="42" spans="1:9" ht="12" customHeight="1" x14ac:dyDescent="0.2">
      <c r="A42" s="90">
        <v>2007</v>
      </c>
      <c r="B42" s="129">
        <v>14549</v>
      </c>
      <c r="C42" s="34">
        <v>474</v>
      </c>
      <c r="D42" s="34">
        <v>0</v>
      </c>
      <c r="E42" s="129">
        <v>13072</v>
      </c>
      <c r="F42" s="34">
        <v>306</v>
      </c>
      <c r="G42" s="34">
        <v>5034</v>
      </c>
      <c r="H42" s="34">
        <v>2870</v>
      </c>
      <c r="I42" s="34">
        <v>5899</v>
      </c>
    </row>
    <row r="43" spans="1:9" ht="12" customHeight="1" x14ac:dyDescent="0.2">
      <c r="A43" s="90">
        <v>2008</v>
      </c>
      <c r="B43" s="129">
        <v>93859.50458130824</v>
      </c>
      <c r="C43" s="34">
        <v>7100</v>
      </c>
      <c r="D43" s="34">
        <v>3326</v>
      </c>
      <c r="E43" s="129">
        <v>82331</v>
      </c>
      <c r="F43" s="34">
        <v>200</v>
      </c>
      <c r="G43" s="34">
        <v>43932.700854700852</v>
      </c>
      <c r="H43" s="34">
        <v>2765</v>
      </c>
      <c r="I43" s="34">
        <v>33722</v>
      </c>
    </row>
    <row r="44" spans="1:9" ht="12" customHeight="1" x14ac:dyDescent="0.2">
      <c r="A44" s="146">
        <v>2009</v>
      </c>
      <c r="B44" s="133">
        <v>48969.619702066469</v>
      </c>
      <c r="C44" s="134">
        <v>5262</v>
      </c>
      <c r="D44" s="134">
        <v>1098</v>
      </c>
      <c r="E44" s="133">
        <v>40268</v>
      </c>
      <c r="F44" s="134">
        <v>425</v>
      </c>
      <c r="G44" s="134">
        <v>21621.747278366751</v>
      </c>
      <c r="H44" s="134">
        <v>4103</v>
      </c>
      <c r="I44" s="134">
        <v>13680</v>
      </c>
    </row>
    <row r="45" spans="1:9" ht="12" customHeight="1" x14ac:dyDescent="0.2">
      <c r="A45" s="146">
        <v>2010</v>
      </c>
      <c r="B45" s="133">
        <v>130767.49018037648</v>
      </c>
      <c r="C45" s="134">
        <v>11236</v>
      </c>
      <c r="D45" s="134">
        <v>2650</v>
      </c>
      <c r="E45" s="133">
        <v>114666</v>
      </c>
      <c r="F45" s="134">
        <v>649</v>
      </c>
      <c r="G45" s="134">
        <v>58824.369528421448</v>
      </c>
      <c r="H45" s="134">
        <v>4843</v>
      </c>
      <c r="I45" s="134">
        <v>45279</v>
      </c>
    </row>
    <row r="46" spans="1:9" ht="12" customHeight="1" x14ac:dyDescent="0.2">
      <c r="A46" s="146">
        <v>2011</v>
      </c>
      <c r="B46" s="133">
        <v>70096.143021246113</v>
      </c>
      <c r="C46" s="134">
        <v>12196</v>
      </c>
      <c r="D46" s="134">
        <v>802</v>
      </c>
      <c r="E46" s="133">
        <v>53655</v>
      </c>
      <c r="F46" s="134">
        <v>440</v>
      </c>
      <c r="G46" s="134">
        <v>28800.912526997839</v>
      </c>
      <c r="H46" s="134">
        <v>10283</v>
      </c>
      <c r="I46" s="134">
        <v>17092</v>
      </c>
    </row>
    <row r="47" spans="1:9" ht="12" customHeight="1" x14ac:dyDescent="0.2">
      <c r="A47" s="146">
        <v>2012</v>
      </c>
      <c r="B47" s="133">
        <v>56946.711280890879</v>
      </c>
      <c r="C47" s="134">
        <v>7983</v>
      </c>
      <c r="D47" s="134">
        <v>3067</v>
      </c>
      <c r="E47" s="133">
        <v>44076</v>
      </c>
      <c r="F47" s="134">
        <v>319</v>
      </c>
      <c r="G47" s="134">
        <v>14223.474703606425</v>
      </c>
      <c r="H47" s="134">
        <v>5063</v>
      </c>
      <c r="I47" s="134">
        <v>26255</v>
      </c>
    </row>
    <row r="48" spans="1:9" ht="12" customHeight="1" x14ac:dyDescent="0.2">
      <c r="A48" s="146">
        <v>2013</v>
      </c>
      <c r="B48" s="133">
        <v>86707.182464342288</v>
      </c>
      <c r="C48" s="134">
        <v>15823</v>
      </c>
      <c r="D48" s="134">
        <v>3087.0842145179795</v>
      </c>
      <c r="E48" s="133">
        <v>62525</v>
      </c>
      <c r="F48" s="134">
        <v>113</v>
      </c>
      <c r="G48" s="134">
        <v>29745.869383232795</v>
      </c>
      <c r="H48" s="134">
        <v>10074</v>
      </c>
      <c r="I48" s="134">
        <v>16307</v>
      </c>
    </row>
    <row r="49" spans="1:9" ht="12" customHeight="1" x14ac:dyDescent="0.2">
      <c r="A49" s="146">
        <v>2014</v>
      </c>
      <c r="B49" s="133">
        <v>126999.70802598841</v>
      </c>
      <c r="C49" s="134">
        <v>22813</v>
      </c>
      <c r="D49" s="134">
        <v>4753.2364328852191</v>
      </c>
      <c r="E49" s="133">
        <v>81030</v>
      </c>
      <c r="F49" s="134">
        <v>783</v>
      </c>
      <c r="G49" s="134">
        <v>54740.020891396052</v>
      </c>
      <c r="H49" s="134">
        <v>16655</v>
      </c>
      <c r="I49" s="134">
        <v>24112</v>
      </c>
    </row>
    <row r="50" spans="1:9" ht="12" customHeight="1" x14ac:dyDescent="0.2">
      <c r="A50" s="90">
        <v>2015</v>
      </c>
      <c r="B50" s="133">
        <v>166370.10759507658</v>
      </c>
      <c r="C50" s="134">
        <v>22767</v>
      </c>
      <c r="D50" s="134">
        <v>8309</v>
      </c>
      <c r="E50" s="133">
        <v>111900</v>
      </c>
      <c r="F50" s="134">
        <v>360</v>
      </c>
      <c r="G50" s="134">
        <v>67922.222222222219</v>
      </c>
      <c r="H50" s="134">
        <v>22319</v>
      </c>
      <c r="I50" s="134">
        <v>43246</v>
      </c>
    </row>
    <row r="51" spans="1:9" ht="12" customHeight="1" x14ac:dyDescent="0.2">
      <c r="A51" s="90">
        <v>2016</v>
      </c>
      <c r="B51" s="133">
        <v>44554</v>
      </c>
      <c r="C51" s="134">
        <v>8745</v>
      </c>
      <c r="D51" s="134">
        <v>1834</v>
      </c>
      <c r="E51" s="133">
        <v>31663</v>
      </c>
      <c r="F51" s="134">
        <v>543</v>
      </c>
      <c r="G51" s="134">
        <v>19256</v>
      </c>
      <c r="H51" s="134">
        <v>5064</v>
      </c>
      <c r="I51" s="134">
        <v>9037</v>
      </c>
    </row>
    <row r="52" spans="1:9" ht="12" customHeight="1" x14ac:dyDescent="0.2">
      <c r="A52" s="90">
        <v>2017</v>
      </c>
      <c r="B52" s="133">
        <v>48227</v>
      </c>
      <c r="C52" s="134">
        <v>4949</v>
      </c>
      <c r="D52" s="134">
        <v>5266</v>
      </c>
      <c r="E52" s="133">
        <v>38012</v>
      </c>
      <c r="F52" s="134">
        <v>707</v>
      </c>
      <c r="G52" s="134">
        <v>21332</v>
      </c>
      <c r="H52" s="134">
        <v>1547</v>
      </c>
      <c r="I52" s="134">
        <v>12443</v>
      </c>
    </row>
    <row r="53" spans="1:9" ht="12" customHeight="1" x14ac:dyDescent="0.2">
      <c r="A53" s="90">
        <v>2018</v>
      </c>
      <c r="B53" s="133">
        <v>28861</v>
      </c>
      <c r="C53" s="134">
        <v>2786</v>
      </c>
      <c r="D53" s="134">
        <v>2603</v>
      </c>
      <c r="E53" s="133">
        <v>23472</v>
      </c>
      <c r="F53" s="134">
        <v>33</v>
      </c>
      <c r="G53" s="134">
        <v>10581</v>
      </c>
      <c r="H53" s="134">
        <v>336</v>
      </c>
      <c r="I53" s="134">
        <v>12512</v>
      </c>
    </row>
    <row r="54" spans="1:9" ht="12" customHeight="1" x14ac:dyDescent="0.2">
      <c r="A54" s="90">
        <v>2019</v>
      </c>
      <c r="B54" s="133">
        <v>28953</v>
      </c>
      <c r="C54" s="134">
        <v>1537</v>
      </c>
      <c r="D54" s="134">
        <v>1888</v>
      </c>
      <c r="E54" s="133">
        <v>25424</v>
      </c>
      <c r="F54" s="134">
        <v>624</v>
      </c>
      <c r="G54" s="134">
        <v>10790</v>
      </c>
      <c r="H54" s="134">
        <v>1606</v>
      </c>
      <c r="I54" s="134">
        <v>11763</v>
      </c>
    </row>
    <row r="55" spans="1:9" ht="12" customHeight="1" x14ac:dyDescent="0.2">
      <c r="A55" s="90">
        <v>2020</v>
      </c>
      <c r="B55" s="133">
        <v>52688</v>
      </c>
      <c r="C55" s="134">
        <v>8033</v>
      </c>
      <c r="D55" s="134">
        <v>1624</v>
      </c>
      <c r="E55" s="133">
        <v>42858</v>
      </c>
      <c r="F55" s="134">
        <v>101</v>
      </c>
      <c r="G55" s="134">
        <v>18389</v>
      </c>
      <c r="H55" s="134">
        <v>1018</v>
      </c>
      <c r="I55" s="134">
        <v>15429</v>
      </c>
    </row>
    <row r="56" spans="1:9" ht="12" customHeight="1" x14ac:dyDescent="0.2">
      <c r="A56" s="90">
        <v>2021</v>
      </c>
      <c r="B56" s="133">
        <v>73674</v>
      </c>
      <c r="C56" s="134">
        <v>11461</v>
      </c>
      <c r="D56" s="134">
        <v>6634</v>
      </c>
      <c r="E56" s="133">
        <v>55222</v>
      </c>
      <c r="F56" s="134">
        <v>357</v>
      </c>
      <c r="G56" s="134">
        <v>21859</v>
      </c>
      <c r="H56" s="134">
        <v>1458</v>
      </c>
      <c r="I56" s="134">
        <v>27441</v>
      </c>
    </row>
    <row r="57" spans="1:9" ht="12" customHeight="1" x14ac:dyDescent="0.2">
      <c r="A57" s="90">
        <v>2022</v>
      </c>
      <c r="B57" s="133">
        <v>258271</v>
      </c>
      <c r="C57" s="134">
        <v>16500</v>
      </c>
      <c r="D57" s="134">
        <v>10458</v>
      </c>
      <c r="E57" s="133">
        <v>230768</v>
      </c>
      <c r="F57" s="134">
        <v>1761</v>
      </c>
      <c r="G57" s="134">
        <v>121003</v>
      </c>
      <c r="H57" s="134">
        <v>4141</v>
      </c>
      <c r="I57" s="134">
        <v>86716</v>
      </c>
    </row>
    <row r="58" spans="1:9" ht="12" customHeight="1" x14ac:dyDescent="0.2">
      <c r="A58" s="125" t="s">
        <v>380</v>
      </c>
      <c r="B58" s="133">
        <v>153000</v>
      </c>
      <c r="C58" s="134" t="s">
        <v>310</v>
      </c>
      <c r="D58" s="134" t="s">
        <v>310</v>
      </c>
      <c r="E58" s="133" t="s">
        <v>310</v>
      </c>
      <c r="F58" s="134" t="s">
        <v>310</v>
      </c>
      <c r="G58" s="134" t="s">
        <v>310</v>
      </c>
      <c r="H58" s="300" t="s">
        <v>310</v>
      </c>
      <c r="I58" s="134" t="s">
        <v>310</v>
      </c>
    </row>
    <row r="59" spans="1:9" ht="12" customHeight="1" x14ac:dyDescent="0.2">
      <c r="A59" s="27" t="s">
        <v>130</v>
      </c>
      <c r="B59" s="78"/>
      <c r="C59" s="78"/>
      <c r="D59" s="78"/>
      <c r="E59" s="78"/>
      <c r="F59" s="78"/>
      <c r="G59" s="78"/>
      <c r="H59" s="78"/>
      <c r="I59" s="75" t="s">
        <v>447</v>
      </c>
    </row>
    <row r="60" spans="1:9" ht="23.25" customHeight="1" x14ac:dyDescent="0.2">
      <c r="A60" s="946" t="s">
        <v>448</v>
      </c>
      <c r="B60" s="946"/>
      <c r="C60" s="946"/>
      <c r="D60" s="946"/>
      <c r="E60" s="946"/>
      <c r="F60" s="946"/>
      <c r="G60" s="946"/>
      <c r="H60" s="614"/>
      <c r="I60" s="614"/>
    </row>
    <row r="61" spans="1:9" ht="12" customHeight="1" x14ac:dyDescent="0.2">
      <c r="A61" s="956" t="s">
        <v>425</v>
      </c>
      <c r="B61" s="956"/>
      <c r="C61" s="956"/>
      <c r="D61" s="956"/>
      <c r="E61" s="956"/>
      <c r="F61" s="956"/>
      <c r="G61" s="956"/>
      <c r="H61" s="956"/>
      <c r="I61" s="956"/>
    </row>
    <row r="62" spans="1:9" ht="12" customHeight="1" x14ac:dyDescent="0.2">
      <c r="A62" s="63" t="s">
        <v>449</v>
      </c>
      <c r="B62" s="614"/>
      <c r="C62" s="614"/>
      <c r="D62" s="614"/>
      <c r="E62" s="614"/>
      <c r="F62" s="614"/>
      <c r="G62" s="614"/>
      <c r="H62" s="614"/>
      <c r="I62" s="614"/>
    </row>
    <row r="63" spans="1:9" ht="12" customHeight="1" x14ac:dyDescent="0.2">
      <c r="A63" s="63" t="s">
        <v>450</v>
      </c>
      <c r="B63" s="614"/>
      <c r="C63" s="614"/>
      <c r="D63" s="614"/>
      <c r="E63" s="614"/>
      <c r="F63" s="614"/>
      <c r="G63" s="614"/>
      <c r="H63" s="614"/>
      <c r="I63" s="614"/>
    </row>
    <row r="64" spans="1:9" ht="12" customHeight="1" x14ac:dyDescent="0.2">
      <c r="A64" s="63" t="s">
        <v>451</v>
      </c>
      <c r="B64" s="614"/>
      <c r="C64" s="614"/>
      <c r="D64" s="614"/>
      <c r="E64" s="614"/>
      <c r="F64" s="614"/>
      <c r="G64" s="614"/>
      <c r="H64" s="614"/>
      <c r="I64" s="614"/>
    </row>
    <row r="65" spans="1:9" ht="12" customHeight="1" x14ac:dyDescent="0.2">
      <c r="A65" s="63" t="s">
        <v>452</v>
      </c>
      <c r="B65" s="614"/>
      <c r="C65" s="614"/>
      <c r="D65" s="614"/>
      <c r="E65" s="614"/>
      <c r="F65" s="614"/>
      <c r="G65" s="614"/>
      <c r="H65" s="614"/>
      <c r="I65" s="614"/>
    </row>
    <row r="66" spans="1:9" ht="12" customHeight="1" x14ac:dyDescent="0.2">
      <c r="A66" s="63" t="s">
        <v>453</v>
      </c>
      <c r="B66" s="614"/>
      <c r="C66" s="614"/>
      <c r="D66" s="614"/>
      <c r="E66" s="614"/>
      <c r="F66" s="614"/>
      <c r="G66" s="614"/>
      <c r="H66" s="614"/>
      <c r="I66" s="614"/>
    </row>
    <row r="67" spans="1:9" ht="12" customHeight="1" x14ac:dyDescent="0.2">
      <c r="A67" s="63" t="s">
        <v>454</v>
      </c>
      <c r="B67" s="63"/>
      <c r="C67" s="63"/>
      <c r="D67" s="63"/>
      <c r="E67" s="63"/>
      <c r="F67" s="63"/>
      <c r="G67" s="63"/>
      <c r="H67" s="63"/>
      <c r="I67" s="63"/>
    </row>
    <row r="68" spans="1:9" ht="12" customHeight="1" x14ac:dyDescent="0.2">
      <c r="A68" s="956" t="s">
        <v>455</v>
      </c>
      <c r="B68" s="956"/>
      <c r="C68" s="956"/>
      <c r="D68" s="956"/>
      <c r="E68" s="956"/>
      <c r="F68" s="956"/>
      <c r="G68" s="956"/>
      <c r="H68" s="956"/>
      <c r="I68" s="956"/>
    </row>
    <row r="69" spans="1:9" ht="12" customHeight="1" x14ac:dyDescent="0.2">
      <c r="A69" s="956" t="s">
        <v>456</v>
      </c>
      <c r="B69" s="956"/>
      <c r="C69" s="956"/>
      <c r="D69" s="956"/>
      <c r="E69" s="956"/>
      <c r="F69" s="956"/>
      <c r="G69" s="956"/>
      <c r="H69" s="956"/>
      <c r="I69" s="956"/>
    </row>
    <row r="70" spans="1:9" ht="12" customHeight="1" x14ac:dyDescent="0.2">
      <c r="A70" s="956"/>
      <c r="B70" s="956"/>
      <c r="C70" s="956"/>
      <c r="D70" s="956"/>
      <c r="E70" s="956"/>
      <c r="F70" s="956"/>
      <c r="G70" s="956"/>
      <c r="H70" s="956"/>
      <c r="I70" s="956"/>
    </row>
    <row r="71" spans="1:9" ht="12" customHeight="1" x14ac:dyDescent="0.2">
      <c r="A71" s="956"/>
      <c r="B71" s="956"/>
      <c r="C71" s="956"/>
      <c r="D71" s="956"/>
      <c r="E71" s="956"/>
      <c r="F71" s="956"/>
      <c r="G71" s="956"/>
      <c r="H71" s="956"/>
      <c r="I71" s="956"/>
    </row>
    <row r="73" spans="1:9" s="275" customFormat="1" ht="12" customHeight="1" x14ac:dyDescent="0.2">
      <c r="A73" s="243"/>
      <c r="B73" s="248"/>
      <c r="C73" s="248"/>
      <c r="D73" s="248"/>
      <c r="E73" s="248"/>
      <c r="F73" s="248"/>
      <c r="G73" s="248"/>
      <c r="H73" s="248"/>
      <c r="I73" s="251"/>
    </row>
    <row r="79" spans="1:9" ht="12" customHeight="1" x14ac:dyDescent="0.2">
      <c r="A79" s="123"/>
      <c r="B79" s="112"/>
      <c r="C79" s="112"/>
      <c r="D79" s="112"/>
      <c r="E79" s="112"/>
      <c r="F79" s="112"/>
      <c r="G79" s="112"/>
      <c r="H79" s="112"/>
      <c r="I79" s="112"/>
    </row>
    <row r="80" spans="1:9" ht="25.5" customHeight="1" x14ac:dyDescent="0.2">
      <c r="A80" s="964" t="s">
        <v>457</v>
      </c>
      <c r="B80" s="964"/>
      <c r="C80" s="964"/>
      <c r="D80" s="964"/>
      <c r="E80" s="964"/>
      <c r="F80" s="964"/>
      <c r="G80" s="964"/>
      <c r="H80" s="964"/>
      <c r="I80" s="964"/>
    </row>
    <row r="81" spans="1:9" ht="15.75" customHeight="1" x14ac:dyDescent="0.2">
      <c r="A81" s="90"/>
      <c r="B81" s="59"/>
      <c r="C81" s="996" t="s">
        <v>393</v>
      </c>
      <c r="D81" s="996"/>
      <c r="E81" s="59"/>
      <c r="F81" s="59"/>
      <c r="G81" s="59"/>
      <c r="H81" s="59"/>
      <c r="I81" s="59"/>
    </row>
    <row r="82" spans="1:9" ht="10" x14ac:dyDescent="0.2">
      <c r="A82" s="940" t="s">
        <v>441</v>
      </c>
      <c r="B82" s="968" t="s">
        <v>392</v>
      </c>
      <c r="C82" s="968" t="s">
        <v>442</v>
      </c>
      <c r="D82" s="622"/>
      <c r="E82" s="987" t="s">
        <v>443</v>
      </c>
      <c r="F82" s="995" t="s">
        <v>458</v>
      </c>
      <c r="G82" s="995"/>
      <c r="H82" s="997" t="s">
        <v>395</v>
      </c>
      <c r="I82" s="997"/>
    </row>
    <row r="83" spans="1:9" x14ac:dyDescent="0.2">
      <c r="A83" s="966"/>
      <c r="B83" s="969"/>
      <c r="C83" s="969"/>
      <c r="D83" s="355" t="s">
        <v>400</v>
      </c>
      <c r="E83" s="988"/>
      <c r="F83" s="355" t="s">
        <v>374</v>
      </c>
      <c r="G83" s="367" t="s">
        <v>397</v>
      </c>
      <c r="H83" s="367" t="s">
        <v>445</v>
      </c>
      <c r="I83" s="367" t="s">
        <v>446</v>
      </c>
    </row>
    <row r="84" spans="1:9" ht="12" customHeight="1" x14ac:dyDescent="0.2">
      <c r="A84" s="90" t="s">
        <v>44</v>
      </c>
      <c r="B84" s="129">
        <f t="shared" ref="B84:I84" si="0">AVERAGE(B16:B20)</f>
        <v>63342</v>
      </c>
      <c r="C84" s="129">
        <f t="shared" si="0"/>
        <v>9747</v>
      </c>
      <c r="D84" s="129">
        <f t="shared" si="0"/>
        <v>580</v>
      </c>
      <c r="E84" s="129">
        <f t="shared" si="0"/>
        <v>49780</v>
      </c>
      <c r="F84" s="129" t="s">
        <v>459</v>
      </c>
      <c r="G84" s="34">
        <f t="shared" si="0"/>
        <v>24637.4</v>
      </c>
      <c r="H84" s="34">
        <f t="shared" si="0"/>
        <v>2711.2</v>
      </c>
      <c r="I84" s="34">
        <f t="shared" si="0"/>
        <v>15954.6</v>
      </c>
    </row>
    <row r="85" spans="1:9" ht="12" customHeight="1" x14ac:dyDescent="0.2">
      <c r="A85" s="90" t="s">
        <v>45</v>
      </c>
      <c r="B85" s="129">
        <f t="shared" ref="B85:I85" si="1">AVERAGE(B21:B25)</f>
        <v>16673.400000000001</v>
      </c>
      <c r="C85" s="129">
        <f t="shared" si="1"/>
        <v>2920</v>
      </c>
      <c r="D85" s="129">
        <f t="shared" si="1"/>
        <v>769.2</v>
      </c>
      <c r="E85" s="129">
        <f t="shared" si="1"/>
        <v>10200</v>
      </c>
      <c r="F85" s="129">
        <f>AVERAGE(F24:F25)</f>
        <v>132.5</v>
      </c>
      <c r="G85" s="34">
        <f t="shared" si="1"/>
        <v>6080</v>
      </c>
      <c r="H85" s="34">
        <f t="shared" si="1"/>
        <v>1500</v>
      </c>
      <c r="I85" s="34">
        <f t="shared" si="1"/>
        <v>4600</v>
      </c>
    </row>
    <row r="86" spans="1:9" ht="12" customHeight="1" x14ac:dyDescent="0.2">
      <c r="A86" s="90" t="s">
        <v>46</v>
      </c>
      <c r="B86" s="129">
        <f t="shared" ref="B86:I86" si="2">AVERAGE(B26:B30)</f>
        <v>30192.2</v>
      </c>
      <c r="C86" s="129">
        <f t="shared" si="2"/>
        <v>2066.6666666666665</v>
      </c>
      <c r="D86" s="129">
        <f t="shared" si="2"/>
        <v>1133</v>
      </c>
      <c r="E86" s="129">
        <f t="shared" si="2"/>
        <v>25563.599999999999</v>
      </c>
      <c r="F86" s="129">
        <f t="shared" si="2"/>
        <v>126.4</v>
      </c>
      <c r="G86" s="34">
        <f t="shared" si="2"/>
        <v>11360</v>
      </c>
      <c r="H86" s="34">
        <f t="shared" si="2"/>
        <v>1460</v>
      </c>
      <c r="I86" s="34">
        <f t="shared" si="2"/>
        <v>9700</v>
      </c>
    </row>
    <row r="87" spans="1:9" ht="12" customHeight="1" x14ac:dyDescent="0.2">
      <c r="A87" s="90" t="s">
        <v>47</v>
      </c>
      <c r="B87" s="129">
        <f t="shared" ref="B87:I87" si="3">AVERAGE(B31:B35)</f>
        <v>30277.599999999999</v>
      </c>
      <c r="C87" s="129">
        <f t="shared" si="3"/>
        <v>659.2</v>
      </c>
      <c r="D87" s="129">
        <f t="shared" si="3"/>
        <v>1681.8</v>
      </c>
      <c r="E87" s="129">
        <f t="shared" si="3"/>
        <v>27180</v>
      </c>
      <c r="F87" s="129">
        <f t="shared" si="3"/>
        <v>305.8</v>
      </c>
      <c r="G87" s="34">
        <f t="shared" si="3"/>
        <v>14824.113002733307</v>
      </c>
      <c r="H87" s="34">
        <f t="shared" si="3"/>
        <v>3213.2</v>
      </c>
      <c r="I87" s="34">
        <f t="shared" si="3"/>
        <v>8071.4</v>
      </c>
    </row>
    <row r="88" spans="1:9" ht="12" customHeight="1" x14ac:dyDescent="0.2">
      <c r="A88" s="90" t="s">
        <v>48</v>
      </c>
      <c r="B88" s="129">
        <f t="shared" ref="B88:I88" si="4">AVERAGE(B36:B40)</f>
        <v>148522.69733122835</v>
      </c>
      <c r="C88" s="129">
        <f t="shared" si="4"/>
        <v>6539.8</v>
      </c>
      <c r="D88" s="129">
        <f t="shared" si="4"/>
        <v>4626.12</v>
      </c>
      <c r="E88" s="129">
        <f t="shared" si="4"/>
        <v>137107.79999999999</v>
      </c>
      <c r="F88" s="129">
        <f t="shared" si="4"/>
        <v>629.4</v>
      </c>
      <c r="G88" s="34">
        <f t="shared" si="4"/>
        <v>51617.944301774529</v>
      </c>
      <c r="H88" s="34">
        <f t="shared" si="4"/>
        <v>11955.4</v>
      </c>
      <c r="I88" s="34">
        <f t="shared" si="4"/>
        <v>52388.6</v>
      </c>
    </row>
    <row r="89" spans="1:9" ht="12" customHeight="1" x14ac:dyDescent="0.2">
      <c r="A89" s="90" t="s">
        <v>49</v>
      </c>
      <c r="B89" s="129">
        <f>AVERAGE(B41:B45)</f>
        <v>63212.522892750239</v>
      </c>
      <c r="C89" s="129">
        <f t="shared" ref="C89:I89" si="5">AVERAGE(C41:C45)</f>
        <v>5169.2</v>
      </c>
      <c r="D89" s="129">
        <f t="shared" si="5"/>
        <v>1453.8</v>
      </c>
      <c r="E89" s="129">
        <f t="shared" si="5"/>
        <v>54306.8</v>
      </c>
      <c r="F89" s="129">
        <f t="shared" si="5"/>
        <v>407.8</v>
      </c>
      <c r="G89" s="34">
        <f t="shared" si="5"/>
        <v>28562.547734238113</v>
      </c>
      <c r="H89" s="34">
        <f t="shared" si="5"/>
        <v>3302.4</v>
      </c>
      <c r="I89" s="34">
        <f t="shared" si="5"/>
        <v>21693.8</v>
      </c>
    </row>
    <row r="90" spans="1:9" ht="12" customHeight="1" x14ac:dyDescent="0.2">
      <c r="A90" s="90">
        <v>2011</v>
      </c>
      <c r="B90" s="129">
        <f t="shared" ref="B90:I101" si="6">B46</f>
        <v>70096.143021246113</v>
      </c>
      <c r="C90" s="129">
        <f t="shared" si="6"/>
        <v>12196</v>
      </c>
      <c r="D90" s="129">
        <f t="shared" si="6"/>
        <v>802</v>
      </c>
      <c r="E90" s="129">
        <f t="shared" si="6"/>
        <v>53655</v>
      </c>
      <c r="F90" s="129">
        <f t="shared" si="6"/>
        <v>440</v>
      </c>
      <c r="G90" s="34">
        <f t="shared" si="6"/>
        <v>28800.912526997839</v>
      </c>
      <c r="H90" s="34">
        <f t="shared" si="6"/>
        <v>10283</v>
      </c>
      <c r="I90" s="34">
        <f t="shared" si="6"/>
        <v>17092</v>
      </c>
    </row>
    <row r="91" spans="1:9" ht="12" customHeight="1" x14ac:dyDescent="0.2">
      <c r="A91" s="90">
        <v>2012</v>
      </c>
      <c r="B91" s="129">
        <f t="shared" si="6"/>
        <v>56946.711280890879</v>
      </c>
      <c r="C91" s="129">
        <f t="shared" si="6"/>
        <v>7983</v>
      </c>
      <c r="D91" s="129">
        <f t="shared" si="6"/>
        <v>3067</v>
      </c>
      <c r="E91" s="129">
        <f t="shared" si="6"/>
        <v>44076</v>
      </c>
      <c r="F91" s="129">
        <f t="shared" si="6"/>
        <v>319</v>
      </c>
      <c r="G91" s="34">
        <f t="shared" si="6"/>
        <v>14223.474703606425</v>
      </c>
      <c r="H91" s="34">
        <f t="shared" si="6"/>
        <v>5063</v>
      </c>
      <c r="I91" s="34">
        <f t="shared" si="6"/>
        <v>26255</v>
      </c>
    </row>
    <row r="92" spans="1:9" ht="12" customHeight="1" x14ac:dyDescent="0.2">
      <c r="A92" s="90">
        <v>2013</v>
      </c>
      <c r="B92" s="129">
        <f t="shared" si="6"/>
        <v>86707.182464342288</v>
      </c>
      <c r="C92" s="129">
        <f t="shared" si="6"/>
        <v>15823</v>
      </c>
      <c r="D92" s="129">
        <f t="shared" si="6"/>
        <v>3087.0842145179795</v>
      </c>
      <c r="E92" s="129">
        <f t="shared" si="6"/>
        <v>62525</v>
      </c>
      <c r="F92" s="129">
        <f t="shared" si="6"/>
        <v>113</v>
      </c>
      <c r="G92" s="34">
        <f t="shared" si="6"/>
        <v>29745.869383232795</v>
      </c>
      <c r="H92" s="34">
        <f t="shared" si="6"/>
        <v>10074</v>
      </c>
      <c r="I92" s="34">
        <f t="shared" si="6"/>
        <v>16307</v>
      </c>
    </row>
    <row r="93" spans="1:9" ht="12" customHeight="1" x14ac:dyDescent="0.2">
      <c r="A93" s="90">
        <v>2014</v>
      </c>
      <c r="B93" s="129">
        <f t="shared" si="6"/>
        <v>126999.70802598841</v>
      </c>
      <c r="C93" s="129">
        <f t="shared" si="6"/>
        <v>22813</v>
      </c>
      <c r="D93" s="129">
        <f t="shared" si="6"/>
        <v>4753.2364328852191</v>
      </c>
      <c r="E93" s="129">
        <f t="shared" si="6"/>
        <v>81030</v>
      </c>
      <c r="F93" s="129">
        <f t="shared" si="6"/>
        <v>783</v>
      </c>
      <c r="G93" s="34">
        <f t="shared" si="6"/>
        <v>54740.020891396052</v>
      </c>
      <c r="H93" s="34">
        <f t="shared" si="6"/>
        <v>16655</v>
      </c>
      <c r="I93" s="34">
        <f t="shared" si="6"/>
        <v>24112</v>
      </c>
    </row>
    <row r="94" spans="1:9" ht="12" customHeight="1" x14ac:dyDescent="0.2">
      <c r="A94" s="90">
        <v>2015</v>
      </c>
      <c r="B94" s="129">
        <f t="shared" si="6"/>
        <v>166370.10759507658</v>
      </c>
      <c r="C94" s="129">
        <f t="shared" si="6"/>
        <v>22767</v>
      </c>
      <c r="D94" s="129">
        <f t="shared" si="6"/>
        <v>8309</v>
      </c>
      <c r="E94" s="129">
        <f t="shared" si="6"/>
        <v>111900</v>
      </c>
      <c r="F94" s="129">
        <f t="shared" si="6"/>
        <v>360</v>
      </c>
      <c r="G94" s="34">
        <f t="shared" si="6"/>
        <v>67922.222222222219</v>
      </c>
      <c r="H94" s="34">
        <f t="shared" si="6"/>
        <v>22319</v>
      </c>
      <c r="I94" s="34">
        <f t="shared" si="6"/>
        <v>43246</v>
      </c>
    </row>
    <row r="95" spans="1:9" ht="12" customHeight="1" x14ac:dyDescent="0.2">
      <c r="A95" s="90">
        <v>2016</v>
      </c>
      <c r="B95" s="129">
        <f t="shared" si="6"/>
        <v>44554</v>
      </c>
      <c r="C95" s="129">
        <f t="shared" si="6"/>
        <v>8745</v>
      </c>
      <c r="D95" s="129">
        <f t="shared" si="6"/>
        <v>1834</v>
      </c>
      <c r="E95" s="129">
        <f t="shared" si="6"/>
        <v>31663</v>
      </c>
      <c r="F95" s="129">
        <f t="shared" si="6"/>
        <v>543</v>
      </c>
      <c r="G95" s="34">
        <f t="shared" si="6"/>
        <v>19256</v>
      </c>
      <c r="H95" s="34">
        <f t="shared" si="6"/>
        <v>5064</v>
      </c>
      <c r="I95" s="34">
        <f t="shared" si="6"/>
        <v>9037</v>
      </c>
    </row>
    <row r="96" spans="1:9" ht="12" customHeight="1" x14ac:dyDescent="0.2">
      <c r="A96" s="90">
        <v>2017</v>
      </c>
      <c r="B96" s="129">
        <f t="shared" si="6"/>
        <v>48227</v>
      </c>
      <c r="C96" s="129">
        <f t="shared" si="6"/>
        <v>4949</v>
      </c>
      <c r="D96" s="129">
        <f t="shared" si="6"/>
        <v>5266</v>
      </c>
      <c r="E96" s="129">
        <f t="shared" si="6"/>
        <v>38012</v>
      </c>
      <c r="F96" s="129">
        <f t="shared" si="6"/>
        <v>707</v>
      </c>
      <c r="G96" s="34">
        <f t="shared" si="6"/>
        <v>21332</v>
      </c>
      <c r="H96" s="34">
        <f t="shared" si="6"/>
        <v>1547</v>
      </c>
      <c r="I96" s="34">
        <f t="shared" si="6"/>
        <v>12443</v>
      </c>
    </row>
    <row r="97" spans="1:9" ht="12" customHeight="1" x14ac:dyDescent="0.2">
      <c r="A97" s="90">
        <v>2018</v>
      </c>
      <c r="B97" s="129">
        <f t="shared" si="6"/>
        <v>28861</v>
      </c>
      <c r="C97" s="129">
        <f t="shared" si="6"/>
        <v>2786</v>
      </c>
      <c r="D97" s="129">
        <f t="shared" si="6"/>
        <v>2603</v>
      </c>
      <c r="E97" s="129">
        <f t="shared" ref="E97" si="7">E53</f>
        <v>23472</v>
      </c>
      <c r="F97" s="129">
        <f t="shared" si="6"/>
        <v>33</v>
      </c>
      <c r="G97" s="34">
        <f t="shared" si="6"/>
        <v>10581</v>
      </c>
      <c r="H97" s="34">
        <f t="shared" si="6"/>
        <v>336</v>
      </c>
      <c r="I97" s="34">
        <f t="shared" si="6"/>
        <v>12512</v>
      </c>
    </row>
    <row r="98" spans="1:9" ht="12" customHeight="1" x14ac:dyDescent="0.2">
      <c r="A98" s="90">
        <v>2019</v>
      </c>
      <c r="B98" s="129">
        <f t="shared" si="6"/>
        <v>28953</v>
      </c>
      <c r="C98" s="129">
        <f t="shared" si="6"/>
        <v>1537</v>
      </c>
      <c r="D98" s="129">
        <f t="shared" si="6"/>
        <v>1888</v>
      </c>
      <c r="E98" s="129">
        <f t="shared" ref="E98" si="8">E54</f>
        <v>25424</v>
      </c>
      <c r="F98" s="129">
        <f t="shared" si="6"/>
        <v>624</v>
      </c>
      <c r="G98" s="34">
        <f t="shared" si="6"/>
        <v>10790</v>
      </c>
      <c r="H98" s="34">
        <f t="shared" si="6"/>
        <v>1606</v>
      </c>
      <c r="I98" s="34">
        <f t="shared" si="6"/>
        <v>11763</v>
      </c>
    </row>
    <row r="99" spans="1:9" ht="12" customHeight="1" x14ac:dyDescent="0.2">
      <c r="A99" s="90">
        <v>2020</v>
      </c>
      <c r="B99" s="129">
        <f t="shared" si="6"/>
        <v>52688</v>
      </c>
      <c r="C99" s="129">
        <f t="shared" si="6"/>
        <v>8033</v>
      </c>
      <c r="D99" s="129">
        <f t="shared" si="6"/>
        <v>1624</v>
      </c>
      <c r="E99" s="129">
        <f t="shared" ref="E99" si="9">E55</f>
        <v>42858</v>
      </c>
      <c r="F99" s="129">
        <f t="shared" si="6"/>
        <v>101</v>
      </c>
      <c r="G99" s="34">
        <f t="shared" si="6"/>
        <v>18389</v>
      </c>
      <c r="H99" s="34">
        <f t="shared" si="6"/>
        <v>1018</v>
      </c>
      <c r="I99" s="34">
        <f t="shared" si="6"/>
        <v>15429</v>
      </c>
    </row>
    <row r="100" spans="1:9" ht="12" customHeight="1" x14ac:dyDescent="0.2">
      <c r="A100" s="90">
        <v>2021</v>
      </c>
      <c r="B100" s="129">
        <f t="shared" si="6"/>
        <v>73674</v>
      </c>
      <c r="C100" s="129">
        <f t="shared" si="6"/>
        <v>11461</v>
      </c>
      <c r="D100" s="129">
        <f t="shared" si="6"/>
        <v>6634</v>
      </c>
      <c r="E100" s="129">
        <f t="shared" ref="E100:E101" si="10">E56</f>
        <v>55222</v>
      </c>
      <c r="F100" s="129">
        <f t="shared" si="6"/>
        <v>357</v>
      </c>
      <c r="G100" s="34">
        <f t="shared" si="6"/>
        <v>21859</v>
      </c>
      <c r="H100" s="34">
        <f t="shared" si="6"/>
        <v>1458</v>
      </c>
      <c r="I100" s="34">
        <f t="shared" si="6"/>
        <v>27441</v>
      </c>
    </row>
    <row r="101" spans="1:9" ht="12" customHeight="1" x14ac:dyDescent="0.2">
      <c r="A101" s="90">
        <v>2022</v>
      </c>
      <c r="B101" s="129">
        <f t="shared" si="6"/>
        <v>258271</v>
      </c>
      <c r="C101" s="129">
        <f t="shared" si="6"/>
        <v>16500</v>
      </c>
      <c r="D101" s="129">
        <f t="shared" si="6"/>
        <v>10458</v>
      </c>
      <c r="E101" s="129">
        <f t="shared" si="10"/>
        <v>230768</v>
      </c>
      <c r="F101" s="129">
        <f t="shared" si="6"/>
        <v>1761</v>
      </c>
      <c r="G101" s="34">
        <f t="shared" si="6"/>
        <v>121003</v>
      </c>
      <c r="H101" s="34">
        <f t="shared" si="6"/>
        <v>4141</v>
      </c>
      <c r="I101" s="34">
        <f t="shared" si="6"/>
        <v>86716</v>
      </c>
    </row>
    <row r="102" spans="1:9" ht="12" customHeight="1" x14ac:dyDescent="0.2">
      <c r="A102" s="125" t="s">
        <v>380</v>
      </c>
      <c r="B102" s="129">
        <v>153000</v>
      </c>
      <c r="C102" s="129" t="s">
        <v>310</v>
      </c>
      <c r="D102" s="129" t="s">
        <v>310</v>
      </c>
      <c r="E102" s="129" t="s">
        <v>310</v>
      </c>
      <c r="F102" s="129" t="s">
        <v>310</v>
      </c>
      <c r="G102" s="34" t="s">
        <v>310</v>
      </c>
      <c r="H102" s="34" t="s">
        <v>310</v>
      </c>
      <c r="I102" s="34" t="s">
        <v>310</v>
      </c>
    </row>
    <row r="103" spans="1:9" ht="12" customHeight="1" x14ac:dyDescent="0.2">
      <c r="A103" s="27" t="s">
        <v>130</v>
      </c>
      <c r="B103" s="100"/>
      <c r="C103" s="100"/>
      <c r="D103" s="100"/>
      <c r="E103" s="78"/>
      <c r="F103" s="78"/>
      <c r="G103" s="78"/>
      <c r="H103" s="78"/>
      <c r="I103" s="75" t="s">
        <v>447</v>
      </c>
    </row>
    <row r="104" spans="1:9" ht="24" customHeight="1" x14ac:dyDescent="0.2">
      <c r="A104" s="946" t="str">
        <f t="shared" ref="A104:A109" si="11">A60</f>
        <v>a/  Based on Columbia River fall Chinook database (Preliminary Big Sheets), WDFW, unpublished. Adult Aged fish.  This stock may also be referred to as Bonneville Pool Hatchery (BPH).</v>
      </c>
      <c r="B104" s="946"/>
      <c r="C104" s="946"/>
      <c r="D104" s="946"/>
      <c r="E104" s="946"/>
      <c r="F104" s="946"/>
      <c r="G104" s="946"/>
      <c r="H104" s="946"/>
      <c r="I104" s="946"/>
    </row>
    <row r="105" spans="1:9" ht="11.25" customHeight="1" x14ac:dyDescent="0.2">
      <c r="A105" s="956" t="str">
        <f t="shared" si="11"/>
        <v>b/  Includes Select Area fisheries.</v>
      </c>
      <c r="B105" s="956"/>
      <c r="C105" s="956"/>
      <c r="D105" s="956"/>
      <c r="E105" s="956"/>
      <c r="F105" s="956"/>
      <c r="G105" s="956"/>
      <c r="H105" s="956"/>
      <c r="I105" s="956"/>
    </row>
    <row r="106" spans="1:9" ht="24" customHeight="1" x14ac:dyDescent="0.2">
      <c r="A106" s="946" t="str">
        <f t="shared" si="11"/>
        <v>c/ Includes Bouy 10, Mainstem, and tributary catch downstream of Bonneville Dam.  Includes estimates for release mortalities. 1970-1988 catch includes upriver catch.</v>
      </c>
      <c r="B106" s="946"/>
      <c r="C106" s="946"/>
      <c r="D106" s="946"/>
      <c r="E106" s="946"/>
      <c r="F106" s="946"/>
      <c r="G106" s="946"/>
      <c r="H106" s="946"/>
      <c r="I106" s="946"/>
    </row>
    <row r="107" spans="1:9" ht="11.25" customHeight="1" x14ac:dyDescent="0.2">
      <c r="A107" s="956" t="str">
        <f t="shared" si="11"/>
        <v>d/ Fall counting period begins August 1.</v>
      </c>
      <c r="B107" s="956"/>
      <c r="C107" s="956"/>
      <c r="D107" s="956"/>
      <c r="E107" s="956"/>
      <c r="F107" s="956"/>
      <c r="G107" s="956"/>
      <c r="H107" s="956"/>
      <c r="I107" s="956"/>
    </row>
    <row r="108" spans="1:9" ht="11.25" customHeight="1" x14ac:dyDescent="0.2">
      <c r="A108" s="956" t="str">
        <f t="shared" si="11"/>
        <v xml:space="preserve">e/ Includes mainstem and Zone 6 tributary catch. 1970-1988 catch included in lower river sport fisheries. </v>
      </c>
      <c r="B108" s="956"/>
      <c r="C108" s="956"/>
      <c r="D108" s="956"/>
      <c r="E108" s="956"/>
      <c r="F108" s="956"/>
      <c r="G108" s="956"/>
      <c r="H108" s="956"/>
      <c r="I108" s="956"/>
    </row>
    <row r="109" spans="1:9" ht="12" customHeight="1" x14ac:dyDescent="0.2">
      <c r="A109" s="63" t="str">
        <f t="shared" si="11"/>
        <v>f/ Includes mainstem commercial, ands ceremonial and subsistance catch.</v>
      </c>
    </row>
    <row r="110" spans="1:9" ht="12" customHeight="1" x14ac:dyDescent="0.2">
      <c r="A110" s="63" t="str">
        <f>A66</f>
        <v xml:space="preserve">g/ Includes White Salmon, Klickitat, and Little White Salmon rivers. </v>
      </c>
    </row>
    <row r="111" spans="1:9" ht="15" customHeight="1" x14ac:dyDescent="0.2">
      <c r="A111" s="946" t="str">
        <f>A67</f>
        <v>h/  Does not include strays to hatcheries below Bonneville Dam.  Includes fall Chinook tules trapped at Bonneville Dam, 1986-1994 and 1998.</v>
      </c>
      <c r="B111" s="994"/>
      <c r="C111" s="994"/>
      <c r="D111" s="994"/>
      <c r="E111" s="994"/>
      <c r="F111" s="994"/>
      <c r="G111" s="994"/>
      <c r="H111" s="994"/>
      <c r="I111" s="994"/>
    </row>
    <row r="112" spans="1:9" ht="12" customHeight="1" x14ac:dyDescent="0.2">
      <c r="A112" s="63" t="str">
        <f>A68</f>
        <v>i/  Preliminary estimates based on in-season run updates.</v>
      </c>
    </row>
    <row r="113" spans="1:1" ht="12" customHeight="1" x14ac:dyDescent="0.2">
      <c r="A113" s="63" t="str">
        <f>A69</f>
        <v>j/  Escapement goal was changed from 8,200 fish to 7,000 fish, or 4,000 females, in 1994.</v>
      </c>
    </row>
  </sheetData>
  <customSheetViews>
    <customSheetView guid="{EF5D9E67-CDBC-4DA7-AF4B-457CDBE1825C}" showGridLines="0" printArea="1">
      <pane ySplit="5" topLeftCell="A6" activePane="bottomLeft" state="frozen"/>
      <selection pane="bottomLeft" activeCell="A6" sqref="A6"/>
      <pageMargins left="0" right="0" top="0" bottom="0" header="0" footer="0"/>
      <pageSetup orientation="landscape" r:id="rId1"/>
      <headerFooter alignWithMargins="0"/>
    </customSheetView>
    <customSheetView guid="{803B97A9-0AF5-4FA4-9F0C-810C2BEAFCD3}" showPageBreaks="1" showGridLines="0" showRuler="0">
      <pane ySplit="5" topLeftCell="A38" activePane="bottomLeft" state="frozen"/>
      <selection pane="bottomLeft" activeCell="B44" sqref="B44"/>
      <pageMargins left="0" right="0" top="0" bottom="0" header="0" footer="0"/>
      <pageSetup orientation="landscape" r:id="rId2"/>
      <headerFooter alignWithMargins="0"/>
    </customSheetView>
    <customSheetView guid="{5AE94949-FC73-44C2-96F8-94154186EF22}" showPageBreaks="1" showGridLines="0" printArea="1" showRuler="0">
      <pane ySplit="5" topLeftCell="A87" activePane="bottomLeft" state="frozen"/>
      <selection pane="bottomLeft" activeCell="A98" sqref="A98:J125"/>
      <pageMargins left="0" right="0" top="0" bottom="0" header="0" footer="0"/>
      <pageSetup orientation="landscape" r:id="rId3"/>
      <headerFooter alignWithMargins="0"/>
    </customSheetView>
    <customSheetView guid="{CD5E8C7E-750A-46DA-942B-F5133C1E4099}" showPageBreaks="1" showGridLines="0" printArea="1" showRuler="0">
      <pane ySplit="5" topLeftCell="A95" activePane="bottomLeft" state="frozen"/>
      <selection pane="bottomLeft" activeCell="A127" sqref="A99:J127"/>
      <pageMargins left="0" right="0" top="0" bottom="0" header="0" footer="0"/>
      <pageSetup orientation="landscape" r:id="rId4"/>
      <headerFooter alignWithMargins="0"/>
    </customSheetView>
    <customSheetView guid="{BBF7E6D9-D6DC-4A8E-B6D8-078D86A9ABA9}" showPageBreaks="1" showGridLines="0" showRuler="0">
      <pane ySplit="5" topLeftCell="A38" activePane="bottomLeft" state="frozen"/>
      <selection pane="bottomLeft" activeCell="B44" sqref="B44"/>
      <pageMargins left="0" right="0" top="0" bottom="0" header="0" footer="0"/>
      <pageSetup orientation="landscape" r:id="rId5"/>
      <headerFooter alignWithMargins="0"/>
    </customSheetView>
    <customSheetView guid="{622B48C2-7B56-4B1F-A7B4-4660CCA8C989}" showPageBreaks="1" showGridLines="0" printArea="1" showRuler="0">
      <pane ySplit="5" topLeftCell="A85" activePane="bottomLeft" state="frozen"/>
      <selection pane="bottomLeft" activeCell="A96" sqref="A96:J96"/>
      <pageMargins left="0" right="0" top="0" bottom="0" header="0" footer="0"/>
      <pageSetup orientation="landscape" r:id="rId6"/>
      <headerFooter alignWithMargins="0"/>
    </customSheetView>
    <customSheetView guid="{1BB9C890-5E21-46C2-BAFE-D361E72979A8}" showPageBreaks="1" showGridLines="0" printArea="1" showRuler="0">
      <pane ySplit="5" topLeftCell="A91" activePane="bottomLeft" state="frozen"/>
      <selection pane="bottomLeft" sqref="A1:J1"/>
      <pageMargins left="0" right="0" top="0" bottom="0" header="0" footer="0"/>
      <pageSetup orientation="landscape" r:id="rId7"/>
      <headerFooter alignWithMargins="0"/>
    </customSheetView>
    <customSheetView guid="{CBDD6A68-2B40-41C7-BE8F-235A878832D4}" showGridLines="0" showRuler="0">
      <pane ySplit="5" topLeftCell="A91" activePane="bottomLeft" state="frozen"/>
      <selection pane="bottomLeft" activeCell="A126" sqref="A96:J126"/>
      <pageMargins left="0" right="0" top="0" bottom="0" header="0" footer="0"/>
      <pageSetup orientation="landscape" r:id="rId8"/>
      <headerFooter alignWithMargins="0"/>
    </customSheetView>
    <customSheetView guid="{4E64E44E-C413-40AC-A3E9-46A65E2E50C1}" showPageBreaks="1" showGridLines="0" printArea="1" showRuler="0">
      <pane ySplit="5" topLeftCell="A6" activePane="bottomLeft" state="frozen"/>
      <selection pane="bottomLeft" activeCell="A6" sqref="A6"/>
      <pageMargins left="0" right="0" top="0" bottom="0" header="0" footer="0"/>
      <pageSetup orientation="landscape" r:id="rId9"/>
      <headerFooter alignWithMargins="0"/>
    </customSheetView>
    <customSheetView guid="{5AF37BD3-DE11-4EB0-B468-40F0C613EAAC}" showPageBreaks="1" showGridLines="0" showRuler="0">
      <pane ySplit="5" topLeftCell="A6" activePane="bottomLeft" state="frozen"/>
      <selection pane="bottomLeft" activeCell="A6" sqref="A6"/>
      <pageMargins left="0" right="0" top="0" bottom="0" header="0" footer="0"/>
      <pageSetup orientation="landscape" r:id="rId10"/>
      <headerFooter alignWithMargins="0"/>
    </customSheetView>
    <customSheetView guid="{8B1E0859-77EF-4DDB-A81F-104DBA348B31}" showPageBreaks="1" showGridLines="0" printArea="1">
      <pane ySplit="5" topLeftCell="A6" activePane="bottomLeft" state="frozen"/>
      <selection pane="bottomLeft" activeCell="A6" sqref="A6"/>
      <pageMargins left="0" right="0" top="0" bottom="0" header="0" footer="0"/>
      <pageSetup orientation="landscape" r:id="rId11"/>
      <headerFooter alignWithMargins="0"/>
    </customSheetView>
    <customSheetView guid="{56968ECB-F4FE-477A-8A39-9E820F23F3B6}" showGridLines="0">
      <pane ySplit="5" topLeftCell="A6" activePane="bottomLeft" state="frozen"/>
      <selection pane="bottomLeft" activeCell="A6" sqref="A6"/>
      <pageMargins left="0" right="0" top="0" bottom="0" header="0" footer="0"/>
      <pageSetup orientation="landscape" r:id="rId12"/>
      <headerFooter alignWithMargins="0"/>
    </customSheetView>
    <customSheetView guid="{951E20F6-66AF-4739-924D-9C0B166AA065}" showPageBreaks="1" showGridLines="0" showRuler="0">
      <pane ySplit="5" topLeftCell="A38" activePane="bottomLeft" state="frozen"/>
      <selection pane="bottomLeft" activeCell="B44" sqref="B44"/>
      <pageMargins left="0" right="0" top="0" bottom="0" header="0" footer="0"/>
      <pageSetup orientation="landscape" r:id="rId13"/>
      <headerFooter alignWithMargins="0"/>
    </customSheetView>
  </customSheetViews>
  <mergeCells count="28">
    <mergeCell ref="A2:I2"/>
    <mergeCell ref="A104:I104"/>
    <mergeCell ref="A105:I105"/>
    <mergeCell ref="A106:I106"/>
    <mergeCell ref="A61:I61"/>
    <mergeCell ref="H4:I4"/>
    <mergeCell ref="A4:A5"/>
    <mergeCell ref="B4:B5"/>
    <mergeCell ref="E4:E5"/>
    <mergeCell ref="H82:I82"/>
    <mergeCell ref="A82:A83"/>
    <mergeCell ref="B82:B83"/>
    <mergeCell ref="E82:E83"/>
    <mergeCell ref="A70:I70"/>
    <mergeCell ref="C3:D3"/>
    <mergeCell ref="F82:G82"/>
    <mergeCell ref="A111:I111"/>
    <mergeCell ref="F4:G4"/>
    <mergeCell ref="C4:C5"/>
    <mergeCell ref="A80:I80"/>
    <mergeCell ref="C81:D81"/>
    <mergeCell ref="A71:I71"/>
    <mergeCell ref="A68:I68"/>
    <mergeCell ref="A108:I108"/>
    <mergeCell ref="A60:G60"/>
    <mergeCell ref="A69:I69"/>
    <mergeCell ref="C82:C83"/>
    <mergeCell ref="A107:I107"/>
  </mergeCells>
  <phoneticPr fontId="0" type="noConversion"/>
  <pageMargins left="1" right="1" top="1" bottom="1" header="0.5" footer="0.5"/>
  <pageSetup orientation="landscape" r:id="rId14"/>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I111"/>
  <sheetViews>
    <sheetView showGridLines="0" topLeftCell="A6" zoomScaleNormal="100" workbookViewId="0">
      <selection activeCell="B17" sqref="B17:B58"/>
    </sheetView>
  </sheetViews>
  <sheetFormatPr defaultColWidth="9.1796875" defaultRowHeight="12" customHeight="1" x14ac:dyDescent="0.2"/>
  <cols>
    <col min="1" max="1" width="11.7265625" style="63" customWidth="1"/>
    <col min="2" max="2" width="18.54296875" style="11" customWidth="1"/>
    <col min="3" max="4" width="11.7265625" style="11" customWidth="1"/>
    <col min="5" max="5" width="15.54296875" style="11" bestFit="1" customWidth="1"/>
    <col min="6" max="6" width="11.7265625" style="11" customWidth="1"/>
    <col min="7" max="7" width="11.1796875" style="11" bestFit="1" customWidth="1"/>
    <col min="8" max="9" width="10.54296875" style="11" bestFit="1" customWidth="1"/>
    <col min="10" max="16384" width="9.1796875" style="112"/>
  </cols>
  <sheetData>
    <row r="1" spans="1:9" ht="10" x14ac:dyDescent="0.2">
      <c r="A1" s="112"/>
      <c r="B1" s="112"/>
      <c r="C1" s="112"/>
      <c r="D1" s="112"/>
      <c r="E1" s="112"/>
      <c r="F1" s="112"/>
      <c r="G1" s="112"/>
      <c r="H1" s="112"/>
      <c r="I1" s="112"/>
    </row>
    <row r="2" spans="1:9" ht="22.5" customHeight="1" x14ac:dyDescent="0.2">
      <c r="A2" s="939" t="s">
        <v>460</v>
      </c>
      <c r="B2" s="939"/>
      <c r="C2" s="939"/>
      <c r="D2" s="939"/>
      <c r="E2" s="939"/>
      <c r="F2" s="939"/>
      <c r="G2" s="939"/>
      <c r="H2" s="939"/>
      <c r="I2" s="939"/>
    </row>
    <row r="3" spans="1:9" ht="12" customHeight="1" x14ac:dyDescent="0.2">
      <c r="A3" s="90"/>
      <c r="B3" s="968" t="s">
        <v>392</v>
      </c>
      <c r="C3" s="996" t="s">
        <v>393</v>
      </c>
      <c r="D3" s="996"/>
      <c r="E3" s="311"/>
      <c r="F3" s="998" t="s">
        <v>461</v>
      </c>
      <c r="G3" s="998"/>
      <c r="H3" s="305"/>
      <c r="I3" s="305"/>
    </row>
    <row r="4" spans="1:9" ht="12" customHeight="1" x14ac:dyDescent="0.2">
      <c r="A4" s="112"/>
      <c r="B4" s="968"/>
      <c r="C4" s="987" t="s">
        <v>462</v>
      </c>
      <c r="D4" s="161"/>
      <c r="E4" s="987" t="s">
        <v>463</v>
      </c>
      <c r="F4" s="80"/>
      <c r="G4" s="987" t="s">
        <v>464</v>
      </c>
      <c r="H4" s="997" t="s">
        <v>395</v>
      </c>
      <c r="I4" s="997"/>
    </row>
    <row r="5" spans="1:9" ht="12" customHeight="1" x14ac:dyDescent="0.2">
      <c r="A5" s="4" t="s">
        <v>441</v>
      </c>
      <c r="B5" s="968"/>
      <c r="C5" s="987"/>
      <c r="D5" s="4" t="s">
        <v>400</v>
      </c>
      <c r="E5" s="987"/>
      <c r="F5" s="52" t="s">
        <v>465</v>
      </c>
      <c r="G5" s="987"/>
      <c r="H5" s="52" t="s">
        <v>466</v>
      </c>
      <c r="I5" s="31" t="s">
        <v>467</v>
      </c>
    </row>
    <row r="6" spans="1:9" ht="12" customHeight="1" x14ac:dyDescent="0.2">
      <c r="A6" s="322">
        <v>1971</v>
      </c>
      <c r="B6" s="623"/>
      <c r="C6" s="323"/>
      <c r="D6" s="623"/>
      <c r="E6" s="323"/>
      <c r="F6" s="323"/>
      <c r="G6" s="323"/>
      <c r="H6" s="323"/>
      <c r="I6" s="324"/>
    </row>
    <row r="7" spans="1:9" ht="12" customHeight="1" x14ac:dyDescent="0.2">
      <c r="A7" s="322">
        <v>1972</v>
      </c>
      <c r="B7" s="623"/>
      <c r="C7" s="323"/>
      <c r="D7" s="623"/>
      <c r="E7" s="323"/>
      <c r="F7" s="323"/>
      <c r="G7" s="323"/>
      <c r="H7" s="323"/>
      <c r="I7" s="324"/>
    </row>
    <row r="8" spans="1:9" ht="12" customHeight="1" x14ac:dyDescent="0.2">
      <c r="A8" s="322">
        <v>1973</v>
      </c>
      <c r="B8" s="623"/>
      <c r="C8" s="323"/>
      <c r="D8" s="623"/>
      <c r="E8" s="323"/>
      <c r="F8" s="323"/>
      <c r="G8" s="323"/>
      <c r="H8" s="323"/>
      <c r="I8" s="324"/>
    </row>
    <row r="9" spans="1:9" ht="12" customHeight="1" x14ac:dyDescent="0.2">
      <c r="A9" s="322">
        <v>1974</v>
      </c>
      <c r="B9" s="623"/>
      <c r="C9" s="323"/>
      <c r="D9" s="623"/>
      <c r="E9" s="323"/>
      <c r="F9" s="323"/>
      <c r="G9" s="323"/>
      <c r="H9" s="323"/>
      <c r="I9" s="324"/>
    </row>
    <row r="10" spans="1:9" ht="12" customHeight="1" x14ac:dyDescent="0.2">
      <c r="A10" s="322">
        <v>1975</v>
      </c>
      <c r="B10" s="623"/>
      <c r="C10" s="323"/>
      <c r="D10" s="623"/>
      <c r="E10" s="323"/>
      <c r="F10" s="323"/>
      <c r="G10" s="323"/>
      <c r="H10" s="323"/>
      <c r="I10" s="324"/>
    </row>
    <row r="11" spans="1:9" ht="12" customHeight="1" x14ac:dyDescent="0.2">
      <c r="A11" s="322">
        <v>1976</v>
      </c>
      <c r="B11" s="623"/>
      <c r="C11" s="323"/>
      <c r="D11" s="623"/>
      <c r="E11" s="323"/>
      <c r="F11" s="323"/>
      <c r="G11" s="323"/>
      <c r="H11" s="323"/>
      <c r="I11" s="324"/>
    </row>
    <row r="12" spans="1:9" ht="12" customHeight="1" x14ac:dyDescent="0.2">
      <c r="A12" s="322">
        <v>1977</v>
      </c>
      <c r="B12" s="623"/>
      <c r="C12" s="323"/>
      <c r="D12" s="623"/>
      <c r="E12" s="323"/>
      <c r="F12" s="323"/>
      <c r="G12" s="323"/>
      <c r="H12" s="323"/>
      <c r="I12" s="324"/>
    </row>
    <row r="13" spans="1:9" ht="12" customHeight="1" x14ac:dyDescent="0.2">
      <c r="A13" s="322">
        <v>1978</v>
      </c>
      <c r="B13" s="623"/>
      <c r="C13" s="323"/>
      <c r="D13" s="623"/>
      <c r="E13" s="323"/>
      <c r="F13" s="323"/>
      <c r="G13" s="323"/>
      <c r="H13" s="323"/>
      <c r="I13" s="324"/>
    </row>
    <row r="14" spans="1:9" ht="12" customHeight="1" x14ac:dyDescent="0.2">
      <c r="A14" s="322">
        <v>1979</v>
      </c>
      <c r="B14" s="623"/>
      <c r="C14" s="323"/>
      <c r="D14" s="623"/>
      <c r="E14" s="323"/>
      <c r="F14" s="323"/>
      <c r="G14" s="323"/>
      <c r="H14" s="323"/>
      <c r="I14" s="324"/>
    </row>
    <row r="15" spans="1:9" ht="12" customHeight="1" x14ac:dyDescent="0.2">
      <c r="A15" s="322">
        <v>1980</v>
      </c>
      <c r="B15" s="623"/>
      <c r="C15" s="323"/>
      <c r="D15" s="623"/>
      <c r="E15" s="323"/>
      <c r="F15" s="323"/>
      <c r="G15" s="323"/>
      <c r="H15" s="323"/>
      <c r="I15" s="324"/>
    </row>
    <row r="16" spans="1:9" ht="12" customHeight="1" x14ac:dyDescent="0.2">
      <c r="A16" s="322">
        <v>1981</v>
      </c>
      <c r="B16" s="623"/>
      <c r="C16" s="323"/>
      <c r="D16" s="623"/>
      <c r="E16" s="323"/>
      <c r="F16" s="323"/>
      <c r="G16" s="323"/>
      <c r="H16" s="323"/>
      <c r="I16" s="324"/>
    </row>
    <row r="17" spans="1:9" ht="12" customHeight="1" x14ac:dyDescent="0.2">
      <c r="A17" s="90">
        <v>1982</v>
      </c>
      <c r="B17" s="144">
        <v>8800</v>
      </c>
      <c r="C17" s="144">
        <v>700</v>
      </c>
      <c r="D17" s="144">
        <v>0</v>
      </c>
      <c r="E17" s="144">
        <v>4800</v>
      </c>
      <c r="F17" s="317"/>
      <c r="G17" s="144">
        <v>2000</v>
      </c>
      <c r="H17" s="144">
        <v>0</v>
      </c>
      <c r="I17" s="144">
        <v>2900</v>
      </c>
    </row>
    <row r="18" spans="1:9" ht="12" customHeight="1" x14ac:dyDescent="0.2">
      <c r="A18" s="90">
        <v>1983</v>
      </c>
      <c r="B18" s="144">
        <v>14400</v>
      </c>
      <c r="C18" s="144">
        <v>1100</v>
      </c>
      <c r="D18" s="144">
        <v>100</v>
      </c>
      <c r="E18" s="144">
        <v>8100</v>
      </c>
      <c r="F18" s="317"/>
      <c r="G18" s="144">
        <v>2700</v>
      </c>
      <c r="H18" s="144">
        <v>0</v>
      </c>
      <c r="I18" s="144">
        <v>4900</v>
      </c>
    </row>
    <row r="19" spans="1:9" ht="12" customHeight="1" x14ac:dyDescent="0.2">
      <c r="A19" s="90">
        <v>1984</v>
      </c>
      <c r="B19" s="144">
        <v>11800</v>
      </c>
      <c r="C19" s="144">
        <v>3200</v>
      </c>
      <c r="D19" s="144">
        <v>200</v>
      </c>
      <c r="E19" s="144">
        <v>5100</v>
      </c>
      <c r="F19" s="317"/>
      <c r="G19" s="144">
        <v>1600</v>
      </c>
      <c r="H19" s="144">
        <v>0</v>
      </c>
      <c r="I19" s="144">
        <v>3200</v>
      </c>
    </row>
    <row r="20" spans="1:9" ht="12" customHeight="1" x14ac:dyDescent="0.2">
      <c r="A20" s="90">
        <v>1985</v>
      </c>
      <c r="B20" s="144">
        <v>6100</v>
      </c>
      <c r="C20" s="144">
        <v>1700</v>
      </c>
      <c r="D20" s="144">
        <v>100</v>
      </c>
      <c r="E20" s="144">
        <v>1700</v>
      </c>
      <c r="F20" s="317"/>
      <c r="G20" s="144">
        <v>1200</v>
      </c>
      <c r="H20" s="144">
        <v>0</v>
      </c>
      <c r="I20" s="144">
        <v>2800</v>
      </c>
    </row>
    <row r="21" spans="1:9" ht="12" customHeight="1" x14ac:dyDescent="0.2">
      <c r="A21" s="90">
        <v>1986</v>
      </c>
      <c r="B21" s="144">
        <v>17400</v>
      </c>
      <c r="C21" s="144">
        <v>6500</v>
      </c>
      <c r="D21" s="144">
        <v>400</v>
      </c>
      <c r="E21" s="144">
        <v>8400</v>
      </c>
      <c r="F21" s="317"/>
      <c r="G21" s="144">
        <v>5900</v>
      </c>
      <c r="H21" s="144">
        <v>300</v>
      </c>
      <c r="I21" s="144">
        <v>2300</v>
      </c>
    </row>
    <row r="22" spans="1:9" ht="12" customHeight="1" x14ac:dyDescent="0.2">
      <c r="A22" s="90">
        <v>1987</v>
      </c>
      <c r="B22" s="144">
        <v>57000</v>
      </c>
      <c r="C22" s="144">
        <v>24400</v>
      </c>
      <c r="D22" s="144">
        <v>1400</v>
      </c>
      <c r="E22" s="144">
        <v>26100</v>
      </c>
      <c r="F22" s="317"/>
      <c r="G22" s="144">
        <v>16000</v>
      </c>
      <c r="H22" s="144">
        <v>4700</v>
      </c>
      <c r="I22" s="144">
        <v>6500</v>
      </c>
    </row>
    <row r="23" spans="1:9" ht="12" customHeight="1" x14ac:dyDescent="0.2">
      <c r="A23" s="90">
        <v>1988</v>
      </c>
      <c r="B23" s="144">
        <v>78000</v>
      </c>
      <c r="C23" s="144">
        <v>37900</v>
      </c>
      <c r="D23" s="144">
        <v>2800</v>
      </c>
      <c r="E23" s="144">
        <v>30900</v>
      </c>
      <c r="F23" s="626"/>
      <c r="G23" s="144">
        <v>21900</v>
      </c>
      <c r="H23" s="144">
        <v>5900</v>
      </c>
      <c r="I23" s="144">
        <v>8500</v>
      </c>
    </row>
    <row r="24" spans="1:9" ht="12" customHeight="1" x14ac:dyDescent="0.2">
      <c r="A24" s="90">
        <v>1989</v>
      </c>
      <c r="B24" s="144">
        <v>93100</v>
      </c>
      <c r="C24" s="144">
        <v>46200</v>
      </c>
      <c r="D24" s="144">
        <v>3331</v>
      </c>
      <c r="E24" s="144">
        <v>32000</v>
      </c>
      <c r="F24" s="144">
        <v>349</v>
      </c>
      <c r="G24" s="144">
        <v>21900</v>
      </c>
      <c r="H24" s="144">
        <v>5000</v>
      </c>
      <c r="I24" s="144">
        <v>14100</v>
      </c>
    </row>
    <row r="25" spans="1:9" ht="12" customHeight="1" x14ac:dyDescent="0.2">
      <c r="A25" s="90">
        <v>1990</v>
      </c>
      <c r="B25" s="144">
        <v>58970.215327291953</v>
      </c>
      <c r="C25" s="144">
        <v>17734</v>
      </c>
      <c r="D25" s="144">
        <v>2275</v>
      </c>
      <c r="E25" s="144">
        <v>26500</v>
      </c>
      <c r="F25" s="144">
        <v>812</v>
      </c>
      <c r="G25" s="144">
        <v>15737.62630244699</v>
      </c>
      <c r="H25" s="144">
        <v>5366</v>
      </c>
      <c r="I25" s="144">
        <v>14569</v>
      </c>
    </row>
    <row r="26" spans="1:9" ht="12" customHeight="1" x14ac:dyDescent="0.2">
      <c r="A26" s="90">
        <v>1991</v>
      </c>
      <c r="B26" s="144">
        <v>35385.559670017748</v>
      </c>
      <c r="C26" s="144">
        <v>9069</v>
      </c>
      <c r="D26" s="144">
        <v>596</v>
      </c>
      <c r="E26" s="144">
        <v>18300</v>
      </c>
      <c r="F26" s="144">
        <v>525</v>
      </c>
      <c r="G26" s="144">
        <v>6869.69252022402</v>
      </c>
      <c r="H26" s="144">
        <v>5586</v>
      </c>
      <c r="I26" s="144">
        <v>10282</v>
      </c>
    </row>
    <row r="27" spans="1:9" ht="12" customHeight="1" x14ac:dyDescent="0.2">
      <c r="A27" s="90">
        <v>1992</v>
      </c>
      <c r="B27" s="144">
        <v>31105.375540518206</v>
      </c>
      <c r="C27" s="144">
        <v>5558</v>
      </c>
      <c r="D27" s="144">
        <v>1493</v>
      </c>
      <c r="E27" s="144">
        <v>16800</v>
      </c>
      <c r="F27" s="144">
        <v>344</v>
      </c>
      <c r="G27" s="144">
        <v>5143.84</v>
      </c>
      <c r="H27" s="144">
        <v>6838</v>
      </c>
      <c r="I27" s="144">
        <v>9590</v>
      </c>
    </row>
    <row r="28" spans="1:9" ht="12" customHeight="1" x14ac:dyDescent="0.2">
      <c r="A28" s="90">
        <v>1993</v>
      </c>
      <c r="B28" s="144">
        <v>27439.40538593561</v>
      </c>
      <c r="C28" s="144">
        <v>4833</v>
      </c>
      <c r="D28" s="144">
        <v>990</v>
      </c>
      <c r="E28" s="144">
        <v>16700</v>
      </c>
      <c r="F28" s="144">
        <v>395</v>
      </c>
      <c r="G28" s="144">
        <v>6872.293490460157</v>
      </c>
      <c r="H28" s="144">
        <v>4352</v>
      </c>
      <c r="I28" s="144">
        <v>7853</v>
      </c>
    </row>
    <row r="29" spans="1:9" ht="12" customHeight="1" x14ac:dyDescent="0.2">
      <c r="A29" s="90">
        <v>1994</v>
      </c>
      <c r="B29" s="144">
        <v>33711.86219880815</v>
      </c>
      <c r="C29" s="144">
        <v>1209</v>
      </c>
      <c r="D29" s="144">
        <v>104</v>
      </c>
      <c r="E29" s="144">
        <v>21500</v>
      </c>
      <c r="F29" s="144">
        <v>827</v>
      </c>
      <c r="G29" s="144">
        <v>4677.3589270746015</v>
      </c>
      <c r="H29" s="144">
        <v>12192</v>
      </c>
      <c r="I29" s="144">
        <v>11411</v>
      </c>
    </row>
    <row r="30" spans="1:9" ht="12" customHeight="1" x14ac:dyDescent="0.2">
      <c r="A30" s="90">
        <v>1995</v>
      </c>
      <c r="B30" s="144">
        <v>34119.992976533096</v>
      </c>
      <c r="C30" s="144">
        <v>85</v>
      </c>
      <c r="D30" s="144">
        <v>1607</v>
      </c>
      <c r="E30" s="144">
        <v>23500</v>
      </c>
      <c r="F30" s="144">
        <v>1227</v>
      </c>
      <c r="G30" s="144">
        <v>6504.6839988509055</v>
      </c>
      <c r="H30" s="144">
        <v>7665</v>
      </c>
      <c r="I30" s="144">
        <v>14019</v>
      </c>
    </row>
    <row r="31" spans="1:9" ht="12" customHeight="1" x14ac:dyDescent="0.2">
      <c r="A31" s="90">
        <v>1996</v>
      </c>
      <c r="B31" s="144">
        <v>59698.385479904588</v>
      </c>
      <c r="C31" s="144">
        <v>5306</v>
      </c>
      <c r="D31" s="144">
        <v>1870</v>
      </c>
      <c r="E31" s="144">
        <v>38100</v>
      </c>
      <c r="F31" s="144">
        <v>1517</v>
      </c>
      <c r="G31" s="144">
        <v>12443.146989204908</v>
      </c>
      <c r="H31" s="144">
        <v>15618</v>
      </c>
      <c r="I31" s="144">
        <v>15868</v>
      </c>
    </row>
    <row r="32" spans="1:9" ht="12" customHeight="1" x14ac:dyDescent="0.2">
      <c r="A32" s="90">
        <v>1997</v>
      </c>
      <c r="B32" s="144">
        <v>58931.517244032046</v>
      </c>
      <c r="C32" s="144">
        <v>3320</v>
      </c>
      <c r="D32" s="144">
        <v>4655</v>
      </c>
      <c r="E32" s="144">
        <v>36600</v>
      </c>
      <c r="F32" s="144">
        <v>1862</v>
      </c>
      <c r="G32" s="144">
        <v>11595.662613924804</v>
      </c>
      <c r="H32" s="144">
        <v>15916</v>
      </c>
      <c r="I32" s="144">
        <v>15808</v>
      </c>
    </row>
    <row r="33" spans="1:9" ht="12" customHeight="1" x14ac:dyDescent="0.2">
      <c r="A33" s="90">
        <v>1998</v>
      </c>
      <c r="B33" s="144">
        <v>37328.064994227469</v>
      </c>
      <c r="C33" s="144">
        <v>1063</v>
      </c>
      <c r="D33" s="144">
        <v>3494</v>
      </c>
      <c r="E33" s="144">
        <v>29900</v>
      </c>
      <c r="F33" s="144">
        <v>2203</v>
      </c>
      <c r="G33" s="144">
        <v>5569.6172658304104</v>
      </c>
      <c r="H33" s="144">
        <v>11380</v>
      </c>
      <c r="I33" s="144">
        <v>8401</v>
      </c>
    </row>
    <row r="34" spans="1:9" ht="12" customHeight="1" x14ac:dyDescent="0.2">
      <c r="A34" s="90">
        <v>1999</v>
      </c>
      <c r="B34" s="144">
        <v>50787.938982516847</v>
      </c>
      <c r="C34" s="144">
        <v>1543</v>
      </c>
      <c r="D34" s="144">
        <v>3242</v>
      </c>
      <c r="E34" s="144">
        <v>40400</v>
      </c>
      <c r="F34" s="144">
        <v>2685</v>
      </c>
      <c r="G34" s="144">
        <v>10581.287660089652</v>
      </c>
      <c r="H34" s="144">
        <v>17213</v>
      </c>
      <c r="I34" s="144">
        <v>7334</v>
      </c>
    </row>
    <row r="35" spans="1:9" ht="12" customHeight="1" x14ac:dyDescent="0.2">
      <c r="A35" s="90">
        <v>2000</v>
      </c>
      <c r="B35" s="144">
        <v>37191.4116767823</v>
      </c>
      <c r="C35" s="144">
        <v>3739</v>
      </c>
      <c r="D35" s="144">
        <v>2289</v>
      </c>
      <c r="E35" s="144">
        <v>25600</v>
      </c>
      <c r="F35" s="144">
        <v>1218</v>
      </c>
      <c r="G35" s="144">
        <v>7186.0881673008989</v>
      </c>
      <c r="H35" s="144">
        <v>10135</v>
      </c>
      <c r="I35" s="144">
        <v>7884</v>
      </c>
    </row>
    <row r="36" spans="1:9" ht="12" customHeight="1" x14ac:dyDescent="0.2">
      <c r="A36" s="90">
        <v>2001</v>
      </c>
      <c r="B36" s="144">
        <v>76504.427220451471</v>
      </c>
      <c r="C36" s="144">
        <v>7023</v>
      </c>
      <c r="D36" s="144">
        <v>7015</v>
      </c>
      <c r="E36" s="144">
        <v>48100</v>
      </c>
      <c r="F36" s="144">
        <v>2565</v>
      </c>
      <c r="G36" s="144">
        <v>16821.281113886133</v>
      </c>
      <c r="H36" s="144">
        <v>14600</v>
      </c>
      <c r="I36" s="144">
        <v>13701</v>
      </c>
    </row>
    <row r="37" spans="1:9" ht="12" customHeight="1" x14ac:dyDescent="0.2">
      <c r="A37" s="90">
        <v>2002</v>
      </c>
      <c r="B37" s="144">
        <v>108197.81050318855</v>
      </c>
      <c r="C37" s="144">
        <v>9437</v>
      </c>
      <c r="D37" s="144">
        <v>9888</v>
      </c>
      <c r="E37" s="144">
        <v>57600</v>
      </c>
      <c r="F37" s="144">
        <v>2849</v>
      </c>
      <c r="G37" s="144">
        <v>24357.936368493989</v>
      </c>
      <c r="H37" s="144">
        <v>27005</v>
      </c>
      <c r="I37" s="144">
        <v>21946</v>
      </c>
    </row>
    <row r="38" spans="1:9" ht="12" customHeight="1" x14ac:dyDescent="0.2">
      <c r="A38" s="90">
        <v>2003</v>
      </c>
      <c r="B38" s="144">
        <v>150042.2155912196</v>
      </c>
      <c r="C38" s="144">
        <v>20432</v>
      </c>
      <c r="D38" s="144">
        <v>10732</v>
      </c>
      <c r="E38" s="144">
        <v>97179</v>
      </c>
      <c r="F38" s="144">
        <v>2072</v>
      </c>
      <c r="G38" s="144">
        <v>27830.302717046841</v>
      </c>
      <c r="H38" s="144">
        <v>38204</v>
      </c>
      <c r="I38" s="144">
        <v>24175</v>
      </c>
    </row>
    <row r="39" spans="1:9" ht="12" customHeight="1" x14ac:dyDescent="0.2">
      <c r="A39" s="90">
        <v>2004</v>
      </c>
      <c r="B39" s="144">
        <v>122496.41128787307</v>
      </c>
      <c r="C39" s="144">
        <v>9178</v>
      </c>
      <c r="D39" s="144">
        <v>7880</v>
      </c>
      <c r="E39" s="144">
        <v>79866</v>
      </c>
      <c r="F39" s="144">
        <v>3287</v>
      </c>
      <c r="G39" s="144">
        <v>23392.420830786446</v>
      </c>
      <c r="H39" s="144">
        <v>27779</v>
      </c>
      <c r="I39" s="144">
        <v>26210</v>
      </c>
    </row>
    <row r="40" spans="1:9" ht="12" customHeight="1" x14ac:dyDescent="0.2">
      <c r="A40" s="90">
        <v>2005</v>
      </c>
      <c r="B40" s="145">
        <v>100333.29005815138</v>
      </c>
      <c r="C40" s="145">
        <v>6590</v>
      </c>
      <c r="D40" s="145">
        <v>7547.0999999999995</v>
      </c>
      <c r="E40" s="145">
        <v>60464</v>
      </c>
      <c r="F40" s="144">
        <v>3180</v>
      </c>
      <c r="G40" s="145">
        <v>23158</v>
      </c>
      <c r="H40" s="145">
        <v>14271</v>
      </c>
      <c r="I40" s="145">
        <v>30991</v>
      </c>
    </row>
    <row r="41" spans="1:9" ht="12" customHeight="1" x14ac:dyDescent="0.2">
      <c r="A41" s="90">
        <v>2006</v>
      </c>
      <c r="B41" s="145">
        <v>80470.359067976213</v>
      </c>
      <c r="C41" s="145">
        <v>4577</v>
      </c>
      <c r="D41" s="145">
        <v>669</v>
      </c>
      <c r="E41" s="145">
        <v>31402</v>
      </c>
      <c r="F41" s="144">
        <v>2898</v>
      </c>
      <c r="G41" s="145">
        <v>22704.818344223051</v>
      </c>
      <c r="H41" s="145">
        <v>12501</v>
      </c>
      <c r="I41" s="145">
        <v>19745</v>
      </c>
    </row>
    <row r="42" spans="1:9" ht="12" customHeight="1" x14ac:dyDescent="0.2">
      <c r="A42" s="90">
        <v>2007</v>
      </c>
      <c r="B42" s="145">
        <v>47556.279319466688</v>
      </c>
      <c r="C42" s="145">
        <v>6665</v>
      </c>
      <c r="D42" s="145">
        <v>1155</v>
      </c>
      <c r="E42" s="145">
        <v>29029</v>
      </c>
      <c r="F42" s="144">
        <v>1373</v>
      </c>
      <c r="G42" s="145">
        <v>13369.031879382203</v>
      </c>
      <c r="H42" s="145">
        <v>5559</v>
      </c>
      <c r="I42" s="145">
        <v>13053</v>
      </c>
    </row>
    <row r="43" spans="1:9" ht="12" customHeight="1" x14ac:dyDescent="0.2">
      <c r="A43" s="90">
        <v>2008</v>
      </c>
      <c r="B43" s="145">
        <v>76296.845803627773</v>
      </c>
      <c r="C43" s="145">
        <v>10349</v>
      </c>
      <c r="D43" s="145">
        <v>4025</v>
      </c>
      <c r="E43" s="145">
        <v>44210</v>
      </c>
      <c r="F43" s="144">
        <v>1623</v>
      </c>
      <c r="G43" s="145">
        <v>23260.039538779823</v>
      </c>
      <c r="H43" s="145">
        <v>6813</v>
      </c>
      <c r="I43" s="145">
        <v>21409</v>
      </c>
    </row>
    <row r="44" spans="1:9" ht="12" customHeight="1" x14ac:dyDescent="0.2">
      <c r="A44" s="146">
        <v>2009</v>
      </c>
      <c r="B44" s="145">
        <v>73068.722757821466</v>
      </c>
      <c r="C44" s="145">
        <v>8508</v>
      </c>
      <c r="D44" s="145">
        <v>3965</v>
      </c>
      <c r="E44" s="145">
        <v>41298</v>
      </c>
      <c r="F44" s="144">
        <v>3468</v>
      </c>
      <c r="G44" s="145">
        <v>21212.825164573173</v>
      </c>
      <c r="H44" s="145">
        <v>9320</v>
      </c>
      <c r="I44" s="145">
        <v>22003</v>
      </c>
    </row>
    <row r="45" spans="1:9" ht="12" customHeight="1" x14ac:dyDescent="0.2">
      <c r="A45" s="146">
        <v>2010</v>
      </c>
      <c r="B45" s="145">
        <v>78937.144289001328</v>
      </c>
      <c r="C45" s="145">
        <v>3719</v>
      </c>
      <c r="D45" s="145">
        <v>3390</v>
      </c>
      <c r="E45" s="145">
        <v>50878</v>
      </c>
      <c r="F45" s="144">
        <v>2570</v>
      </c>
      <c r="G45" s="145">
        <v>22009.278461057344</v>
      </c>
      <c r="H45" s="145">
        <v>7904</v>
      </c>
      <c r="I45" s="145">
        <v>33391</v>
      </c>
    </row>
    <row r="46" spans="1:9" ht="12" customHeight="1" x14ac:dyDescent="0.2">
      <c r="A46" s="146">
        <v>2011</v>
      </c>
      <c r="B46" s="145">
        <v>87261.78366994625</v>
      </c>
      <c r="C46" s="145">
        <v>7596</v>
      </c>
      <c r="D46" s="145">
        <v>7232</v>
      </c>
      <c r="E46" s="145">
        <v>58775</v>
      </c>
      <c r="F46" s="144">
        <v>963</v>
      </c>
      <c r="G46" s="145">
        <v>27569.48974138232</v>
      </c>
      <c r="H46" s="145">
        <v>12399</v>
      </c>
      <c r="I46" s="145">
        <v>24923</v>
      </c>
    </row>
    <row r="47" spans="1:9" ht="12" customHeight="1" x14ac:dyDescent="0.2">
      <c r="A47" s="146">
        <v>2012</v>
      </c>
      <c r="B47" s="145">
        <v>63362.638826516595</v>
      </c>
      <c r="C47" s="145">
        <v>5841</v>
      </c>
      <c r="D47" s="145">
        <v>3850</v>
      </c>
      <c r="E47" s="145">
        <v>44306</v>
      </c>
      <c r="F47" s="144">
        <v>7490</v>
      </c>
      <c r="G47" s="145">
        <v>14803.943629650679</v>
      </c>
      <c r="H47" s="145">
        <v>12860</v>
      </c>
      <c r="I47" s="145">
        <v>17052</v>
      </c>
    </row>
    <row r="48" spans="1:9" ht="12" customHeight="1" x14ac:dyDescent="0.2">
      <c r="A48" s="146">
        <v>2013</v>
      </c>
      <c r="B48" s="144">
        <v>243508.03654054788</v>
      </c>
      <c r="C48" s="144">
        <v>16947</v>
      </c>
      <c r="D48" s="144">
        <v>10875.371903312616</v>
      </c>
      <c r="E48" s="144">
        <v>187748</v>
      </c>
      <c r="F48" s="144">
        <v>16508</v>
      </c>
      <c r="G48" s="144">
        <v>52260.512416239479</v>
      </c>
      <c r="H48" s="144">
        <v>65999</v>
      </c>
      <c r="I48" s="144">
        <v>58045</v>
      </c>
    </row>
    <row r="49" spans="1:9" ht="12" customHeight="1" x14ac:dyDescent="0.2">
      <c r="A49" s="146">
        <v>2014</v>
      </c>
      <c r="B49" s="145">
        <v>203733.72148757492</v>
      </c>
      <c r="C49" s="145">
        <v>20902</v>
      </c>
      <c r="D49" s="145">
        <v>9527.1855949101846</v>
      </c>
      <c r="E49" s="145">
        <v>154971</v>
      </c>
      <c r="F49" s="144">
        <v>16874</v>
      </c>
      <c r="G49" s="145">
        <v>74476.809319183696</v>
      </c>
      <c r="H49" s="145">
        <v>34996</v>
      </c>
      <c r="I49" s="145">
        <v>34075</v>
      </c>
    </row>
    <row r="50" spans="1:9" ht="12" customHeight="1" x14ac:dyDescent="0.2">
      <c r="A50" s="53">
        <v>2015</v>
      </c>
      <c r="B50" s="145">
        <v>170620.41727873698</v>
      </c>
      <c r="C50" s="145">
        <v>14536</v>
      </c>
      <c r="D50" s="145">
        <v>11910</v>
      </c>
      <c r="E50" s="145">
        <v>123722</v>
      </c>
      <c r="F50" s="144">
        <v>14037</v>
      </c>
      <c r="G50" s="145">
        <v>56404.970370370371</v>
      </c>
      <c r="H50" s="145">
        <v>31305</v>
      </c>
      <c r="I50" s="145">
        <v>30744</v>
      </c>
    </row>
    <row r="51" spans="1:9" ht="10.5" customHeight="1" x14ac:dyDescent="0.2">
      <c r="A51" s="53">
        <v>2016</v>
      </c>
      <c r="B51" s="232">
        <v>88299</v>
      </c>
      <c r="C51" s="232">
        <v>9460</v>
      </c>
      <c r="D51" s="232">
        <v>4526</v>
      </c>
      <c r="E51" s="232">
        <v>59300</v>
      </c>
      <c r="F51" s="144">
        <v>9476</v>
      </c>
      <c r="G51" s="232">
        <v>28184</v>
      </c>
      <c r="H51" s="232">
        <v>19290</v>
      </c>
      <c r="I51" s="145">
        <f>7483+870+7453</f>
        <v>15806</v>
      </c>
    </row>
    <row r="52" spans="1:9" ht="12" customHeight="1" x14ac:dyDescent="0.2">
      <c r="A52" s="53">
        <v>2017</v>
      </c>
      <c r="B52" s="232">
        <v>47367</v>
      </c>
      <c r="C52" s="232">
        <v>1087</v>
      </c>
      <c r="D52" s="232">
        <v>5914</v>
      </c>
      <c r="E52" s="232">
        <v>33820</v>
      </c>
      <c r="F52" s="144">
        <v>5347</v>
      </c>
      <c r="G52" s="232">
        <v>18598</v>
      </c>
      <c r="H52" s="232">
        <v>6261</v>
      </c>
      <c r="I52" s="145">
        <v>7750</v>
      </c>
    </row>
    <row r="53" spans="1:9" ht="12" customHeight="1" x14ac:dyDescent="0.2">
      <c r="A53" s="53">
        <v>2018</v>
      </c>
      <c r="B53" s="232">
        <v>36009</v>
      </c>
      <c r="C53" s="232">
        <v>440</v>
      </c>
      <c r="D53" s="232">
        <v>951</v>
      </c>
      <c r="E53" s="232">
        <v>27972</v>
      </c>
      <c r="F53" s="144">
        <v>7623</v>
      </c>
      <c r="G53" s="232">
        <v>14858</v>
      </c>
      <c r="H53" s="232">
        <v>5646</v>
      </c>
      <c r="I53" s="145">
        <v>6354</v>
      </c>
    </row>
    <row r="54" spans="1:9" ht="12" customHeight="1" x14ac:dyDescent="0.2">
      <c r="A54" s="53">
        <v>2019</v>
      </c>
      <c r="B54" s="232">
        <v>58140</v>
      </c>
      <c r="C54" s="232">
        <v>1457</v>
      </c>
      <c r="D54" s="232">
        <v>2275</v>
      </c>
      <c r="E54" s="232">
        <v>54380</v>
      </c>
      <c r="F54" s="145">
        <v>5109</v>
      </c>
      <c r="G54" s="232">
        <v>14978</v>
      </c>
      <c r="H54" s="232">
        <v>15924</v>
      </c>
      <c r="I54" s="145">
        <v>16636</v>
      </c>
    </row>
    <row r="55" spans="1:9" ht="12" customHeight="1" x14ac:dyDescent="0.2">
      <c r="A55" s="53">
        <v>2020</v>
      </c>
      <c r="B55" s="232">
        <v>101928</v>
      </c>
      <c r="C55" s="232">
        <v>7026</v>
      </c>
      <c r="D55" s="232">
        <v>7184</v>
      </c>
      <c r="E55" s="232">
        <v>87621</v>
      </c>
      <c r="F55" s="145">
        <v>8325</v>
      </c>
      <c r="G55" s="232">
        <v>31937</v>
      </c>
      <c r="H55" s="232">
        <v>12357</v>
      </c>
      <c r="I55" s="145">
        <v>17216</v>
      </c>
    </row>
    <row r="56" spans="1:9" ht="12" customHeight="1" x14ac:dyDescent="0.2">
      <c r="A56" s="53">
        <v>2021</v>
      </c>
      <c r="B56" s="232">
        <v>66077</v>
      </c>
      <c r="C56" s="232">
        <v>3694</v>
      </c>
      <c r="D56" s="232">
        <v>3832</v>
      </c>
      <c r="E56" s="232">
        <v>58551</v>
      </c>
      <c r="F56" s="145">
        <v>8140</v>
      </c>
      <c r="G56" s="232">
        <v>21019</v>
      </c>
      <c r="H56" s="232">
        <v>11999</v>
      </c>
      <c r="I56" s="145">
        <v>12645</v>
      </c>
    </row>
    <row r="57" spans="1:9" ht="12" customHeight="1" x14ac:dyDescent="0.2">
      <c r="A57" s="53">
        <v>2022</v>
      </c>
      <c r="B57" s="232">
        <v>64622</v>
      </c>
      <c r="C57" s="232">
        <v>2773</v>
      </c>
      <c r="D57" s="232">
        <v>4526</v>
      </c>
      <c r="E57" s="232">
        <v>57323</v>
      </c>
      <c r="F57" s="145">
        <v>6814</v>
      </c>
      <c r="G57" s="232">
        <v>18078</v>
      </c>
      <c r="H57" s="232">
        <v>12405</v>
      </c>
      <c r="I57" s="145">
        <v>15790</v>
      </c>
    </row>
    <row r="58" spans="1:9" ht="12" customHeight="1" x14ac:dyDescent="0.2">
      <c r="A58" s="362" t="s">
        <v>468</v>
      </c>
      <c r="B58" s="227">
        <v>57000</v>
      </c>
      <c r="C58" s="227" t="s">
        <v>310</v>
      </c>
      <c r="D58" s="227" t="s">
        <v>310</v>
      </c>
      <c r="E58" s="227" t="s">
        <v>310</v>
      </c>
      <c r="F58" s="144" t="s">
        <v>310</v>
      </c>
      <c r="G58" s="227" t="s">
        <v>310</v>
      </c>
      <c r="H58" s="227" t="s">
        <v>310</v>
      </c>
      <c r="I58" s="144" t="s">
        <v>310</v>
      </c>
    </row>
    <row r="59" spans="1:9" ht="45" customHeight="1" x14ac:dyDescent="0.2">
      <c r="A59" s="957" t="s">
        <v>469</v>
      </c>
      <c r="B59" s="957"/>
      <c r="C59" s="957"/>
      <c r="D59" s="957"/>
      <c r="E59" s="957"/>
      <c r="F59" s="957"/>
      <c r="G59" s="957"/>
      <c r="H59" s="957"/>
      <c r="I59" s="957"/>
    </row>
    <row r="60" spans="1:9" ht="12" customHeight="1" x14ac:dyDescent="0.2">
      <c r="A60" s="956" t="s">
        <v>470</v>
      </c>
      <c r="B60" s="956"/>
      <c r="C60" s="956"/>
      <c r="D60" s="956"/>
      <c r="E60" s="956"/>
      <c r="F60" s="956"/>
      <c r="G60" s="956"/>
      <c r="H60" s="956"/>
      <c r="I60" s="956"/>
    </row>
    <row r="61" spans="1:9" ht="12" customHeight="1" x14ac:dyDescent="0.2">
      <c r="A61" s="956" t="s">
        <v>471</v>
      </c>
      <c r="B61" s="956"/>
      <c r="C61" s="956"/>
      <c r="D61" s="956"/>
      <c r="E61" s="956"/>
      <c r="F61" s="956"/>
      <c r="G61" s="956"/>
      <c r="H61" s="956"/>
      <c r="I61" s="956"/>
    </row>
    <row r="62" spans="1:9" ht="12" customHeight="1" x14ac:dyDescent="0.2">
      <c r="A62" s="956" t="s">
        <v>472</v>
      </c>
      <c r="B62" s="956"/>
      <c r="C62" s="956"/>
      <c r="D62" s="956"/>
      <c r="E62" s="956"/>
      <c r="F62" s="956"/>
      <c r="G62" s="956"/>
      <c r="H62" s="956"/>
      <c r="I62" s="956"/>
    </row>
    <row r="63" spans="1:9" ht="12" customHeight="1" x14ac:dyDescent="0.2">
      <c r="A63" s="956" t="s">
        <v>473</v>
      </c>
      <c r="B63" s="956"/>
      <c r="C63" s="956"/>
      <c r="D63" s="956"/>
      <c r="E63" s="956"/>
      <c r="F63" s="956"/>
      <c r="G63" s="956"/>
      <c r="H63" s="956"/>
      <c r="I63" s="956"/>
    </row>
    <row r="64" spans="1:9" ht="12" customHeight="1" x14ac:dyDescent="0.2">
      <c r="A64" s="956" t="s">
        <v>474</v>
      </c>
      <c r="B64" s="956"/>
      <c r="C64" s="956"/>
      <c r="D64" s="956"/>
      <c r="E64" s="956"/>
      <c r="F64" s="956"/>
      <c r="G64" s="956"/>
      <c r="H64" s="956"/>
      <c r="I64" s="956"/>
    </row>
    <row r="65" spans="1:9" ht="12" customHeight="1" x14ac:dyDescent="0.2">
      <c r="A65" s="956" t="s">
        <v>475</v>
      </c>
      <c r="B65" s="956"/>
      <c r="C65" s="956"/>
      <c r="D65" s="956"/>
      <c r="E65" s="956"/>
      <c r="F65" s="956"/>
      <c r="G65" s="956"/>
      <c r="H65" s="956"/>
      <c r="I65" s="956"/>
    </row>
    <row r="66" spans="1:9" ht="12" customHeight="1" x14ac:dyDescent="0.2">
      <c r="A66" s="956" t="s">
        <v>476</v>
      </c>
      <c r="B66" s="956"/>
      <c r="C66" s="956"/>
      <c r="D66" s="956"/>
      <c r="E66" s="956"/>
      <c r="F66" s="956"/>
      <c r="G66" s="956"/>
      <c r="H66" s="956"/>
      <c r="I66" s="956"/>
    </row>
    <row r="75" spans="1:9" s="275" customFormat="1" ht="12" customHeight="1" x14ac:dyDescent="0.2">
      <c r="A75" s="243"/>
      <c r="B75" s="248"/>
      <c r="C75" s="248"/>
      <c r="D75" s="248"/>
      <c r="E75" s="248"/>
      <c r="F75" s="248"/>
      <c r="G75" s="248"/>
      <c r="H75" s="248"/>
      <c r="I75" s="248"/>
    </row>
    <row r="81" spans="1:9" ht="23.25" customHeight="1" x14ac:dyDescent="0.2">
      <c r="A81" s="939" t="s">
        <v>477</v>
      </c>
      <c r="B81" s="939"/>
      <c r="C81" s="939"/>
      <c r="D81" s="939"/>
      <c r="E81" s="939"/>
      <c r="F81" s="939"/>
      <c r="G81" s="939"/>
      <c r="H81" s="939"/>
      <c r="I81" s="939"/>
    </row>
    <row r="82" spans="1:9" ht="12" customHeight="1" x14ac:dyDescent="0.2">
      <c r="A82" s="90"/>
      <c r="B82" s="968" t="s">
        <v>392</v>
      </c>
      <c r="C82" s="996" t="s">
        <v>393</v>
      </c>
      <c r="D82" s="996"/>
      <c r="E82" s="311"/>
      <c r="F82" s="998" t="s">
        <v>461</v>
      </c>
      <c r="G82" s="998"/>
      <c r="H82" s="305"/>
      <c r="I82" s="305"/>
    </row>
    <row r="83" spans="1:9" ht="12" customHeight="1" x14ac:dyDescent="0.2">
      <c r="A83" s="112"/>
      <c r="B83" s="968"/>
      <c r="C83" s="987" t="s">
        <v>462</v>
      </c>
      <c r="D83" s="161"/>
      <c r="E83" s="987" t="s">
        <v>463</v>
      </c>
      <c r="F83" s="80"/>
      <c r="G83" s="987" t="s">
        <v>464</v>
      </c>
      <c r="H83" s="997" t="s">
        <v>395</v>
      </c>
      <c r="I83" s="997"/>
    </row>
    <row r="84" spans="1:9" ht="12" customHeight="1" x14ac:dyDescent="0.2">
      <c r="A84" s="355" t="s">
        <v>441</v>
      </c>
      <c r="B84" s="969"/>
      <c r="C84" s="988"/>
      <c r="D84" s="355" t="s">
        <v>400</v>
      </c>
      <c r="E84" s="988"/>
      <c r="F84" s="367" t="s">
        <v>465</v>
      </c>
      <c r="G84" s="988"/>
      <c r="H84" s="367" t="s">
        <v>466</v>
      </c>
      <c r="I84" s="99" t="s">
        <v>467</v>
      </c>
    </row>
    <row r="85" spans="1:9" ht="12" customHeight="1" x14ac:dyDescent="0.2">
      <c r="A85" s="53" t="s">
        <v>478</v>
      </c>
      <c r="B85" s="624">
        <f>AVERAGE(B17:B20)</f>
        <v>10275</v>
      </c>
      <c r="C85" s="624">
        <f t="shared" ref="C85:I85" si="0">AVERAGE(C17:C20)</f>
        <v>1675</v>
      </c>
      <c r="D85" s="624">
        <f t="shared" si="0"/>
        <v>100</v>
      </c>
      <c r="E85" s="624">
        <f t="shared" si="0"/>
        <v>4925</v>
      </c>
      <c r="F85" s="624" t="s">
        <v>459</v>
      </c>
      <c r="G85" s="624">
        <f t="shared" si="0"/>
        <v>1875</v>
      </c>
      <c r="H85" s="624">
        <f t="shared" si="0"/>
        <v>0</v>
      </c>
      <c r="I85" s="624">
        <f t="shared" si="0"/>
        <v>3450</v>
      </c>
    </row>
    <row r="86" spans="1:9" ht="12" customHeight="1" x14ac:dyDescent="0.2">
      <c r="A86" s="53" t="s">
        <v>45</v>
      </c>
      <c r="B86" s="625">
        <f>AVERAGE(B21:B25)</f>
        <v>60894.043065458398</v>
      </c>
      <c r="C86" s="625">
        <f t="shared" ref="C86:I86" si="1">AVERAGE(C21:C25)</f>
        <v>26546.799999999999</v>
      </c>
      <c r="D86" s="625">
        <f t="shared" si="1"/>
        <v>2041.2</v>
      </c>
      <c r="E86" s="625">
        <f t="shared" si="1"/>
        <v>24780</v>
      </c>
      <c r="F86" s="625">
        <f>AVERAGE(F24:F25)</f>
        <v>580.5</v>
      </c>
      <c r="G86" s="625">
        <f t="shared" si="1"/>
        <v>16287.525260489399</v>
      </c>
      <c r="H86" s="625">
        <f t="shared" si="1"/>
        <v>4253.2</v>
      </c>
      <c r="I86" s="625">
        <f t="shared" si="1"/>
        <v>9193.7999999999993</v>
      </c>
    </row>
    <row r="87" spans="1:9" ht="12" customHeight="1" x14ac:dyDescent="0.2">
      <c r="A87" s="53" t="s">
        <v>46</v>
      </c>
      <c r="B87" s="625">
        <f>AVERAGE(B26:B30)</f>
        <v>32352.439154362561</v>
      </c>
      <c r="C87" s="625">
        <f t="shared" ref="C87:I87" si="2">AVERAGE(C26:C30)</f>
        <v>4150.8</v>
      </c>
      <c r="D87" s="625">
        <f t="shared" si="2"/>
        <v>958</v>
      </c>
      <c r="E87" s="625">
        <f t="shared" si="2"/>
        <v>19360</v>
      </c>
      <c r="F87" s="625">
        <f t="shared" si="2"/>
        <v>663.6</v>
      </c>
      <c r="G87" s="625">
        <f t="shared" si="2"/>
        <v>6013.5737873219368</v>
      </c>
      <c r="H87" s="625">
        <f t="shared" si="2"/>
        <v>7326.6</v>
      </c>
      <c r="I87" s="625">
        <f t="shared" si="2"/>
        <v>10631</v>
      </c>
    </row>
    <row r="88" spans="1:9" ht="12" customHeight="1" x14ac:dyDescent="0.2">
      <c r="A88" s="53" t="s">
        <v>47</v>
      </c>
      <c r="B88" s="625">
        <f>AVERAGE(B31:B35)</f>
        <v>48787.463675492647</v>
      </c>
      <c r="C88" s="625">
        <f t="shared" ref="C88:I88" si="3">AVERAGE(C31:C35)</f>
        <v>2994.2</v>
      </c>
      <c r="D88" s="625">
        <f t="shared" si="3"/>
        <v>3110</v>
      </c>
      <c r="E88" s="625">
        <f t="shared" si="3"/>
        <v>34120</v>
      </c>
      <c r="F88" s="625">
        <f t="shared" si="3"/>
        <v>1897</v>
      </c>
      <c r="G88" s="625">
        <f t="shared" si="3"/>
        <v>9475.1605392701349</v>
      </c>
      <c r="H88" s="625">
        <f t="shared" si="3"/>
        <v>14052.4</v>
      </c>
      <c r="I88" s="625">
        <f t="shared" si="3"/>
        <v>11059</v>
      </c>
    </row>
    <row r="89" spans="1:9" ht="12" customHeight="1" x14ac:dyDescent="0.2">
      <c r="A89" s="53" t="s">
        <v>48</v>
      </c>
      <c r="B89" s="625">
        <f>AVERAGE(B36:B40)</f>
        <v>111514.83093217682</v>
      </c>
      <c r="C89" s="625">
        <f t="shared" ref="C89:I89" si="4">AVERAGE(C36:C40)</f>
        <v>10532</v>
      </c>
      <c r="D89" s="625">
        <f t="shared" si="4"/>
        <v>8612.42</v>
      </c>
      <c r="E89" s="625">
        <f t="shared" si="4"/>
        <v>68641.8</v>
      </c>
      <c r="F89" s="625">
        <f t="shared" si="4"/>
        <v>2790.6</v>
      </c>
      <c r="G89" s="625">
        <f t="shared" si="4"/>
        <v>23111.988206042683</v>
      </c>
      <c r="H89" s="625">
        <f t="shared" si="4"/>
        <v>24371.8</v>
      </c>
      <c r="I89" s="625">
        <f t="shared" si="4"/>
        <v>23404.6</v>
      </c>
    </row>
    <row r="90" spans="1:9" ht="12" customHeight="1" x14ac:dyDescent="0.2">
      <c r="A90" s="53" t="s">
        <v>49</v>
      </c>
      <c r="B90" s="625">
        <f>AVERAGE(B41:B45)</f>
        <v>71265.870247578685</v>
      </c>
      <c r="C90" s="625">
        <f t="shared" ref="C90:I90" si="5">AVERAGE(C41:C45)</f>
        <v>6763.6</v>
      </c>
      <c r="D90" s="625">
        <f t="shared" si="5"/>
        <v>2640.8</v>
      </c>
      <c r="E90" s="625">
        <f t="shared" si="5"/>
        <v>39363.4</v>
      </c>
      <c r="F90" s="625">
        <f t="shared" si="5"/>
        <v>2386.4</v>
      </c>
      <c r="G90" s="625">
        <f t="shared" si="5"/>
        <v>20511.198677603119</v>
      </c>
      <c r="H90" s="625">
        <f t="shared" si="5"/>
        <v>8419.4</v>
      </c>
      <c r="I90" s="625">
        <f t="shared" si="5"/>
        <v>21920.2</v>
      </c>
    </row>
    <row r="91" spans="1:9" ht="12" customHeight="1" x14ac:dyDescent="0.2">
      <c r="A91" s="53">
        <v>2011</v>
      </c>
      <c r="B91" s="625">
        <f t="shared" ref="B91:I101" si="6">B46</f>
        <v>87261.78366994625</v>
      </c>
      <c r="C91" s="625">
        <f t="shared" si="6"/>
        <v>7596</v>
      </c>
      <c r="D91" s="625">
        <f t="shared" si="6"/>
        <v>7232</v>
      </c>
      <c r="E91" s="625">
        <f t="shared" si="6"/>
        <v>58775</v>
      </c>
      <c r="F91" s="625">
        <f t="shared" si="6"/>
        <v>963</v>
      </c>
      <c r="G91" s="625">
        <f t="shared" si="6"/>
        <v>27569.48974138232</v>
      </c>
      <c r="H91" s="625">
        <f t="shared" si="6"/>
        <v>12399</v>
      </c>
      <c r="I91" s="625">
        <f t="shared" si="6"/>
        <v>24923</v>
      </c>
    </row>
    <row r="92" spans="1:9" ht="12" customHeight="1" x14ac:dyDescent="0.2">
      <c r="A92" s="53">
        <v>2012</v>
      </c>
      <c r="B92" s="625">
        <f t="shared" si="6"/>
        <v>63362.638826516595</v>
      </c>
      <c r="C92" s="625">
        <f t="shared" si="6"/>
        <v>5841</v>
      </c>
      <c r="D92" s="625">
        <f t="shared" si="6"/>
        <v>3850</v>
      </c>
      <c r="E92" s="625">
        <f t="shared" si="6"/>
        <v>44306</v>
      </c>
      <c r="F92" s="625">
        <f t="shared" si="6"/>
        <v>7490</v>
      </c>
      <c r="G92" s="625">
        <f t="shared" si="6"/>
        <v>14803.943629650679</v>
      </c>
      <c r="H92" s="625">
        <f t="shared" si="6"/>
        <v>12860</v>
      </c>
      <c r="I92" s="625">
        <f t="shared" si="6"/>
        <v>17052</v>
      </c>
    </row>
    <row r="93" spans="1:9" ht="12" customHeight="1" x14ac:dyDescent="0.2">
      <c r="A93" s="53">
        <v>2013</v>
      </c>
      <c r="B93" s="625">
        <f t="shared" si="6"/>
        <v>243508.03654054788</v>
      </c>
      <c r="C93" s="625">
        <f t="shared" si="6"/>
        <v>16947</v>
      </c>
      <c r="D93" s="625">
        <f t="shared" si="6"/>
        <v>10875.371903312616</v>
      </c>
      <c r="E93" s="625">
        <f t="shared" si="6"/>
        <v>187748</v>
      </c>
      <c r="F93" s="625">
        <f t="shared" si="6"/>
        <v>16508</v>
      </c>
      <c r="G93" s="625">
        <f t="shared" si="6"/>
        <v>52260.512416239479</v>
      </c>
      <c r="H93" s="625">
        <f t="shared" si="6"/>
        <v>65999</v>
      </c>
      <c r="I93" s="625">
        <f t="shared" si="6"/>
        <v>58045</v>
      </c>
    </row>
    <row r="94" spans="1:9" ht="12" customHeight="1" x14ac:dyDescent="0.2">
      <c r="A94" s="53">
        <v>2014</v>
      </c>
      <c r="B94" s="625">
        <f t="shared" si="6"/>
        <v>203733.72148757492</v>
      </c>
      <c r="C94" s="625">
        <f t="shared" si="6"/>
        <v>20902</v>
      </c>
      <c r="D94" s="625">
        <f t="shared" si="6"/>
        <v>9527.1855949101846</v>
      </c>
      <c r="E94" s="625">
        <f t="shared" si="6"/>
        <v>154971</v>
      </c>
      <c r="F94" s="625">
        <f t="shared" si="6"/>
        <v>16874</v>
      </c>
      <c r="G94" s="625">
        <f t="shared" si="6"/>
        <v>74476.809319183696</v>
      </c>
      <c r="H94" s="625">
        <f t="shared" si="6"/>
        <v>34996</v>
      </c>
      <c r="I94" s="625">
        <f t="shared" si="6"/>
        <v>34075</v>
      </c>
    </row>
    <row r="95" spans="1:9" ht="12" customHeight="1" x14ac:dyDescent="0.2">
      <c r="A95" s="53">
        <v>2015</v>
      </c>
      <c r="B95" s="625">
        <f t="shared" si="6"/>
        <v>170620.41727873698</v>
      </c>
      <c r="C95" s="625">
        <f t="shared" si="6"/>
        <v>14536</v>
      </c>
      <c r="D95" s="625">
        <f t="shared" si="6"/>
        <v>11910</v>
      </c>
      <c r="E95" s="625">
        <f t="shared" si="6"/>
        <v>123722</v>
      </c>
      <c r="F95" s="625">
        <f t="shared" si="6"/>
        <v>14037</v>
      </c>
      <c r="G95" s="625">
        <f t="shared" si="6"/>
        <v>56404.970370370371</v>
      </c>
      <c r="H95" s="625">
        <f t="shared" si="6"/>
        <v>31305</v>
      </c>
      <c r="I95" s="625">
        <f t="shared" si="6"/>
        <v>30744</v>
      </c>
    </row>
    <row r="96" spans="1:9" ht="12" customHeight="1" x14ac:dyDescent="0.2">
      <c r="A96" s="53">
        <v>2016</v>
      </c>
      <c r="B96" s="625">
        <f t="shared" si="6"/>
        <v>88299</v>
      </c>
      <c r="C96" s="625">
        <f t="shared" si="6"/>
        <v>9460</v>
      </c>
      <c r="D96" s="625">
        <f t="shared" si="6"/>
        <v>4526</v>
      </c>
      <c r="E96" s="625">
        <f t="shared" si="6"/>
        <v>59300</v>
      </c>
      <c r="F96" s="625">
        <f t="shared" si="6"/>
        <v>9476</v>
      </c>
      <c r="G96" s="625">
        <f t="shared" si="6"/>
        <v>28184</v>
      </c>
      <c r="H96" s="625">
        <f t="shared" si="6"/>
        <v>19290</v>
      </c>
      <c r="I96" s="625">
        <f t="shared" si="6"/>
        <v>15806</v>
      </c>
    </row>
    <row r="97" spans="1:9" ht="12" customHeight="1" x14ac:dyDescent="0.2">
      <c r="A97" s="53">
        <v>2017</v>
      </c>
      <c r="B97" s="625">
        <f t="shared" si="6"/>
        <v>47367</v>
      </c>
      <c r="C97" s="625">
        <f t="shared" si="6"/>
        <v>1087</v>
      </c>
      <c r="D97" s="625">
        <f t="shared" si="6"/>
        <v>5914</v>
      </c>
      <c r="E97" s="625">
        <f t="shared" si="6"/>
        <v>33820</v>
      </c>
      <c r="F97" s="625">
        <f t="shared" si="6"/>
        <v>5347</v>
      </c>
      <c r="G97" s="625">
        <f t="shared" si="6"/>
        <v>18598</v>
      </c>
      <c r="H97" s="625">
        <f t="shared" si="6"/>
        <v>6261</v>
      </c>
      <c r="I97" s="625">
        <f t="shared" si="6"/>
        <v>7750</v>
      </c>
    </row>
    <row r="98" spans="1:9" ht="12" customHeight="1" x14ac:dyDescent="0.2">
      <c r="A98" s="53">
        <v>2018</v>
      </c>
      <c r="B98" s="625">
        <f t="shared" si="6"/>
        <v>36009</v>
      </c>
      <c r="C98" s="625">
        <f t="shared" si="6"/>
        <v>440</v>
      </c>
      <c r="D98" s="625">
        <f t="shared" si="6"/>
        <v>951</v>
      </c>
      <c r="E98" s="625">
        <f t="shared" si="6"/>
        <v>27972</v>
      </c>
      <c r="F98" s="625">
        <f t="shared" si="6"/>
        <v>7623</v>
      </c>
      <c r="G98" s="625">
        <f t="shared" si="6"/>
        <v>14858</v>
      </c>
      <c r="H98" s="625">
        <f t="shared" si="6"/>
        <v>5646</v>
      </c>
      <c r="I98" s="625">
        <f t="shared" si="6"/>
        <v>6354</v>
      </c>
    </row>
    <row r="99" spans="1:9" ht="12" customHeight="1" x14ac:dyDescent="0.2">
      <c r="A99" s="53">
        <v>2019</v>
      </c>
      <c r="B99" s="625">
        <f t="shared" si="6"/>
        <v>58140</v>
      </c>
      <c r="C99" s="625">
        <f t="shared" si="6"/>
        <v>1457</v>
      </c>
      <c r="D99" s="625">
        <f t="shared" si="6"/>
        <v>2275</v>
      </c>
      <c r="E99" s="625">
        <f t="shared" si="6"/>
        <v>54380</v>
      </c>
      <c r="F99" s="625">
        <f t="shared" si="6"/>
        <v>5109</v>
      </c>
      <c r="G99" s="625">
        <f t="shared" si="6"/>
        <v>14978</v>
      </c>
      <c r="H99" s="625">
        <f t="shared" si="6"/>
        <v>15924</v>
      </c>
      <c r="I99" s="625">
        <f t="shared" si="6"/>
        <v>16636</v>
      </c>
    </row>
    <row r="100" spans="1:9" ht="12" customHeight="1" x14ac:dyDescent="0.2">
      <c r="A100" s="53">
        <v>2020</v>
      </c>
      <c r="B100" s="625">
        <f t="shared" si="6"/>
        <v>101928</v>
      </c>
      <c r="C100" s="625">
        <f t="shared" si="6"/>
        <v>7026</v>
      </c>
      <c r="D100" s="625">
        <f t="shared" si="6"/>
        <v>7184</v>
      </c>
      <c r="E100" s="625">
        <f t="shared" si="6"/>
        <v>87621</v>
      </c>
      <c r="F100" s="625">
        <f t="shared" si="6"/>
        <v>8325</v>
      </c>
      <c r="G100" s="625">
        <f t="shared" si="6"/>
        <v>31937</v>
      </c>
      <c r="H100" s="625">
        <f t="shared" si="6"/>
        <v>12357</v>
      </c>
      <c r="I100" s="625">
        <f t="shared" si="6"/>
        <v>17216</v>
      </c>
    </row>
    <row r="101" spans="1:9" ht="12" customHeight="1" x14ac:dyDescent="0.2">
      <c r="A101" s="53">
        <v>2021</v>
      </c>
      <c r="B101" s="625">
        <f t="shared" si="6"/>
        <v>66077</v>
      </c>
      <c r="C101" s="625">
        <f t="shared" si="6"/>
        <v>3694</v>
      </c>
      <c r="D101" s="625">
        <f t="shared" si="6"/>
        <v>3832</v>
      </c>
      <c r="E101" s="625">
        <f t="shared" si="6"/>
        <v>58551</v>
      </c>
      <c r="F101" s="625">
        <f t="shared" si="6"/>
        <v>8140</v>
      </c>
      <c r="G101" s="625">
        <f t="shared" si="6"/>
        <v>21019</v>
      </c>
      <c r="H101" s="625">
        <f t="shared" si="6"/>
        <v>11999</v>
      </c>
      <c r="I101" s="625">
        <f t="shared" si="6"/>
        <v>12645</v>
      </c>
    </row>
    <row r="102" spans="1:9" ht="12" customHeight="1" x14ac:dyDescent="0.2">
      <c r="A102" s="53">
        <v>2022</v>
      </c>
      <c r="B102" s="625">
        <f t="shared" ref="B102:I103" si="7">B57</f>
        <v>64622</v>
      </c>
      <c r="C102" s="625">
        <f t="shared" si="7"/>
        <v>2773</v>
      </c>
      <c r="D102" s="625">
        <f t="shared" si="7"/>
        <v>4526</v>
      </c>
      <c r="E102" s="625">
        <f t="shared" si="7"/>
        <v>57323</v>
      </c>
      <c r="F102" s="625">
        <f t="shared" si="7"/>
        <v>6814</v>
      </c>
      <c r="G102" s="625">
        <f t="shared" si="7"/>
        <v>18078</v>
      </c>
      <c r="H102" s="625">
        <f t="shared" si="7"/>
        <v>12405</v>
      </c>
      <c r="I102" s="625">
        <f t="shared" si="7"/>
        <v>15790</v>
      </c>
    </row>
    <row r="103" spans="1:9" ht="12" customHeight="1" x14ac:dyDescent="0.2">
      <c r="A103" s="362" t="s">
        <v>468</v>
      </c>
      <c r="B103" s="625">
        <f t="shared" si="7"/>
        <v>57000</v>
      </c>
      <c r="C103" s="625" t="str">
        <f t="shared" si="7"/>
        <v>NA</v>
      </c>
      <c r="D103" s="625" t="str">
        <f t="shared" si="7"/>
        <v>NA</v>
      </c>
      <c r="E103" s="625" t="str">
        <f t="shared" si="7"/>
        <v>NA</v>
      </c>
      <c r="F103" s="625" t="str">
        <f t="shared" si="7"/>
        <v>NA</v>
      </c>
      <c r="G103" s="625" t="str">
        <f t="shared" si="7"/>
        <v>NA</v>
      </c>
      <c r="H103" s="625" t="str">
        <f t="shared" si="7"/>
        <v>NA</v>
      </c>
      <c r="I103" s="625" t="str">
        <f t="shared" si="7"/>
        <v>NA</v>
      </c>
    </row>
    <row r="104" spans="1:9" ht="45" customHeight="1" x14ac:dyDescent="0.2">
      <c r="A104" s="957" t="str">
        <f t="shared" ref="A104:A111" si="8">A59</f>
        <v>a/  Based on Columbia River fall Chinook database (Preliminary Big Sheets), WDFW, unpublished. Adult Aged fish.  The MCB stock includes Bonneville upriver brights (BUBs) and Pool upriver brights (PUBs).  A portion of the BUB stock includes lower river brights (LRBs) that spawn naturally downstream of Bonneville Dam.  In 2013, hatchery production of BUBs was discontinued and production shifted to PUB.  Since 2018, the MCB stock has consisted of PUB stock and the minor LCB component.</v>
      </c>
      <c r="B104" s="957"/>
      <c r="C104" s="957"/>
      <c r="D104" s="957"/>
      <c r="E104" s="957"/>
      <c r="F104" s="957"/>
      <c r="G104" s="957"/>
      <c r="H104" s="957"/>
      <c r="I104" s="957"/>
    </row>
    <row r="105" spans="1:9" ht="12.65" customHeight="1" x14ac:dyDescent="0.2">
      <c r="A105" s="614" t="str">
        <f t="shared" si="8"/>
        <v xml:space="preserve">b/ Mainstem and Select Areas downstream of Bonneville Dam. </v>
      </c>
      <c r="B105" s="614"/>
      <c r="C105" s="614"/>
      <c r="D105" s="614"/>
      <c r="E105" s="614"/>
      <c r="F105" s="614"/>
      <c r="G105" s="614"/>
      <c r="H105" s="614"/>
      <c r="I105" s="614"/>
    </row>
    <row r="106" spans="1:9" ht="12.65" customHeight="1" x14ac:dyDescent="0.2">
      <c r="A106" s="614" t="str">
        <f t="shared" si="8"/>
        <v>c/ Mainstem and tributary downstream of Bonneville Dam. 1982-88 includes catch from upriver sport.</v>
      </c>
      <c r="B106" s="614"/>
      <c r="C106" s="614"/>
      <c r="D106" s="614"/>
      <c r="E106" s="614"/>
      <c r="F106" s="614"/>
      <c r="G106" s="614"/>
      <c r="H106" s="614"/>
      <c r="I106" s="614"/>
    </row>
    <row r="107" spans="1:9" ht="12.65" customHeight="1" x14ac:dyDescent="0.2">
      <c r="A107" s="614" t="str">
        <f t="shared" si="8"/>
        <v>d/ Mainstem and tributary between Bonneville and McNary dam (Zone 6).  1982-88 catch from upriver sport included in lowe river sport catch.</v>
      </c>
      <c r="B107" s="614"/>
      <c r="C107" s="614"/>
      <c r="D107" s="614"/>
      <c r="E107" s="614"/>
      <c r="F107" s="614"/>
      <c r="G107" s="614"/>
      <c r="H107" s="614"/>
      <c r="I107" s="614"/>
    </row>
    <row r="108" spans="1:9" ht="12.65" customHeight="1" x14ac:dyDescent="0.2">
      <c r="A108" s="614" t="str">
        <f t="shared" si="8"/>
        <v>e/ Mainstem and tributary between Bonneville and McNary dam (Zone 6).  Includes commercial, ceremonial, and subsistence catch.</v>
      </c>
    </row>
    <row r="109" spans="1:9" ht="12.65" customHeight="1" x14ac:dyDescent="0.2">
      <c r="A109" s="614" t="str">
        <f t="shared" si="8"/>
        <v>f/ Includes Little White Salmon, Klickitat, and Umatilla rivers.</v>
      </c>
    </row>
    <row r="110" spans="1:9" ht="12.65" customHeight="1" x14ac:dyDescent="0.2">
      <c r="A110" s="614" t="str">
        <f t="shared" si="8"/>
        <v xml:space="preserve">g/  Includes Little White Salmon, Bonneville, Umatilla, and Klickitat hatcheries. </v>
      </c>
    </row>
    <row r="111" spans="1:9" ht="12.65" customHeight="1" x14ac:dyDescent="0.2">
      <c r="A111" s="614" t="str">
        <f t="shared" si="8"/>
        <v>h/  Preliminary estimates based on in-season run updates.</v>
      </c>
    </row>
  </sheetData>
  <customSheetViews>
    <customSheetView guid="{EF5D9E67-CDBC-4DA7-AF4B-457CDBE1825C}" showGridLines="0" printArea="1">
      <pane ySplit="6" topLeftCell="A7" activePane="bottomLeft" state="frozen"/>
      <selection pane="bottomLeft" activeCell="A7" sqref="A7"/>
      <pageMargins left="0" right="0" top="0" bottom="0" header="0" footer="0"/>
      <pageSetup orientation="landscape" r:id="rId1"/>
      <headerFooter alignWithMargins="0"/>
    </customSheetView>
    <customSheetView guid="{803B97A9-0AF5-4FA4-9F0C-810C2BEAFCD3}" showPageBreaks="1" showGridLines="0" showRuler="0">
      <pane ySplit="6" topLeftCell="A109" activePane="bottomLeft" state="frozen"/>
      <selection pane="bottomLeft" activeCell="C5" sqref="C5:C6"/>
      <pageMargins left="0" right="0" top="0" bottom="0" header="0" footer="0"/>
      <pageSetup orientation="landscape" r:id="rId2"/>
      <headerFooter alignWithMargins="0"/>
    </customSheetView>
    <customSheetView guid="{5AE94949-FC73-44C2-96F8-94154186EF22}" showPageBreaks="1" showGridLines="0" showRuler="0">
      <pane ySplit="6" topLeftCell="A7" activePane="bottomLeft" state="frozen"/>
      <selection pane="bottomLeft" activeCell="A7" sqref="A7"/>
      <pageMargins left="0" right="0" top="0" bottom="0" header="0" footer="0"/>
      <pageSetup orientation="landscape" r:id="rId3"/>
      <headerFooter alignWithMargins="0"/>
    </customSheetView>
    <customSheetView guid="{CD5E8C7E-750A-46DA-942B-F5133C1E4099}" showPageBreaks="1" showGridLines="0" showRuler="0">
      <pane ySplit="6" topLeftCell="A7" activePane="bottomLeft" state="frozen"/>
      <selection pane="bottomLeft" activeCell="A7" sqref="A7"/>
      <pageMargins left="0" right="0" top="0" bottom="0" header="0" footer="0"/>
      <pageSetup orientation="landscape" r:id="rId4"/>
      <headerFooter alignWithMargins="0"/>
    </customSheetView>
    <customSheetView guid="{BBF7E6D9-D6DC-4A8E-B6D8-078D86A9ABA9}" showPageBreaks="1" showGridLines="0" showRuler="0">
      <pane ySplit="6" topLeftCell="A7" activePane="bottomLeft" state="frozen"/>
      <selection pane="bottomLeft" activeCell="A7" sqref="A7"/>
      <pageMargins left="0" right="0" top="0" bottom="0" header="0" footer="0"/>
      <pageSetup orientation="landscape" r:id="rId5"/>
      <headerFooter alignWithMargins="0"/>
    </customSheetView>
    <customSheetView guid="{622B48C2-7B56-4B1F-A7B4-4660CCA8C989}" showPageBreaks="1" showGridLines="0" printArea="1" showRuler="0">
      <pane ySplit="5" topLeftCell="A99" activePane="bottomLeft" state="frozen"/>
      <selection pane="bottomLeft" activeCell="D123" sqref="D123"/>
      <pageMargins left="0" right="0" top="0" bottom="0" header="0" footer="0"/>
      <pageSetup orientation="landscape" r:id="rId6"/>
      <headerFooter alignWithMargins="0"/>
    </customSheetView>
    <customSheetView guid="{1BB9C890-5E21-46C2-BAFE-D361E72979A8}" showPageBreaks="1" showGridLines="0" printArea="1" showRuler="0">
      <pane ySplit="6" topLeftCell="A94" activePane="bottomLeft" state="frozen"/>
      <selection pane="bottomLeft" activeCell="A124" sqref="A96:J124"/>
      <pageMargins left="0" right="0" top="0" bottom="0" header="0" footer="0"/>
      <pageSetup orientation="landscape" r:id="rId7"/>
      <headerFooter alignWithMargins="0"/>
    </customSheetView>
    <customSheetView guid="{CBDD6A68-2B40-41C7-BE8F-235A878832D4}" showGridLines="0" showRuler="0">
      <pane ySplit="6" topLeftCell="A94" activePane="bottomLeft" state="frozen"/>
      <selection pane="bottomLeft" activeCell="A124" sqref="A96:J124"/>
      <pageMargins left="0" right="0" top="0" bottom="0" header="0" footer="0"/>
      <pageSetup orientation="landscape" r:id="rId8"/>
      <headerFooter alignWithMargins="0"/>
    </customSheetView>
    <customSheetView guid="{4E64E44E-C413-40AC-A3E9-46A65E2E50C1}" showPageBreaks="1" showGridLines="0" printArea="1" showRuler="0">
      <pane ySplit="6" topLeftCell="A7" activePane="bottomLeft" state="frozen"/>
      <selection pane="bottomLeft" activeCell="A7" sqref="A7"/>
      <pageMargins left="0" right="0" top="0" bottom="0" header="0" footer="0"/>
      <pageSetup orientation="landscape" r:id="rId9"/>
      <headerFooter alignWithMargins="0"/>
    </customSheetView>
    <customSheetView guid="{5AF37BD3-DE11-4EB0-B468-40F0C613EAAC}" showPageBreaks="1" showGridLines="0" printArea="1" showRuler="0">
      <pane ySplit="6" topLeftCell="A94" activePane="bottomLeft" state="frozen"/>
      <selection pane="bottomLeft" activeCell="A121" sqref="A121:J121"/>
      <pageMargins left="0" right="0" top="0" bottom="0" header="0" footer="0"/>
      <pageSetup orientation="landscape" r:id="rId10"/>
      <headerFooter alignWithMargins="0"/>
    </customSheetView>
    <customSheetView guid="{8B1E0859-77EF-4DDB-A81F-104DBA348B31}" showPageBreaks="1" showGridLines="0" printArea="1">
      <pane ySplit="6" topLeftCell="A7" activePane="bottomLeft" state="frozen"/>
      <selection pane="bottomLeft" activeCell="A7" sqref="A7"/>
      <pageMargins left="0" right="0" top="0" bottom="0" header="0" footer="0"/>
      <pageSetup orientation="landscape" r:id="rId11"/>
      <headerFooter alignWithMargins="0"/>
    </customSheetView>
    <customSheetView guid="{56968ECB-F4FE-477A-8A39-9E820F23F3B6}" showGridLines="0">
      <pane ySplit="6" topLeftCell="A7" activePane="bottomLeft" state="frozen"/>
      <selection pane="bottomLeft" activeCell="A7" sqref="A7"/>
      <pageMargins left="0" right="0" top="0" bottom="0" header="0" footer="0"/>
      <pageSetup orientation="landscape" r:id="rId12"/>
      <headerFooter alignWithMargins="0"/>
    </customSheetView>
    <customSheetView guid="{951E20F6-66AF-4739-924D-9C0B166AA065}" showPageBreaks="1" showGridLines="0" showRuler="0">
      <pane ySplit="6" topLeftCell="A109" activePane="bottomLeft" state="frozen"/>
      <selection pane="bottomLeft" activeCell="C5" sqref="C5:C6"/>
      <pageMargins left="0" right="0" top="0" bottom="0" header="0" footer="0"/>
      <pageSetup orientation="landscape" r:id="rId13"/>
      <headerFooter alignWithMargins="0"/>
    </customSheetView>
  </customSheetViews>
  <mergeCells count="25">
    <mergeCell ref="A2:I2"/>
    <mergeCell ref="A59:I59"/>
    <mergeCell ref="A60:I60"/>
    <mergeCell ref="A61:I61"/>
    <mergeCell ref="A62:I62"/>
    <mergeCell ref="B3:B5"/>
    <mergeCell ref="C3:D3"/>
    <mergeCell ref="E4:E5"/>
    <mergeCell ref="F3:G3"/>
    <mergeCell ref="G4:G5"/>
    <mergeCell ref="H4:I4"/>
    <mergeCell ref="C4:C5"/>
    <mergeCell ref="A104:I104"/>
    <mergeCell ref="A63:I63"/>
    <mergeCell ref="A64:I64"/>
    <mergeCell ref="A65:I65"/>
    <mergeCell ref="A66:I66"/>
    <mergeCell ref="A81:I81"/>
    <mergeCell ref="B82:B84"/>
    <mergeCell ref="C82:D82"/>
    <mergeCell ref="F82:G82"/>
    <mergeCell ref="E83:E84"/>
    <mergeCell ref="G83:G84"/>
    <mergeCell ref="C83:C84"/>
    <mergeCell ref="H83:I83"/>
  </mergeCells>
  <phoneticPr fontId="0" type="noConversion"/>
  <pageMargins left="1" right="1" top="1" bottom="1" header="0.5" footer="0.5"/>
  <pageSetup orientation="landscape" r:id="rId14"/>
  <headerFooter alignWithMargins="0"/>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XFD127"/>
  <sheetViews>
    <sheetView showGridLines="0" zoomScaleNormal="100" workbookViewId="0">
      <pane xSplit="1" ySplit="5" topLeftCell="B6" activePane="bottomRight" state="frozen"/>
      <selection pane="topRight" activeCell="J81" sqref="J81"/>
      <selection pane="bottomLeft" activeCell="J81" sqref="J81"/>
      <selection pane="bottomRight" activeCell="B6" sqref="B6:B58"/>
    </sheetView>
  </sheetViews>
  <sheetFormatPr defaultColWidth="9.1796875" defaultRowHeight="12" customHeight="1" x14ac:dyDescent="0.2"/>
  <cols>
    <col min="1" max="1" width="9.7265625" style="63" customWidth="1"/>
    <col min="2" max="2" width="8" style="95" customWidth="1"/>
    <col min="3" max="3" width="10.26953125" style="95" customWidth="1"/>
    <col min="4" max="4" width="10.453125" style="95" customWidth="1"/>
    <col min="5" max="5" width="9.1796875" style="95" customWidth="1"/>
    <col min="6" max="6" width="10.81640625" style="95" customWidth="1"/>
    <col min="7" max="7" width="10.26953125" style="95" customWidth="1"/>
    <col min="8" max="8" width="13.1796875" style="95" customWidth="1"/>
    <col min="9" max="9" width="10.54296875" style="95" bestFit="1" customWidth="1"/>
    <col min="10" max="10" width="9.26953125" style="95" bestFit="1" customWidth="1"/>
    <col min="11" max="11" width="9.453125" style="95" customWidth="1"/>
    <col min="12" max="12" width="9" style="95" bestFit="1" customWidth="1"/>
    <col min="13" max="13" width="8.26953125" style="95" customWidth="1"/>
    <col min="14" max="15" width="7.1796875" style="95" customWidth="1"/>
    <col min="16" max="16" width="7.7265625" style="95" customWidth="1"/>
    <col min="17" max="16384" width="9.1796875" style="112"/>
  </cols>
  <sheetData>
    <row r="1" spans="1:16" ht="24" customHeight="1" x14ac:dyDescent="0.2">
      <c r="A1" s="939" t="s">
        <v>479</v>
      </c>
      <c r="B1" s="939"/>
      <c r="C1" s="939"/>
      <c r="D1" s="939"/>
      <c r="E1" s="939"/>
      <c r="F1" s="939"/>
      <c r="G1" s="939"/>
      <c r="H1" s="939"/>
      <c r="I1" s="939"/>
      <c r="J1" s="939"/>
      <c r="K1" s="939"/>
      <c r="L1" s="939"/>
      <c r="M1" s="315"/>
      <c r="N1" s="315"/>
      <c r="O1" s="315"/>
      <c r="P1" s="315"/>
    </row>
    <row r="2" spans="1:16" ht="12" customHeight="1" x14ac:dyDescent="0.25">
      <c r="A2" s="310"/>
      <c r="B2" s="316"/>
      <c r="C2" s="316"/>
      <c r="D2" s="161"/>
      <c r="E2" s="316"/>
      <c r="F2" s="316"/>
      <c r="G2" s="316"/>
      <c r="H2" s="1000" t="s">
        <v>395</v>
      </c>
      <c r="I2" s="1000"/>
      <c r="J2" s="1000"/>
      <c r="K2" s="1000"/>
      <c r="L2" s="1000"/>
      <c r="M2" s="316"/>
      <c r="N2" s="1003" t="s">
        <v>480</v>
      </c>
      <c r="O2" s="1003"/>
      <c r="P2" s="987"/>
    </row>
    <row r="3" spans="1:16" ht="12" customHeight="1" x14ac:dyDescent="0.3">
      <c r="A3" s="53"/>
      <c r="B3" s="968" t="s">
        <v>392</v>
      </c>
      <c r="C3" s="996" t="s">
        <v>393</v>
      </c>
      <c r="D3" s="996"/>
      <c r="E3" s="52"/>
      <c r="F3" s="998" t="s">
        <v>461</v>
      </c>
      <c r="G3" s="998"/>
      <c r="H3" s="987" t="s">
        <v>481</v>
      </c>
      <c r="I3" s="987" t="s">
        <v>482</v>
      </c>
      <c r="J3" s="1001" t="s">
        <v>483</v>
      </c>
      <c r="K3" s="987" t="s">
        <v>484</v>
      </c>
      <c r="L3" s="987" t="s">
        <v>485</v>
      </c>
      <c r="M3" s="77"/>
      <c r="N3" s="719"/>
      <c r="O3" s="161"/>
      <c r="P3" s="987"/>
    </row>
    <row r="4" spans="1:16" ht="11.25" customHeight="1" x14ac:dyDescent="0.3">
      <c r="A4" s="940" t="s">
        <v>486</v>
      </c>
      <c r="B4" s="968"/>
      <c r="C4" s="987" t="s">
        <v>462</v>
      </c>
      <c r="D4" s="161"/>
      <c r="E4" s="987" t="s">
        <v>487</v>
      </c>
      <c r="F4" s="80"/>
      <c r="G4" s="987" t="s">
        <v>464</v>
      </c>
      <c r="H4" s="987"/>
      <c r="I4" s="987"/>
      <c r="J4" s="1001"/>
      <c r="K4" s="987"/>
      <c r="L4" s="987"/>
      <c r="M4" s="987"/>
      <c r="N4" s="719"/>
      <c r="O4" s="161"/>
      <c r="P4" s="987"/>
    </row>
    <row r="5" spans="1:16" ht="11.25" customHeight="1" x14ac:dyDescent="0.3">
      <c r="A5" s="966"/>
      <c r="B5" s="969"/>
      <c r="C5" s="988"/>
      <c r="D5" s="355" t="s">
        <v>400</v>
      </c>
      <c r="E5" s="988"/>
      <c r="F5" s="367" t="s">
        <v>465</v>
      </c>
      <c r="G5" s="988"/>
      <c r="H5" s="988"/>
      <c r="I5" s="988"/>
      <c r="J5" s="1002"/>
      <c r="K5" s="988"/>
      <c r="L5" s="988"/>
      <c r="M5" s="987"/>
      <c r="N5" s="719"/>
      <c r="O5" s="161"/>
      <c r="P5" s="987"/>
    </row>
    <row r="6" spans="1:16" ht="12" customHeight="1" x14ac:dyDescent="0.2">
      <c r="A6" s="90">
        <v>1971</v>
      </c>
      <c r="B6" s="272">
        <v>110500</v>
      </c>
      <c r="C6" s="272">
        <v>29300</v>
      </c>
      <c r="D6" s="272">
        <v>3100</v>
      </c>
      <c r="E6" s="272">
        <v>80400</v>
      </c>
      <c r="F6" s="628"/>
      <c r="G6" s="272">
        <v>35100</v>
      </c>
      <c r="H6" s="273" t="s">
        <v>310</v>
      </c>
      <c r="I6" s="272">
        <v>39500</v>
      </c>
      <c r="J6" s="272" t="s">
        <v>310</v>
      </c>
      <c r="K6" s="272" t="s">
        <v>310</v>
      </c>
      <c r="L6" s="272" t="s">
        <v>310</v>
      </c>
      <c r="M6" s="231"/>
      <c r="N6" s="231"/>
      <c r="O6" s="231"/>
      <c r="P6" s="231"/>
    </row>
    <row r="7" spans="1:16" ht="12" customHeight="1" x14ac:dyDescent="0.2">
      <c r="A7" s="90">
        <v>1972</v>
      </c>
      <c r="B7" s="272">
        <v>110500</v>
      </c>
      <c r="C7" s="272">
        <v>29300</v>
      </c>
      <c r="D7" s="272">
        <v>3100</v>
      </c>
      <c r="E7" s="272">
        <v>80400</v>
      </c>
      <c r="F7" s="628"/>
      <c r="G7" s="272">
        <v>35100</v>
      </c>
      <c r="H7" s="273" t="s">
        <v>310</v>
      </c>
      <c r="I7" s="272">
        <v>39500</v>
      </c>
      <c r="J7" s="272" t="s">
        <v>310</v>
      </c>
      <c r="K7" s="272" t="s">
        <v>310</v>
      </c>
      <c r="L7" s="272" t="s">
        <v>310</v>
      </c>
      <c r="M7" s="231"/>
      <c r="N7" s="231"/>
      <c r="O7" s="231"/>
      <c r="P7" s="231"/>
    </row>
    <row r="8" spans="1:16" ht="12" customHeight="1" x14ac:dyDescent="0.2">
      <c r="A8" s="90">
        <v>1973</v>
      </c>
      <c r="B8" s="272">
        <v>110500</v>
      </c>
      <c r="C8" s="272">
        <v>29300</v>
      </c>
      <c r="D8" s="272">
        <v>3100</v>
      </c>
      <c r="E8" s="272">
        <v>80400</v>
      </c>
      <c r="F8" s="628"/>
      <c r="G8" s="272">
        <v>35100</v>
      </c>
      <c r="H8" s="273" t="s">
        <v>310</v>
      </c>
      <c r="I8" s="272">
        <v>39500</v>
      </c>
      <c r="J8" s="272" t="s">
        <v>310</v>
      </c>
      <c r="K8" s="272" t="s">
        <v>310</v>
      </c>
      <c r="L8" s="272" t="s">
        <v>310</v>
      </c>
      <c r="M8" s="231"/>
      <c r="N8" s="231"/>
      <c r="O8" s="231"/>
      <c r="P8" s="231"/>
    </row>
    <row r="9" spans="1:16" ht="12" customHeight="1" x14ac:dyDescent="0.2">
      <c r="A9" s="90">
        <v>1974</v>
      </c>
      <c r="B9" s="272">
        <v>110500</v>
      </c>
      <c r="C9" s="272">
        <v>29300</v>
      </c>
      <c r="D9" s="272">
        <v>3100</v>
      </c>
      <c r="E9" s="272">
        <v>80400</v>
      </c>
      <c r="F9" s="628"/>
      <c r="G9" s="272">
        <v>35100</v>
      </c>
      <c r="H9" s="273" t="s">
        <v>310</v>
      </c>
      <c r="I9" s="272">
        <v>39500</v>
      </c>
      <c r="J9" s="272" t="s">
        <v>310</v>
      </c>
      <c r="K9" s="272" t="s">
        <v>310</v>
      </c>
      <c r="L9" s="272" t="s">
        <v>310</v>
      </c>
      <c r="M9" s="231"/>
      <c r="N9" s="231"/>
      <c r="O9" s="231"/>
      <c r="P9" s="231"/>
    </row>
    <row r="10" spans="1:16" ht="12" customHeight="1" x14ac:dyDescent="0.2">
      <c r="A10" s="90">
        <v>1975</v>
      </c>
      <c r="B10" s="272">
        <v>110500</v>
      </c>
      <c r="C10" s="272">
        <v>29300</v>
      </c>
      <c r="D10" s="272">
        <v>3100</v>
      </c>
      <c r="E10" s="272">
        <v>80400</v>
      </c>
      <c r="F10" s="628"/>
      <c r="G10" s="272">
        <v>35100</v>
      </c>
      <c r="H10" s="273" t="s">
        <v>310</v>
      </c>
      <c r="I10" s="272">
        <v>39500</v>
      </c>
      <c r="J10" s="272" t="s">
        <v>310</v>
      </c>
      <c r="K10" s="272" t="s">
        <v>310</v>
      </c>
      <c r="L10" s="272" t="s">
        <v>310</v>
      </c>
      <c r="M10" s="231"/>
      <c r="N10" s="231"/>
      <c r="O10" s="231"/>
      <c r="P10" s="231"/>
    </row>
    <row r="11" spans="1:16" ht="12" customHeight="1" x14ac:dyDescent="0.2">
      <c r="A11" s="90">
        <v>1976</v>
      </c>
      <c r="B11" s="140">
        <v>115100</v>
      </c>
      <c r="C11" s="140">
        <v>28000</v>
      </c>
      <c r="D11" s="140">
        <v>2100</v>
      </c>
      <c r="E11" s="140">
        <v>86600</v>
      </c>
      <c r="F11" s="628"/>
      <c r="G11" s="140">
        <v>55900</v>
      </c>
      <c r="H11" s="141" t="s">
        <v>310</v>
      </c>
      <c r="I11" s="140">
        <v>28800</v>
      </c>
      <c r="J11" s="140" t="s">
        <v>310</v>
      </c>
      <c r="K11" s="140">
        <v>470</v>
      </c>
      <c r="L11" s="140">
        <v>470</v>
      </c>
      <c r="M11" s="231"/>
      <c r="N11" s="231"/>
      <c r="O11" s="231"/>
      <c r="P11" s="231"/>
    </row>
    <row r="12" spans="1:16" ht="12" customHeight="1" x14ac:dyDescent="0.2">
      <c r="A12" s="146">
        <v>1977</v>
      </c>
      <c r="B12" s="140">
        <v>95100</v>
      </c>
      <c r="C12" s="140">
        <v>28800</v>
      </c>
      <c r="D12" s="140">
        <v>700</v>
      </c>
      <c r="E12" s="140">
        <v>65900</v>
      </c>
      <c r="F12" s="628"/>
      <c r="G12" s="140">
        <v>29000</v>
      </c>
      <c r="H12" s="141">
        <v>7902.5194688319998</v>
      </c>
      <c r="I12" s="140">
        <v>37600</v>
      </c>
      <c r="J12" s="140" t="s">
        <v>310</v>
      </c>
      <c r="K12" s="140">
        <v>600</v>
      </c>
      <c r="L12" s="140">
        <v>600</v>
      </c>
      <c r="M12" s="231"/>
      <c r="N12" s="231"/>
      <c r="O12" s="231"/>
      <c r="P12" s="231"/>
    </row>
    <row r="13" spans="1:16" ht="12" customHeight="1" x14ac:dyDescent="0.2">
      <c r="A13" s="146">
        <v>1978</v>
      </c>
      <c r="B13" s="140">
        <v>85300</v>
      </c>
      <c r="C13" s="140">
        <v>16300</v>
      </c>
      <c r="D13" s="140">
        <v>700</v>
      </c>
      <c r="E13" s="140">
        <v>68700</v>
      </c>
      <c r="F13" s="628"/>
      <c r="G13" s="140">
        <v>32600</v>
      </c>
      <c r="H13" s="141">
        <v>5393.4767177060003</v>
      </c>
      <c r="I13" s="140">
        <v>27900</v>
      </c>
      <c r="J13" s="140" t="s">
        <v>310</v>
      </c>
      <c r="K13" s="140">
        <v>640</v>
      </c>
      <c r="L13" s="140">
        <v>640</v>
      </c>
      <c r="M13" s="231"/>
      <c r="N13" s="231"/>
      <c r="O13" s="231"/>
      <c r="P13" s="231"/>
    </row>
    <row r="14" spans="1:16" ht="12" customHeight="1" x14ac:dyDescent="0.2">
      <c r="A14" s="146">
        <v>1979</v>
      </c>
      <c r="B14" s="140">
        <v>89200</v>
      </c>
      <c r="C14" s="140">
        <v>17700</v>
      </c>
      <c r="D14" s="140">
        <v>500</v>
      </c>
      <c r="E14" s="140">
        <v>71200</v>
      </c>
      <c r="F14" s="628"/>
      <c r="G14" s="140">
        <v>32500</v>
      </c>
      <c r="H14" s="141">
        <v>5125.5863832039995</v>
      </c>
      <c r="I14" s="140">
        <v>31200</v>
      </c>
      <c r="J14" s="140" t="s">
        <v>310</v>
      </c>
      <c r="K14" s="140">
        <v>500</v>
      </c>
      <c r="L14" s="140">
        <v>500</v>
      </c>
      <c r="M14" s="231"/>
      <c r="N14" s="231"/>
      <c r="O14" s="231"/>
      <c r="P14" s="231"/>
    </row>
    <row r="15" spans="1:16" ht="12" customHeight="1" x14ac:dyDescent="0.2">
      <c r="A15" s="146">
        <v>1980</v>
      </c>
      <c r="B15" s="140">
        <v>76806</v>
      </c>
      <c r="C15" s="140">
        <v>5100</v>
      </c>
      <c r="D15" s="140">
        <v>900</v>
      </c>
      <c r="E15" s="140">
        <v>69400</v>
      </c>
      <c r="F15" s="628"/>
      <c r="G15" s="140">
        <v>10800</v>
      </c>
      <c r="H15" s="141">
        <v>4105.6361747400006</v>
      </c>
      <c r="I15" s="140">
        <v>29900</v>
      </c>
      <c r="J15" s="140" t="s">
        <v>310</v>
      </c>
      <c r="K15" s="140">
        <v>455</v>
      </c>
      <c r="L15" s="140">
        <v>450</v>
      </c>
      <c r="M15" s="231"/>
      <c r="N15" s="231"/>
      <c r="O15" s="231"/>
      <c r="P15" s="231"/>
    </row>
    <row r="16" spans="1:16" ht="12" customHeight="1" x14ac:dyDescent="0.2">
      <c r="A16" s="146">
        <v>1981</v>
      </c>
      <c r="B16" s="140">
        <v>66603</v>
      </c>
      <c r="C16" s="140">
        <v>2400</v>
      </c>
      <c r="D16" s="140">
        <v>700</v>
      </c>
      <c r="E16" s="140">
        <v>62800</v>
      </c>
      <c r="F16" s="628"/>
      <c r="G16" s="140">
        <v>14200</v>
      </c>
      <c r="H16" s="141">
        <v>6069.5929169440005</v>
      </c>
      <c r="I16" s="140">
        <v>21100</v>
      </c>
      <c r="J16" s="140" t="s">
        <v>310</v>
      </c>
      <c r="K16" s="140">
        <v>337</v>
      </c>
      <c r="L16" s="140">
        <v>340</v>
      </c>
      <c r="M16" s="231"/>
      <c r="N16" s="231"/>
      <c r="O16" s="231"/>
      <c r="P16" s="231"/>
    </row>
    <row r="17" spans="1:16" ht="12" customHeight="1" x14ac:dyDescent="0.2">
      <c r="A17" s="146">
        <v>1982</v>
      </c>
      <c r="B17" s="140">
        <v>78979</v>
      </c>
      <c r="C17" s="140">
        <v>4500</v>
      </c>
      <c r="D17" s="140">
        <v>200</v>
      </c>
      <c r="E17" s="140">
        <v>71800</v>
      </c>
      <c r="F17" s="628"/>
      <c r="G17" s="140">
        <v>7000</v>
      </c>
      <c r="H17" s="141">
        <v>5513</v>
      </c>
      <c r="I17" s="140">
        <v>31100</v>
      </c>
      <c r="J17" s="140" t="s">
        <v>310</v>
      </c>
      <c r="K17" s="140">
        <v>724</v>
      </c>
      <c r="L17" s="140">
        <v>720</v>
      </c>
      <c r="M17" s="231"/>
      <c r="N17" s="231"/>
      <c r="O17" s="231"/>
      <c r="P17" s="231"/>
    </row>
    <row r="18" spans="1:16" ht="12" customHeight="1" x14ac:dyDescent="0.2">
      <c r="A18" s="146">
        <v>1983</v>
      </c>
      <c r="B18" s="140">
        <v>86051</v>
      </c>
      <c r="C18" s="140">
        <v>4300</v>
      </c>
      <c r="D18" s="140">
        <v>700</v>
      </c>
      <c r="E18" s="140">
        <v>78000</v>
      </c>
      <c r="F18" s="628"/>
      <c r="G18" s="140">
        <v>18100</v>
      </c>
      <c r="H18" s="141">
        <v>5490.8021655140001</v>
      </c>
      <c r="I18" s="140">
        <v>48700</v>
      </c>
      <c r="J18" s="140" t="s">
        <v>310</v>
      </c>
      <c r="K18" s="140">
        <v>535</v>
      </c>
      <c r="L18" s="140">
        <v>428</v>
      </c>
      <c r="M18" s="231"/>
      <c r="N18" s="231"/>
      <c r="O18" s="231"/>
      <c r="P18" s="231"/>
    </row>
    <row r="19" spans="1:16" ht="12" customHeight="1" x14ac:dyDescent="0.2">
      <c r="A19" s="146">
        <v>1984</v>
      </c>
      <c r="B19" s="140">
        <v>131369</v>
      </c>
      <c r="C19" s="140">
        <v>23700</v>
      </c>
      <c r="D19" s="140">
        <v>4400</v>
      </c>
      <c r="E19" s="140">
        <v>101400</v>
      </c>
      <c r="F19" s="628"/>
      <c r="G19" s="140">
        <v>35100</v>
      </c>
      <c r="H19" s="141">
        <v>2779</v>
      </c>
      <c r="I19" s="140">
        <v>61000</v>
      </c>
      <c r="J19" s="140" t="s">
        <v>310</v>
      </c>
      <c r="K19" s="140">
        <v>637</v>
      </c>
      <c r="L19" s="140">
        <v>324</v>
      </c>
      <c r="M19" s="231"/>
      <c r="N19" s="231"/>
      <c r="O19" s="231"/>
      <c r="P19" s="231"/>
    </row>
    <row r="20" spans="1:16" ht="12" customHeight="1" x14ac:dyDescent="0.2">
      <c r="A20" s="146">
        <v>1985</v>
      </c>
      <c r="B20" s="140">
        <v>196364</v>
      </c>
      <c r="C20" s="140">
        <v>34500</v>
      </c>
      <c r="D20" s="140">
        <v>9100</v>
      </c>
      <c r="E20" s="140">
        <v>156600</v>
      </c>
      <c r="F20" s="628"/>
      <c r="G20" s="140">
        <v>59100</v>
      </c>
      <c r="H20" s="141">
        <v>7901.9545821379998</v>
      </c>
      <c r="I20" s="140">
        <v>93308</v>
      </c>
      <c r="J20" s="140" t="s">
        <v>310</v>
      </c>
      <c r="K20" s="140">
        <v>693</v>
      </c>
      <c r="L20" s="140">
        <v>438</v>
      </c>
      <c r="M20" s="231"/>
      <c r="N20" s="231"/>
      <c r="O20" s="231"/>
      <c r="P20" s="231"/>
    </row>
    <row r="21" spans="1:16" ht="12" customHeight="1" x14ac:dyDescent="0.2">
      <c r="A21" s="146">
        <v>1986</v>
      </c>
      <c r="B21" s="140">
        <v>281569</v>
      </c>
      <c r="C21" s="140">
        <v>59200</v>
      </c>
      <c r="D21" s="140">
        <v>12500</v>
      </c>
      <c r="E21" s="140">
        <v>214050</v>
      </c>
      <c r="F21" s="628"/>
      <c r="G21" s="140">
        <v>93400</v>
      </c>
      <c r="H21" s="141">
        <v>7466.7182971959992</v>
      </c>
      <c r="I21" s="140">
        <v>113265</v>
      </c>
      <c r="J21" s="140" t="s">
        <v>310</v>
      </c>
      <c r="K21" s="140">
        <v>784</v>
      </c>
      <c r="L21" s="140">
        <v>449</v>
      </c>
      <c r="M21" s="231"/>
      <c r="N21" s="231"/>
      <c r="O21" s="231"/>
      <c r="P21" s="231"/>
    </row>
    <row r="22" spans="1:16" ht="12" customHeight="1" x14ac:dyDescent="0.2">
      <c r="A22" s="146">
        <v>1987</v>
      </c>
      <c r="B22" s="140">
        <v>420656</v>
      </c>
      <c r="C22" s="140">
        <v>104400</v>
      </c>
      <c r="D22" s="140">
        <v>18900</v>
      </c>
      <c r="E22" s="140">
        <v>303990</v>
      </c>
      <c r="F22" s="628"/>
      <c r="G22" s="140">
        <v>123300</v>
      </c>
      <c r="H22" s="141">
        <v>9187</v>
      </c>
      <c r="I22" s="140">
        <v>154146</v>
      </c>
      <c r="J22" s="140" t="s">
        <v>310</v>
      </c>
      <c r="K22" s="140">
        <v>950</v>
      </c>
      <c r="L22" s="140">
        <v>253</v>
      </c>
      <c r="M22" s="231"/>
      <c r="N22" s="231"/>
      <c r="O22" s="231"/>
      <c r="P22" s="231"/>
    </row>
    <row r="23" spans="1:16" ht="12" customHeight="1" x14ac:dyDescent="0.2">
      <c r="A23" s="146">
        <v>1988</v>
      </c>
      <c r="B23" s="140">
        <v>339915</v>
      </c>
      <c r="C23" s="140">
        <v>80200</v>
      </c>
      <c r="D23" s="627">
        <v>17500</v>
      </c>
      <c r="E23" s="140">
        <v>249723</v>
      </c>
      <c r="F23" s="629"/>
      <c r="G23" s="140">
        <v>125400</v>
      </c>
      <c r="H23" s="141">
        <v>9547.5648672320003</v>
      </c>
      <c r="I23" s="140">
        <v>114741</v>
      </c>
      <c r="J23" s="140" t="s">
        <v>310</v>
      </c>
      <c r="K23" s="140">
        <v>627</v>
      </c>
      <c r="L23" s="140">
        <v>368</v>
      </c>
      <c r="M23" s="231"/>
      <c r="N23" s="231"/>
      <c r="O23" s="231"/>
      <c r="P23" s="231"/>
    </row>
    <row r="24" spans="1:16" ht="12" customHeight="1" x14ac:dyDescent="0.2">
      <c r="A24" s="146">
        <v>1989</v>
      </c>
      <c r="B24" s="140">
        <v>261302</v>
      </c>
      <c r="C24" s="140">
        <v>42900</v>
      </c>
      <c r="D24" s="140">
        <v>6345</v>
      </c>
      <c r="E24" s="140">
        <v>211878</v>
      </c>
      <c r="F24" s="228">
        <v>6541</v>
      </c>
      <c r="G24" s="140">
        <v>98800</v>
      </c>
      <c r="H24" s="141">
        <v>6339</v>
      </c>
      <c r="I24" s="140">
        <v>96494</v>
      </c>
      <c r="J24" s="140" t="s">
        <v>310</v>
      </c>
      <c r="K24" s="140">
        <v>706</v>
      </c>
      <c r="L24" s="140">
        <v>295</v>
      </c>
      <c r="M24" s="231"/>
      <c r="N24" s="231"/>
      <c r="O24" s="231"/>
      <c r="P24" s="231"/>
    </row>
    <row r="25" spans="1:16" ht="12" customHeight="1" x14ac:dyDescent="0.2">
      <c r="A25" s="295">
        <v>1990</v>
      </c>
      <c r="B25" s="140">
        <v>153593</v>
      </c>
      <c r="C25" s="140">
        <v>20793</v>
      </c>
      <c r="D25" s="140">
        <v>600</v>
      </c>
      <c r="E25" s="140">
        <v>132042</v>
      </c>
      <c r="F25" s="228">
        <v>4366</v>
      </c>
      <c r="G25" s="140">
        <v>60996.873697553012</v>
      </c>
      <c r="H25" s="141">
        <v>2864</v>
      </c>
      <c r="I25" s="140">
        <v>57612</v>
      </c>
      <c r="J25" s="140" t="s">
        <v>310</v>
      </c>
      <c r="K25" s="140">
        <v>385</v>
      </c>
      <c r="L25" s="140">
        <v>78</v>
      </c>
      <c r="M25" s="231"/>
      <c r="N25" s="231"/>
      <c r="O25" s="231"/>
      <c r="P25" s="231"/>
    </row>
    <row r="26" spans="1:16" ht="12" customHeight="1" x14ac:dyDescent="0.2">
      <c r="A26" s="295">
        <v>1991</v>
      </c>
      <c r="B26" s="140">
        <v>103286</v>
      </c>
      <c r="C26" s="140">
        <v>13773</v>
      </c>
      <c r="D26" s="140">
        <v>1637</v>
      </c>
      <c r="E26" s="140">
        <v>87307</v>
      </c>
      <c r="F26" s="228">
        <v>4304</v>
      </c>
      <c r="G26" s="140">
        <v>26249.607479775979</v>
      </c>
      <c r="H26" s="141">
        <v>5374</v>
      </c>
      <c r="I26" s="140">
        <v>46625</v>
      </c>
      <c r="J26" s="140" t="s">
        <v>310</v>
      </c>
      <c r="K26" s="140">
        <v>630</v>
      </c>
      <c r="L26" s="140">
        <v>318</v>
      </c>
      <c r="M26" s="231"/>
      <c r="N26" s="231"/>
      <c r="O26" s="231"/>
      <c r="P26" s="231"/>
    </row>
    <row r="27" spans="1:16" ht="12" customHeight="1" x14ac:dyDescent="0.2">
      <c r="A27" s="295">
        <v>1992</v>
      </c>
      <c r="B27" s="140">
        <v>81016</v>
      </c>
      <c r="C27" s="140">
        <v>5780</v>
      </c>
      <c r="D27" s="140">
        <v>1246</v>
      </c>
      <c r="E27" s="140">
        <v>73990</v>
      </c>
      <c r="F27" s="228">
        <v>2761</v>
      </c>
      <c r="G27" s="140">
        <v>13926.2</v>
      </c>
      <c r="H27" s="141">
        <v>3668</v>
      </c>
      <c r="I27" s="140">
        <v>51189</v>
      </c>
      <c r="J27" s="140" t="s">
        <v>310</v>
      </c>
      <c r="K27" s="140">
        <v>855</v>
      </c>
      <c r="L27" s="140">
        <v>549</v>
      </c>
      <c r="M27" s="231"/>
      <c r="N27" s="231"/>
      <c r="O27" s="231"/>
      <c r="P27" s="231"/>
    </row>
    <row r="28" spans="1:16" ht="12" customHeight="1" x14ac:dyDescent="0.2">
      <c r="A28" s="295">
        <v>1993</v>
      </c>
      <c r="B28" s="140">
        <v>102908</v>
      </c>
      <c r="C28" s="140">
        <v>5390</v>
      </c>
      <c r="D28" s="140">
        <v>2055</v>
      </c>
      <c r="E28" s="140">
        <v>95458</v>
      </c>
      <c r="F28" s="228">
        <v>3198</v>
      </c>
      <c r="G28" s="140">
        <v>20349.706509539843</v>
      </c>
      <c r="H28" s="141">
        <v>8809</v>
      </c>
      <c r="I28" s="140">
        <v>54876</v>
      </c>
      <c r="J28" s="140" t="s">
        <v>310</v>
      </c>
      <c r="K28" s="140">
        <v>1170</v>
      </c>
      <c r="L28" s="140">
        <v>742</v>
      </c>
      <c r="M28" s="231"/>
      <c r="N28" s="231"/>
      <c r="O28" s="231"/>
      <c r="P28" s="231"/>
    </row>
    <row r="29" spans="1:16" ht="12" customHeight="1" x14ac:dyDescent="0.2">
      <c r="A29" s="295">
        <v>1994</v>
      </c>
      <c r="B29" s="140">
        <v>132839</v>
      </c>
      <c r="C29" s="140">
        <v>10</v>
      </c>
      <c r="D29" s="140">
        <v>55</v>
      </c>
      <c r="E29" s="140">
        <v>132766</v>
      </c>
      <c r="F29" s="228">
        <v>4774</v>
      </c>
      <c r="G29" s="140">
        <v>24855.641072925398</v>
      </c>
      <c r="H29" s="141">
        <v>9556</v>
      </c>
      <c r="I29" s="140">
        <v>85932</v>
      </c>
      <c r="J29" s="140" t="s">
        <v>310</v>
      </c>
      <c r="K29" s="140">
        <v>791</v>
      </c>
      <c r="L29" s="140">
        <v>406</v>
      </c>
      <c r="M29" s="231"/>
      <c r="N29" s="231"/>
      <c r="O29" s="231"/>
      <c r="P29" s="231"/>
    </row>
    <row r="30" spans="1:16" ht="12" customHeight="1" x14ac:dyDescent="0.2">
      <c r="A30" s="295">
        <v>1995</v>
      </c>
      <c r="B30" s="140">
        <v>106459</v>
      </c>
      <c r="C30" s="140">
        <v>46</v>
      </c>
      <c r="D30" s="140">
        <v>761</v>
      </c>
      <c r="E30" s="140">
        <v>105621</v>
      </c>
      <c r="F30" s="228">
        <v>4686</v>
      </c>
      <c r="G30" s="140">
        <v>18685.316001149095</v>
      </c>
      <c r="H30" s="141">
        <v>9304</v>
      </c>
      <c r="I30" s="140">
        <v>68186</v>
      </c>
      <c r="J30" s="140" t="s">
        <v>310</v>
      </c>
      <c r="K30" s="140">
        <v>1067</v>
      </c>
      <c r="L30" s="140">
        <v>350</v>
      </c>
      <c r="M30" s="231"/>
      <c r="N30" s="231"/>
      <c r="O30" s="231"/>
      <c r="P30" s="231"/>
    </row>
    <row r="31" spans="1:16" ht="12" customHeight="1" x14ac:dyDescent="0.2">
      <c r="A31" s="295">
        <v>1996</v>
      </c>
      <c r="B31" s="140">
        <v>143155</v>
      </c>
      <c r="C31" s="140">
        <v>3717</v>
      </c>
      <c r="D31" s="140">
        <v>3965</v>
      </c>
      <c r="E31" s="140">
        <v>135499</v>
      </c>
      <c r="F31" s="228">
        <v>4953</v>
      </c>
      <c r="G31" s="140">
        <v>29867.853010795094</v>
      </c>
      <c r="H31" s="141">
        <v>10233</v>
      </c>
      <c r="I31" s="140">
        <v>73929</v>
      </c>
      <c r="J31" s="140" t="s">
        <v>310</v>
      </c>
      <c r="K31" s="140">
        <v>1308</v>
      </c>
      <c r="L31" s="140">
        <v>639</v>
      </c>
      <c r="M31" s="231"/>
      <c r="N31" s="231"/>
      <c r="O31" s="231"/>
      <c r="P31" s="231"/>
    </row>
    <row r="32" spans="1:16" ht="12" customHeight="1" x14ac:dyDescent="0.2">
      <c r="A32" s="295">
        <v>1997</v>
      </c>
      <c r="B32" s="140">
        <v>161735</v>
      </c>
      <c r="C32" s="140">
        <v>1429</v>
      </c>
      <c r="D32" s="140">
        <v>7338</v>
      </c>
      <c r="E32" s="140">
        <v>152941</v>
      </c>
      <c r="F32" s="228">
        <v>4168</v>
      </c>
      <c r="G32" s="140">
        <v>42637</v>
      </c>
      <c r="H32" s="141">
        <v>20208</v>
      </c>
      <c r="I32" s="140">
        <v>67192</v>
      </c>
      <c r="J32" s="140" t="s">
        <v>310</v>
      </c>
      <c r="K32" s="140">
        <v>1451</v>
      </c>
      <c r="L32" s="140">
        <v>797</v>
      </c>
      <c r="M32" s="231"/>
      <c r="N32" s="231"/>
      <c r="O32" s="231"/>
      <c r="P32" s="231"/>
    </row>
    <row r="33" spans="1:16" ht="12" customHeight="1" x14ac:dyDescent="0.2">
      <c r="A33" s="295">
        <v>1998</v>
      </c>
      <c r="B33" s="140">
        <v>141575</v>
      </c>
      <c r="C33" s="140">
        <v>770</v>
      </c>
      <c r="D33" s="140">
        <v>3868</v>
      </c>
      <c r="E33" s="140">
        <v>137509</v>
      </c>
      <c r="F33" s="228">
        <v>4269</v>
      </c>
      <c r="G33" s="140">
        <v>33760.382734169587</v>
      </c>
      <c r="H33" s="141">
        <v>15908</v>
      </c>
      <c r="I33" s="140">
        <v>63791</v>
      </c>
      <c r="J33" s="140" t="s">
        <v>310</v>
      </c>
      <c r="K33" s="140">
        <v>1909</v>
      </c>
      <c r="L33" s="140">
        <v>306</v>
      </c>
      <c r="M33" s="231"/>
      <c r="N33" s="231"/>
      <c r="O33" s="231"/>
      <c r="P33" s="231"/>
    </row>
    <row r="34" spans="1:16" ht="12" customHeight="1" x14ac:dyDescent="0.2">
      <c r="A34" s="295">
        <v>1999</v>
      </c>
      <c r="B34" s="140">
        <v>165888.91404197906</v>
      </c>
      <c r="C34" s="140">
        <v>2133</v>
      </c>
      <c r="D34" s="140">
        <v>9142</v>
      </c>
      <c r="E34" s="140">
        <v>155756</v>
      </c>
      <c r="F34" s="228">
        <v>6031</v>
      </c>
      <c r="G34" s="140">
        <v>38821.712339910344</v>
      </c>
      <c r="H34" s="141">
        <v>7389</v>
      </c>
      <c r="I34" s="140">
        <v>78356</v>
      </c>
      <c r="J34" s="140" t="s">
        <v>310</v>
      </c>
      <c r="K34" s="140">
        <v>3381</v>
      </c>
      <c r="L34" s="140">
        <v>905</v>
      </c>
      <c r="M34" s="231"/>
      <c r="N34" s="231"/>
      <c r="O34" s="231"/>
      <c r="P34" s="231"/>
    </row>
    <row r="35" spans="1:16" ht="12" customHeight="1" x14ac:dyDescent="0.2">
      <c r="A35" s="295">
        <v>2000</v>
      </c>
      <c r="B35" s="140">
        <v>156595.42179438868</v>
      </c>
      <c r="C35" s="140">
        <v>5551</v>
      </c>
      <c r="D35" s="140">
        <v>5949</v>
      </c>
      <c r="E35" s="140">
        <v>145104</v>
      </c>
      <c r="F35" s="228">
        <v>4596</v>
      </c>
      <c r="G35" s="140">
        <v>36501.412711909164</v>
      </c>
      <c r="H35" s="201">
        <v>4985</v>
      </c>
      <c r="I35" s="140">
        <v>66378</v>
      </c>
      <c r="J35" s="140">
        <v>58513</v>
      </c>
      <c r="K35" s="140">
        <v>3694</v>
      </c>
      <c r="L35" s="140">
        <v>1148</v>
      </c>
      <c r="M35" s="231"/>
      <c r="N35" s="231"/>
      <c r="O35" s="231"/>
      <c r="P35" s="231"/>
    </row>
    <row r="36" spans="1:16" ht="12" customHeight="1" x14ac:dyDescent="0.2">
      <c r="A36" s="295">
        <v>2001</v>
      </c>
      <c r="B36" s="140">
        <v>232366.43997160014</v>
      </c>
      <c r="C36" s="140">
        <v>8151</v>
      </c>
      <c r="D36" s="140">
        <v>4634</v>
      </c>
      <c r="E36" s="140">
        <v>219801</v>
      </c>
      <c r="F36" s="228">
        <v>8014</v>
      </c>
      <c r="G36" s="140">
        <v>35421.89396029785</v>
      </c>
      <c r="H36" s="201">
        <v>12817</v>
      </c>
      <c r="I36" s="140">
        <v>110517</v>
      </c>
      <c r="J36" s="140">
        <v>72738</v>
      </c>
      <c r="K36" s="140">
        <v>8915</v>
      </c>
      <c r="L36" s="140">
        <v>5163</v>
      </c>
      <c r="M36" s="231"/>
      <c r="N36" s="231"/>
      <c r="O36" s="231"/>
      <c r="P36" s="231"/>
    </row>
    <row r="37" spans="1:16" ht="12" customHeight="1" x14ac:dyDescent="0.2">
      <c r="A37" s="295">
        <v>2002</v>
      </c>
      <c r="B37" s="140">
        <v>279547.55145646876</v>
      </c>
      <c r="C37" s="140">
        <v>6881</v>
      </c>
      <c r="D37" s="140">
        <v>12253</v>
      </c>
      <c r="E37" s="140">
        <v>257711</v>
      </c>
      <c r="F37" s="228">
        <v>13398</v>
      </c>
      <c r="G37" s="140">
        <v>57404.969794653807</v>
      </c>
      <c r="H37" s="201">
        <v>11907</v>
      </c>
      <c r="I37" s="140">
        <v>141682</v>
      </c>
      <c r="J37" s="140">
        <v>99728</v>
      </c>
      <c r="K37" s="140">
        <v>12351</v>
      </c>
      <c r="L37" s="140">
        <v>2116</v>
      </c>
      <c r="M37" s="231"/>
      <c r="N37" s="231"/>
      <c r="O37" s="231"/>
      <c r="P37" s="231"/>
    </row>
    <row r="38" spans="1:16" ht="12" customHeight="1" x14ac:dyDescent="0.2">
      <c r="A38" s="295">
        <v>2003</v>
      </c>
      <c r="B38" s="140">
        <v>374153.7844087804</v>
      </c>
      <c r="C38" s="140">
        <v>15930</v>
      </c>
      <c r="D38" s="140">
        <v>15299</v>
      </c>
      <c r="E38" s="140">
        <v>341208</v>
      </c>
      <c r="F38" s="228">
        <v>10619</v>
      </c>
      <c r="G38" s="140">
        <v>49060.219484788024</v>
      </c>
      <c r="H38" s="201">
        <v>13413</v>
      </c>
      <c r="I38" s="140">
        <v>179970</v>
      </c>
      <c r="J38" s="140">
        <v>146437</v>
      </c>
      <c r="K38" s="140">
        <v>11732</v>
      </c>
      <c r="L38" s="140">
        <v>4257</v>
      </c>
      <c r="M38" s="231"/>
      <c r="N38" s="231"/>
      <c r="O38" s="231"/>
      <c r="P38" s="231"/>
    </row>
    <row r="39" spans="1:16" ht="12" customHeight="1" x14ac:dyDescent="0.2">
      <c r="A39" s="295">
        <v>2004</v>
      </c>
      <c r="B39" s="140">
        <v>362804</v>
      </c>
      <c r="C39" s="140">
        <v>19760</v>
      </c>
      <c r="D39" s="140">
        <v>11591</v>
      </c>
      <c r="E39" s="140">
        <v>336585</v>
      </c>
      <c r="F39" s="228">
        <v>10685</v>
      </c>
      <c r="G39" s="140">
        <v>46566.153002419363</v>
      </c>
      <c r="H39" s="201">
        <v>13297</v>
      </c>
      <c r="I39" s="140">
        <v>170648</v>
      </c>
      <c r="J39" s="140">
        <v>122417</v>
      </c>
      <c r="K39" s="140">
        <v>14960</v>
      </c>
      <c r="L39" s="140">
        <v>3329</v>
      </c>
      <c r="M39" s="231"/>
      <c r="N39" s="231"/>
      <c r="O39" s="231"/>
      <c r="P39" s="231"/>
    </row>
    <row r="40" spans="1:16" ht="12" customHeight="1" x14ac:dyDescent="0.2">
      <c r="A40" s="295">
        <v>2005</v>
      </c>
      <c r="B40" s="142">
        <v>278538.70994184859</v>
      </c>
      <c r="C40" s="142">
        <v>8464</v>
      </c>
      <c r="D40" s="142">
        <v>14276.900000000001</v>
      </c>
      <c r="E40" s="142">
        <v>256119</v>
      </c>
      <c r="F40" s="231">
        <v>9703</v>
      </c>
      <c r="G40" s="142">
        <v>45776</v>
      </c>
      <c r="H40" s="201">
        <v>14936</v>
      </c>
      <c r="I40" s="142">
        <v>131550</v>
      </c>
      <c r="J40" s="142">
        <v>98777</v>
      </c>
      <c r="K40" s="142">
        <v>11194</v>
      </c>
      <c r="L40" s="142">
        <v>5177.2717047518627</v>
      </c>
      <c r="M40" s="231"/>
      <c r="N40" s="231"/>
      <c r="O40" s="231"/>
      <c r="P40" s="231"/>
    </row>
    <row r="41" spans="1:16" ht="12" customHeight="1" x14ac:dyDescent="0.2">
      <c r="A41" s="295">
        <v>2006</v>
      </c>
      <c r="B41" s="142">
        <v>230390</v>
      </c>
      <c r="C41" s="142">
        <v>8757</v>
      </c>
      <c r="D41" s="142">
        <v>8767</v>
      </c>
      <c r="E41" s="142">
        <v>132632</v>
      </c>
      <c r="F41" s="231">
        <v>5748</v>
      </c>
      <c r="G41" s="142">
        <v>44564.59832244362</v>
      </c>
      <c r="H41" s="201">
        <v>10955</v>
      </c>
      <c r="I41" s="142">
        <v>89081</v>
      </c>
      <c r="J41" s="142">
        <v>62567</v>
      </c>
      <c r="K41" s="142">
        <v>8048</v>
      </c>
      <c r="L41" s="142">
        <v>4668.7181784396935</v>
      </c>
      <c r="M41" s="231"/>
      <c r="N41" s="231"/>
      <c r="O41" s="231"/>
      <c r="P41" s="231"/>
    </row>
    <row r="42" spans="1:16" ht="12" customHeight="1" x14ac:dyDescent="0.2">
      <c r="A42" s="295">
        <v>2007</v>
      </c>
      <c r="B42" s="142">
        <v>114065</v>
      </c>
      <c r="C42" s="142">
        <v>2833</v>
      </c>
      <c r="D42" s="142">
        <v>5606</v>
      </c>
      <c r="E42" s="142">
        <v>105626</v>
      </c>
      <c r="F42" s="231">
        <v>5254</v>
      </c>
      <c r="G42" s="142">
        <v>18878.322425253558</v>
      </c>
      <c r="H42" s="201">
        <v>6361</v>
      </c>
      <c r="I42" s="142">
        <v>57268</v>
      </c>
      <c r="J42" s="142">
        <v>34201</v>
      </c>
      <c r="K42" s="142">
        <v>10197</v>
      </c>
      <c r="L42" s="142">
        <v>3742.4071883157312</v>
      </c>
      <c r="M42" s="231"/>
      <c r="N42" s="231"/>
      <c r="O42" s="231"/>
      <c r="P42" s="231"/>
    </row>
    <row r="43" spans="1:16" ht="12" customHeight="1" x14ac:dyDescent="0.2">
      <c r="A43" s="295">
        <v>2008</v>
      </c>
      <c r="B43" s="142">
        <v>197295</v>
      </c>
      <c r="C43" s="142">
        <v>7574</v>
      </c>
      <c r="D43" s="142">
        <v>6477</v>
      </c>
      <c r="E43" s="142">
        <v>183242</v>
      </c>
      <c r="F43" s="231">
        <v>7846</v>
      </c>
      <c r="G43" s="142">
        <v>39987.888163439216</v>
      </c>
      <c r="H43" s="201">
        <v>6907.59</v>
      </c>
      <c r="I43" s="142">
        <v>101869</v>
      </c>
      <c r="J43" s="142">
        <v>51757</v>
      </c>
      <c r="K43" s="142">
        <v>16628</v>
      </c>
      <c r="L43" s="142">
        <v>3929.5911395372659</v>
      </c>
      <c r="M43" s="231"/>
      <c r="N43" s="231"/>
      <c r="O43" s="231"/>
      <c r="P43" s="231"/>
    </row>
    <row r="44" spans="1:16" ht="12" customHeight="1" x14ac:dyDescent="0.2">
      <c r="A44" s="295">
        <v>2009</v>
      </c>
      <c r="B44" s="142">
        <v>212047.27724217853</v>
      </c>
      <c r="C44" s="142">
        <v>11601</v>
      </c>
      <c r="D44" s="142">
        <v>9749</v>
      </c>
      <c r="E44" s="142">
        <v>190695.27724217853</v>
      </c>
      <c r="F44" s="231">
        <v>7561</v>
      </c>
      <c r="G44" s="142">
        <v>58616.174835426827</v>
      </c>
      <c r="H44" s="201">
        <v>6428.5</v>
      </c>
      <c r="I44" s="142">
        <v>104544</v>
      </c>
      <c r="J44" s="142">
        <v>62428</v>
      </c>
      <c r="K44" s="142">
        <v>15167</v>
      </c>
      <c r="L44" s="142">
        <v>4976.7394399194764</v>
      </c>
      <c r="M44" s="231"/>
      <c r="N44" s="231"/>
      <c r="O44" s="231"/>
      <c r="P44" s="231"/>
    </row>
    <row r="45" spans="1:16" ht="12" customHeight="1" x14ac:dyDescent="0.2">
      <c r="A45" s="295">
        <v>2010</v>
      </c>
      <c r="B45" s="142">
        <v>324907.85571099864</v>
      </c>
      <c r="C45" s="142">
        <v>13536</v>
      </c>
      <c r="D45" s="142">
        <v>11009</v>
      </c>
      <c r="E45" s="142">
        <v>300319</v>
      </c>
      <c r="F45" s="231">
        <v>13615</v>
      </c>
      <c r="G45" s="142">
        <v>59115.108151312212</v>
      </c>
      <c r="H45" s="201">
        <v>9275</v>
      </c>
      <c r="I45" s="142">
        <v>146924.07776893451</v>
      </c>
      <c r="J45" s="142">
        <v>114230</v>
      </c>
      <c r="K45" s="142">
        <v>41815</v>
      </c>
      <c r="L45" s="142">
        <v>7995.1537439194199</v>
      </c>
      <c r="M45" s="231"/>
      <c r="N45" s="231"/>
      <c r="O45" s="231"/>
      <c r="P45" s="231"/>
    </row>
    <row r="46" spans="1:16" ht="12" customHeight="1" x14ac:dyDescent="0.2">
      <c r="A46" s="295">
        <v>2011</v>
      </c>
      <c r="B46" s="142">
        <v>322233.21633005375</v>
      </c>
      <c r="C46" s="142">
        <v>22215</v>
      </c>
      <c r="D46" s="142">
        <v>19641</v>
      </c>
      <c r="E46" s="142">
        <v>280377</v>
      </c>
      <c r="F46" s="231">
        <v>14531</v>
      </c>
      <c r="G46" s="142">
        <v>80288.303743036944</v>
      </c>
      <c r="H46" s="201">
        <v>17117</v>
      </c>
      <c r="I46" s="142">
        <v>161191</v>
      </c>
      <c r="J46" s="142">
        <v>93510</v>
      </c>
      <c r="K46" s="142">
        <v>25248</v>
      </c>
      <c r="L46" s="142">
        <v>8778.0910402962782</v>
      </c>
      <c r="M46" s="231"/>
      <c r="N46" s="231"/>
      <c r="O46" s="231"/>
      <c r="P46" s="231"/>
    </row>
    <row r="47" spans="1:16" ht="12" customHeight="1" x14ac:dyDescent="0.2">
      <c r="A47" s="295">
        <v>2012</v>
      </c>
      <c r="B47" s="142">
        <v>294947.36117348343</v>
      </c>
      <c r="C47" s="142">
        <v>16895</v>
      </c>
      <c r="D47" s="142">
        <v>23033</v>
      </c>
      <c r="E47" s="142">
        <v>255420</v>
      </c>
      <c r="F47" s="231">
        <v>16778</v>
      </c>
      <c r="G47" s="142">
        <v>61422.205344591086</v>
      </c>
      <c r="H47" s="201">
        <v>17624</v>
      </c>
      <c r="I47" s="142">
        <v>173472</v>
      </c>
      <c r="J47" s="142">
        <v>94925</v>
      </c>
      <c r="K47" s="142">
        <v>34688</v>
      </c>
      <c r="L47" s="142">
        <v>12797.322260880625</v>
      </c>
      <c r="M47" s="231"/>
      <c r="N47" s="231"/>
      <c r="O47" s="231"/>
      <c r="P47" s="231"/>
    </row>
    <row r="48" spans="1:16" ht="12" customHeight="1" x14ac:dyDescent="0.2">
      <c r="A48" s="295">
        <v>2013</v>
      </c>
      <c r="B48" s="142">
        <v>784115.75310245587</v>
      </c>
      <c r="C48" s="142">
        <v>47636</v>
      </c>
      <c r="D48" s="142">
        <v>34180.588272920621</v>
      </c>
      <c r="E48" s="142">
        <v>702503</v>
      </c>
      <c r="F48" s="231">
        <v>33224</v>
      </c>
      <c r="G48" s="142">
        <v>162963.6355595155</v>
      </c>
      <c r="H48" s="201">
        <v>18068</v>
      </c>
      <c r="I48" s="142">
        <v>454991</v>
      </c>
      <c r="J48" s="142">
        <v>305445</v>
      </c>
      <c r="K48" s="142">
        <v>56565</v>
      </c>
      <c r="L48" s="142">
        <v>21124</v>
      </c>
      <c r="M48" s="231"/>
      <c r="N48" s="231"/>
      <c r="O48" s="231"/>
      <c r="P48" s="231"/>
    </row>
    <row r="49" spans="1:16 16384:16384" ht="12" customHeight="1" x14ac:dyDescent="0.2">
      <c r="A49" s="295">
        <v>2014</v>
      </c>
      <c r="B49" s="142">
        <v>684227.9574169179</v>
      </c>
      <c r="C49" s="142">
        <v>53296</v>
      </c>
      <c r="D49" s="231">
        <v>30262.493309582518</v>
      </c>
      <c r="E49" s="142">
        <v>599580</v>
      </c>
      <c r="F49" s="231">
        <v>32504</v>
      </c>
      <c r="G49" s="142">
        <v>153685.2060175009</v>
      </c>
      <c r="H49" s="201">
        <v>17933</v>
      </c>
      <c r="I49" s="231">
        <v>410786</v>
      </c>
      <c r="J49" s="231">
        <v>233934</v>
      </c>
      <c r="K49" s="142">
        <v>60687</v>
      </c>
      <c r="L49" s="314">
        <v>14171.772625522603</v>
      </c>
      <c r="M49" s="231"/>
      <c r="N49" s="231"/>
      <c r="O49" s="231"/>
      <c r="P49" s="303"/>
    </row>
    <row r="50" spans="1:16 16384:16384" ht="12" customHeight="1" x14ac:dyDescent="0.2">
      <c r="A50" s="295">
        <v>2015</v>
      </c>
      <c r="B50" s="142">
        <v>795914.58272126294</v>
      </c>
      <c r="C50" s="142">
        <v>38375</v>
      </c>
      <c r="D50" s="231">
        <v>48015</v>
      </c>
      <c r="E50" s="142">
        <v>706440</v>
      </c>
      <c r="F50" s="231">
        <v>40516</v>
      </c>
      <c r="G50" s="142">
        <v>159717.34814814816</v>
      </c>
      <c r="H50" s="201">
        <v>17074</v>
      </c>
      <c r="I50" s="231">
        <v>396580</v>
      </c>
      <c r="J50" s="231">
        <v>323276</v>
      </c>
      <c r="K50" s="142">
        <v>59300</v>
      </c>
      <c r="L50" s="314">
        <v>16212</v>
      </c>
      <c r="M50" s="231"/>
      <c r="N50" s="231"/>
      <c r="O50" s="231"/>
      <c r="P50" s="303"/>
      <c r="XFD50" s="112" t="s">
        <v>488</v>
      </c>
    </row>
    <row r="51" spans="1:16 16384:16384" ht="12" customHeight="1" x14ac:dyDescent="0.2">
      <c r="A51" s="295">
        <v>2016</v>
      </c>
      <c r="B51" s="231">
        <v>406572</v>
      </c>
      <c r="C51" s="142">
        <v>32608</v>
      </c>
      <c r="D51" s="231">
        <v>24904</v>
      </c>
      <c r="E51" s="142">
        <v>348990</v>
      </c>
      <c r="F51" s="231">
        <v>21812</v>
      </c>
      <c r="G51" s="142">
        <v>89840</v>
      </c>
      <c r="H51" s="201">
        <v>11628</v>
      </c>
      <c r="I51" s="231">
        <v>239791</v>
      </c>
      <c r="J51" s="231">
        <v>151373</v>
      </c>
      <c r="K51" s="142">
        <v>34714</v>
      </c>
      <c r="L51" s="314">
        <v>9771.6975669353378</v>
      </c>
      <c r="M51" s="231"/>
      <c r="N51" s="231"/>
      <c r="O51" s="231"/>
      <c r="P51" s="303"/>
      <c r="XFD51" s="112" t="s">
        <v>488</v>
      </c>
    </row>
    <row r="52" spans="1:16 16384:16384" ht="12" customHeight="1" x14ac:dyDescent="0.2">
      <c r="A52" s="295">
        <v>2017</v>
      </c>
      <c r="B52" s="231">
        <v>297123</v>
      </c>
      <c r="C52" s="231">
        <v>12671</v>
      </c>
      <c r="D52" s="231">
        <v>32654</v>
      </c>
      <c r="E52" s="231">
        <v>266283</v>
      </c>
      <c r="F52" s="231">
        <v>14770</v>
      </c>
      <c r="G52" s="231">
        <v>77280</v>
      </c>
      <c r="H52" s="201">
        <v>4943</v>
      </c>
      <c r="I52" s="231">
        <v>156927</v>
      </c>
      <c r="J52" s="231">
        <v>96096</v>
      </c>
      <c r="K52" s="231">
        <v>26430</v>
      </c>
      <c r="L52" s="303">
        <v>6966</v>
      </c>
      <c r="M52" s="231"/>
      <c r="N52" s="231"/>
      <c r="O52" s="231"/>
      <c r="P52" s="303"/>
      <c r="XFD52" s="112" t="s">
        <v>488</v>
      </c>
    </row>
    <row r="53" spans="1:16 16384:16384" ht="12" customHeight="1" x14ac:dyDescent="0.2">
      <c r="A53" s="295">
        <v>2018</v>
      </c>
      <c r="B53" s="231">
        <v>149044</v>
      </c>
      <c r="C53" s="231">
        <v>3344</v>
      </c>
      <c r="D53" s="231">
        <v>10515</v>
      </c>
      <c r="E53" s="231">
        <v>134076</v>
      </c>
      <c r="F53" s="231">
        <v>9207</v>
      </c>
      <c r="G53" s="231">
        <v>30491</v>
      </c>
      <c r="H53" s="201">
        <v>4553</v>
      </c>
      <c r="I53" s="231">
        <v>100801</v>
      </c>
      <c r="J53" s="231">
        <v>58540</v>
      </c>
      <c r="K53" s="231">
        <v>16904</v>
      </c>
      <c r="L53" s="303">
        <v>6133</v>
      </c>
      <c r="M53" s="231"/>
      <c r="N53" s="231"/>
      <c r="O53" s="231"/>
      <c r="P53" s="303"/>
      <c r="XFD53" s="112" t="s">
        <v>488</v>
      </c>
    </row>
    <row r="54" spans="1:16 16384:16384" ht="12" customHeight="1" x14ac:dyDescent="0.2">
      <c r="A54" s="295">
        <v>2019</v>
      </c>
      <c r="B54" s="231">
        <v>212238</v>
      </c>
      <c r="C54" s="231">
        <v>3824</v>
      </c>
      <c r="D54" s="231">
        <v>9760</v>
      </c>
      <c r="E54" s="231">
        <v>198636</v>
      </c>
      <c r="F54" s="231">
        <v>14544</v>
      </c>
      <c r="G54" s="231">
        <v>40795</v>
      </c>
      <c r="H54" s="201">
        <v>20815</v>
      </c>
      <c r="I54" s="231">
        <v>128862</v>
      </c>
      <c r="J54" s="231">
        <v>77880</v>
      </c>
      <c r="K54" s="231">
        <v>15777</v>
      </c>
      <c r="L54" s="303">
        <v>6558</v>
      </c>
      <c r="M54" s="231"/>
      <c r="N54" s="231"/>
      <c r="O54" s="231"/>
      <c r="P54" s="303"/>
      <c r="XFD54" s="112" t="s">
        <v>488</v>
      </c>
    </row>
    <row r="55" spans="1:16 16384:16384" ht="12" customHeight="1" x14ac:dyDescent="0.2">
      <c r="A55" s="295">
        <v>2020</v>
      </c>
      <c r="B55" s="231">
        <v>299336</v>
      </c>
      <c r="C55" s="231">
        <v>11506</v>
      </c>
      <c r="D55" s="231">
        <v>14834</v>
      </c>
      <c r="E55" s="231">
        <v>272996</v>
      </c>
      <c r="F55" s="231">
        <v>16185</v>
      </c>
      <c r="G55" s="231">
        <v>57591</v>
      </c>
      <c r="H55" s="201">
        <v>8792</v>
      </c>
      <c r="I55" s="231">
        <v>186097</v>
      </c>
      <c r="J55" s="231">
        <v>98401</v>
      </c>
      <c r="K55" s="231">
        <v>24558</v>
      </c>
      <c r="L55" s="303">
        <v>8069</v>
      </c>
      <c r="M55" s="231"/>
      <c r="N55" s="231"/>
      <c r="O55" s="231"/>
      <c r="P55" s="303"/>
      <c r="XFD55" s="112" t="s">
        <v>488</v>
      </c>
    </row>
    <row r="56" spans="1:16 16384:16384" ht="12" customHeight="1" x14ac:dyDescent="0.2">
      <c r="A56" s="295">
        <v>2021</v>
      </c>
      <c r="B56" s="231">
        <v>239855</v>
      </c>
      <c r="C56" s="231">
        <v>7412</v>
      </c>
      <c r="D56" s="231">
        <v>15383</v>
      </c>
      <c r="E56" s="231">
        <v>217060</v>
      </c>
      <c r="F56" s="231">
        <v>14276</v>
      </c>
      <c r="G56" s="231">
        <v>27121</v>
      </c>
      <c r="H56" s="201">
        <v>7471</v>
      </c>
      <c r="I56" s="231">
        <v>172259</v>
      </c>
      <c r="J56" s="231">
        <v>86644</v>
      </c>
      <c r="K56" s="231">
        <v>31358</v>
      </c>
      <c r="L56" s="303">
        <v>7162</v>
      </c>
      <c r="M56" s="231"/>
      <c r="N56" s="231"/>
      <c r="O56" s="231"/>
      <c r="P56" s="303"/>
      <c r="XFD56" s="112" t="s">
        <v>488</v>
      </c>
    </row>
    <row r="57" spans="1:16 16384:16384" ht="12" customHeight="1" x14ac:dyDescent="0.2">
      <c r="A57" s="295">
        <v>2022</v>
      </c>
      <c r="B57" s="231">
        <v>254880</v>
      </c>
      <c r="C57" s="231">
        <v>8547</v>
      </c>
      <c r="D57" s="231">
        <v>18181</v>
      </c>
      <c r="E57" s="231">
        <v>228152</v>
      </c>
      <c r="F57" s="231">
        <v>17444</v>
      </c>
      <c r="G57" s="231">
        <v>41821</v>
      </c>
      <c r="H57" s="201">
        <v>13716</v>
      </c>
      <c r="I57" s="231">
        <v>156134</v>
      </c>
      <c r="J57" s="231">
        <v>53961</v>
      </c>
      <c r="K57" s="231">
        <v>46173</v>
      </c>
      <c r="L57" s="303">
        <v>13308</v>
      </c>
      <c r="M57" s="231"/>
      <c r="N57" s="231"/>
      <c r="O57" s="231"/>
      <c r="P57" s="303"/>
      <c r="XFD57" s="112" t="s">
        <v>488</v>
      </c>
    </row>
    <row r="58" spans="1:16 16384:16384" ht="12" customHeight="1" x14ac:dyDescent="0.2">
      <c r="A58" s="615" t="s">
        <v>489</v>
      </c>
      <c r="B58" s="228">
        <v>378000</v>
      </c>
      <c r="C58" s="228" t="s">
        <v>310</v>
      </c>
      <c r="D58" s="228" t="s">
        <v>310</v>
      </c>
      <c r="E58" s="228" t="s">
        <v>310</v>
      </c>
      <c r="F58" s="228" t="s">
        <v>310</v>
      </c>
      <c r="G58" s="228" t="s">
        <v>310</v>
      </c>
      <c r="H58" s="201" t="s">
        <v>310</v>
      </c>
      <c r="I58" s="304">
        <v>192296</v>
      </c>
      <c r="J58" s="228">
        <v>109133</v>
      </c>
      <c r="K58" s="228">
        <v>47001</v>
      </c>
      <c r="L58" s="630">
        <v>7491</v>
      </c>
      <c r="M58" s="231"/>
      <c r="N58" s="231"/>
      <c r="O58" s="231"/>
      <c r="P58" s="303"/>
      <c r="XFD58" s="112" t="s">
        <v>488</v>
      </c>
    </row>
    <row r="59" spans="1:16 16384:16384" ht="12" customHeight="1" x14ac:dyDescent="0.2">
      <c r="A59" s="207" t="s">
        <v>130</v>
      </c>
      <c r="B59" s="79"/>
      <c r="C59" s="79"/>
      <c r="D59" s="79"/>
      <c r="E59" s="79"/>
      <c r="F59" s="79"/>
      <c r="G59" s="79"/>
      <c r="H59" s="79"/>
      <c r="I59" s="143" t="s">
        <v>490</v>
      </c>
      <c r="J59" s="79" t="s">
        <v>491</v>
      </c>
      <c r="K59" s="79"/>
      <c r="L59" s="79"/>
      <c r="M59" s="231"/>
      <c r="N59" s="84"/>
      <c r="O59" s="84"/>
      <c r="P59" s="84"/>
    </row>
    <row r="60" spans="1:16 16384:16384" ht="12" customHeight="1" x14ac:dyDescent="0.2">
      <c r="A60" s="946" t="s">
        <v>492</v>
      </c>
      <c r="B60" s="946"/>
      <c r="C60" s="946"/>
      <c r="D60" s="946"/>
      <c r="E60" s="946"/>
      <c r="F60" s="946"/>
      <c r="G60" s="946"/>
      <c r="H60" s="946"/>
      <c r="I60" s="946"/>
      <c r="J60" s="946"/>
      <c r="K60" s="946"/>
      <c r="L60" s="946"/>
      <c r="M60" s="614"/>
      <c r="N60" s="614"/>
      <c r="O60" s="614"/>
      <c r="P60" s="614"/>
    </row>
    <row r="61" spans="1:16 16384:16384" ht="12" customHeight="1" x14ac:dyDescent="0.2">
      <c r="A61" s="946" t="s">
        <v>493</v>
      </c>
      <c r="B61" s="946"/>
      <c r="C61" s="946"/>
      <c r="D61" s="946"/>
      <c r="E61" s="946"/>
      <c r="F61" s="946"/>
      <c r="G61" s="946"/>
      <c r="H61" s="946"/>
      <c r="I61" s="946"/>
      <c r="J61" s="946"/>
      <c r="K61" s="946"/>
      <c r="L61" s="946"/>
      <c r="M61" s="614"/>
      <c r="N61" s="614"/>
      <c r="O61" s="614"/>
      <c r="P61" s="614"/>
    </row>
    <row r="62" spans="1:16 16384:16384" ht="12" customHeight="1" x14ac:dyDescent="0.2">
      <c r="A62" s="946" t="s">
        <v>494</v>
      </c>
      <c r="B62" s="946"/>
      <c r="C62" s="946"/>
      <c r="D62" s="946"/>
      <c r="E62" s="946"/>
      <c r="F62" s="946"/>
      <c r="G62" s="946"/>
      <c r="H62" s="946"/>
      <c r="I62" s="946"/>
      <c r="J62" s="946"/>
      <c r="K62" s="946"/>
      <c r="L62" s="946"/>
      <c r="M62" s="614"/>
      <c r="N62" s="614"/>
      <c r="O62" s="614"/>
      <c r="P62" s="614"/>
    </row>
    <row r="63" spans="1:16 16384:16384" ht="12" customHeight="1" x14ac:dyDescent="0.2">
      <c r="A63" s="946" t="s">
        <v>495</v>
      </c>
      <c r="B63" s="946"/>
      <c r="C63" s="946"/>
      <c r="D63" s="946"/>
      <c r="E63" s="946"/>
      <c r="F63" s="946"/>
      <c r="G63" s="946"/>
      <c r="H63" s="946"/>
      <c r="I63" s="946"/>
      <c r="J63" s="946"/>
      <c r="K63" s="946"/>
      <c r="L63" s="946"/>
      <c r="M63" s="614"/>
      <c r="N63" s="614"/>
      <c r="O63" s="614"/>
      <c r="P63" s="614"/>
    </row>
    <row r="64" spans="1:16 16384:16384" ht="12" customHeight="1" x14ac:dyDescent="0.2">
      <c r="A64" s="946" t="s">
        <v>496</v>
      </c>
      <c r="B64" s="946"/>
      <c r="C64" s="946"/>
      <c r="D64" s="946"/>
      <c r="E64" s="946"/>
      <c r="F64" s="946"/>
      <c r="G64" s="946"/>
      <c r="H64" s="946"/>
      <c r="I64" s="946"/>
      <c r="J64" s="946"/>
      <c r="K64" s="946"/>
      <c r="L64" s="946"/>
      <c r="M64" s="59"/>
      <c r="N64" s="59"/>
      <c r="O64" s="59"/>
      <c r="P64" s="59"/>
    </row>
    <row r="65" spans="1:16" ht="12" customHeight="1" x14ac:dyDescent="0.2">
      <c r="A65" s="946" t="s">
        <v>497</v>
      </c>
      <c r="B65" s="946"/>
      <c r="C65" s="946"/>
      <c r="D65" s="946"/>
      <c r="E65" s="1004"/>
      <c r="F65" s="1004"/>
      <c r="G65" s="1004"/>
      <c r="H65" s="1004"/>
      <c r="I65" s="1004"/>
      <c r="J65" s="1004"/>
      <c r="K65" s="1004"/>
      <c r="L65" s="1004"/>
      <c r="M65" s="614"/>
      <c r="N65" s="614"/>
      <c r="O65" s="614"/>
      <c r="P65" s="614"/>
    </row>
    <row r="66" spans="1:16" ht="12" customHeight="1" x14ac:dyDescent="0.2">
      <c r="A66" s="956" t="s">
        <v>498</v>
      </c>
      <c r="B66" s="956"/>
      <c r="C66" s="956"/>
      <c r="D66" s="956"/>
      <c r="E66" s="956"/>
      <c r="F66" s="956"/>
      <c r="G66" s="956"/>
      <c r="H66" s="956"/>
      <c r="I66" s="956"/>
      <c r="J66" s="956"/>
      <c r="K66" s="956"/>
      <c r="L66" s="956"/>
      <c r="M66" s="614"/>
      <c r="N66" s="614"/>
      <c r="O66" s="614"/>
      <c r="P66" s="614"/>
    </row>
    <row r="67" spans="1:16" ht="12" customHeight="1" x14ac:dyDescent="0.2">
      <c r="A67" s="956" t="s">
        <v>499</v>
      </c>
      <c r="B67" s="956"/>
      <c r="C67" s="956"/>
      <c r="D67" s="956"/>
      <c r="E67" s="956"/>
      <c r="F67" s="956"/>
      <c r="G67" s="956"/>
      <c r="H67" s="956"/>
      <c r="I67" s="956"/>
      <c r="J67" s="956"/>
      <c r="K67" s="956"/>
      <c r="L67" s="956"/>
      <c r="M67" s="614"/>
      <c r="N67" s="614"/>
      <c r="O67" s="614"/>
      <c r="P67" s="614"/>
    </row>
    <row r="68" spans="1:16" ht="12" customHeight="1" x14ac:dyDescent="0.2">
      <c r="A68" s="956" t="s">
        <v>500</v>
      </c>
      <c r="B68" s="956"/>
      <c r="C68" s="956"/>
      <c r="D68" s="956"/>
      <c r="E68" s="956"/>
      <c r="F68" s="956"/>
      <c r="G68" s="956"/>
      <c r="H68" s="956"/>
      <c r="I68" s="956"/>
      <c r="J68" s="956"/>
      <c r="K68" s="956"/>
      <c r="L68" s="956"/>
      <c r="M68" s="59"/>
      <c r="N68" s="59"/>
      <c r="O68" s="59"/>
      <c r="P68" s="59"/>
    </row>
    <row r="69" spans="1:16" ht="12" customHeight="1" x14ac:dyDescent="0.2">
      <c r="A69" s="956" t="s">
        <v>501</v>
      </c>
      <c r="B69" s="956"/>
      <c r="C69" s="956"/>
      <c r="D69" s="956"/>
      <c r="E69" s="956"/>
      <c r="F69" s="956"/>
      <c r="G69" s="956"/>
      <c r="H69" s="956"/>
      <c r="I69" s="956"/>
      <c r="J69" s="956"/>
      <c r="K69" s="956"/>
      <c r="L69" s="956"/>
      <c r="M69" s="59"/>
      <c r="N69" s="59"/>
      <c r="O69" s="59"/>
      <c r="P69" s="59"/>
    </row>
    <row r="70" spans="1:16" ht="12" customHeight="1" x14ac:dyDescent="0.2">
      <c r="A70" s="946" t="s">
        <v>502</v>
      </c>
      <c r="B70" s="946"/>
      <c r="C70" s="946"/>
      <c r="D70" s="946"/>
      <c r="E70" s="946"/>
      <c r="F70" s="946"/>
      <c r="G70" s="946"/>
      <c r="H70" s="946"/>
      <c r="I70" s="946"/>
      <c r="J70" s="946"/>
      <c r="K70" s="946"/>
      <c r="L70" s="946"/>
    </row>
    <row r="71" spans="1:16" ht="12" customHeight="1" x14ac:dyDescent="0.2">
      <c r="A71" s="956" t="s">
        <v>503</v>
      </c>
      <c r="B71" s="956"/>
      <c r="C71" s="956"/>
      <c r="D71" s="956"/>
      <c r="E71" s="956"/>
      <c r="F71" s="956"/>
      <c r="G71" s="956"/>
      <c r="H71" s="956"/>
      <c r="I71" s="956"/>
      <c r="J71" s="956"/>
      <c r="K71" s="956"/>
      <c r="L71" s="956"/>
    </row>
    <row r="84" spans="1:16" s="275" customFormat="1" ht="12" customHeight="1" x14ac:dyDescent="0.2">
      <c r="A84" s="243"/>
      <c r="B84" s="252"/>
      <c r="C84" s="252"/>
      <c r="D84" s="252"/>
      <c r="E84" s="252"/>
      <c r="F84" s="252"/>
      <c r="G84" s="252"/>
      <c r="H84" s="252"/>
      <c r="I84" s="252"/>
      <c r="J84" s="252"/>
      <c r="K84" s="252"/>
      <c r="L84" s="252"/>
      <c r="M84" s="252"/>
      <c r="N84" s="252"/>
      <c r="O84" s="252"/>
      <c r="P84" s="252"/>
    </row>
    <row r="90" spans="1:16" ht="12" customHeight="1" x14ac:dyDescent="0.2">
      <c r="B90" s="126"/>
      <c r="C90" s="126"/>
      <c r="D90" s="126"/>
      <c r="E90" s="126"/>
      <c r="F90" s="126"/>
      <c r="G90" s="126"/>
      <c r="H90" s="126"/>
      <c r="I90" s="126"/>
      <c r="J90" s="126"/>
      <c r="K90" s="126"/>
      <c r="L90" s="126"/>
      <c r="M90" s="126"/>
      <c r="N90" s="126"/>
      <c r="O90" s="126"/>
      <c r="P90" s="126"/>
    </row>
    <row r="91" spans="1:16" ht="22.5" customHeight="1" x14ac:dyDescent="0.2">
      <c r="A91" s="939" t="s">
        <v>504</v>
      </c>
      <c r="B91" s="939"/>
      <c r="C91" s="939"/>
      <c r="D91" s="939"/>
      <c r="E91" s="939"/>
      <c r="F91" s="939"/>
      <c r="G91" s="939"/>
      <c r="H91" s="939"/>
      <c r="I91" s="939"/>
      <c r="J91" s="939"/>
      <c r="K91" s="939"/>
      <c r="L91" s="939"/>
      <c r="M91" s="126"/>
      <c r="N91" s="126"/>
      <c r="O91" s="126"/>
      <c r="P91" s="126"/>
    </row>
    <row r="92" spans="1:16" ht="9.75" customHeight="1" x14ac:dyDescent="0.2">
      <c r="A92" s="310"/>
      <c r="B92" s="316"/>
      <c r="C92" s="316"/>
      <c r="D92" s="161"/>
      <c r="E92" s="316"/>
      <c r="F92" s="316"/>
      <c r="G92" s="316"/>
      <c r="H92" s="1000" t="s">
        <v>395</v>
      </c>
      <c r="I92" s="1000"/>
      <c r="J92" s="1000"/>
      <c r="K92" s="1000"/>
      <c r="L92" s="1000"/>
      <c r="M92" s="316"/>
      <c r="N92" s="987"/>
      <c r="O92" s="987"/>
      <c r="P92" s="987"/>
    </row>
    <row r="93" spans="1:16" ht="12" customHeight="1" x14ac:dyDescent="0.2">
      <c r="A93" s="53"/>
      <c r="B93" s="968" t="s">
        <v>392</v>
      </c>
      <c r="C93" s="996" t="s">
        <v>393</v>
      </c>
      <c r="D93" s="996"/>
      <c r="E93" s="52"/>
      <c r="F93" s="998" t="s">
        <v>461</v>
      </c>
      <c r="G93" s="998"/>
      <c r="H93" s="987" t="s">
        <v>481</v>
      </c>
      <c r="I93" s="987" t="s">
        <v>482</v>
      </c>
      <c r="J93" s="1001" t="s">
        <v>483</v>
      </c>
      <c r="K93" s="987" t="s">
        <v>484</v>
      </c>
      <c r="L93" s="987" t="s">
        <v>485</v>
      </c>
      <c r="M93" s="77"/>
      <c r="N93" s="999"/>
      <c r="O93" s="987"/>
      <c r="P93" s="987"/>
    </row>
    <row r="94" spans="1:16" ht="12" customHeight="1" x14ac:dyDescent="0.2">
      <c r="A94" s="940" t="s">
        <v>486</v>
      </c>
      <c r="B94" s="968"/>
      <c r="C94" s="987" t="s">
        <v>462</v>
      </c>
      <c r="D94" s="161"/>
      <c r="E94" s="987" t="s">
        <v>487</v>
      </c>
      <c r="F94" s="80"/>
      <c r="G94" s="987" t="s">
        <v>464</v>
      </c>
      <c r="H94" s="987"/>
      <c r="I94" s="987"/>
      <c r="J94" s="1001"/>
      <c r="K94" s="987"/>
      <c r="L94" s="987"/>
      <c r="M94" s="161"/>
      <c r="N94" s="999"/>
      <c r="O94" s="987"/>
      <c r="P94" s="987"/>
    </row>
    <row r="95" spans="1:16" ht="12" customHeight="1" x14ac:dyDescent="0.2">
      <c r="A95" s="966"/>
      <c r="B95" s="969"/>
      <c r="C95" s="988"/>
      <c r="D95" s="355" t="s">
        <v>400</v>
      </c>
      <c r="E95" s="988"/>
      <c r="F95" s="367" t="s">
        <v>465</v>
      </c>
      <c r="G95" s="988"/>
      <c r="H95" s="988"/>
      <c r="I95" s="988"/>
      <c r="J95" s="1002"/>
      <c r="K95" s="988"/>
      <c r="L95" s="988"/>
      <c r="M95" s="161"/>
      <c r="N95" s="999"/>
      <c r="O95" s="987"/>
      <c r="P95" s="987"/>
    </row>
    <row r="96" spans="1:16" ht="12" customHeight="1" x14ac:dyDescent="0.2">
      <c r="A96" s="90" t="s">
        <v>44</v>
      </c>
      <c r="B96" s="140">
        <f>AVERAGE(B16:B20)</f>
        <v>111873.2</v>
      </c>
      <c r="C96" s="140">
        <f t="shared" ref="C96:L96" si="0">AVERAGE(C16:C20)</f>
        <v>13880</v>
      </c>
      <c r="D96" s="140">
        <f t="shared" si="0"/>
        <v>3020</v>
      </c>
      <c r="E96" s="140">
        <f t="shared" si="0"/>
        <v>94120</v>
      </c>
      <c r="F96" s="140" t="s">
        <v>459</v>
      </c>
      <c r="G96" s="140">
        <f t="shared" si="0"/>
        <v>26700</v>
      </c>
      <c r="H96" s="140">
        <f t="shared" si="0"/>
        <v>5550.8699329192004</v>
      </c>
      <c r="I96" s="140">
        <f t="shared" si="0"/>
        <v>51041.599999999999</v>
      </c>
      <c r="J96" s="140" t="s">
        <v>310</v>
      </c>
      <c r="K96" s="140">
        <f t="shared" si="0"/>
        <v>585.20000000000005</v>
      </c>
      <c r="L96" s="140">
        <f t="shared" si="0"/>
        <v>450</v>
      </c>
      <c r="M96" s="231"/>
      <c r="N96" s="231"/>
      <c r="O96" s="231"/>
      <c r="P96" s="231"/>
    </row>
    <row r="97" spans="1:16" ht="12" customHeight="1" x14ac:dyDescent="0.2">
      <c r="A97" s="90" t="s">
        <v>45</v>
      </c>
      <c r="B97" s="140">
        <f>AVERAGE(B21:B25)</f>
        <v>291407</v>
      </c>
      <c r="C97" s="140">
        <f t="shared" ref="C97:L97" si="1">AVERAGE(C21:C25)</f>
        <v>61498.6</v>
      </c>
      <c r="D97" s="140">
        <f t="shared" si="1"/>
        <v>11169</v>
      </c>
      <c r="E97" s="140">
        <f t="shared" si="1"/>
        <v>222336.6</v>
      </c>
      <c r="F97" s="140">
        <f>AVERAGE(F24:F25)</f>
        <v>5453.5</v>
      </c>
      <c r="G97" s="140">
        <f t="shared" si="1"/>
        <v>100379.3747395106</v>
      </c>
      <c r="H97" s="140">
        <f t="shared" si="1"/>
        <v>7080.8566328856004</v>
      </c>
      <c r="I97" s="140">
        <f t="shared" si="1"/>
        <v>107251.6</v>
      </c>
      <c r="J97" s="140" t="s">
        <v>310</v>
      </c>
      <c r="K97" s="140">
        <f t="shared" si="1"/>
        <v>690.4</v>
      </c>
      <c r="L97" s="140">
        <f t="shared" si="1"/>
        <v>288.60000000000002</v>
      </c>
      <c r="M97" s="231"/>
      <c r="N97" s="231"/>
      <c r="O97" s="231"/>
      <c r="P97" s="231"/>
    </row>
    <row r="98" spans="1:16" ht="12" customHeight="1" x14ac:dyDescent="0.2">
      <c r="A98" s="90" t="s">
        <v>46</v>
      </c>
      <c r="B98" s="140">
        <f>AVERAGE(B26:B30)</f>
        <v>105301.6</v>
      </c>
      <c r="C98" s="140">
        <f t="shared" ref="C98:L98" si="2">AVERAGE(C26:C30)</f>
        <v>4999.8</v>
      </c>
      <c r="D98" s="140">
        <f t="shared" si="2"/>
        <v>1150.8</v>
      </c>
      <c r="E98" s="140">
        <f t="shared" si="2"/>
        <v>99028.4</v>
      </c>
      <c r="F98" s="140">
        <f t="shared" si="2"/>
        <v>3944.6</v>
      </c>
      <c r="G98" s="140">
        <f t="shared" si="2"/>
        <v>20813.294212678062</v>
      </c>
      <c r="H98" s="140">
        <f t="shared" si="2"/>
        <v>7342.2</v>
      </c>
      <c r="I98" s="140">
        <f t="shared" si="2"/>
        <v>61361.599999999999</v>
      </c>
      <c r="J98" s="140" t="s">
        <v>310</v>
      </c>
      <c r="K98" s="140">
        <f t="shared" si="2"/>
        <v>902.6</v>
      </c>
      <c r="L98" s="140">
        <f t="shared" si="2"/>
        <v>473</v>
      </c>
      <c r="M98" s="231"/>
      <c r="N98" s="231"/>
      <c r="O98" s="231"/>
      <c r="P98" s="231"/>
    </row>
    <row r="99" spans="1:16" ht="12" customHeight="1" x14ac:dyDescent="0.2">
      <c r="A99" s="90" t="s">
        <v>47</v>
      </c>
      <c r="B99" s="140">
        <f>AVERAGE(B31:B35)</f>
        <v>153789.86716727354</v>
      </c>
      <c r="C99" s="140">
        <f t="shared" ref="C99:L99" si="3">AVERAGE(C31:C35)</f>
        <v>2720</v>
      </c>
      <c r="D99" s="140">
        <f t="shared" si="3"/>
        <v>6052.4</v>
      </c>
      <c r="E99" s="140">
        <f t="shared" si="3"/>
        <v>145361.79999999999</v>
      </c>
      <c r="F99" s="140">
        <f t="shared" si="3"/>
        <v>4803.3999999999996</v>
      </c>
      <c r="G99" s="140">
        <f t="shared" si="3"/>
        <v>36317.672159356836</v>
      </c>
      <c r="H99" s="140">
        <f t="shared" si="3"/>
        <v>11744.6</v>
      </c>
      <c r="I99" s="140">
        <f t="shared" si="3"/>
        <v>69929.2</v>
      </c>
      <c r="J99" s="140">
        <f t="shared" si="3"/>
        <v>58513</v>
      </c>
      <c r="K99" s="140">
        <f t="shared" si="3"/>
        <v>2348.6</v>
      </c>
      <c r="L99" s="140">
        <f t="shared" si="3"/>
        <v>759</v>
      </c>
      <c r="M99" s="231"/>
      <c r="N99" s="231"/>
      <c r="O99" s="231"/>
      <c r="P99" s="231"/>
    </row>
    <row r="100" spans="1:16" ht="12" customHeight="1" x14ac:dyDescent="0.2">
      <c r="A100" s="90" t="s">
        <v>48</v>
      </c>
      <c r="B100" s="140">
        <f>AVERAGE(B36:B40)</f>
        <v>305482.09715573961</v>
      </c>
      <c r="C100" s="140">
        <f t="shared" ref="C100:L100" si="4">AVERAGE(C36:C40)</f>
        <v>11837.2</v>
      </c>
      <c r="D100" s="140">
        <f t="shared" si="4"/>
        <v>11610.78</v>
      </c>
      <c r="E100" s="140">
        <f t="shared" si="4"/>
        <v>282284.79999999999</v>
      </c>
      <c r="F100" s="140">
        <f t="shared" si="4"/>
        <v>10483.799999999999</v>
      </c>
      <c r="G100" s="140">
        <f t="shared" si="4"/>
        <v>46845.847248431804</v>
      </c>
      <c r="H100" s="140">
        <f t="shared" si="4"/>
        <v>13274</v>
      </c>
      <c r="I100" s="140">
        <f t="shared" si="4"/>
        <v>146873.4</v>
      </c>
      <c r="J100" s="140">
        <f t="shared" si="4"/>
        <v>108019.4</v>
      </c>
      <c r="K100" s="140">
        <f t="shared" si="4"/>
        <v>11830.4</v>
      </c>
      <c r="L100" s="140">
        <f t="shared" si="4"/>
        <v>4008.4543409503726</v>
      </c>
      <c r="M100" s="231"/>
      <c r="N100" s="231"/>
      <c r="O100" s="231"/>
      <c r="P100" s="231"/>
    </row>
    <row r="101" spans="1:16" ht="12" customHeight="1" x14ac:dyDescent="0.2">
      <c r="A101" s="90" t="s">
        <v>49</v>
      </c>
      <c r="B101" s="140">
        <f>AVERAGE(B41:B45)</f>
        <v>215741.02659063545</v>
      </c>
      <c r="C101" s="140">
        <f t="shared" ref="C101:L101" si="5">AVERAGE(C41:C45)</f>
        <v>8860.2000000000007</v>
      </c>
      <c r="D101" s="140">
        <f t="shared" si="5"/>
        <v>8321.6</v>
      </c>
      <c r="E101" s="140">
        <f t="shared" si="5"/>
        <v>182502.8554484357</v>
      </c>
      <c r="F101" s="140">
        <f t="shared" si="5"/>
        <v>8004.8</v>
      </c>
      <c r="G101" s="140">
        <f t="shared" si="5"/>
        <v>44232.418379575087</v>
      </c>
      <c r="H101" s="140">
        <f t="shared" si="5"/>
        <v>7985.4179999999997</v>
      </c>
      <c r="I101" s="140">
        <f t="shared" si="5"/>
        <v>99937.215553786911</v>
      </c>
      <c r="J101" s="140">
        <f t="shared" si="5"/>
        <v>65036.6</v>
      </c>
      <c r="K101" s="140">
        <f t="shared" si="5"/>
        <v>18371</v>
      </c>
      <c r="L101" s="140">
        <f t="shared" si="5"/>
        <v>5062.5219380263179</v>
      </c>
      <c r="M101" s="231"/>
      <c r="N101" s="231"/>
      <c r="O101" s="231"/>
      <c r="P101" s="231"/>
    </row>
    <row r="102" spans="1:16" ht="12" customHeight="1" x14ac:dyDescent="0.2">
      <c r="A102" s="295">
        <v>2011</v>
      </c>
      <c r="B102" s="142">
        <f t="shared" ref="B102:L102" si="6">B46</f>
        <v>322233.21633005375</v>
      </c>
      <c r="C102" s="142">
        <f t="shared" si="6"/>
        <v>22215</v>
      </c>
      <c r="D102" s="142">
        <f t="shared" si="6"/>
        <v>19641</v>
      </c>
      <c r="E102" s="142">
        <f t="shared" si="6"/>
        <v>280377</v>
      </c>
      <c r="F102" s="142">
        <f t="shared" si="6"/>
        <v>14531</v>
      </c>
      <c r="G102" s="142">
        <f t="shared" si="6"/>
        <v>80288.303743036944</v>
      </c>
      <c r="H102" s="142">
        <f t="shared" si="6"/>
        <v>17117</v>
      </c>
      <c r="I102" s="142">
        <f t="shared" si="6"/>
        <v>161191</v>
      </c>
      <c r="J102" s="142">
        <f t="shared" si="6"/>
        <v>93510</v>
      </c>
      <c r="K102" s="142">
        <f t="shared" si="6"/>
        <v>25248</v>
      </c>
      <c r="L102" s="142">
        <f t="shared" si="6"/>
        <v>8778.0910402962782</v>
      </c>
      <c r="M102" s="231"/>
      <c r="N102" s="231"/>
      <c r="O102" s="231"/>
      <c r="P102" s="231"/>
    </row>
    <row r="103" spans="1:16" ht="12" customHeight="1" x14ac:dyDescent="0.2">
      <c r="A103" s="295">
        <v>2012</v>
      </c>
      <c r="B103" s="142">
        <f t="shared" ref="B103:L103" si="7">B47</f>
        <v>294947.36117348343</v>
      </c>
      <c r="C103" s="142">
        <f t="shared" si="7"/>
        <v>16895</v>
      </c>
      <c r="D103" s="142">
        <f t="shared" si="7"/>
        <v>23033</v>
      </c>
      <c r="E103" s="142">
        <f t="shared" si="7"/>
        <v>255420</v>
      </c>
      <c r="F103" s="142">
        <f t="shared" si="7"/>
        <v>16778</v>
      </c>
      <c r="G103" s="142">
        <f t="shared" si="7"/>
        <v>61422.205344591086</v>
      </c>
      <c r="H103" s="142">
        <f t="shared" si="7"/>
        <v>17624</v>
      </c>
      <c r="I103" s="142">
        <f t="shared" si="7"/>
        <v>173472</v>
      </c>
      <c r="J103" s="142">
        <f t="shared" si="7"/>
        <v>94925</v>
      </c>
      <c r="K103" s="142">
        <f t="shared" si="7"/>
        <v>34688</v>
      </c>
      <c r="L103" s="142">
        <f t="shared" si="7"/>
        <v>12797.322260880625</v>
      </c>
      <c r="M103" s="231"/>
      <c r="N103" s="231"/>
      <c r="O103" s="231"/>
      <c r="P103" s="231"/>
    </row>
    <row r="104" spans="1:16" ht="12" customHeight="1" x14ac:dyDescent="0.2">
      <c r="A104" s="295">
        <v>2013</v>
      </c>
      <c r="B104" s="142">
        <f t="shared" ref="B104:L104" si="8">B48</f>
        <v>784115.75310245587</v>
      </c>
      <c r="C104" s="142">
        <f t="shared" si="8"/>
        <v>47636</v>
      </c>
      <c r="D104" s="142">
        <f t="shared" si="8"/>
        <v>34180.588272920621</v>
      </c>
      <c r="E104" s="142">
        <f t="shared" si="8"/>
        <v>702503</v>
      </c>
      <c r="F104" s="142">
        <f t="shared" si="8"/>
        <v>33224</v>
      </c>
      <c r="G104" s="142">
        <f t="shared" si="8"/>
        <v>162963.6355595155</v>
      </c>
      <c r="H104" s="142">
        <f t="shared" si="8"/>
        <v>18068</v>
      </c>
      <c r="I104" s="142">
        <f t="shared" si="8"/>
        <v>454991</v>
      </c>
      <c r="J104" s="142">
        <f t="shared" si="8"/>
        <v>305445</v>
      </c>
      <c r="K104" s="142">
        <f t="shared" si="8"/>
        <v>56565</v>
      </c>
      <c r="L104" s="142">
        <f t="shared" si="8"/>
        <v>21124</v>
      </c>
      <c r="M104" s="231"/>
      <c r="N104" s="231"/>
      <c r="O104" s="231"/>
      <c r="P104" s="231"/>
    </row>
    <row r="105" spans="1:16" ht="12" customHeight="1" x14ac:dyDescent="0.2">
      <c r="A105" s="295">
        <v>2014</v>
      </c>
      <c r="B105" s="142">
        <f t="shared" ref="B105:L105" si="9">B49</f>
        <v>684227.9574169179</v>
      </c>
      <c r="C105" s="142">
        <f t="shared" si="9"/>
        <v>53296</v>
      </c>
      <c r="D105" s="142">
        <f t="shared" si="9"/>
        <v>30262.493309582518</v>
      </c>
      <c r="E105" s="142">
        <f t="shared" si="9"/>
        <v>599580</v>
      </c>
      <c r="F105" s="142">
        <f t="shared" si="9"/>
        <v>32504</v>
      </c>
      <c r="G105" s="142">
        <f t="shared" si="9"/>
        <v>153685.2060175009</v>
      </c>
      <c r="H105" s="142">
        <f t="shared" si="9"/>
        <v>17933</v>
      </c>
      <c r="I105" s="142">
        <f t="shared" si="9"/>
        <v>410786</v>
      </c>
      <c r="J105" s="142">
        <f t="shared" si="9"/>
        <v>233934</v>
      </c>
      <c r="K105" s="142">
        <f t="shared" si="9"/>
        <v>60687</v>
      </c>
      <c r="L105" s="142">
        <f t="shared" si="9"/>
        <v>14171.772625522603</v>
      </c>
      <c r="M105" s="231"/>
      <c r="N105" s="231"/>
      <c r="O105" s="231"/>
      <c r="P105" s="231"/>
    </row>
    <row r="106" spans="1:16" ht="12" customHeight="1" x14ac:dyDescent="0.2">
      <c r="A106" s="295">
        <v>2015</v>
      </c>
      <c r="B106" s="142">
        <f t="shared" ref="B106:L106" si="10">B50</f>
        <v>795914.58272126294</v>
      </c>
      <c r="C106" s="142">
        <f t="shared" si="10"/>
        <v>38375</v>
      </c>
      <c r="D106" s="142">
        <f t="shared" si="10"/>
        <v>48015</v>
      </c>
      <c r="E106" s="142">
        <f t="shared" si="10"/>
        <v>706440</v>
      </c>
      <c r="F106" s="142">
        <f t="shared" si="10"/>
        <v>40516</v>
      </c>
      <c r="G106" s="142">
        <f t="shared" si="10"/>
        <v>159717.34814814816</v>
      </c>
      <c r="H106" s="142">
        <f t="shared" si="10"/>
        <v>17074</v>
      </c>
      <c r="I106" s="142">
        <f t="shared" si="10"/>
        <v>396580</v>
      </c>
      <c r="J106" s="142">
        <f t="shared" si="10"/>
        <v>323276</v>
      </c>
      <c r="K106" s="142">
        <f t="shared" si="10"/>
        <v>59300</v>
      </c>
      <c r="L106" s="142">
        <f t="shared" si="10"/>
        <v>16212</v>
      </c>
      <c r="M106" s="231"/>
      <c r="N106" s="231"/>
      <c r="O106" s="231"/>
      <c r="P106" s="231"/>
    </row>
    <row r="107" spans="1:16" ht="12" customHeight="1" x14ac:dyDescent="0.2">
      <c r="A107" s="295">
        <v>2016</v>
      </c>
      <c r="B107" s="142">
        <f t="shared" ref="B107:L107" si="11">B51</f>
        <v>406572</v>
      </c>
      <c r="C107" s="142">
        <f t="shared" si="11"/>
        <v>32608</v>
      </c>
      <c r="D107" s="142">
        <f t="shared" si="11"/>
        <v>24904</v>
      </c>
      <c r="E107" s="142">
        <f t="shared" si="11"/>
        <v>348990</v>
      </c>
      <c r="F107" s="142">
        <f t="shared" si="11"/>
        <v>21812</v>
      </c>
      <c r="G107" s="142">
        <f t="shared" si="11"/>
        <v>89840</v>
      </c>
      <c r="H107" s="142">
        <f t="shared" si="11"/>
        <v>11628</v>
      </c>
      <c r="I107" s="142">
        <f t="shared" si="11"/>
        <v>239791</v>
      </c>
      <c r="J107" s="142">
        <f t="shared" si="11"/>
        <v>151373</v>
      </c>
      <c r="K107" s="142">
        <f t="shared" si="11"/>
        <v>34714</v>
      </c>
      <c r="L107" s="142">
        <f t="shared" si="11"/>
        <v>9771.6975669353378</v>
      </c>
      <c r="M107" s="231"/>
      <c r="N107" s="231"/>
      <c r="O107" s="231"/>
      <c r="P107" s="231"/>
    </row>
    <row r="108" spans="1:16" ht="12" customHeight="1" x14ac:dyDescent="0.2">
      <c r="A108" s="295">
        <v>2017</v>
      </c>
      <c r="B108" s="142">
        <f t="shared" ref="B108:L108" si="12">B52</f>
        <v>297123</v>
      </c>
      <c r="C108" s="142">
        <f t="shared" si="12"/>
        <v>12671</v>
      </c>
      <c r="D108" s="142">
        <f t="shared" si="12"/>
        <v>32654</v>
      </c>
      <c r="E108" s="142">
        <f t="shared" si="12"/>
        <v>266283</v>
      </c>
      <c r="F108" s="142">
        <f t="shared" si="12"/>
        <v>14770</v>
      </c>
      <c r="G108" s="142">
        <f t="shared" si="12"/>
        <v>77280</v>
      </c>
      <c r="H108" s="142">
        <f t="shared" si="12"/>
        <v>4943</v>
      </c>
      <c r="I108" s="142">
        <f t="shared" si="12"/>
        <v>156927</v>
      </c>
      <c r="J108" s="142">
        <f t="shared" si="12"/>
        <v>96096</v>
      </c>
      <c r="K108" s="142">
        <f t="shared" si="12"/>
        <v>26430</v>
      </c>
      <c r="L108" s="142">
        <f t="shared" si="12"/>
        <v>6966</v>
      </c>
      <c r="M108" s="231"/>
      <c r="N108" s="231"/>
      <c r="O108" s="231"/>
      <c r="P108" s="231"/>
    </row>
    <row r="109" spans="1:16" ht="12" customHeight="1" x14ac:dyDescent="0.2">
      <c r="A109" s="295">
        <v>2018</v>
      </c>
      <c r="B109" s="142">
        <f t="shared" ref="B109:L109" si="13">B53</f>
        <v>149044</v>
      </c>
      <c r="C109" s="142">
        <f t="shared" si="13"/>
        <v>3344</v>
      </c>
      <c r="D109" s="142">
        <f t="shared" si="13"/>
        <v>10515</v>
      </c>
      <c r="E109" s="142">
        <f t="shared" si="13"/>
        <v>134076</v>
      </c>
      <c r="F109" s="142">
        <f t="shared" si="13"/>
        <v>9207</v>
      </c>
      <c r="G109" s="142">
        <f t="shared" si="13"/>
        <v>30491</v>
      </c>
      <c r="H109" s="142">
        <f t="shared" si="13"/>
        <v>4553</v>
      </c>
      <c r="I109" s="142">
        <f t="shared" si="13"/>
        <v>100801</v>
      </c>
      <c r="J109" s="142">
        <f t="shared" si="13"/>
        <v>58540</v>
      </c>
      <c r="K109" s="142">
        <f t="shared" si="13"/>
        <v>16904</v>
      </c>
      <c r="L109" s="142">
        <f t="shared" si="13"/>
        <v>6133</v>
      </c>
      <c r="M109" s="231"/>
      <c r="N109" s="231"/>
      <c r="O109" s="231"/>
      <c r="P109" s="231"/>
    </row>
    <row r="110" spans="1:16" ht="12" customHeight="1" x14ac:dyDescent="0.2">
      <c r="A110" s="295">
        <v>2019</v>
      </c>
      <c r="B110" s="142">
        <f t="shared" ref="B110:L110" si="14">B54</f>
        <v>212238</v>
      </c>
      <c r="C110" s="142">
        <f t="shared" si="14"/>
        <v>3824</v>
      </c>
      <c r="D110" s="142">
        <f t="shared" si="14"/>
        <v>9760</v>
      </c>
      <c r="E110" s="142">
        <f t="shared" si="14"/>
        <v>198636</v>
      </c>
      <c r="F110" s="142">
        <f t="shared" si="14"/>
        <v>14544</v>
      </c>
      <c r="G110" s="142">
        <f t="shared" si="14"/>
        <v>40795</v>
      </c>
      <c r="H110" s="142">
        <f t="shared" si="14"/>
        <v>20815</v>
      </c>
      <c r="I110" s="142">
        <f t="shared" si="14"/>
        <v>128862</v>
      </c>
      <c r="J110" s="142">
        <f t="shared" si="14"/>
        <v>77880</v>
      </c>
      <c r="K110" s="142">
        <f t="shared" si="14"/>
        <v>15777</v>
      </c>
      <c r="L110" s="142">
        <f t="shared" si="14"/>
        <v>6558</v>
      </c>
      <c r="M110" s="231"/>
      <c r="N110" s="231"/>
      <c r="O110" s="231"/>
      <c r="P110" s="231"/>
    </row>
    <row r="111" spans="1:16" ht="12" customHeight="1" x14ac:dyDescent="0.2">
      <c r="A111" s="295">
        <v>2020</v>
      </c>
      <c r="B111" s="142">
        <f t="shared" ref="B111:L111" si="15">B55</f>
        <v>299336</v>
      </c>
      <c r="C111" s="142">
        <f t="shared" si="15"/>
        <v>11506</v>
      </c>
      <c r="D111" s="142">
        <f t="shared" si="15"/>
        <v>14834</v>
      </c>
      <c r="E111" s="142">
        <f t="shared" si="15"/>
        <v>272996</v>
      </c>
      <c r="F111" s="142">
        <f t="shared" si="15"/>
        <v>16185</v>
      </c>
      <c r="G111" s="142">
        <f t="shared" si="15"/>
        <v>57591</v>
      </c>
      <c r="H111" s="142">
        <f t="shared" si="15"/>
        <v>8792</v>
      </c>
      <c r="I111" s="142">
        <f t="shared" si="15"/>
        <v>186097</v>
      </c>
      <c r="J111" s="142">
        <f t="shared" si="15"/>
        <v>98401</v>
      </c>
      <c r="K111" s="142">
        <f t="shared" si="15"/>
        <v>24558</v>
      </c>
      <c r="L111" s="142">
        <f t="shared" si="15"/>
        <v>8069</v>
      </c>
      <c r="M111" s="231"/>
      <c r="N111" s="231"/>
      <c r="O111" s="231"/>
      <c r="P111" s="231"/>
    </row>
    <row r="112" spans="1:16" ht="12" customHeight="1" x14ac:dyDescent="0.2">
      <c r="A112" s="295">
        <v>2021</v>
      </c>
      <c r="B112" s="142">
        <f t="shared" ref="B112:L114" si="16">B56</f>
        <v>239855</v>
      </c>
      <c r="C112" s="142">
        <f t="shared" si="16"/>
        <v>7412</v>
      </c>
      <c r="D112" s="142">
        <f t="shared" si="16"/>
        <v>15383</v>
      </c>
      <c r="E112" s="142">
        <f t="shared" si="16"/>
        <v>217060</v>
      </c>
      <c r="F112" s="142">
        <f t="shared" si="16"/>
        <v>14276</v>
      </c>
      <c r="G112" s="142">
        <f t="shared" si="16"/>
        <v>27121</v>
      </c>
      <c r="H112" s="142">
        <f t="shared" si="16"/>
        <v>7471</v>
      </c>
      <c r="I112" s="142">
        <f t="shared" si="16"/>
        <v>172259</v>
      </c>
      <c r="J112" s="142">
        <f t="shared" si="16"/>
        <v>86644</v>
      </c>
      <c r="K112" s="142">
        <f t="shared" si="16"/>
        <v>31358</v>
      </c>
      <c r="L112" s="142">
        <f t="shared" si="16"/>
        <v>7162</v>
      </c>
      <c r="M112" s="231"/>
      <c r="N112" s="231"/>
      <c r="O112" s="231"/>
      <c r="P112" s="231"/>
    </row>
    <row r="113" spans="1:16" ht="12" customHeight="1" x14ac:dyDescent="0.2">
      <c r="A113" s="295">
        <v>2022</v>
      </c>
      <c r="B113" s="142">
        <f t="shared" si="16"/>
        <v>254880</v>
      </c>
      <c r="C113" s="142">
        <f t="shared" si="16"/>
        <v>8547</v>
      </c>
      <c r="D113" s="142">
        <f t="shared" si="16"/>
        <v>18181</v>
      </c>
      <c r="E113" s="142">
        <f t="shared" si="16"/>
        <v>228152</v>
      </c>
      <c r="F113" s="142">
        <f t="shared" si="16"/>
        <v>17444</v>
      </c>
      <c r="G113" s="142">
        <f t="shared" si="16"/>
        <v>41821</v>
      </c>
      <c r="H113" s="142">
        <f t="shared" si="16"/>
        <v>13716</v>
      </c>
      <c r="I113" s="142">
        <f t="shared" si="16"/>
        <v>156134</v>
      </c>
      <c r="J113" s="142">
        <f t="shared" si="16"/>
        <v>53961</v>
      </c>
      <c r="K113" s="142">
        <f t="shared" si="16"/>
        <v>46173</v>
      </c>
      <c r="L113" s="142">
        <f t="shared" si="16"/>
        <v>13308</v>
      </c>
      <c r="M113" s="231"/>
      <c r="N113" s="231"/>
      <c r="O113" s="231"/>
      <c r="P113" s="231"/>
    </row>
    <row r="114" spans="1:16" ht="12" customHeight="1" x14ac:dyDescent="0.2">
      <c r="A114" s="615" t="s">
        <v>489</v>
      </c>
      <c r="B114" s="142">
        <v>378000</v>
      </c>
      <c r="C114" s="142" t="s">
        <v>310</v>
      </c>
      <c r="D114" s="142" t="s">
        <v>310</v>
      </c>
      <c r="E114" s="142" t="s">
        <v>310</v>
      </c>
      <c r="F114" s="142" t="s">
        <v>310</v>
      </c>
      <c r="G114" s="142" t="s">
        <v>310</v>
      </c>
      <c r="H114" s="142" t="s">
        <v>310</v>
      </c>
      <c r="I114" s="142">
        <f t="shared" si="16"/>
        <v>192296</v>
      </c>
      <c r="J114" s="142">
        <f t="shared" si="16"/>
        <v>109133</v>
      </c>
      <c r="K114" s="142">
        <f t="shared" si="16"/>
        <v>47001</v>
      </c>
      <c r="L114" s="142">
        <f t="shared" si="16"/>
        <v>7491</v>
      </c>
      <c r="M114" s="231"/>
      <c r="N114" s="231"/>
      <c r="O114" s="231"/>
      <c r="P114" s="231"/>
    </row>
    <row r="115" spans="1:16" ht="12" customHeight="1" x14ac:dyDescent="0.2">
      <c r="A115" s="207" t="s">
        <v>130</v>
      </c>
      <c r="B115" s="79"/>
      <c r="C115" s="79"/>
      <c r="D115" s="79"/>
      <c r="E115" s="79"/>
      <c r="F115" s="79"/>
      <c r="G115" s="79"/>
      <c r="H115" s="79"/>
      <c r="I115" s="143" t="s">
        <v>490</v>
      </c>
      <c r="J115" s="79" t="s">
        <v>491</v>
      </c>
      <c r="K115" s="79"/>
      <c r="L115" s="79"/>
      <c r="M115" s="112"/>
      <c r="N115" s="84"/>
      <c r="O115" s="84"/>
      <c r="P115" s="84"/>
    </row>
    <row r="116" spans="1:16" ht="21.75" customHeight="1" x14ac:dyDescent="0.2">
      <c r="A116" s="957" t="str">
        <f t="shared" ref="A116:A123" si="17">A60</f>
        <v>a/  Based on Columbia River fall Chinook database (Preliminary Big Sheets), WDFW, unpublished.  Does not include hatchery URB Chinook reared and released below McNary Dam. Adult Aged fish except for McNary, Ice Harbor and Total Lower Granite Dam Counts which are based on adult-sized passage.</v>
      </c>
      <c r="B116" s="957"/>
      <c r="C116" s="957"/>
      <c r="D116" s="957"/>
      <c r="E116" s="957"/>
      <c r="F116" s="957"/>
      <c r="G116" s="957"/>
      <c r="H116" s="957"/>
      <c r="I116" s="957"/>
      <c r="J116" s="957"/>
      <c r="K116" s="957"/>
      <c r="L116" s="957"/>
      <c r="M116" s="614"/>
      <c r="N116" s="614"/>
      <c r="O116" s="614"/>
      <c r="P116" s="614"/>
    </row>
    <row r="117" spans="1:16" ht="10" x14ac:dyDescent="0.2">
      <c r="A117" s="614" t="str">
        <f t="shared" si="17"/>
        <v xml:space="preserve">b/ Includes, Mainstem,Select Areas, and test fishing. </v>
      </c>
      <c r="B117" s="614"/>
      <c r="C117" s="614"/>
      <c r="D117" s="614"/>
      <c r="E117" s="614"/>
      <c r="F117" s="614"/>
      <c r="G117" s="614"/>
      <c r="H117" s="614"/>
      <c r="I117" s="614"/>
      <c r="J117" s="614"/>
      <c r="K117" s="614"/>
      <c r="L117" s="614"/>
      <c r="M117" s="614"/>
      <c r="N117" s="614"/>
      <c r="O117" s="614"/>
      <c r="P117" s="614"/>
    </row>
    <row r="118" spans="1:16" ht="10" x14ac:dyDescent="0.2">
      <c r="A118" s="614" t="str">
        <f t="shared" si="17"/>
        <v>c/ Includes Bouy 10, Mainstem, and Select Areas.  1971-1988 includes above Bonneville sport catch.</v>
      </c>
      <c r="B118" s="614"/>
      <c r="C118" s="614"/>
      <c r="D118" s="614"/>
      <c r="E118" s="614"/>
      <c r="F118" s="614"/>
      <c r="G118" s="614"/>
      <c r="H118" s="614"/>
      <c r="I118" s="614"/>
      <c r="J118" s="614"/>
      <c r="K118" s="614"/>
      <c r="L118" s="614"/>
      <c r="M118" s="614"/>
      <c r="N118" s="614"/>
      <c r="O118" s="614"/>
      <c r="P118" s="614"/>
    </row>
    <row r="119" spans="1:16" ht="22.5" customHeight="1" x14ac:dyDescent="0.2">
      <c r="A119" s="946" t="str">
        <f t="shared" si="17"/>
        <v xml:space="preserve">d/ Includes tributary and mainstem catch between Bonneville and Priest Rapids dams and  Hanford Reach. Does not include Snake Basin sport harvest.  1971-1988 above Bonneville sport catch included in Lower River sport catch.  </v>
      </c>
      <c r="B119" s="946"/>
      <c r="C119" s="946"/>
      <c r="D119" s="946"/>
      <c r="E119" s="946"/>
      <c r="F119" s="946"/>
      <c r="G119" s="946"/>
      <c r="H119" s="946"/>
      <c r="I119" s="946"/>
      <c r="J119" s="946"/>
      <c r="K119" s="946"/>
      <c r="L119" s="946"/>
      <c r="M119" s="614"/>
      <c r="N119" s="614"/>
      <c r="O119" s="614"/>
      <c r="P119" s="614"/>
    </row>
    <row r="120" spans="1:16" ht="10" x14ac:dyDescent="0.2">
      <c r="A120" s="946" t="str">
        <f t="shared" si="17"/>
        <v>e/ Includes Mainstem Commercial and C&amp;S, plus Deschutes Subsistence.</v>
      </c>
      <c r="B120" s="946"/>
      <c r="C120" s="946"/>
      <c r="D120" s="946"/>
      <c r="E120" s="946"/>
      <c r="F120" s="946"/>
      <c r="G120" s="946"/>
      <c r="H120" s="946"/>
      <c r="I120" s="946"/>
      <c r="J120" s="946"/>
      <c r="K120" s="946"/>
      <c r="L120" s="946"/>
      <c r="M120" s="59"/>
      <c r="N120" s="59"/>
      <c r="O120" s="59"/>
      <c r="P120" s="59"/>
    </row>
    <row r="121" spans="1:16" ht="10" x14ac:dyDescent="0.2">
      <c r="A121" s="614" t="str">
        <f t="shared" si="17"/>
        <v>f/  Deschutes esc. time series revised in 2010 to match Deschutes R. Chinook Spawner Esc. Goal using U.S. v. OR Tech. Advisory Comm. Data (Sharma et al. 2009).</v>
      </c>
      <c r="B121" s="614"/>
      <c r="C121" s="614"/>
      <c r="D121" s="614"/>
      <c r="E121" s="614"/>
      <c r="F121" s="614"/>
      <c r="G121" s="614"/>
      <c r="H121" s="614"/>
      <c r="I121" s="614"/>
      <c r="J121" s="614"/>
      <c r="K121" s="614"/>
      <c r="L121" s="614"/>
      <c r="M121" s="614"/>
      <c r="N121" s="614"/>
      <c r="O121" s="614"/>
      <c r="P121" s="614"/>
    </row>
    <row r="122" spans="1:16" ht="10" x14ac:dyDescent="0.2">
      <c r="A122" s="614" t="str">
        <f t="shared" si="17"/>
        <v>g/ Conting period August 9-December 31. Data from Fish Passage Center.  Does not separate out any MCB fish that stray above McNary.</v>
      </c>
      <c r="B122" s="614"/>
      <c r="C122" s="614"/>
      <c r="D122" s="614"/>
      <c r="E122" s="614"/>
      <c r="F122" s="614"/>
      <c r="G122" s="614"/>
      <c r="H122" s="614"/>
      <c r="I122" s="614"/>
      <c r="J122" s="614"/>
      <c r="K122" s="614"/>
      <c r="L122" s="614"/>
      <c r="M122" s="614"/>
      <c r="N122" s="614"/>
      <c r="O122" s="614"/>
      <c r="P122" s="614"/>
    </row>
    <row r="123" spans="1:16" ht="10" x14ac:dyDescent="0.2">
      <c r="A123" s="614" t="str">
        <f t="shared" si="17"/>
        <v>h/  Upper Columbia escapement only:  Yakima River, Hanford Reach, and Priest Rapids Dam count.</v>
      </c>
      <c r="B123" s="614"/>
      <c r="C123" s="614"/>
      <c r="D123" s="614"/>
      <c r="E123" s="614"/>
      <c r="F123" s="614"/>
      <c r="G123" s="614"/>
      <c r="H123" s="614"/>
      <c r="I123" s="614"/>
      <c r="J123" s="614"/>
      <c r="K123" s="614"/>
      <c r="L123" s="614"/>
      <c r="M123" s="614"/>
      <c r="N123" s="614"/>
      <c r="O123" s="614"/>
      <c r="P123" s="614"/>
    </row>
    <row r="124" spans="1:16" ht="10" x14ac:dyDescent="0.2">
      <c r="A124" s="956" t="str">
        <f>A68</f>
        <v>i/  Snake River wild; adjusted for stray hatchery fish.  Includes wild fish hauled to Lyons Ferry Hatchery.</v>
      </c>
      <c r="B124" s="956"/>
      <c r="C124" s="956"/>
      <c r="D124" s="956"/>
      <c r="E124" s="956"/>
      <c r="F124" s="956"/>
      <c r="G124" s="956"/>
      <c r="H124" s="956"/>
      <c r="I124" s="956"/>
      <c r="J124" s="956"/>
      <c r="K124" s="956"/>
      <c r="L124" s="956"/>
      <c r="M124" s="59"/>
      <c r="N124" s="59"/>
      <c r="O124" s="59"/>
      <c r="P124" s="59"/>
    </row>
    <row r="125" spans="1:16" ht="10" x14ac:dyDescent="0.2">
      <c r="A125" s="956" t="str">
        <f>A69</f>
        <v>j/  Preliminary estimates based on in-season run update.</v>
      </c>
      <c r="B125" s="956"/>
      <c r="C125" s="956"/>
      <c r="D125" s="956"/>
      <c r="E125" s="956"/>
      <c r="F125" s="956"/>
      <c r="G125" s="956"/>
      <c r="H125" s="956"/>
      <c r="I125" s="956"/>
      <c r="J125" s="956"/>
      <c r="K125" s="956"/>
      <c r="L125" s="956"/>
    </row>
    <row r="126" spans="1:16" ht="10" x14ac:dyDescent="0.2">
      <c r="A126" s="956" t="str">
        <f>A70</f>
        <v>k/  The U.S. v. Oregon  parties managed for a McNary Dam esc. of 60,000 beginning in 2008. Starting in 1994, inriver fisheries were managed for ESA consultation standards.</v>
      </c>
      <c r="B126" s="956"/>
      <c r="C126" s="956"/>
      <c r="D126" s="956"/>
      <c r="E126" s="956"/>
      <c r="F126" s="956"/>
      <c r="G126" s="956"/>
      <c r="H126" s="956"/>
      <c r="I126" s="956"/>
      <c r="J126" s="956"/>
      <c r="K126" s="956"/>
      <c r="L126" s="956"/>
    </row>
    <row r="127" spans="1:16" ht="10" x14ac:dyDescent="0.2">
      <c r="A127" s="956" t="str">
        <f>A71</f>
        <v>l/  MSY spawning escapement objective adoped in FMP Amendment 16 in 2011.</v>
      </c>
      <c r="B127" s="956"/>
      <c r="C127" s="956"/>
      <c r="D127" s="956"/>
      <c r="E127" s="956"/>
      <c r="F127" s="956"/>
      <c r="G127" s="956"/>
      <c r="H127" s="956"/>
      <c r="I127" s="956"/>
      <c r="J127" s="956"/>
      <c r="K127" s="956"/>
      <c r="L127" s="956"/>
    </row>
  </sheetData>
  <customSheetViews>
    <customSheetView guid="{EF5D9E67-CDBC-4DA7-AF4B-457CDBE1825C}" showGridLines="0" printArea="1">
      <pane ySplit="7" topLeftCell="A8" activePane="bottomLeft" state="frozen"/>
      <selection pane="bottomLeft" activeCell="A8" sqref="A8"/>
      <pageMargins left="0" right="0" top="0" bottom="0" header="0" footer="0"/>
      <pageSetup orientation="landscape" r:id="rId1"/>
      <headerFooter alignWithMargins="0"/>
    </customSheetView>
    <customSheetView guid="{803B97A9-0AF5-4FA4-9F0C-810C2BEAFCD3}" showPageBreaks="1" showGridLines="0" showRuler="0">
      <pane ySplit="7" topLeftCell="A38" activePane="bottomLeft" state="frozen"/>
      <selection pane="bottomLeft" activeCell="A52" sqref="A52:O55"/>
      <pageMargins left="0" right="0" top="0" bottom="0" header="0" footer="0"/>
      <pageSetup orientation="landscape" r:id="rId2"/>
      <headerFooter alignWithMargins="0"/>
    </customSheetView>
    <customSheetView guid="{5AE94949-FC73-44C2-96F8-94154186EF22}" showPageBreaks="1" showGridLines="0" showRuler="0">
      <pane ySplit="7" topLeftCell="A8" activePane="bottomLeft" state="frozen"/>
      <selection pane="bottomLeft" sqref="A1:IV65536"/>
      <pageMargins left="0" right="0" top="0" bottom="0" header="0" footer="0"/>
      <pageSetup orientation="landscape" r:id="rId3"/>
      <headerFooter alignWithMargins="0"/>
    </customSheetView>
    <customSheetView guid="{CD5E8C7E-750A-46DA-942B-F5133C1E4099}" showPageBreaks="1" showGridLines="0" showRuler="0">
      <pane ySplit="7" topLeftCell="A8" activePane="bottomLeft" state="frozen"/>
      <selection pane="bottomLeft" sqref="A1:IV65536"/>
      <pageMargins left="0" right="0" top="0" bottom="0" header="0" footer="0"/>
      <pageSetup orientation="landscape" r:id="rId4"/>
      <headerFooter alignWithMargins="0"/>
    </customSheetView>
    <customSheetView guid="{BBF7E6D9-D6DC-4A8E-B6D8-078D86A9ABA9}" showPageBreaks="1" showGridLines="0" showRuler="0">
      <pane ySplit="7" topLeftCell="A8" activePane="bottomLeft" state="frozen"/>
      <selection pane="bottomLeft" sqref="A1:IV65536"/>
      <pageMargins left="0" right="0" top="0" bottom="0" header="0" footer="0"/>
      <pageSetup orientation="landscape" r:id="rId5"/>
      <headerFooter alignWithMargins="0"/>
    </customSheetView>
    <customSheetView guid="{622B48C2-7B56-4B1F-A7B4-4660CCA8C989}" showPageBreaks="1" showGridLines="0" printArea="1" showRuler="0">
      <pane ySplit="7" topLeftCell="A103" activePane="bottomLeft" state="frozen"/>
      <selection pane="bottomLeft" activeCell="A125" sqref="A125:O125"/>
      <pageMargins left="0" right="0" top="0" bottom="0" header="0" footer="0"/>
      <pageSetup orientation="landscape" r:id="rId6"/>
      <headerFooter alignWithMargins="0"/>
    </customSheetView>
    <customSheetView guid="{1BB9C890-5E21-46C2-BAFE-D361E72979A8}" showPageBreaks="1" showGridLines="0" printArea="1" showRuler="0">
      <pane ySplit="7" topLeftCell="A86" activePane="bottomLeft" state="frozen"/>
      <selection pane="bottomLeft" activeCell="A100" sqref="A100:A101"/>
      <pageMargins left="0" right="0" top="0" bottom="0" header="0" footer="0"/>
      <pageSetup orientation="landscape" r:id="rId7"/>
      <headerFooter alignWithMargins="0"/>
    </customSheetView>
    <customSheetView guid="{CBDD6A68-2B40-41C7-BE8F-235A878832D4}" showGridLines="0" showRuler="0">
      <pane ySplit="7" topLeftCell="A86" activePane="bottomLeft" state="frozen"/>
      <selection pane="bottomLeft" activeCell="A100" sqref="A100:A101"/>
      <pageMargins left="0" right="0" top="0" bottom="0" header="0" footer="0"/>
      <pageSetup orientation="landscape" r:id="rId8"/>
      <headerFooter alignWithMargins="0"/>
    </customSheetView>
    <customSheetView guid="{4E64E44E-C413-40AC-A3E9-46A65E2E50C1}" showPageBreaks="1" showGridLines="0" printArea="1" showRuler="0">
      <pane ySplit="7" topLeftCell="A8" activePane="bottomLeft" state="frozen"/>
      <selection pane="bottomLeft" sqref="A1:IV65536"/>
      <pageMargins left="0" right="0" top="0" bottom="0" header="0" footer="0"/>
      <pageSetup orientation="landscape" r:id="rId9"/>
      <headerFooter alignWithMargins="0"/>
    </customSheetView>
    <customSheetView guid="{5AF37BD3-DE11-4EB0-B468-40F0C613EAAC}" showPageBreaks="1" showGridLines="0" printArea="1" showRuler="0">
      <pane ySplit="7" topLeftCell="A92" activePane="bottomLeft" state="frozen"/>
      <selection pane="bottomLeft" activeCell="A97" sqref="A97:O130"/>
      <pageMargins left="0" right="0" top="0" bottom="0" header="0" footer="0"/>
      <pageSetup orientation="landscape" r:id="rId10"/>
      <headerFooter alignWithMargins="0"/>
    </customSheetView>
    <customSheetView guid="{8B1E0859-77EF-4DDB-A81F-104DBA348B31}" showPageBreaks="1" showGridLines="0" printArea="1">
      <pane ySplit="7" topLeftCell="A8" activePane="bottomLeft" state="frozen"/>
      <selection pane="bottomLeft" activeCell="A8" sqref="A8"/>
      <pageMargins left="0" right="0" top="0" bottom="0" header="0" footer="0"/>
      <pageSetup orientation="landscape" r:id="rId11"/>
      <headerFooter alignWithMargins="0"/>
    </customSheetView>
    <customSheetView guid="{56968ECB-F4FE-477A-8A39-9E820F23F3B6}" showGridLines="0">
      <pane ySplit="7" topLeftCell="A8" activePane="bottomLeft" state="frozen"/>
      <selection pane="bottomLeft" activeCell="A8" sqref="A8"/>
      <pageMargins left="0" right="0" top="0" bottom="0" header="0" footer="0"/>
      <pageSetup orientation="landscape" r:id="rId12"/>
      <headerFooter alignWithMargins="0"/>
    </customSheetView>
    <customSheetView guid="{951E20F6-66AF-4739-924D-9C0B166AA065}" showPageBreaks="1" showGridLines="0" showRuler="0">
      <pane ySplit="7" topLeftCell="A50" activePane="bottomLeft" state="frozen"/>
      <selection pane="bottomLeft" activeCell="L65" sqref="L65"/>
      <pageMargins left="0" right="0" top="0" bottom="0" header="0" footer="0"/>
      <pageSetup orientation="landscape" r:id="rId13"/>
      <headerFooter alignWithMargins="0"/>
    </customSheetView>
  </customSheetViews>
  <mergeCells count="53">
    <mergeCell ref="A116:L116"/>
    <mergeCell ref="A124:L124"/>
    <mergeCell ref="A126:L126"/>
    <mergeCell ref="A127:L127"/>
    <mergeCell ref="A125:L125"/>
    <mergeCell ref="A120:L120"/>
    <mergeCell ref="A119:L119"/>
    <mergeCell ref="A1:L1"/>
    <mergeCell ref="B93:B95"/>
    <mergeCell ref="C93:D93"/>
    <mergeCell ref="F93:G93"/>
    <mergeCell ref="I93:I95"/>
    <mergeCell ref="J93:J95"/>
    <mergeCell ref="C94:C95"/>
    <mergeCell ref="E94:E95"/>
    <mergeCell ref="G94:G95"/>
    <mergeCell ref="A91:L91"/>
    <mergeCell ref="A67:L67"/>
    <mergeCell ref="A68:L68"/>
    <mergeCell ref="K3:K5"/>
    <mergeCell ref="A69:L69"/>
    <mergeCell ref="A70:L70"/>
    <mergeCell ref="A71:L71"/>
    <mergeCell ref="A62:L62"/>
    <mergeCell ref="A63:L63"/>
    <mergeCell ref="A64:L64"/>
    <mergeCell ref="A65:L65"/>
    <mergeCell ref="A66:L66"/>
    <mergeCell ref="A60:L60"/>
    <mergeCell ref="A61:L61"/>
    <mergeCell ref="C3:D3"/>
    <mergeCell ref="G4:G5"/>
    <mergeCell ref="I3:I5"/>
    <mergeCell ref="A4:A5"/>
    <mergeCell ref="C4:C5"/>
    <mergeCell ref="B3:B5"/>
    <mergeCell ref="H3:H5"/>
    <mergeCell ref="L3:L5"/>
    <mergeCell ref="M4:M5"/>
    <mergeCell ref="P2:P5"/>
    <mergeCell ref="E4:E5"/>
    <mergeCell ref="J3:J5"/>
    <mergeCell ref="F3:G3"/>
    <mergeCell ref="H2:L2"/>
    <mergeCell ref="N2:O2"/>
    <mergeCell ref="O92:O95"/>
    <mergeCell ref="P92:P95"/>
    <mergeCell ref="A94:A95"/>
    <mergeCell ref="N92:N95"/>
    <mergeCell ref="H92:L92"/>
    <mergeCell ref="H93:H95"/>
    <mergeCell ref="K93:K95"/>
    <mergeCell ref="L93:L95"/>
  </mergeCells>
  <phoneticPr fontId="0" type="noConversion"/>
  <pageMargins left="1" right="1" top="1" bottom="1" header="0.5" footer="0.5"/>
  <pageSetup orientation="landscape" r:id="rId14"/>
  <headerFooter alignWithMargins="0"/>
  <legacyDrawing r:id="rId1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I330"/>
  <sheetViews>
    <sheetView showGridLines="0" zoomScaleNormal="100" workbookViewId="0">
      <selection activeCell="B7" sqref="B7"/>
    </sheetView>
  </sheetViews>
  <sheetFormatPr defaultColWidth="9.1796875" defaultRowHeight="12" customHeight="1" x14ac:dyDescent="0.2"/>
  <cols>
    <col min="1" max="1" width="10.54296875" style="65" bestFit="1" customWidth="1"/>
    <col min="2" max="2" width="9.81640625" style="13" customWidth="1"/>
    <col min="3" max="3" width="11" style="13" customWidth="1"/>
    <col min="4" max="4" width="8.26953125" style="13" customWidth="1"/>
    <col min="5" max="5" width="10.26953125" style="13" customWidth="1"/>
    <col min="6" max="6" width="8.453125" style="13" customWidth="1"/>
    <col min="7" max="7" width="9.453125" style="13" customWidth="1"/>
    <col min="8" max="9" width="11.7265625" style="13" customWidth="1"/>
    <col min="10" max="16384" width="9.1796875" style="112"/>
  </cols>
  <sheetData>
    <row r="1" spans="1:9" ht="24.75" customHeight="1" x14ac:dyDescent="0.2">
      <c r="A1" s="946" t="s">
        <v>505</v>
      </c>
      <c r="B1" s="946"/>
      <c r="C1" s="946"/>
      <c r="D1" s="946"/>
      <c r="E1" s="946"/>
      <c r="F1" s="946"/>
      <c r="G1" s="946"/>
      <c r="H1" s="946"/>
      <c r="I1" s="946"/>
    </row>
    <row r="2" spans="1:9" ht="12" customHeight="1" x14ac:dyDescent="0.2">
      <c r="A2" s="823"/>
      <c r="B2" s="831"/>
      <c r="C2" s="831"/>
      <c r="D2" s="831"/>
      <c r="E2" s="831"/>
      <c r="F2" s="831"/>
      <c r="G2" s="831"/>
      <c r="H2" s="831"/>
      <c r="I2" s="832" t="s">
        <v>506</v>
      </c>
    </row>
    <row r="3" spans="1:9" ht="12" customHeight="1" x14ac:dyDescent="0.2">
      <c r="B3" s="968" t="s">
        <v>392</v>
      </c>
      <c r="C3" s="997" t="s">
        <v>393</v>
      </c>
      <c r="D3" s="997"/>
      <c r="E3" s="80"/>
      <c r="F3" s="998" t="s">
        <v>461</v>
      </c>
      <c r="G3" s="998"/>
      <c r="H3" s="998"/>
      <c r="I3" s="987" t="s">
        <v>507</v>
      </c>
    </row>
    <row r="4" spans="1:9" ht="12" customHeight="1" x14ac:dyDescent="0.2">
      <c r="A4" s="940" t="s">
        <v>441</v>
      </c>
      <c r="B4" s="968"/>
      <c r="C4" s="987" t="s">
        <v>508</v>
      </c>
      <c r="D4" s="80"/>
      <c r="E4" s="987" t="s">
        <v>463</v>
      </c>
      <c r="F4" s="80"/>
      <c r="G4" s="987" t="s">
        <v>509</v>
      </c>
      <c r="H4" s="968" t="s">
        <v>510</v>
      </c>
      <c r="I4" s="987"/>
    </row>
    <row r="5" spans="1:9" ht="10" x14ac:dyDescent="0.2">
      <c r="A5" s="966"/>
      <c r="B5" s="969"/>
      <c r="C5" s="988"/>
      <c r="D5" s="355" t="s">
        <v>118</v>
      </c>
      <c r="E5" s="988"/>
      <c r="F5" s="367" t="s">
        <v>118</v>
      </c>
      <c r="G5" s="988"/>
      <c r="H5" s="969"/>
      <c r="I5" s="988"/>
    </row>
    <row r="6" spans="1:9" ht="12" customHeight="1" x14ac:dyDescent="0.25">
      <c r="A6" s="1012" t="s">
        <v>511</v>
      </c>
      <c r="B6" s="1012"/>
      <c r="C6" s="1012"/>
      <c r="D6" s="1012"/>
      <c r="E6" s="1012"/>
      <c r="F6" s="1012"/>
      <c r="G6" s="1012"/>
      <c r="H6" s="1012"/>
      <c r="I6" s="1012"/>
    </row>
    <row r="7" spans="1:9" ht="12" customHeight="1" x14ac:dyDescent="0.2">
      <c r="A7" s="53">
        <v>1979</v>
      </c>
      <c r="B7" s="80">
        <f>'B-12.Col.CN'!B14+'B-13.Col.CN'!B14</f>
        <v>123440.16499531892</v>
      </c>
      <c r="C7" s="80">
        <f>'B-12.Col.CN'!C14+'B-13.Col.CN'!C14</f>
        <v>5748.9829999911526</v>
      </c>
      <c r="D7" s="80">
        <f>'B-12.Col.CN'!D14+'B-13.Col.CN'!D14</f>
        <v>1700</v>
      </c>
      <c r="E7" s="311">
        <f>'B-13.Col.CN'!E14</f>
        <v>53979</v>
      </c>
      <c r="F7" s="156">
        <v>0</v>
      </c>
      <c r="G7" s="162">
        <f>'B-13.Col.CN'!G14</f>
        <v>2090</v>
      </c>
      <c r="H7" s="156">
        <v>0</v>
      </c>
      <c r="I7" s="162">
        <f>'B-12.Col.CN'!L14+'B-13.Col.CN'!I14+'B-13.Col.CN'!J14+'B-13.Col.CN'!K14+'B-13.Col.CN'!L14</f>
        <v>35388</v>
      </c>
    </row>
    <row r="8" spans="1:9" ht="12" customHeight="1" x14ac:dyDescent="0.2">
      <c r="A8" s="53">
        <v>1980</v>
      </c>
      <c r="B8" s="80">
        <f>'B-12.Col.CN'!B15+'B-13.Col.CN'!B15</f>
        <v>130691.63791172221</v>
      </c>
      <c r="C8" s="80">
        <f>'B-12.Col.CN'!C15+'B-13.Col.CN'!C15</f>
        <v>421.63791172221227</v>
      </c>
      <c r="D8" s="80">
        <f>'B-12.Col.CN'!D15+'B-13.Col.CN'!D15</f>
        <v>600</v>
      </c>
      <c r="E8" s="311">
        <f>'B-13.Col.CN'!E15</f>
        <v>57570</v>
      </c>
      <c r="F8" s="156">
        <v>0</v>
      </c>
      <c r="G8" s="162">
        <f>'B-13.Col.CN'!G15</f>
        <v>1855</v>
      </c>
      <c r="H8" s="156">
        <v>0</v>
      </c>
      <c r="I8" s="162">
        <f>'B-12.Col.CN'!L15+'B-13.Col.CN'!I15+'B-13.Col.CN'!J15+'B-13.Col.CN'!K15+'B-13.Col.CN'!L15</f>
        <v>43651</v>
      </c>
    </row>
    <row r="9" spans="1:9" ht="12" customHeight="1" x14ac:dyDescent="0.2">
      <c r="A9" s="53">
        <v>1981</v>
      </c>
      <c r="B9" s="80">
        <f>'B-12.Col.CN'!B16+'B-13.Col.CN'!B16</f>
        <v>155600.66153324174</v>
      </c>
      <c r="C9" s="80">
        <f>'B-12.Col.CN'!C16+'B-13.Col.CN'!C16</f>
        <v>5540.6615332417532</v>
      </c>
      <c r="D9" s="80">
        <f>'B-12.Col.CN'!D16+'B-13.Col.CN'!D16</f>
        <v>3107</v>
      </c>
      <c r="E9" s="311">
        <f>'B-13.Col.CN'!E16</f>
        <v>66453</v>
      </c>
      <c r="F9" s="156">
        <v>0</v>
      </c>
      <c r="G9" s="162">
        <f>'B-13.Col.CN'!G16</f>
        <v>3398</v>
      </c>
      <c r="H9" s="156">
        <v>0</v>
      </c>
      <c r="I9" s="162">
        <f>'B-12.Col.CN'!L16+'B-13.Col.CN'!I16+'B-13.Col.CN'!J16+'B-13.Col.CN'!K16+'B-13.Col.CN'!L16</f>
        <v>58686.333333333336</v>
      </c>
    </row>
    <row r="10" spans="1:9" ht="12" customHeight="1" x14ac:dyDescent="0.2">
      <c r="A10" s="53">
        <v>1982</v>
      </c>
      <c r="B10" s="80">
        <f>'B-12.Col.CN'!B17+'B-13.Col.CN'!B17</f>
        <v>184046.32131881785</v>
      </c>
      <c r="C10" s="80">
        <f>'B-12.Col.CN'!C17+'B-13.Col.CN'!C17</f>
        <v>4399.321318817837</v>
      </c>
      <c r="D10" s="80">
        <f>'B-12.Col.CN'!D17+'B-13.Col.CN'!D17</f>
        <v>2459</v>
      </c>
      <c r="E10" s="311">
        <f>'B-13.Col.CN'!E17</f>
        <v>75888</v>
      </c>
      <c r="F10" s="156">
        <v>0</v>
      </c>
      <c r="G10" s="162">
        <f>'B-13.Col.CN'!G17</f>
        <v>5308</v>
      </c>
      <c r="H10" s="156">
        <v>0</v>
      </c>
      <c r="I10" s="162">
        <f>'B-12.Col.CN'!L17+'B-13.Col.CN'!I17+'B-13.Col.CN'!J17+'B-13.Col.CN'!K17+'B-13.Col.CN'!L17</f>
        <v>55757</v>
      </c>
    </row>
    <row r="11" spans="1:9" ht="12" customHeight="1" x14ac:dyDescent="0.2">
      <c r="A11" s="53">
        <v>1983</v>
      </c>
      <c r="B11" s="80">
        <f>'B-12.Col.CN'!B18+'B-13.Col.CN'!B18</f>
        <v>152111.56616819417</v>
      </c>
      <c r="C11" s="80">
        <f>'B-12.Col.CN'!C18+'B-13.Col.CN'!C18</f>
        <v>7772.5661681941601</v>
      </c>
      <c r="D11" s="80">
        <f>'B-12.Col.CN'!D18+'B-13.Col.CN'!D18</f>
        <v>2348</v>
      </c>
      <c r="E11" s="311">
        <f>'B-13.Col.CN'!E18</f>
        <v>59891</v>
      </c>
      <c r="F11" s="156">
        <v>0</v>
      </c>
      <c r="G11" s="162">
        <f>'B-13.Col.CN'!G18</f>
        <v>2531</v>
      </c>
      <c r="H11" s="156">
        <v>0</v>
      </c>
      <c r="I11" s="162">
        <f>'B-12.Col.CN'!L18+'B-13.Col.CN'!I18+'B-13.Col.CN'!J18+'B-13.Col.CN'!K18+'B-13.Col.CN'!L18</f>
        <v>50490</v>
      </c>
    </row>
    <row r="12" spans="1:9" ht="12" customHeight="1" x14ac:dyDescent="0.2">
      <c r="A12" s="53">
        <v>1984</v>
      </c>
      <c r="B12" s="80">
        <f>'B-12.Col.CN'!B19+'B-13.Col.CN'!B19</f>
        <v>159857.28523911792</v>
      </c>
      <c r="C12" s="80">
        <f>'B-12.Col.CN'!C19+'B-13.Col.CN'!C19</f>
        <v>9728.2852391179094</v>
      </c>
      <c r="D12" s="80">
        <f>'B-12.Col.CN'!D19+'B-13.Col.CN'!D19</f>
        <v>1785</v>
      </c>
      <c r="E12" s="311">
        <f>'B-13.Col.CN'!E19</f>
        <v>50544</v>
      </c>
      <c r="F12" s="156">
        <v>0</v>
      </c>
      <c r="G12" s="162">
        <f>'B-13.Col.CN'!G19</f>
        <v>3475</v>
      </c>
      <c r="H12" s="156">
        <v>0</v>
      </c>
      <c r="I12" s="162">
        <f>'B-12.Col.CN'!L19+'B-13.Col.CN'!I19+'B-13.Col.CN'!J19+'B-13.Col.CN'!K19+'B-13.Col.CN'!L19</f>
        <v>56905</v>
      </c>
    </row>
    <row r="13" spans="1:9" ht="12" customHeight="1" x14ac:dyDescent="0.2">
      <c r="A13" s="53">
        <v>1985</v>
      </c>
      <c r="B13" s="80">
        <f>'B-12.Col.CN'!B20+'B-13.Col.CN'!B20</f>
        <v>166684</v>
      </c>
      <c r="C13" s="80">
        <f>'B-12.Col.CN'!C20+'B-13.Col.CN'!C20</f>
        <v>14488</v>
      </c>
      <c r="D13" s="80">
        <f>'B-12.Col.CN'!D20+'B-13.Col.CN'!D20</f>
        <v>1464</v>
      </c>
      <c r="E13" s="311">
        <f>'B-13.Col.CN'!E20</f>
        <v>88932</v>
      </c>
      <c r="F13" s="156">
        <v>0</v>
      </c>
      <c r="G13" s="162">
        <f>'B-13.Col.CN'!G20</f>
        <v>3135</v>
      </c>
      <c r="H13" s="156">
        <v>0</v>
      </c>
      <c r="I13" s="162">
        <f>'B-12.Col.CN'!L20+'B-13.Col.CN'!I20+'B-13.Col.CN'!J20+'B-13.Col.CN'!K20+'B-13.Col.CN'!L20</f>
        <v>75213</v>
      </c>
    </row>
    <row r="14" spans="1:9" ht="12" customHeight="1" x14ac:dyDescent="0.2">
      <c r="A14" s="53">
        <v>1986</v>
      </c>
      <c r="B14" s="80">
        <f>'B-12.Col.CN'!B21+'B-13.Col.CN'!B21</f>
        <v>210714.05047545681</v>
      </c>
      <c r="C14" s="80">
        <f>'B-12.Col.CN'!C21+'B-13.Col.CN'!C21</f>
        <v>9266.050475456821</v>
      </c>
      <c r="D14" s="80">
        <f>'B-12.Col.CN'!D21+'B-13.Col.CN'!D21</f>
        <v>5688</v>
      </c>
      <c r="E14" s="311">
        <f>'B-13.Col.CN'!E21</f>
        <v>125660</v>
      </c>
      <c r="F14" s="156">
        <v>0</v>
      </c>
      <c r="G14" s="162">
        <f>'B-13.Col.CN'!G21</f>
        <v>7437</v>
      </c>
      <c r="H14" s="156">
        <v>0</v>
      </c>
      <c r="I14" s="162">
        <f>'B-12.Col.CN'!L21+'B-13.Col.CN'!I21+'B-13.Col.CN'!J21+'B-13.Col.CN'!K21+'B-13.Col.CN'!L21</f>
        <v>78943</v>
      </c>
    </row>
    <row r="15" spans="1:9" ht="12" customHeight="1" x14ac:dyDescent="0.2">
      <c r="A15" s="53">
        <v>1987</v>
      </c>
      <c r="B15" s="80">
        <f>'B-12.Col.CN'!B22+'B-13.Col.CN'!B22</f>
        <v>235171.71076093169</v>
      </c>
      <c r="C15" s="80">
        <f>'B-12.Col.CN'!C22+'B-13.Col.CN'!C22</f>
        <v>11537.710760931686</v>
      </c>
      <c r="D15" s="80">
        <f>'B-12.Col.CN'!D22+'B-13.Col.CN'!D22</f>
        <v>2795</v>
      </c>
      <c r="E15" s="311">
        <f>'B-13.Col.CN'!E22</f>
        <v>109039</v>
      </c>
      <c r="F15" s="156">
        <v>0</v>
      </c>
      <c r="G15" s="162">
        <f>'B-13.Col.CN'!G22</f>
        <v>6689</v>
      </c>
      <c r="H15" s="156">
        <v>0</v>
      </c>
      <c r="I15" s="162">
        <f>'B-12.Col.CN'!L22+'B-13.Col.CN'!I22+'B-13.Col.CN'!J22+'B-13.Col.CN'!K22+'B-13.Col.CN'!L22</f>
        <v>86844</v>
      </c>
    </row>
    <row r="16" spans="1:9" ht="12" customHeight="1" x14ac:dyDescent="0.2">
      <c r="A16" s="53">
        <v>1988</v>
      </c>
      <c r="B16" s="80">
        <f>'B-12.Col.CN'!B23+'B-13.Col.CN'!B23</f>
        <v>239803.1152875587</v>
      </c>
      <c r="C16" s="80">
        <f>'B-12.Col.CN'!C23+'B-13.Col.CN'!C23</f>
        <v>18552.115287558685</v>
      </c>
      <c r="D16" s="80">
        <f>'B-12.Col.CN'!D23+'B-13.Col.CN'!D23</f>
        <v>4634</v>
      </c>
      <c r="E16" s="311">
        <f>'B-13.Col.CN'!E23</f>
        <v>99217</v>
      </c>
      <c r="F16" s="156">
        <v>0</v>
      </c>
      <c r="G16" s="162">
        <f>'B-13.Col.CN'!G23</f>
        <v>7006</v>
      </c>
      <c r="H16" s="156">
        <v>0</v>
      </c>
      <c r="I16" s="162">
        <f>'B-12.Col.CN'!L23+'B-13.Col.CN'!I23+'B-13.Col.CN'!J23+'B-13.Col.CN'!K23+'B-13.Col.CN'!L23</f>
        <v>86799</v>
      </c>
    </row>
    <row r="17" spans="1:9" ht="12" customHeight="1" x14ac:dyDescent="0.2">
      <c r="A17" s="53">
        <v>1989</v>
      </c>
      <c r="B17" s="80">
        <f>'B-12.Col.CN'!B24+'B-13.Col.CN'!B24</f>
        <v>218331.08858753083</v>
      </c>
      <c r="C17" s="80">
        <f>'B-12.Col.CN'!C24+'B-13.Col.CN'!C24</f>
        <v>14003.088587530821</v>
      </c>
      <c r="D17" s="80">
        <f>'B-12.Col.CN'!D24+'B-13.Col.CN'!D24</f>
        <v>3044</v>
      </c>
      <c r="E17" s="311">
        <f>'B-13.Col.CN'!E24</f>
        <v>87884</v>
      </c>
      <c r="F17" s="156">
        <v>0</v>
      </c>
      <c r="G17" s="162">
        <f>'B-13.Col.CN'!G24</f>
        <v>6726</v>
      </c>
      <c r="H17" s="156">
        <v>0</v>
      </c>
      <c r="I17" s="162">
        <f>'B-12.Col.CN'!L24+'B-13.Col.CN'!I24+'B-13.Col.CN'!J24+'B-13.Col.CN'!K24+'B-13.Col.CN'!L24</f>
        <v>62334</v>
      </c>
    </row>
    <row r="18" spans="1:9" ht="12" customHeight="1" x14ac:dyDescent="0.2">
      <c r="A18" s="53">
        <v>1990</v>
      </c>
      <c r="B18" s="80">
        <f>'B-12.Col.CN'!B25+'B-13.Col.CN'!B25</f>
        <v>255983</v>
      </c>
      <c r="C18" s="80">
        <f>'B-12.Col.CN'!C25+'B-13.Col.CN'!C25</f>
        <v>18432.281773473671</v>
      </c>
      <c r="D18" s="80">
        <f>'B-12.Col.CN'!D25+'B-13.Col.CN'!D25</f>
        <v>12266</v>
      </c>
      <c r="E18" s="311">
        <f>'B-13.Col.CN'!E25</f>
        <v>100366</v>
      </c>
      <c r="F18" s="156">
        <v>0</v>
      </c>
      <c r="G18" s="162">
        <f>'B-13.Col.CN'!G25</f>
        <v>6928</v>
      </c>
      <c r="H18" s="156">
        <v>0</v>
      </c>
      <c r="I18" s="162">
        <f>'B-12.Col.CN'!L25+'B-13.Col.CN'!I25+'B-13.Col.CN'!J25+'B-13.Col.CN'!K25+'B-13.Col.CN'!L25</f>
        <v>69645</v>
      </c>
    </row>
    <row r="19" spans="1:9" ht="12" customHeight="1" x14ac:dyDescent="0.2">
      <c r="A19" s="53">
        <v>1991</v>
      </c>
      <c r="B19" s="80">
        <f>'B-12.Col.CN'!B26+'B-13.Col.CN'!B26</f>
        <v>193553</v>
      </c>
      <c r="C19" s="80">
        <f>'B-12.Col.CN'!C26+'B-13.Col.CN'!C26</f>
        <v>12716.651819107505</v>
      </c>
      <c r="D19" s="80">
        <f>'B-12.Col.CN'!D26+'B-13.Col.CN'!D26</f>
        <v>5639</v>
      </c>
      <c r="E19" s="311">
        <f>'B-13.Col.CN'!E26</f>
        <v>61923</v>
      </c>
      <c r="F19" s="156">
        <v>0</v>
      </c>
      <c r="G19" s="162">
        <f>'B-13.Col.CN'!G26</f>
        <v>3876</v>
      </c>
      <c r="H19" s="156">
        <v>0</v>
      </c>
      <c r="I19" s="162">
        <f>'B-12.Col.CN'!L26+'B-13.Col.CN'!I26+'B-13.Col.CN'!J26+'B-13.Col.CN'!K26+'B-13.Col.CN'!L26</f>
        <v>46508</v>
      </c>
    </row>
    <row r="20" spans="1:9" ht="12" customHeight="1" x14ac:dyDescent="0.2">
      <c r="A20" s="53">
        <v>1992</v>
      </c>
      <c r="B20" s="80">
        <f>'B-12.Col.CN'!B27+'B-13.Col.CN'!B27</f>
        <v>195492</v>
      </c>
      <c r="C20" s="80">
        <f>'B-12.Col.CN'!C27+'B-13.Col.CN'!C27</f>
        <v>5297.4388486329208</v>
      </c>
      <c r="D20" s="80">
        <f>'B-12.Col.CN'!D27+'B-13.Col.CN'!D27</f>
        <v>5283</v>
      </c>
      <c r="E20" s="311">
        <f>'B-13.Col.CN'!E27</f>
        <v>94111</v>
      </c>
      <c r="F20" s="156">
        <v>0</v>
      </c>
      <c r="G20" s="162">
        <f>'B-13.Col.CN'!G27</f>
        <v>5759</v>
      </c>
      <c r="H20" s="156">
        <v>0</v>
      </c>
      <c r="I20" s="162">
        <f>'B-12.Col.CN'!L27+'B-13.Col.CN'!I27+'B-13.Col.CN'!J27+'B-13.Col.CN'!K27+'B-13.Col.CN'!L27</f>
        <v>70286</v>
      </c>
    </row>
    <row r="21" spans="1:9" ht="12" customHeight="1" x14ac:dyDescent="0.2">
      <c r="A21" s="53">
        <v>1993</v>
      </c>
      <c r="B21" s="80">
        <f>'B-12.Col.CN'!B28+'B-13.Col.CN'!B28</f>
        <v>210266</v>
      </c>
      <c r="C21" s="80">
        <f>'B-12.Col.CN'!C28+'B-13.Col.CN'!C28</f>
        <v>1810.9632789074283</v>
      </c>
      <c r="D21" s="80">
        <f>'B-12.Col.CN'!D28+'B-13.Col.CN'!D28</f>
        <v>2012</v>
      </c>
      <c r="E21" s="311">
        <f>'B-13.Col.CN'!E28</f>
        <v>118940</v>
      </c>
      <c r="F21" s="156">
        <v>0</v>
      </c>
      <c r="G21" s="162">
        <f>'B-13.Col.CN'!G28</f>
        <v>7296</v>
      </c>
      <c r="H21" s="156">
        <v>0</v>
      </c>
      <c r="I21" s="162">
        <f>'B-12.Col.CN'!L28+'B-13.Col.CN'!I28+'B-13.Col.CN'!J28+'B-13.Col.CN'!K28+'B-13.Col.CN'!L28</f>
        <v>75458</v>
      </c>
    </row>
    <row r="22" spans="1:9" ht="12" customHeight="1" x14ac:dyDescent="0.2">
      <c r="A22" s="53">
        <v>1994</v>
      </c>
      <c r="B22" s="80">
        <f>'B-12.Col.CN'!B29+'B-13.Col.CN'!B29</f>
        <v>84007</v>
      </c>
      <c r="C22" s="80">
        <f>'B-12.Col.CN'!C29+'B-13.Col.CN'!C29</f>
        <v>1027.182175867772</v>
      </c>
      <c r="D22" s="80">
        <f>'B-12.Col.CN'!D29+'B-13.Col.CN'!D29</f>
        <v>2108</v>
      </c>
      <c r="E22" s="311">
        <f>'B-13.Col.CN'!E29</f>
        <v>23160</v>
      </c>
      <c r="F22" s="156">
        <v>0</v>
      </c>
      <c r="G22" s="162">
        <f>'B-13.Col.CN'!G29</f>
        <v>1161</v>
      </c>
      <c r="H22" s="156">
        <v>0</v>
      </c>
      <c r="I22" s="162">
        <f>'B-12.Col.CN'!L29+'B-13.Col.CN'!I29+'B-13.Col.CN'!J29+'B-13.Col.CN'!K29+'B-13.Col.CN'!L29</f>
        <v>22652</v>
      </c>
    </row>
    <row r="23" spans="1:9" ht="12" customHeight="1" x14ac:dyDescent="0.2">
      <c r="A23" s="53">
        <v>1995</v>
      </c>
      <c r="B23" s="80">
        <f>'B-12.Col.CN'!B30+'B-13.Col.CN'!B30</f>
        <v>62887</v>
      </c>
      <c r="C23" s="80">
        <f>'B-12.Col.CN'!C30+'B-13.Col.CN'!C30</f>
        <v>102</v>
      </c>
      <c r="D23" s="80">
        <f>'B-12.Col.CN'!D30+'B-13.Col.CN'!D30</f>
        <v>9</v>
      </c>
      <c r="E23" s="311">
        <f>'B-13.Col.CN'!E30</f>
        <v>12781</v>
      </c>
      <c r="F23" s="156">
        <v>0</v>
      </c>
      <c r="G23" s="162">
        <f>'B-13.Col.CN'!G30</f>
        <v>633</v>
      </c>
      <c r="H23" s="156">
        <v>0</v>
      </c>
      <c r="I23" s="162">
        <f>'B-12.Col.CN'!L30+'B-13.Col.CN'!I30+'B-13.Col.CN'!J30+'B-13.Col.CN'!K30+'B-13.Col.CN'!L30</f>
        <v>17830</v>
      </c>
    </row>
    <row r="24" spans="1:9" ht="12" customHeight="1" x14ac:dyDescent="0.2">
      <c r="A24" s="53">
        <v>1996</v>
      </c>
      <c r="B24" s="80">
        <f>'B-12.Col.CN'!B31+'B-13.Col.CN'!B31</f>
        <v>97559</v>
      </c>
      <c r="C24" s="80">
        <f>'B-12.Col.CN'!C31+'B-13.Col.CN'!C31</f>
        <v>195</v>
      </c>
      <c r="D24" s="80">
        <f>'B-12.Col.CN'!D31+'B-13.Col.CN'!D31</f>
        <v>10</v>
      </c>
      <c r="E24" s="311">
        <f>'B-13.Col.CN'!E31</f>
        <v>55495</v>
      </c>
      <c r="F24" s="156">
        <v>0</v>
      </c>
      <c r="G24" s="162">
        <f>'B-13.Col.CN'!G31</f>
        <v>2911</v>
      </c>
      <c r="H24" s="156">
        <v>0</v>
      </c>
      <c r="I24" s="162">
        <f>'B-12.Col.CN'!L31+'B-13.Col.CN'!I31+'B-13.Col.CN'!J31+'B-13.Col.CN'!K31+'B-13.Col.CN'!L31</f>
        <v>24811</v>
      </c>
    </row>
    <row r="25" spans="1:9" ht="12" customHeight="1" x14ac:dyDescent="0.2">
      <c r="A25" s="53">
        <v>1997</v>
      </c>
      <c r="B25" s="80">
        <f>'B-12.Col.CN'!B32+'B-13.Col.CN'!B32</f>
        <v>169446</v>
      </c>
      <c r="C25" s="80">
        <f>'B-12.Col.CN'!C32+'B-13.Col.CN'!C32</f>
        <v>353</v>
      </c>
      <c r="D25" s="80">
        <f>'B-12.Col.CN'!D32+'B-13.Col.CN'!D32</f>
        <v>16</v>
      </c>
      <c r="E25" s="311">
        <f>'B-13.Col.CN'!E32</f>
        <v>124252</v>
      </c>
      <c r="F25" s="156">
        <v>0</v>
      </c>
      <c r="G25" s="162">
        <f>'B-13.Col.CN'!G32</f>
        <v>8323</v>
      </c>
      <c r="H25" s="156">
        <v>0</v>
      </c>
      <c r="I25" s="162">
        <f>'B-12.Col.CN'!L32+'B-13.Col.CN'!I32+'B-13.Col.CN'!J32+'B-13.Col.CN'!K32+'B-13.Col.CN'!L32</f>
        <v>68879</v>
      </c>
    </row>
    <row r="26" spans="1:9" ht="12" customHeight="1" x14ac:dyDescent="0.2">
      <c r="A26" s="53">
        <v>1998</v>
      </c>
      <c r="B26" s="80">
        <f>'B-12.Col.CN'!B33+'B-13.Col.CN'!B33</f>
        <v>96489</v>
      </c>
      <c r="C26" s="80">
        <f>'B-12.Col.CN'!C33+'B-13.Col.CN'!C33</f>
        <v>127</v>
      </c>
      <c r="D26" s="80">
        <f>'B-12.Col.CN'!D33+'B-13.Col.CN'!D33</f>
        <v>63</v>
      </c>
      <c r="E26" s="311">
        <f>'B-13.Col.CN'!E33</f>
        <v>44267</v>
      </c>
      <c r="F26" s="156">
        <v>0</v>
      </c>
      <c r="G26" s="162">
        <f>'B-13.Col.CN'!G33</f>
        <v>2225</v>
      </c>
      <c r="H26" s="156">
        <v>0</v>
      </c>
      <c r="I26" s="162">
        <f>'B-12.Col.CN'!L33+'B-13.Col.CN'!I33+'B-13.Col.CN'!J33+'B-13.Col.CN'!K33+'B-13.Col.CN'!L33</f>
        <v>40250</v>
      </c>
    </row>
    <row r="27" spans="1:9" ht="12" customHeight="1" x14ac:dyDescent="0.2">
      <c r="A27" s="53">
        <v>1999</v>
      </c>
      <c r="B27" s="80">
        <f>'B-12.Col.CN'!B34+'B-13.Col.CN'!B34</f>
        <v>105381</v>
      </c>
      <c r="C27" s="80">
        <f>'B-12.Col.CN'!C34+'B-13.Col.CN'!C34</f>
        <v>377</v>
      </c>
      <c r="D27" s="80">
        <f>'B-12.Col.CN'!D34+'B-13.Col.CN'!D34</f>
        <v>16.18</v>
      </c>
      <c r="E27" s="311">
        <f>'B-13.Col.CN'!E34</f>
        <v>43023</v>
      </c>
      <c r="F27" s="156">
        <v>0</v>
      </c>
      <c r="G27" s="162">
        <f>'B-13.Col.CN'!G34</f>
        <v>1984</v>
      </c>
      <c r="H27" s="156">
        <v>0</v>
      </c>
      <c r="I27" s="162">
        <f>'B-12.Col.CN'!L34+'B-13.Col.CN'!I34+'B-13.Col.CN'!J34+'B-13.Col.CN'!K34+'B-13.Col.CN'!L34</f>
        <v>35947</v>
      </c>
    </row>
    <row r="28" spans="1:9" ht="12" customHeight="1" x14ac:dyDescent="0.2">
      <c r="A28" s="53">
        <v>2000</v>
      </c>
      <c r="B28" s="80">
        <f>'B-12.Col.CN'!B35+'B-13.Col.CN'!B35</f>
        <v>257847</v>
      </c>
      <c r="C28" s="80">
        <f>'B-12.Col.CN'!C35+'B-13.Col.CN'!C35</f>
        <v>1400.2</v>
      </c>
      <c r="D28" s="80">
        <f>'B-12.Col.CN'!D35+'B-13.Col.CN'!D35</f>
        <v>373</v>
      </c>
      <c r="E28" s="311">
        <f>'B-13.Col.CN'!E35</f>
        <v>186340</v>
      </c>
      <c r="F28" s="156">
        <v>0</v>
      </c>
      <c r="G28" s="162">
        <f>'B-13.Col.CN'!G35</f>
        <v>11352</v>
      </c>
      <c r="H28" s="156">
        <v>0</v>
      </c>
      <c r="I28" s="162">
        <f>'B-12.Col.CN'!L35+'B-13.Col.CN'!I35+'B-13.Col.CN'!J35+'B-13.Col.CN'!K35+'B-13.Col.CN'!L35</f>
        <v>77014</v>
      </c>
    </row>
    <row r="29" spans="1:9" ht="12" customHeight="1" x14ac:dyDescent="0.2">
      <c r="A29" s="53">
        <v>2001</v>
      </c>
      <c r="B29" s="80">
        <f>'B-12.Col.CN'!B36+'B-13.Col.CN'!B36</f>
        <v>539040</v>
      </c>
      <c r="C29" s="80">
        <f>'B-12.Col.CN'!C36+'B-13.Col.CN'!C36</f>
        <v>6238</v>
      </c>
      <c r="D29" s="80">
        <f>'B-12.Col.CN'!D36+'B-13.Col.CN'!D36</f>
        <v>27019</v>
      </c>
      <c r="E29" s="311">
        <f>'B-13.Col.CN'!E36</f>
        <v>414628</v>
      </c>
      <c r="F29" s="162">
        <f>'B-13.Col.CN'!F36</f>
        <v>3017.3</v>
      </c>
      <c r="G29" s="162">
        <f>'B-13.Col.CN'!G36</f>
        <v>54775</v>
      </c>
      <c r="H29" s="162">
        <f>'B-13.Col.CN'!H36</f>
        <v>62</v>
      </c>
      <c r="I29" s="162">
        <f>'B-12.Col.CN'!L36+'B-13.Col.CN'!I36+'B-13.Col.CN'!J36+'B-13.Col.CN'!K36+'B-13.Col.CN'!L36</f>
        <v>255282</v>
      </c>
    </row>
    <row r="30" spans="1:9" ht="12" customHeight="1" x14ac:dyDescent="0.2">
      <c r="A30" s="53">
        <v>2002</v>
      </c>
      <c r="B30" s="80">
        <f>'B-12.Col.CN'!B37+'B-13.Col.CN'!B37</f>
        <v>481611</v>
      </c>
      <c r="C30" s="80">
        <f>'B-12.Col.CN'!C37+'B-13.Col.CN'!C37</f>
        <v>18050.599999999999</v>
      </c>
      <c r="D30" s="80">
        <f>'B-12.Col.CN'!D37+'B-13.Col.CN'!D37</f>
        <v>22068.400000000001</v>
      </c>
      <c r="E30" s="311">
        <f>'B-13.Col.CN'!E37</f>
        <v>308887</v>
      </c>
      <c r="F30" s="162">
        <f>'B-13.Col.CN'!F37</f>
        <v>2815.4</v>
      </c>
      <c r="G30" s="162">
        <f>'B-13.Col.CN'!G37</f>
        <v>33465</v>
      </c>
      <c r="H30" s="162">
        <f>'B-13.Col.CN'!H37</f>
        <v>59</v>
      </c>
      <c r="I30" s="162">
        <f>'B-12.Col.CN'!L37+'B-13.Col.CN'!I37+'B-13.Col.CN'!J37+'B-13.Col.CN'!K37+'B-13.Col.CN'!L37</f>
        <v>180496</v>
      </c>
    </row>
    <row r="31" spans="1:9" ht="12" customHeight="1" x14ac:dyDescent="0.2">
      <c r="A31" s="123">
        <v>2003</v>
      </c>
      <c r="B31" s="80">
        <f>'B-12.Col.CN'!B38+'B-13.Col.CN'!B38</f>
        <v>403982</v>
      </c>
      <c r="C31" s="80">
        <f>'B-12.Col.CN'!C38+'B-13.Col.CN'!C38</f>
        <v>5393</v>
      </c>
      <c r="D31" s="80">
        <f>'B-12.Col.CN'!D38+'B-13.Col.CN'!D38</f>
        <v>17811.3</v>
      </c>
      <c r="E31" s="311">
        <f>'B-13.Col.CN'!E38</f>
        <v>229501</v>
      </c>
      <c r="F31" s="162">
        <f>'B-13.Col.CN'!F38</f>
        <v>2415.9</v>
      </c>
      <c r="G31" s="162">
        <f>'B-13.Col.CN'!G38</f>
        <v>18295</v>
      </c>
      <c r="H31" s="162">
        <f>'B-13.Col.CN'!H38</f>
        <v>15</v>
      </c>
      <c r="I31" s="162">
        <f>'B-12.Col.CN'!L38+'B-13.Col.CN'!I38+'B-13.Col.CN'!J38+'B-13.Col.CN'!K38+'B-13.Col.CN'!L38</f>
        <v>154611</v>
      </c>
    </row>
    <row r="32" spans="1:9" ht="12" customHeight="1" x14ac:dyDescent="0.2">
      <c r="A32" s="123">
        <v>2004</v>
      </c>
      <c r="B32" s="80">
        <f>'B-12.Col.CN'!B39+'B-13.Col.CN'!B39</f>
        <v>416042</v>
      </c>
      <c r="C32" s="80">
        <f>'B-12.Col.CN'!C39+'B-13.Col.CN'!C39</f>
        <v>14732.88</v>
      </c>
      <c r="D32" s="80">
        <f>'B-12.Col.CN'!D39+'B-13.Col.CN'!D39</f>
        <v>24646.400000000001</v>
      </c>
      <c r="E32" s="311">
        <f>'B-13.Col.CN'!E39</f>
        <v>198296</v>
      </c>
      <c r="F32" s="162">
        <f>'B-13.Col.CN'!F39</f>
        <v>2854.6</v>
      </c>
      <c r="G32" s="162">
        <f>'B-13.Col.CN'!G39</f>
        <v>17484</v>
      </c>
      <c r="H32" s="162">
        <f>'B-13.Col.CN'!H39</f>
        <v>14</v>
      </c>
      <c r="I32" s="162">
        <f>'B-12.Col.CN'!L39+'B-13.Col.CN'!I39+'B-13.Col.CN'!J39+'B-13.Col.CN'!K39+'B-13.Col.CN'!L39</f>
        <v>161940</v>
      </c>
    </row>
    <row r="33" spans="1:9" ht="12" customHeight="1" x14ac:dyDescent="0.2">
      <c r="A33" s="123">
        <v>2005</v>
      </c>
      <c r="B33" s="80">
        <f>'B-12.Col.CN'!B40+'B-13.Col.CN'!B40</f>
        <v>192776</v>
      </c>
      <c r="C33" s="80">
        <f>'B-12.Col.CN'!C40+'B-13.Col.CN'!C40</f>
        <v>5688.8549999999996</v>
      </c>
      <c r="D33" s="80">
        <f>'B-12.Col.CN'!D40+'B-13.Col.CN'!D40</f>
        <v>11623.8</v>
      </c>
      <c r="E33" s="311">
        <f>'B-13.Col.CN'!E40</f>
        <v>97387</v>
      </c>
      <c r="F33" s="162">
        <f>'B-13.Col.CN'!F40</f>
        <v>549.59999999999991</v>
      </c>
      <c r="G33" s="162">
        <f>'B-13.Col.CN'!G40</f>
        <v>6164</v>
      </c>
      <c r="H33" s="156">
        <v>0</v>
      </c>
      <c r="I33" s="162">
        <f>'B-12.Col.CN'!L40+'B-13.Col.CN'!I40+'B-13.Col.CN'!J40+'B-13.Col.CN'!K40+'B-13.Col.CN'!L40</f>
        <v>80959</v>
      </c>
    </row>
    <row r="34" spans="1:9" ht="12" customHeight="1" x14ac:dyDescent="0.2">
      <c r="A34" s="123">
        <v>2006</v>
      </c>
      <c r="B34" s="80">
        <f>'B-12.Col.CN'!B41+'B-13.Col.CN'!B41</f>
        <v>223000</v>
      </c>
      <c r="C34" s="80">
        <f>'B-12.Col.CN'!C41+'B-13.Col.CN'!C41</f>
        <v>5238.34</v>
      </c>
      <c r="D34" s="80">
        <f>'B-12.Col.CN'!D41+'B-13.Col.CN'!D41</f>
        <v>7087</v>
      </c>
      <c r="E34" s="311">
        <f>'B-13.Col.CN'!E41</f>
        <v>126158</v>
      </c>
      <c r="F34" s="162">
        <f>'B-13.Col.CN'!F41</f>
        <v>1563.9</v>
      </c>
      <c r="G34" s="162">
        <f>'B-13.Col.CN'!G41</f>
        <v>8401</v>
      </c>
      <c r="H34" s="156">
        <v>0</v>
      </c>
      <c r="I34" s="162">
        <f>'B-12.Col.CN'!L41+'B-13.Col.CN'!I41+'B-13.Col.CN'!J41+'B-13.Col.CN'!K41+'B-13.Col.CN'!L41</f>
        <v>78108.999999999985</v>
      </c>
    </row>
    <row r="35" spans="1:9" ht="12" customHeight="1" x14ac:dyDescent="0.2">
      <c r="A35" s="123">
        <v>2007</v>
      </c>
      <c r="B35" s="80">
        <f>'B-12.Col.CN'!B42+'B-13.Col.CN'!B42</f>
        <v>155043</v>
      </c>
      <c r="C35" s="80">
        <f>'B-12.Col.CN'!C42+'B-13.Col.CN'!C42</f>
        <v>3390.665</v>
      </c>
      <c r="D35" s="80">
        <f>'B-12.Col.CN'!D42+'B-13.Col.CN'!D42</f>
        <v>6526.9</v>
      </c>
      <c r="E35" s="311">
        <f>'B-13.Col.CN'!E42</f>
        <v>80829</v>
      </c>
      <c r="F35" s="162">
        <f>'B-13.Col.CN'!F42</f>
        <v>1857.3999999999999</v>
      </c>
      <c r="G35" s="162">
        <f>'B-13.Col.CN'!G42</f>
        <v>5627</v>
      </c>
      <c r="H35" s="156">
        <v>0</v>
      </c>
      <c r="I35" s="162">
        <f>'B-12.Col.CN'!L42+'B-13.Col.CN'!I42+'B-13.Col.CN'!J42+'B-13.Col.CN'!K42+'B-13.Col.CN'!L42</f>
        <v>63820</v>
      </c>
    </row>
    <row r="36" spans="1:9" ht="12" customHeight="1" x14ac:dyDescent="0.2">
      <c r="A36" s="123">
        <v>2008</v>
      </c>
      <c r="B36" s="80">
        <f>'B-12.Col.CN'!B43+'B-13.Col.CN'!B43</f>
        <v>221367</v>
      </c>
      <c r="C36" s="80">
        <f>'B-12.Col.CN'!C43+'B-13.Col.CN'!C43</f>
        <v>6391.9570000000003</v>
      </c>
      <c r="D36" s="80">
        <f>'B-12.Col.CN'!D43+'B-13.Col.CN'!D43</f>
        <v>20312</v>
      </c>
      <c r="E36" s="311">
        <f>'B-13.Col.CN'!E43</f>
        <v>151893</v>
      </c>
      <c r="F36" s="162">
        <f>'B-13.Col.CN'!F43</f>
        <v>2624.7000000000003</v>
      </c>
      <c r="G36" s="162">
        <f>'B-13.Col.CN'!G43</f>
        <v>21391</v>
      </c>
      <c r="H36" s="156">
        <v>0</v>
      </c>
      <c r="I36" s="162">
        <f>'B-12.Col.CN'!L43+'B-13.Col.CN'!I43+'B-13.Col.CN'!J43+'B-13.Col.CN'!K43+'B-13.Col.CN'!L43</f>
        <v>104246</v>
      </c>
    </row>
    <row r="37" spans="1:9" ht="12" customHeight="1" x14ac:dyDescent="0.2">
      <c r="A37" s="123">
        <v>2009</v>
      </c>
      <c r="B37" s="80">
        <f>'B-12.Col.CN'!B44+'B-13.Col.CN'!B44</f>
        <v>218203</v>
      </c>
      <c r="C37" s="80">
        <f>'B-12.Col.CN'!C44+'B-13.Col.CN'!C44</f>
        <v>4842.9989999999998</v>
      </c>
      <c r="D37" s="80">
        <f>'B-12.Col.CN'!D44+'B-13.Col.CN'!D44</f>
        <v>17245.900000000001</v>
      </c>
      <c r="E37" s="311">
        <f>'B-13.Col.CN'!E44</f>
        <v>147489</v>
      </c>
      <c r="F37" s="162">
        <f>'B-13.Col.CN'!F44</f>
        <v>1237.0999999999999</v>
      </c>
      <c r="G37" s="162">
        <f>'B-13.Col.CN'!G44</f>
        <v>13101</v>
      </c>
      <c r="H37" s="156">
        <v>0</v>
      </c>
      <c r="I37" s="162">
        <f>'B-12.Col.CN'!L44+'B-13.Col.CN'!I44+'B-13.Col.CN'!J44+'B-13.Col.CN'!K44+'B-13.Col.CN'!L44</f>
        <v>100519</v>
      </c>
    </row>
    <row r="38" spans="1:9" ht="12" customHeight="1" x14ac:dyDescent="0.2">
      <c r="A38" s="123">
        <v>2010</v>
      </c>
      <c r="B38" s="80">
        <f>'B-12.Col.CN'!B45+'B-13.Col.CN'!B45</f>
        <v>465720</v>
      </c>
      <c r="C38" s="80">
        <f>'B-12.Col.CN'!C45+'B-13.Col.CN'!C45</f>
        <v>12581.422999999999</v>
      </c>
      <c r="D38" s="80">
        <f>'B-12.Col.CN'!D45+'B-13.Col.CN'!D45</f>
        <v>29735.4</v>
      </c>
      <c r="E38" s="311">
        <f>'B-13.Col.CN'!E45</f>
        <v>277390</v>
      </c>
      <c r="F38" s="162">
        <f>'B-13.Col.CN'!F45</f>
        <v>5789.4</v>
      </c>
      <c r="G38" s="162">
        <f>'B-13.Col.CN'!G45</f>
        <v>42954</v>
      </c>
      <c r="H38" s="162">
        <f>'B-13.Col.CN'!H45</f>
        <v>13</v>
      </c>
      <c r="I38" s="162">
        <f>'B-12.Col.CN'!L45+'B-13.Col.CN'!I45+'B-13.Col.CN'!J45+'B-13.Col.CN'!K45+'B-13.Col.CN'!L45</f>
        <v>197728</v>
      </c>
    </row>
    <row r="39" spans="1:9" ht="12" customHeight="1" x14ac:dyDescent="0.2">
      <c r="A39" s="123">
        <v>2011</v>
      </c>
      <c r="B39" s="80">
        <f>'B-12.Col.CN'!B46+'B-13.Col.CN'!B46</f>
        <v>319763</v>
      </c>
      <c r="C39" s="80">
        <f>'B-12.Col.CN'!C46+'B-13.Col.CN'!C46</f>
        <v>6229.9330000000009</v>
      </c>
      <c r="D39" s="80">
        <f>'B-12.Col.CN'!D46+'B-13.Col.CN'!D46</f>
        <v>12005.9</v>
      </c>
      <c r="E39" s="311">
        <f>'B-13.Col.CN'!E46</f>
        <v>205431</v>
      </c>
      <c r="F39" s="162">
        <f>'B-13.Col.CN'!F46</f>
        <v>4516.2</v>
      </c>
      <c r="G39" s="162">
        <f>'B-13.Col.CN'!G46</f>
        <v>15533</v>
      </c>
      <c r="H39" s="156">
        <v>0</v>
      </c>
      <c r="I39" s="162">
        <f>'B-12.Col.CN'!L46+'B-13.Col.CN'!I46+'B-13.Col.CN'!J46+'B-13.Col.CN'!K46+'B-13.Col.CN'!L46</f>
        <v>141176</v>
      </c>
    </row>
    <row r="40" spans="1:9" ht="12" customHeight="1" x14ac:dyDescent="0.2">
      <c r="A40" s="123">
        <v>2012</v>
      </c>
      <c r="B40" s="80">
        <f>'B-12.Col.CN'!B47+'B-13.Col.CN'!B47</f>
        <v>295232</v>
      </c>
      <c r="C40" s="80">
        <f>'B-12.Col.CN'!C47+'B-13.Col.CN'!C47</f>
        <v>7121</v>
      </c>
      <c r="D40" s="80">
        <f>'B-12.Col.CN'!D47+'B-13.Col.CN'!D47</f>
        <v>14121.599999999999</v>
      </c>
      <c r="E40" s="311">
        <f>'B-13.Col.CN'!E47</f>
        <v>186448</v>
      </c>
      <c r="F40" s="162">
        <f>'B-13.Col.CN'!F47</f>
        <v>3597.3</v>
      </c>
      <c r="G40" s="162">
        <f>'B-13.Col.CN'!G47</f>
        <v>17701</v>
      </c>
      <c r="H40" s="162">
        <f>'B-13.Col.CN'!H47</f>
        <v>1</v>
      </c>
      <c r="I40" s="162">
        <f>'B-12.Col.CN'!L47+'B-13.Col.CN'!I47+'B-13.Col.CN'!J47+'B-13.Col.CN'!K47+'B-13.Col.CN'!L47</f>
        <v>131984</v>
      </c>
    </row>
    <row r="41" spans="1:9" ht="12" customHeight="1" x14ac:dyDescent="0.2">
      <c r="A41" s="123">
        <v>2013</v>
      </c>
      <c r="B41" s="80">
        <f>'B-12.Col.CN'!B48+'B-13.Col.CN'!B48</f>
        <v>189865</v>
      </c>
      <c r="C41" s="80">
        <f>'B-12.Col.CN'!C48+'B-13.Col.CN'!C48</f>
        <v>3652.6460000000002</v>
      </c>
      <c r="D41" s="80">
        <f>'B-12.Col.CN'!D48+'B-13.Col.CN'!D48</f>
        <v>7140.5</v>
      </c>
      <c r="E41" s="311">
        <f>'B-13.Col.CN'!E48</f>
        <v>112934</v>
      </c>
      <c r="F41" s="162">
        <f>'B-13.Col.CN'!F48</f>
        <v>1412.5</v>
      </c>
      <c r="G41" s="162">
        <f>'B-13.Col.CN'!G48</f>
        <v>9282</v>
      </c>
      <c r="H41" s="162">
        <f>'B-13.Col.CN'!H48</f>
        <v>8</v>
      </c>
      <c r="I41" s="162">
        <f>'B-12.Col.CN'!L48+'B-13.Col.CN'!I48+'B-13.Col.CN'!J48+'B-13.Col.CN'!K48+'B-13.Col.CN'!L48</f>
        <v>84648</v>
      </c>
    </row>
    <row r="42" spans="1:9" ht="12" customHeight="1" x14ac:dyDescent="0.2">
      <c r="A42" s="123">
        <v>2014</v>
      </c>
      <c r="B42" s="80">
        <f>'B-12.Col.CN'!B49+'B-13.Col.CN'!B49</f>
        <v>311641</v>
      </c>
      <c r="C42" s="80">
        <f>'B-12.Col.CN'!C49+'B-13.Col.CN'!C49</f>
        <v>5398.335</v>
      </c>
      <c r="D42" s="80">
        <f>'B-12.Col.CN'!D49+'B-13.Col.CN'!D49</f>
        <v>16271.5</v>
      </c>
      <c r="E42" s="311">
        <f>'B-13.Col.CN'!E49</f>
        <v>224946</v>
      </c>
      <c r="F42" s="162">
        <f>'B-13.Col.CN'!F49</f>
        <v>5627</v>
      </c>
      <c r="G42" s="162">
        <f>'B-13.Col.CN'!G49</f>
        <v>24703</v>
      </c>
      <c r="H42" s="162">
        <f>'B-13.Col.CN'!H49</f>
        <v>37</v>
      </c>
      <c r="I42" s="162">
        <f>'B-12.Col.CN'!L49+'B-13.Col.CN'!I49+'B-13.Col.CN'!J49+'B-13.Col.CN'!K49+'B-13.Col.CN'!L49</f>
        <v>145854</v>
      </c>
    </row>
    <row r="43" spans="1:9" ht="12" customHeight="1" x14ac:dyDescent="0.2">
      <c r="A43" s="123">
        <v>2015</v>
      </c>
      <c r="B43" s="80">
        <f>'B-12.Col.CN'!B50+'B-13.Col.CN'!B50</f>
        <v>420388</v>
      </c>
      <c r="C43" s="80">
        <f>'B-12.Col.CN'!C50+'B-13.Col.CN'!C50</f>
        <v>9467.4130000000005</v>
      </c>
      <c r="D43" s="80">
        <f>'B-12.Col.CN'!D50+'B-13.Col.CN'!D50</f>
        <v>19955</v>
      </c>
      <c r="E43" s="311">
        <f>'B-13.Col.CN'!E50</f>
        <v>265558</v>
      </c>
      <c r="F43" s="162">
        <f>'B-13.Col.CN'!F50</f>
        <v>3101.1</v>
      </c>
      <c r="G43" s="162">
        <f>'B-13.Col.CN'!G50</f>
        <v>31181</v>
      </c>
      <c r="H43" s="162">
        <f>'B-13.Col.CN'!H50</f>
        <v>58</v>
      </c>
      <c r="I43" s="162">
        <f>'B-12.Col.CN'!L50+'B-13.Col.CN'!I50+'B-13.Col.CN'!J50+'B-13.Col.CN'!K50+'B-13.Col.CN'!L50</f>
        <v>205381</v>
      </c>
    </row>
    <row r="44" spans="1:9" ht="12" customHeight="1" x14ac:dyDescent="0.2">
      <c r="A44" s="123">
        <v>2016</v>
      </c>
      <c r="B44" s="80">
        <f>'B-12.Col.CN'!B51+'B-13.Col.CN'!B51</f>
        <v>275792</v>
      </c>
      <c r="C44" s="80">
        <f>'B-12.Col.CN'!C51+'B-13.Col.CN'!C51</f>
        <v>4708.2970000000005</v>
      </c>
      <c r="D44" s="80">
        <f>'B-12.Col.CN'!D51+'B-13.Col.CN'!D51</f>
        <v>12766.5</v>
      </c>
      <c r="E44" s="311">
        <f>'B-13.Col.CN'!E51</f>
        <v>172614</v>
      </c>
      <c r="F44" s="162">
        <f>'B-13.Col.CN'!F51</f>
        <v>2480.4</v>
      </c>
      <c r="G44" s="162">
        <f>'B-13.Col.CN'!G51</f>
        <v>17066</v>
      </c>
      <c r="H44" s="162">
        <f>'B-13.Col.CN'!H51</f>
        <v>35</v>
      </c>
      <c r="I44" s="162">
        <f>'B-12.Col.CN'!L51+'B-13.Col.CN'!I51+'B-13.Col.CN'!J51+'B-13.Col.CN'!K51+'B-13.Col.CN'!L51</f>
        <v>124730</v>
      </c>
    </row>
    <row r="45" spans="1:9" ht="12" customHeight="1" x14ac:dyDescent="0.2">
      <c r="A45" s="123">
        <v>2017</v>
      </c>
      <c r="B45" s="80">
        <f>'B-12.Col.CN'!B52+'B-13.Col.CN'!B52</f>
        <v>211880.9</v>
      </c>
      <c r="C45" s="80">
        <f>'B-12.Col.CN'!C52+'B-13.Col.CN'!C52</f>
        <v>2383</v>
      </c>
      <c r="D45" s="80">
        <f>'B-12.Col.CN'!D52+'B-13.Col.CN'!D52</f>
        <v>8997.9</v>
      </c>
      <c r="E45" s="311">
        <f>'B-13.Col.CN'!E52</f>
        <v>107524</v>
      </c>
      <c r="F45" s="162">
        <f>'B-13.Col.CN'!F52</f>
        <v>83.5</v>
      </c>
      <c r="G45" s="162">
        <f>'B-13.Col.CN'!G52</f>
        <v>8109</v>
      </c>
      <c r="H45" s="162">
        <f>'B-13.Col.CN'!H52</f>
        <v>35</v>
      </c>
      <c r="I45" s="162">
        <f>'B-12.Col.CN'!L52+'B-13.Col.CN'!I52+'B-13.Col.CN'!J52+'B-13.Col.CN'!K52+'B-13.Col.CN'!L52</f>
        <v>70179</v>
      </c>
    </row>
    <row r="46" spans="1:9" ht="12" customHeight="1" x14ac:dyDescent="0.2">
      <c r="A46" s="123">
        <v>2018</v>
      </c>
      <c r="B46" s="80">
        <f>'B-12.Col.CN'!B53+'B-13.Col.CN'!B53</f>
        <v>177823.8</v>
      </c>
      <c r="C46" s="80">
        <f>'B-12.Col.CN'!C53+'B-13.Col.CN'!C53</f>
        <v>1192</v>
      </c>
      <c r="D46" s="80">
        <f>'B-12.Col.CN'!D53+'B-13.Col.CN'!D53</f>
        <v>7488.8</v>
      </c>
      <c r="E46" s="311">
        <f>'B-13.Col.CN'!E53</f>
        <v>108045</v>
      </c>
      <c r="F46" s="162">
        <f>'B-13.Col.CN'!F53</f>
        <v>1345.2000000000003</v>
      </c>
      <c r="G46" s="162">
        <f>'B-13.Col.CN'!G53</f>
        <v>10892</v>
      </c>
      <c r="H46" s="162">
        <f>'B-13.Col.CN'!H53</f>
        <v>0</v>
      </c>
      <c r="I46" s="162">
        <f>'B-12.Col.CN'!L53+'B-13.Col.CN'!I53+'B-13.Col.CN'!J53+'B-13.Col.CN'!K53+'B-13.Col.CN'!L53</f>
        <v>65404</v>
      </c>
    </row>
    <row r="47" spans="1:9" ht="12" customHeight="1" x14ac:dyDescent="0.2">
      <c r="A47" s="123">
        <v>2019</v>
      </c>
      <c r="B47" s="80">
        <f>'B-12.Col.CN'!B54+'B-13.Col.CN'!B54</f>
        <v>110111</v>
      </c>
      <c r="C47" s="80">
        <f>'B-12.Col.CN'!C54+'B-13.Col.CN'!C54</f>
        <v>604</v>
      </c>
      <c r="D47" s="80">
        <f>'B-12.Col.CN'!D54+'B-13.Col.CN'!D54</f>
        <v>1717</v>
      </c>
      <c r="E47" s="311">
        <f>'B-13.Col.CN'!E54</f>
        <v>71235</v>
      </c>
      <c r="F47" s="162">
        <f>'B-13.Col.CN'!F54</f>
        <v>613</v>
      </c>
      <c r="G47" s="162">
        <f>'B-13.Col.CN'!G54</f>
        <v>4702</v>
      </c>
      <c r="H47" s="162">
        <f>'B-13.Col.CN'!H54</f>
        <v>11</v>
      </c>
      <c r="I47" s="162">
        <f>'B-12.Col.CN'!L54+'B-13.Col.CN'!I54+'B-13.Col.CN'!J54+'B-13.Col.CN'!K54+'B-13.Col.CN'!L54</f>
        <v>43675</v>
      </c>
    </row>
    <row r="48" spans="1:9" ht="12" customHeight="1" x14ac:dyDescent="0.2">
      <c r="A48" s="123">
        <v>2020</v>
      </c>
      <c r="B48" s="80">
        <f>'B-12.Col.CN'!B55+'B-13.Col.CN'!B55</f>
        <v>143016</v>
      </c>
      <c r="C48" s="80">
        <f>'B-12.Col.CN'!C55+'B-13.Col.CN'!C55</f>
        <v>398</v>
      </c>
      <c r="D48" s="80">
        <f>'B-12.Col.CN'!D55+'B-13.Col.CN'!D55</f>
        <v>1601</v>
      </c>
      <c r="E48" s="311">
        <f>'B-13.Col.CN'!E55</f>
        <v>79714</v>
      </c>
      <c r="F48" s="162">
        <f>'B-13.Col.CN'!F55</f>
        <v>878</v>
      </c>
      <c r="G48" s="162">
        <f>'B-13.Col.CN'!G55</f>
        <v>4307</v>
      </c>
      <c r="H48" s="162">
        <f>'B-13.Col.CN'!H55</f>
        <v>8</v>
      </c>
      <c r="I48" s="162">
        <f>'B-12.Col.CN'!L55+'B-13.Col.CN'!I55+'B-13.Col.CN'!J55+'B-13.Col.CN'!K55+'B-13.Col.CN'!L55</f>
        <v>58931</v>
      </c>
    </row>
    <row r="49" spans="1:9" ht="12" customHeight="1" x14ac:dyDescent="0.2">
      <c r="A49" s="123">
        <v>2021</v>
      </c>
      <c r="B49" s="80">
        <f>'B-12.Col.CN'!B56+'B-13.Col.CN'!B56</f>
        <v>153984</v>
      </c>
      <c r="C49" s="80">
        <f>'B-12.Col.CN'!C56+'B-13.Col.CN'!C56</f>
        <v>644</v>
      </c>
      <c r="D49" s="80">
        <f>'B-12.Col.CN'!D56+'B-13.Col.CN'!D56</f>
        <v>5499</v>
      </c>
      <c r="E49" s="311">
        <f>'B-13.Col.CN'!E56</f>
        <v>87233</v>
      </c>
      <c r="F49" s="162">
        <f>'B-13.Col.CN'!F56</f>
        <v>1251</v>
      </c>
      <c r="G49" s="162">
        <f>'B-13.Col.CN'!G56</f>
        <v>4446</v>
      </c>
      <c r="H49" s="162">
        <f>'B-13.Col.CN'!H56</f>
        <v>11</v>
      </c>
      <c r="I49" s="162">
        <f>'B-12.Col.CN'!L56+'B-13.Col.CN'!I56+'B-13.Col.CN'!J56+'B-13.Col.CN'!K56+'B-13.Col.CN'!L56</f>
        <v>67617</v>
      </c>
    </row>
    <row r="50" spans="1:9" ht="12" customHeight="1" x14ac:dyDescent="0.2">
      <c r="A50" s="123">
        <v>2022</v>
      </c>
      <c r="B50" s="80">
        <f>'B-12.Col.CN'!B57+'B-13.Col.CN'!B57</f>
        <v>287414</v>
      </c>
      <c r="C50" s="80">
        <f>'B-12.Col.CN'!C57+'B-13.Col.CN'!C57</f>
        <v>1841</v>
      </c>
      <c r="D50" s="80">
        <f>'B-12.Col.CN'!D57+'B-13.Col.CN'!D57</f>
        <v>12423</v>
      </c>
      <c r="E50" s="311">
        <f>'B-13.Col.CN'!E57</f>
        <v>173737</v>
      </c>
      <c r="F50" s="162">
        <f>'B-13.Col.CN'!F57</f>
        <v>2695</v>
      </c>
      <c r="G50" s="162">
        <f>'B-13.Col.CN'!G57</f>
        <v>16307</v>
      </c>
      <c r="H50" s="162">
        <f>'B-13.Col.CN'!H57</f>
        <v>9</v>
      </c>
      <c r="I50" s="162">
        <f>'B-12.Col.CN'!L57+'B-13.Col.CN'!I57+'B-13.Col.CN'!J57+'B-13.Col.CN'!K57+'B-13.Col.CN'!L57</f>
        <v>134934</v>
      </c>
    </row>
    <row r="51" spans="1:9" ht="12" customHeight="1" x14ac:dyDescent="0.2">
      <c r="A51" s="123" t="s">
        <v>364</v>
      </c>
      <c r="B51" s="80">
        <f>'B-12.Col.CN'!B58+'B-13.Col.CN'!B58</f>
        <v>220154</v>
      </c>
      <c r="C51" s="80">
        <f>'B-12.Col.CN'!C58+'B-13.Col.CN'!C58</f>
        <v>1177</v>
      </c>
      <c r="D51" s="80">
        <f>'B-12.Col.CN'!D58+'B-13.Col.CN'!D58</f>
        <v>4491</v>
      </c>
      <c r="E51" s="311">
        <f>'B-13.Col.CN'!E58</f>
        <v>136786</v>
      </c>
      <c r="F51" s="162">
        <f>'B-13.Col.CN'!F58</f>
        <v>1528</v>
      </c>
      <c r="G51" s="162">
        <f>'B-13.Col.CN'!G58</f>
        <v>12240</v>
      </c>
      <c r="H51" s="162">
        <f>'B-13.Col.CN'!H58</f>
        <v>20</v>
      </c>
      <c r="I51" s="162">
        <f>'B-12.Col.CN'!L58+'B-13.Col.CN'!I58+'B-13.Col.CN'!J58+'B-13.Col.CN'!K58+'B-13.Col.CN'!L58</f>
        <v>91328</v>
      </c>
    </row>
    <row r="53" spans="1:9" ht="24.75" customHeight="1" x14ac:dyDescent="0.2">
      <c r="A53" s="939" t="s">
        <v>512</v>
      </c>
      <c r="B53" s="939"/>
      <c r="C53" s="939"/>
      <c r="D53" s="939"/>
      <c r="E53" s="939"/>
      <c r="F53" s="939"/>
      <c r="G53" s="939"/>
      <c r="H53" s="939"/>
      <c r="I53" s="939"/>
    </row>
    <row r="54" spans="1:9" ht="12" customHeight="1" x14ac:dyDescent="0.2">
      <c r="I54" s="77" t="s">
        <v>506</v>
      </c>
    </row>
    <row r="55" spans="1:9" ht="12" customHeight="1" x14ac:dyDescent="0.2">
      <c r="B55" s="968" t="s">
        <v>392</v>
      </c>
      <c r="C55" s="997" t="s">
        <v>393</v>
      </c>
      <c r="D55" s="997"/>
      <c r="E55" s="80"/>
      <c r="F55" s="998" t="s">
        <v>461</v>
      </c>
      <c r="G55" s="998"/>
      <c r="H55" s="998"/>
      <c r="I55" s="987" t="s">
        <v>507</v>
      </c>
    </row>
    <row r="56" spans="1:9" ht="12" customHeight="1" x14ac:dyDescent="0.2">
      <c r="A56" s="940" t="s">
        <v>441</v>
      </c>
      <c r="B56" s="968"/>
      <c r="C56" s="987" t="s">
        <v>508</v>
      </c>
      <c r="D56" s="80"/>
      <c r="E56" s="987" t="s">
        <v>463</v>
      </c>
      <c r="F56" s="80"/>
      <c r="G56" s="987" t="s">
        <v>509</v>
      </c>
      <c r="H56" s="968" t="s">
        <v>510</v>
      </c>
      <c r="I56" s="987"/>
    </row>
    <row r="57" spans="1:9" ht="12" customHeight="1" x14ac:dyDescent="0.2">
      <c r="A57" s="966"/>
      <c r="B57" s="969"/>
      <c r="C57" s="988"/>
      <c r="D57" s="355" t="s">
        <v>118</v>
      </c>
      <c r="E57" s="988"/>
      <c r="F57" s="367" t="s">
        <v>118</v>
      </c>
      <c r="G57" s="988"/>
      <c r="H57" s="969"/>
      <c r="I57" s="988"/>
    </row>
    <row r="58" spans="1:9" ht="12" customHeight="1" x14ac:dyDescent="0.25">
      <c r="A58" s="1012" t="s">
        <v>513</v>
      </c>
      <c r="B58" s="1012"/>
      <c r="C58" s="1012"/>
      <c r="D58" s="1012"/>
      <c r="E58" s="1012"/>
      <c r="F58" s="1012"/>
      <c r="G58" s="1012"/>
      <c r="H58" s="1012"/>
      <c r="I58" s="1012"/>
    </row>
    <row r="59" spans="1:9" ht="12" customHeight="1" x14ac:dyDescent="0.2">
      <c r="A59" s="53">
        <v>1979</v>
      </c>
      <c r="B59" s="163">
        <f>'B-14.Col.CN'!B14</f>
        <v>22141.570072634546</v>
      </c>
      <c r="C59" s="81">
        <f>'B-14.Col.CN'!C14</f>
        <v>146.57007263454534</v>
      </c>
      <c r="D59" s="81">
        <f>'B-14.Col.CN'!D14</f>
        <v>0</v>
      </c>
      <c r="E59" s="81">
        <f>'B-14.Col.CN'!E14</f>
        <v>21995</v>
      </c>
      <c r="F59" s="156">
        <v>0</v>
      </c>
      <c r="G59" s="81">
        <f>'B-14.Col.CN'!G14</f>
        <v>987</v>
      </c>
      <c r="H59" s="156">
        <v>0</v>
      </c>
      <c r="I59" s="162">
        <f>'B-14.Col.CN'!I14</f>
        <v>18797</v>
      </c>
    </row>
    <row r="60" spans="1:9" ht="12" customHeight="1" x14ac:dyDescent="0.2">
      <c r="A60" s="53">
        <v>1980</v>
      </c>
      <c r="B60" s="163">
        <f>'B-14.Col.CN'!B15</f>
        <v>22498</v>
      </c>
      <c r="C60" s="81">
        <f>'B-14.Col.CN'!C15</f>
        <v>15.833703998311712</v>
      </c>
      <c r="D60" s="81">
        <f>'B-14.Col.CN'!D15</f>
        <v>0</v>
      </c>
      <c r="E60" s="81">
        <f>'B-14.Col.CN'!E15</f>
        <v>22482</v>
      </c>
      <c r="F60" s="156">
        <v>0</v>
      </c>
      <c r="G60" s="81">
        <f>'B-14.Col.CN'!G15</f>
        <v>1181</v>
      </c>
      <c r="H60" s="156">
        <v>0</v>
      </c>
      <c r="I60" s="162">
        <f>'B-14.Col.CN'!I15</f>
        <v>13854</v>
      </c>
    </row>
    <row r="61" spans="1:9" ht="12" customHeight="1" x14ac:dyDescent="0.2">
      <c r="A61" s="53">
        <v>1981</v>
      </c>
      <c r="B61" s="163">
        <f>'B-14.Col.CN'!B16</f>
        <v>18746.284412704194</v>
      </c>
      <c r="C61" s="81">
        <f>'B-14.Col.CN'!C16</f>
        <v>9.2844127041922491</v>
      </c>
      <c r="D61" s="81">
        <f>'B-14.Col.CN'!D16</f>
        <v>0</v>
      </c>
      <c r="E61" s="81">
        <f>'B-14.Col.CN'!E16</f>
        <v>18737</v>
      </c>
      <c r="F61" s="156">
        <v>0</v>
      </c>
      <c r="G61" s="81">
        <f>'B-14.Col.CN'!G16</f>
        <v>1364</v>
      </c>
      <c r="H61" s="156">
        <v>0</v>
      </c>
      <c r="I61" s="162">
        <f>'B-14.Col.CN'!I16</f>
        <v>8639</v>
      </c>
    </row>
    <row r="62" spans="1:9" ht="12" customHeight="1" x14ac:dyDescent="0.2">
      <c r="A62" s="53">
        <v>1982</v>
      </c>
      <c r="B62" s="163">
        <f>'B-14.Col.CN'!B17</f>
        <v>14368.762014515496</v>
      </c>
      <c r="C62" s="81">
        <f>'B-14.Col.CN'!C17</f>
        <v>116.76201451549628</v>
      </c>
      <c r="D62" s="81">
        <f>'B-14.Col.CN'!D17</f>
        <v>0</v>
      </c>
      <c r="E62" s="81">
        <f>'B-14.Col.CN'!E17</f>
        <v>14252</v>
      </c>
      <c r="F62" s="156">
        <v>0</v>
      </c>
      <c r="G62" s="81">
        <f>'B-14.Col.CN'!G17</f>
        <v>1295</v>
      </c>
      <c r="H62" s="156">
        <v>0</v>
      </c>
      <c r="I62" s="162">
        <f>'B-14.Col.CN'!I17</f>
        <v>6587</v>
      </c>
    </row>
    <row r="63" spans="1:9" ht="12" customHeight="1" x14ac:dyDescent="0.2">
      <c r="A63" s="53">
        <v>1983</v>
      </c>
      <c r="B63" s="163">
        <f>'B-14.Col.CN'!B18</f>
        <v>13145.410209758595</v>
      </c>
      <c r="C63" s="81">
        <f>'B-14.Col.CN'!C18</f>
        <v>92.410209758595158</v>
      </c>
      <c r="D63" s="81">
        <f>'B-14.Col.CN'!D18</f>
        <v>0</v>
      </c>
      <c r="E63" s="81">
        <f>'B-14.Col.CN'!E18</f>
        <v>13053</v>
      </c>
      <c r="F63" s="156">
        <v>0</v>
      </c>
      <c r="G63" s="81">
        <f>'B-14.Col.CN'!G18</f>
        <v>297</v>
      </c>
      <c r="H63" s="156">
        <v>0</v>
      </c>
      <c r="I63" s="162">
        <f>'B-14.Col.CN'!I18</f>
        <v>6334</v>
      </c>
    </row>
    <row r="64" spans="1:9" ht="12" customHeight="1" x14ac:dyDescent="0.2">
      <c r="A64" s="53">
        <v>1984</v>
      </c>
      <c r="B64" s="163">
        <f>'B-14.Col.CN'!B19</f>
        <v>18764.773584411501</v>
      </c>
      <c r="C64" s="81">
        <f>'B-14.Col.CN'!C19</f>
        <v>21.773584411502796</v>
      </c>
      <c r="D64" s="81">
        <f>'B-14.Col.CN'!D19</f>
        <v>0</v>
      </c>
      <c r="E64" s="81">
        <f>'B-14.Col.CN'!E19</f>
        <v>18743</v>
      </c>
      <c r="F64" s="156">
        <v>0</v>
      </c>
      <c r="G64" s="81">
        <f>'B-14.Col.CN'!G19</f>
        <v>457</v>
      </c>
      <c r="H64" s="156">
        <v>0</v>
      </c>
      <c r="I64" s="162">
        <f>'B-14.Col.CN'!I19</f>
        <v>13984</v>
      </c>
    </row>
    <row r="65" spans="1:9" ht="12" customHeight="1" x14ac:dyDescent="0.2">
      <c r="A65" s="53">
        <v>1985</v>
      </c>
      <c r="B65" s="163">
        <f>'B-14.Col.CN'!B20</f>
        <v>18522</v>
      </c>
      <c r="C65" s="81">
        <f>'B-14.Col.CN'!C20</f>
        <v>35.920731707317074</v>
      </c>
      <c r="D65" s="81">
        <f>'B-14.Col.CN'!D20</f>
        <v>0</v>
      </c>
      <c r="E65" s="81">
        <f>'B-14.Col.CN'!E20</f>
        <v>18486</v>
      </c>
      <c r="F65" s="156">
        <v>0</v>
      </c>
      <c r="G65" s="81">
        <f>'B-14.Col.CN'!G20</f>
        <v>1453</v>
      </c>
      <c r="H65" s="156">
        <v>0</v>
      </c>
      <c r="I65" s="162">
        <f>'B-14.Col.CN'!I20</f>
        <v>14505</v>
      </c>
    </row>
    <row r="66" spans="1:9" ht="12" customHeight="1" x14ac:dyDescent="0.2">
      <c r="A66" s="53">
        <v>1986</v>
      </c>
      <c r="B66" s="163">
        <f>'B-14.Col.CN'!B21</f>
        <v>18751.837455577661</v>
      </c>
      <c r="C66" s="81">
        <f>'B-14.Col.CN'!C21</f>
        <v>108.83745557766099</v>
      </c>
      <c r="D66" s="81">
        <f>'B-14.Col.CN'!D21</f>
        <v>0</v>
      </c>
      <c r="E66" s="81">
        <f>'B-14.Col.CN'!E21</f>
        <v>18643</v>
      </c>
      <c r="F66" s="156">
        <v>0</v>
      </c>
      <c r="G66" s="81">
        <f>'B-14.Col.CN'!G21</f>
        <v>1116</v>
      </c>
      <c r="H66" s="156">
        <v>0</v>
      </c>
      <c r="I66" s="162">
        <f>'B-14.Col.CN'!I21</f>
        <v>14850</v>
      </c>
    </row>
    <row r="67" spans="1:9" ht="12" customHeight="1" x14ac:dyDescent="0.2">
      <c r="A67" s="53">
        <v>1987</v>
      </c>
      <c r="B67" s="163">
        <f>'B-14.Col.CN'!B22</f>
        <v>22714.537723916801</v>
      </c>
      <c r="C67" s="81">
        <f>'B-14.Col.CN'!C22</f>
        <v>141.13772391679788</v>
      </c>
      <c r="D67" s="81">
        <f>'B-14.Col.CN'!D22</f>
        <v>6.4</v>
      </c>
      <c r="E67" s="81">
        <f>'B-14.Col.CN'!E22</f>
        <v>22567</v>
      </c>
      <c r="F67" s="156">
        <v>0</v>
      </c>
      <c r="G67" s="81">
        <f>'B-14.Col.CN'!G22</f>
        <v>1684</v>
      </c>
      <c r="H67" s="156">
        <v>0</v>
      </c>
      <c r="I67" s="162">
        <f>'B-14.Col.CN'!I22</f>
        <v>13415</v>
      </c>
    </row>
    <row r="68" spans="1:9" ht="12" customHeight="1" x14ac:dyDescent="0.2">
      <c r="A68" s="53">
        <v>1988</v>
      </c>
      <c r="B68" s="163">
        <f>'B-14.Col.CN'!B23</f>
        <v>22719.547212441314</v>
      </c>
      <c r="C68" s="81">
        <f>'B-14.Col.CN'!C23</f>
        <v>80.947212441314548</v>
      </c>
      <c r="D68" s="81">
        <f>'B-14.Col.CN'!D23</f>
        <v>8.6</v>
      </c>
      <c r="E68" s="81">
        <f>'B-14.Col.CN'!E23</f>
        <v>22630</v>
      </c>
      <c r="F68" s="156">
        <v>0</v>
      </c>
      <c r="G68" s="81">
        <f>'B-14.Col.CN'!G23</f>
        <v>1497</v>
      </c>
      <c r="H68" s="156">
        <v>0</v>
      </c>
      <c r="I68" s="162">
        <f>'B-14.Col.CN'!I23</f>
        <v>13634</v>
      </c>
    </row>
    <row r="69" spans="1:9" ht="12" customHeight="1" x14ac:dyDescent="0.2">
      <c r="A69" s="53">
        <v>1989</v>
      </c>
      <c r="B69" s="163">
        <f>'B-14.Col.CN'!B24</f>
        <v>22201</v>
      </c>
      <c r="C69" s="81">
        <f>'B-14.Col.CN'!C24</f>
        <v>9.2008336268639184</v>
      </c>
      <c r="D69" s="81">
        <f>'B-14.Col.CN'!D24</f>
        <v>19.899999999999999</v>
      </c>
      <c r="E69" s="81">
        <f>'B-14.Col.CN'!E24</f>
        <v>22172</v>
      </c>
      <c r="F69" s="156">
        <v>0</v>
      </c>
      <c r="G69" s="81">
        <f>'B-14.Col.CN'!G24</f>
        <v>100</v>
      </c>
      <c r="H69" s="156">
        <v>0</v>
      </c>
      <c r="I69" s="162">
        <f>'B-14.Col.CN'!I24</f>
        <v>17484</v>
      </c>
    </row>
    <row r="70" spans="1:9" ht="12" customHeight="1" x14ac:dyDescent="0.2">
      <c r="A70" s="53">
        <v>1990</v>
      </c>
      <c r="B70" s="163">
        <f>'B-14.Col.CN'!B25</f>
        <v>18794</v>
      </c>
      <c r="C70" s="81">
        <f>'B-14.Col.CN'!C25</f>
        <v>15.235821834246437</v>
      </c>
      <c r="D70" s="81">
        <f>'B-14.Col.CN'!D25</f>
        <v>3.9000000000000004</v>
      </c>
      <c r="E70" s="81">
        <f>'B-14.Col.CN'!E25</f>
        <v>18775</v>
      </c>
      <c r="F70" s="156">
        <v>0</v>
      </c>
      <c r="G70" s="81">
        <f>'B-14.Col.CN'!G25</f>
        <v>111</v>
      </c>
      <c r="H70" s="156">
        <v>0</v>
      </c>
      <c r="I70" s="162">
        <f>'B-14.Col.CN'!I25</f>
        <v>13432</v>
      </c>
    </row>
    <row r="71" spans="1:9" ht="12" customHeight="1" x14ac:dyDescent="0.2">
      <c r="A71" s="53">
        <v>1991</v>
      </c>
      <c r="B71" s="163">
        <f>'B-14.Col.CN'!B26</f>
        <v>14323</v>
      </c>
      <c r="C71" s="81">
        <f>'B-14.Col.CN'!C26</f>
        <v>9.0840643169023565</v>
      </c>
      <c r="D71" s="81">
        <f>'B-14.Col.CN'!D26</f>
        <v>0.79999999999999982</v>
      </c>
      <c r="E71" s="81">
        <f>'B-14.Col.CN'!E26</f>
        <v>14313</v>
      </c>
      <c r="F71" s="156">
        <v>0</v>
      </c>
      <c r="G71" s="81">
        <f>'B-14.Col.CN'!G26</f>
        <v>171</v>
      </c>
      <c r="H71" s="156">
        <v>0</v>
      </c>
      <c r="I71" s="162">
        <f>'B-14.Col.CN'!I26</f>
        <v>10191</v>
      </c>
    </row>
    <row r="72" spans="1:9" ht="12" customHeight="1" x14ac:dyDescent="0.2">
      <c r="A72" s="53">
        <v>1992</v>
      </c>
      <c r="B72" s="163">
        <f>'B-14.Col.CN'!B27</f>
        <v>9428.2330263670792</v>
      </c>
      <c r="C72" s="81">
        <f>'B-14.Col.CN'!C27</f>
        <v>35.233026367078736</v>
      </c>
      <c r="D72" s="81">
        <f>'B-14.Col.CN'!D27</f>
        <v>16</v>
      </c>
      <c r="E72" s="81">
        <f>'B-14.Col.CN'!E27</f>
        <v>9377</v>
      </c>
      <c r="F72" s="156">
        <v>0</v>
      </c>
      <c r="G72" s="81">
        <f>'B-14.Col.CN'!G27</f>
        <v>46</v>
      </c>
      <c r="H72" s="156">
        <v>0</v>
      </c>
      <c r="I72" s="162">
        <f>'B-14.Col.CN'!I27</f>
        <v>7706</v>
      </c>
    </row>
    <row r="73" spans="1:9" ht="12" customHeight="1" x14ac:dyDescent="0.2">
      <c r="A73" s="53">
        <v>1993</v>
      </c>
      <c r="B73" s="163">
        <f>'B-14.Col.CN'!B28</f>
        <v>14021.477461833314</v>
      </c>
      <c r="C73" s="81">
        <f>'B-14.Col.CN'!C28</f>
        <v>80.777461833312429</v>
      </c>
      <c r="D73" s="81">
        <f>'B-14.Col.CN'!D28</f>
        <v>15.7</v>
      </c>
      <c r="E73" s="81">
        <f>'B-14.Col.CN'!E28</f>
        <v>13925</v>
      </c>
      <c r="F73" s="156">
        <v>0</v>
      </c>
      <c r="G73" s="81">
        <f>'B-14.Col.CN'!G28</f>
        <v>328</v>
      </c>
      <c r="H73" s="156">
        <v>0</v>
      </c>
      <c r="I73" s="162">
        <f>'B-14.Col.CN'!I28</f>
        <v>12927</v>
      </c>
    </row>
    <row r="74" spans="1:9" ht="12" customHeight="1" x14ac:dyDescent="0.2">
      <c r="A74" s="53">
        <v>1994</v>
      </c>
      <c r="B74" s="163">
        <f>'B-14.Col.CN'!B29</f>
        <v>14691.013438167316</v>
      </c>
      <c r="C74" s="81">
        <f>'B-14.Col.CN'!C29</f>
        <v>22.81343816731566</v>
      </c>
      <c r="D74" s="81">
        <f>'B-14.Col.CN'!D29</f>
        <v>28.200000000000003</v>
      </c>
      <c r="E74" s="81">
        <f>'B-14.Col.CN'!E29</f>
        <v>14640</v>
      </c>
      <c r="F74" s="156">
        <v>0</v>
      </c>
      <c r="G74" s="81">
        <f>'B-14.Col.CN'!G29</f>
        <v>171</v>
      </c>
      <c r="H74" s="156">
        <v>0</v>
      </c>
      <c r="I74" s="162">
        <f>'B-14.Col.CN'!I29</f>
        <v>12292</v>
      </c>
    </row>
    <row r="75" spans="1:9" ht="12" customHeight="1" x14ac:dyDescent="0.2">
      <c r="A75" s="53">
        <v>1995</v>
      </c>
      <c r="B75" s="163">
        <f>'B-14.Col.CN'!B30</f>
        <v>12454.651080550098</v>
      </c>
      <c r="C75" s="81">
        <f>'B-14.Col.CN'!C30</f>
        <v>5.1080550098231647E-2</v>
      </c>
      <c r="D75" s="81">
        <f>'B-14.Col.CN'!D30</f>
        <v>13.600000000000001</v>
      </c>
      <c r="E75" s="81">
        <f>'B-14.Col.CN'!E30</f>
        <v>12441</v>
      </c>
      <c r="F75" s="156">
        <v>0</v>
      </c>
      <c r="G75" s="81">
        <f>'B-14.Col.CN'!G30</f>
        <v>417</v>
      </c>
      <c r="H75" s="156">
        <v>0</v>
      </c>
      <c r="I75" s="162">
        <f>'B-14.Col.CN'!I30</f>
        <v>10623</v>
      </c>
    </row>
    <row r="76" spans="1:9" ht="12" customHeight="1" x14ac:dyDescent="0.2">
      <c r="A76" s="53">
        <v>1996</v>
      </c>
      <c r="B76" s="163">
        <f>'B-14.Col.CN'!B31</f>
        <v>12080.3</v>
      </c>
      <c r="C76" s="81">
        <f>'B-14.Col.CN'!C31</f>
        <v>15</v>
      </c>
      <c r="D76" s="81">
        <f>'B-14.Col.CN'!D31</f>
        <v>34.299999999999997</v>
      </c>
      <c r="E76" s="81">
        <f>'B-14.Col.CN'!E31</f>
        <v>12031</v>
      </c>
      <c r="F76" s="156">
        <v>0</v>
      </c>
      <c r="G76" s="81">
        <f>'B-14.Col.CN'!G31</f>
        <v>374</v>
      </c>
      <c r="H76" s="156">
        <v>0</v>
      </c>
      <c r="I76" s="162">
        <f>'B-14.Col.CN'!I31</f>
        <v>9417</v>
      </c>
    </row>
    <row r="77" spans="1:9" ht="12" customHeight="1" x14ac:dyDescent="0.2">
      <c r="A77" s="53">
        <v>1997</v>
      </c>
      <c r="B77" s="163">
        <f>'B-14.Col.CN'!B32</f>
        <v>17709</v>
      </c>
      <c r="C77" s="81">
        <f>'B-14.Col.CN'!C32</f>
        <v>6</v>
      </c>
      <c r="D77" s="81">
        <f>'B-14.Col.CN'!D32</f>
        <v>15.5</v>
      </c>
      <c r="E77" s="81">
        <f>'B-14.Col.CN'!E32</f>
        <v>17687</v>
      </c>
      <c r="F77" s="156">
        <v>0</v>
      </c>
      <c r="G77" s="81">
        <f>'B-14.Col.CN'!G32</f>
        <v>270</v>
      </c>
      <c r="H77" s="156">
        <v>0</v>
      </c>
      <c r="I77" s="162">
        <f>'B-14.Col.CN'!I32</f>
        <v>10063</v>
      </c>
    </row>
    <row r="78" spans="1:9" ht="12" customHeight="1" x14ac:dyDescent="0.2">
      <c r="A78" s="53">
        <v>1998</v>
      </c>
      <c r="B78" s="163">
        <f>'B-14.Col.CN'!B33</f>
        <v>15536</v>
      </c>
      <c r="C78" s="81">
        <f>'B-14.Col.CN'!C33</f>
        <v>0.8</v>
      </c>
      <c r="D78" s="81">
        <f>'B-14.Col.CN'!D33</f>
        <v>26.799999999999997</v>
      </c>
      <c r="E78" s="81">
        <f>'B-14.Col.CN'!E33</f>
        <v>15508</v>
      </c>
      <c r="F78" s="156">
        <v>0</v>
      </c>
      <c r="G78" s="81">
        <f>'B-14.Col.CN'!G33</f>
        <v>335</v>
      </c>
      <c r="H78" s="156">
        <v>0</v>
      </c>
      <c r="I78" s="162">
        <f>'B-14.Col.CN'!I33</f>
        <v>11225</v>
      </c>
    </row>
    <row r="79" spans="1:9" ht="12" customHeight="1" x14ac:dyDescent="0.2">
      <c r="A79" s="53">
        <v>1999</v>
      </c>
      <c r="B79" s="163">
        <f>'B-14.Col.CN'!B34</f>
        <v>21866.799999999999</v>
      </c>
      <c r="C79" s="81">
        <f>'B-14.Col.CN'!C34</f>
        <v>1</v>
      </c>
      <c r="D79" s="81">
        <f>'B-14.Col.CN'!D34</f>
        <v>50.8</v>
      </c>
      <c r="E79" s="81">
        <f>'B-14.Col.CN'!E34</f>
        <v>21815</v>
      </c>
      <c r="F79" s="156">
        <v>0</v>
      </c>
      <c r="G79" s="81">
        <f>'B-14.Col.CN'!G34</f>
        <v>395</v>
      </c>
      <c r="H79" s="156">
        <v>0</v>
      </c>
      <c r="I79" s="162">
        <f>'B-14.Col.CN'!I34</f>
        <v>18588</v>
      </c>
    </row>
    <row r="80" spans="1:9" ht="12" customHeight="1" x14ac:dyDescent="0.2">
      <c r="A80" s="53">
        <v>2000</v>
      </c>
      <c r="B80" s="163">
        <f>'B-14.Col.CN'!B35</f>
        <v>22595.1</v>
      </c>
      <c r="C80" s="81">
        <f>'B-14.Col.CN'!C35</f>
        <v>0.10000000000000009</v>
      </c>
      <c r="D80" s="81">
        <f>'B-14.Col.CN'!D35</f>
        <v>17</v>
      </c>
      <c r="E80" s="81">
        <f>'B-14.Col.CN'!E35</f>
        <v>22578</v>
      </c>
      <c r="F80" s="156">
        <v>0</v>
      </c>
      <c r="G80" s="81">
        <f>'B-14.Col.CN'!G35</f>
        <v>209</v>
      </c>
      <c r="H80" s="81">
        <f>'B-14.Col.CN'!H35</f>
        <v>481</v>
      </c>
      <c r="I80" s="162">
        <f>'B-14.Col.CN'!I35</f>
        <v>20218</v>
      </c>
    </row>
    <row r="81" spans="1:9" ht="12" customHeight="1" x14ac:dyDescent="0.2">
      <c r="A81" s="53">
        <v>2001</v>
      </c>
      <c r="B81" s="163">
        <f>'B-14.Col.CN'!B36</f>
        <v>52960.480000000003</v>
      </c>
      <c r="C81" s="81">
        <f>'B-14.Col.CN'!C36</f>
        <v>1.48</v>
      </c>
      <c r="D81" s="81">
        <f>'B-14.Col.CN'!D36</f>
        <v>64</v>
      </c>
      <c r="E81" s="81">
        <f>'B-14.Col.CN'!E36</f>
        <v>52895</v>
      </c>
      <c r="F81" s="156">
        <v>0</v>
      </c>
      <c r="G81" s="81">
        <f>'B-14.Col.CN'!G36</f>
        <v>692</v>
      </c>
      <c r="H81" s="81">
        <f>'B-14.Col.CN'!H36</f>
        <v>2428</v>
      </c>
      <c r="I81" s="162">
        <f>'B-14.Col.CN'!I36</f>
        <v>48844</v>
      </c>
    </row>
    <row r="82" spans="1:9" ht="12" customHeight="1" x14ac:dyDescent="0.2">
      <c r="A82" s="53">
        <v>2002</v>
      </c>
      <c r="B82" s="163">
        <f>'B-14.Col.CN'!B37</f>
        <v>89524</v>
      </c>
      <c r="C82" s="81">
        <f>'B-14.Col.CN'!C37</f>
        <v>8</v>
      </c>
      <c r="D82" s="81">
        <f>'B-14.Col.CN'!D37</f>
        <v>1446.5</v>
      </c>
      <c r="E82" s="81">
        <f>'B-14.Col.CN'!E37</f>
        <v>88069</v>
      </c>
      <c r="F82" s="81">
        <f>'B-14.Col.CN'!F37</f>
        <v>148.35</v>
      </c>
      <c r="G82" s="81">
        <f>'B-14.Col.CN'!G37</f>
        <v>2093</v>
      </c>
      <c r="H82" s="81">
        <f>'B-14.Col.CN'!H37</f>
        <v>2917</v>
      </c>
      <c r="I82" s="162">
        <f>'B-14.Col.CN'!I37</f>
        <v>86825</v>
      </c>
    </row>
    <row r="83" spans="1:9" ht="12" customHeight="1" x14ac:dyDescent="0.2">
      <c r="A83" s="123">
        <v>2003</v>
      </c>
      <c r="B83" s="163">
        <f>'B-14.Col.CN'!B38</f>
        <v>83058</v>
      </c>
      <c r="C83" s="81">
        <f>'B-14.Col.CN'!C38</f>
        <v>36</v>
      </c>
      <c r="D83" s="81">
        <f>'B-14.Col.CN'!D38</f>
        <v>1944.8</v>
      </c>
      <c r="E83" s="81">
        <f>'B-14.Col.CN'!E38</f>
        <v>81077</v>
      </c>
      <c r="F83" s="81">
        <f>'B-14.Col.CN'!F38</f>
        <v>455.4</v>
      </c>
      <c r="G83" s="81">
        <f>'B-14.Col.CN'!G38</f>
        <v>4297</v>
      </c>
      <c r="H83" s="81">
        <f>'B-14.Col.CN'!H38</f>
        <v>2401</v>
      </c>
      <c r="I83" s="162">
        <f>'B-14.Col.CN'!I38</f>
        <v>81543</v>
      </c>
    </row>
    <row r="84" spans="1:9" ht="12" customHeight="1" x14ac:dyDescent="0.2">
      <c r="A84" s="123">
        <v>2004</v>
      </c>
      <c r="B84" s="163">
        <f>'B-14.Col.CN'!B39</f>
        <v>65623</v>
      </c>
      <c r="C84" s="81">
        <f>'B-14.Col.CN'!C39</f>
        <v>222</v>
      </c>
      <c r="D84" s="81">
        <f>'B-14.Col.CN'!D39</f>
        <v>1245.5999999999999</v>
      </c>
      <c r="E84" s="81">
        <f>'B-14.Col.CN'!E39</f>
        <v>64155</v>
      </c>
      <c r="F84" s="81">
        <f>'B-14.Col.CN'!F39</f>
        <v>295.54999999999995</v>
      </c>
      <c r="G84" s="81">
        <f>'B-14.Col.CN'!G39</f>
        <v>8394</v>
      </c>
      <c r="H84" s="81">
        <f>'B-14.Col.CN'!H39</f>
        <v>2031</v>
      </c>
      <c r="I84" s="162">
        <f>'B-14.Col.CN'!I39</f>
        <v>62311</v>
      </c>
    </row>
    <row r="85" spans="1:9" ht="12" customHeight="1" x14ac:dyDescent="0.2">
      <c r="A85" s="123">
        <v>2005</v>
      </c>
      <c r="B85" s="163">
        <f>'B-14.Col.CN'!B40</f>
        <v>60272</v>
      </c>
      <c r="C85" s="81">
        <f>'B-14.Col.CN'!C40</f>
        <v>2787</v>
      </c>
      <c r="D85" s="81">
        <f>'B-14.Col.CN'!D40</f>
        <v>1621</v>
      </c>
      <c r="E85" s="81">
        <f>'B-14.Col.CN'!E40</f>
        <v>55864</v>
      </c>
      <c r="F85" s="81">
        <f>'B-14.Col.CN'!F40</f>
        <v>424.9818181818182</v>
      </c>
      <c r="G85" s="81">
        <f>'B-14.Col.CN'!G40</f>
        <v>7642</v>
      </c>
      <c r="H85" s="81">
        <f>'B-14.Col.CN'!H40</f>
        <v>1232</v>
      </c>
      <c r="I85" s="162">
        <f>'B-14.Col.CN'!I40</f>
        <v>54033</v>
      </c>
    </row>
    <row r="86" spans="1:9" ht="12" customHeight="1" x14ac:dyDescent="0.2">
      <c r="A86" s="123">
        <v>2006</v>
      </c>
      <c r="B86" s="163">
        <f>'B-14.Col.CN'!B41</f>
        <v>77573</v>
      </c>
      <c r="C86" s="81">
        <f>'B-14.Col.CN'!C41</f>
        <v>4828</v>
      </c>
      <c r="D86" s="81">
        <f>'B-14.Col.CN'!D41</f>
        <v>4925.6000000000004</v>
      </c>
      <c r="E86" s="81">
        <f>'B-14.Col.CN'!E41</f>
        <v>67819</v>
      </c>
      <c r="F86" s="81">
        <f>'B-14.Col.CN'!F41</f>
        <v>295</v>
      </c>
      <c r="G86" s="81">
        <f>'B-14.Col.CN'!G41</f>
        <v>16319</v>
      </c>
      <c r="H86" s="81">
        <f>'B-14.Col.CN'!H41</f>
        <v>1556</v>
      </c>
      <c r="I86" s="162">
        <f>'B-14.Col.CN'!I41</f>
        <v>61821</v>
      </c>
    </row>
    <row r="87" spans="1:9" ht="12" customHeight="1" x14ac:dyDescent="0.2">
      <c r="A87" s="123">
        <v>2007</v>
      </c>
      <c r="B87" s="163">
        <f>'B-14.Col.CN'!B42</f>
        <v>37035</v>
      </c>
      <c r="C87" s="81">
        <f>'B-14.Col.CN'!C42</f>
        <v>1122</v>
      </c>
      <c r="D87" s="81">
        <f>'B-14.Col.CN'!D42</f>
        <v>2214</v>
      </c>
      <c r="E87" s="81">
        <f>'B-14.Col.CN'!E42</f>
        <v>33699</v>
      </c>
      <c r="F87" s="81">
        <f>'B-14.Col.CN'!F42</f>
        <v>148</v>
      </c>
      <c r="G87" s="81">
        <f>'B-14.Col.CN'!G42</f>
        <v>5375</v>
      </c>
      <c r="H87" s="81">
        <f>'B-14.Col.CN'!H42</f>
        <v>1364</v>
      </c>
      <c r="I87" s="162">
        <f>'B-14.Col.CN'!I42</f>
        <v>28222</v>
      </c>
    </row>
    <row r="88" spans="1:9" ht="12" customHeight="1" x14ac:dyDescent="0.2">
      <c r="A88" s="123">
        <v>2008</v>
      </c>
      <c r="B88" s="163">
        <f>'B-14.Col.CN'!B43</f>
        <v>55532</v>
      </c>
      <c r="C88" s="81">
        <f>'B-14.Col.CN'!C43</f>
        <v>1429</v>
      </c>
      <c r="D88" s="81">
        <f>'B-14.Col.CN'!D43</f>
        <v>2140</v>
      </c>
      <c r="E88" s="81">
        <f>'B-14.Col.CN'!E43</f>
        <v>51963</v>
      </c>
      <c r="F88" s="81">
        <f>'B-14.Col.CN'!F43</f>
        <v>997</v>
      </c>
      <c r="G88" s="81">
        <f>'B-14.Col.CN'!G43</f>
        <v>9029</v>
      </c>
      <c r="H88" s="81">
        <f>'B-14.Col.CN'!H43</f>
        <v>2049</v>
      </c>
      <c r="I88" s="162">
        <f>'B-14.Col.CN'!I43</f>
        <v>38171</v>
      </c>
    </row>
    <row r="89" spans="1:9" ht="12" customHeight="1" x14ac:dyDescent="0.2">
      <c r="A89" s="123">
        <v>2009</v>
      </c>
      <c r="B89" s="163">
        <f>'B-14.Col.CN'!B44</f>
        <v>53881</v>
      </c>
      <c r="C89" s="81">
        <f>'B-14.Col.CN'!C44</f>
        <v>2546</v>
      </c>
      <c r="D89" s="81">
        <f>'B-14.Col.CN'!D44</f>
        <v>2341</v>
      </c>
      <c r="E89" s="81">
        <f>'B-14.Col.CN'!E44</f>
        <v>48994</v>
      </c>
      <c r="F89" s="81">
        <f>'B-14.Col.CN'!F44</f>
        <v>265</v>
      </c>
      <c r="G89" s="81">
        <f>'B-14.Col.CN'!G44</f>
        <v>11650</v>
      </c>
      <c r="H89" s="81">
        <f>'B-14.Col.CN'!H44</f>
        <v>1375.01</v>
      </c>
      <c r="I89" s="162">
        <f>'B-14.Col.CN'!I44</f>
        <v>44295</v>
      </c>
    </row>
    <row r="90" spans="1:9" ht="12" customHeight="1" x14ac:dyDescent="0.2">
      <c r="A90" s="123">
        <v>2010</v>
      </c>
      <c r="B90" s="163">
        <f>'B-14.Col.CN'!B45</f>
        <v>72116</v>
      </c>
      <c r="C90" s="81">
        <f>'B-14.Col.CN'!C45</f>
        <v>4740</v>
      </c>
      <c r="D90" s="81">
        <f>'B-14.Col.CN'!D45</f>
        <v>2738.2</v>
      </c>
      <c r="E90" s="81">
        <f>'B-14.Col.CN'!E45</f>
        <v>64638</v>
      </c>
      <c r="F90" s="81">
        <f>'B-14.Col.CN'!F45</f>
        <v>885.5596774193549</v>
      </c>
      <c r="G90" s="81">
        <f>'B-14.Col.CN'!G45</f>
        <v>15799</v>
      </c>
      <c r="H90" s="81">
        <f>'B-14.Col.CN'!H45</f>
        <v>3572.31</v>
      </c>
      <c r="I90" s="162">
        <f>'B-14.Col.CN'!I45</f>
        <v>47220</v>
      </c>
    </row>
    <row r="91" spans="1:9" ht="12" customHeight="1" x14ac:dyDescent="0.2">
      <c r="A91" s="123">
        <v>2011</v>
      </c>
      <c r="B91" s="163">
        <f>'B-14.Col.CN'!B46</f>
        <v>80574</v>
      </c>
      <c r="C91" s="81">
        <f>'B-14.Col.CN'!C46</f>
        <v>5004</v>
      </c>
      <c r="D91" s="81">
        <f>'B-14.Col.CN'!D46</f>
        <v>5576</v>
      </c>
      <c r="E91" s="81">
        <f>'B-14.Col.CN'!E46</f>
        <v>69994</v>
      </c>
      <c r="F91" s="81">
        <f>'B-14.Col.CN'!F46</f>
        <v>388.62547169811319</v>
      </c>
      <c r="G91" s="81">
        <f>'B-14.Col.CN'!G46</f>
        <v>20645</v>
      </c>
      <c r="H91" s="81">
        <f>'B-14.Col.CN'!H46</f>
        <v>1262.8800000000001</v>
      </c>
      <c r="I91" s="162">
        <f>'B-14.Col.CN'!I46</f>
        <v>44432</v>
      </c>
    </row>
    <row r="92" spans="1:9" ht="12" customHeight="1" x14ac:dyDescent="0.2">
      <c r="A92" s="123">
        <v>2012</v>
      </c>
      <c r="B92" s="163">
        <f>'B-14.Col.CN'!B47</f>
        <v>58299.7</v>
      </c>
      <c r="C92" s="81">
        <f>'B-14.Col.CN'!C47</f>
        <v>1715</v>
      </c>
      <c r="D92" s="81">
        <f>'B-14.Col.CN'!D47</f>
        <v>3280.7</v>
      </c>
      <c r="E92" s="81">
        <f>'B-14.Col.CN'!E47</f>
        <v>53304</v>
      </c>
      <c r="F92" s="81">
        <f>'B-14.Col.CN'!F47</f>
        <v>295.935593220339</v>
      </c>
      <c r="G92" s="81">
        <f>'B-14.Col.CN'!G47</f>
        <v>7824</v>
      </c>
      <c r="H92" s="81">
        <f>'B-14.Col.CN'!H47</f>
        <v>3423.09</v>
      </c>
      <c r="I92" s="162">
        <f>'B-14.Col.CN'!I47</f>
        <v>52184</v>
      </c>
    </row>
    <row r="93" spans="1:9" ht="12" customHeight="1" x14ac:dyDescent="0.2">
      <c r="A93" s="123">
        <v>2013</v>
      </c>
      <c r="B93" s="163">
        <f>'B-14.Col.CN'!B48</f>
        <v>67603.199999999997</v>
      </c>
      <c r="C93" s="81">
        <f>'B-14.Col.CN'!C48</f>
        <v>1987</v>
      </c>
      <c r="D93" s="81">
        <f>'B-14.Col.CN'!D48</f>
        <v>2058.1999999999998</v>
      </c>
      <c r="E93" s="81">
        <f>'B-14.Col.CN'!E48</f>
        <v>63508</v>
      </c>
      <c r="F93" s="81">
        <f>'B-14.Col.CN'!F48</f>
        <v>324.40204081632658</v>
      </c>
      <c r="G93" s="81">
        <f>'B-14.Col.CN'!G48</f>
        <v>13397</v>
      </c>
      <c r="H93" s="81">
        <f>'B-14.Col.CN'!H48</f>
        <v>3691.96</v>
      </c>
      <c r="I93" s="162">
        <f>'B-14.Col.CN'!I48</f>
        <v>68380</v>
      </c>
    </row>
    <row r="94" spans="1:9" ht="12" customHeight="1" x14ac:dyDescent="0.2">
      <c r="A94" s="123">
        <v>2014</v>
      </c>
      <c r="B94" s="163">
        <f>'B-14.Col.CN'!B49</f>
        <v>78254.45</v>
      </c>
      <c r="C94" s="81">
        <f>'B-14.Col.CN'!C49</f>
        <v>2788</v>
      </c>
      <c r="D94" s="81">
        <f>'B-14.Col.CN'!D49</f>
        <v>2385.4499999999998</v>
      </c>
      <c r="E94" s="81">
        <f>'B-14.Col.CN'!E49</f>
        <v>72871</v>
      </c>
      <c r="F94" s="81">
        <f>'B-14.Col.CN'!F49</f>
        <v>453.20135135135138</v>
      </c>
      <c r="G94" s="81">
        <f>'B-14.Col.CN'!G49</f>
        <v>19389</v>
      </c>
      <c r="H94" s="81">
        <f>'B-14.Col.CN'!H49</f>
        <v>3723.52</v>
      </c>
      <c r="I94" s="162">
        <f>'B-14.Col.CN'!I49</f>
        <v>77982</v>
      </c>
    </row>
    <row r="95" spans="1:9" ht="12" customHeight="1" x14ac:dyDescent="0.2">
      <c r="A95" s="123">
        <v>2015</v>
      </c>
      <c r="B95" s="163">
        <f>'B-14.Col.CN'!B50</f>
        <v>126881.65</v>
      </c>
      <c r="C95" s="81">
        <f>'B-14.Col.CN'!C50</f>
        <v>4043</v>
      </c>
      <c r="D95" s="81">
        <f>'B-14.Col.CN'!D50</f>
        <v>6151.65</v>
      </c>
      <c r="E95" s="81">
        <f>'B-14.Col.CN'!E50</f>
        <v>116657</v>
      </c>
      <c r="F95" s="81">
        <f>'B-14.Col.CN'!F50</f>
        <v>785.55000000000007</v>
      </c>
      <c r="G95" s="81">
        <f>'B-14.Col.CN'!G50</f>
        <v>37763</v>
      </c>
      <c r="H95" s="81">
        <f>'B-14.Col.CN'!H50</f>
        <v>10693.89</v>
      </c>
      <c r="I95" s="162">
        <f>'B-14.Col.CN'!I50</f>
        <v>88691</v>
      </c>
    </row>
    <row r="96" spans="1:9" ht="12" customHeight="1" x14ac:dyDescent="0.2">
      <c r="A96" s="123">
        <v>2016</v>
      </c>
      <c r="B96" s="163">
        <f>'B-14.Col.CN'!B51</f>
        <v>91047.5</v>
      </c>
      <c r="C96" s="81">
        <f>'B-14.Col.CN'!C51</f>
        <v>3050</v>
      </c>
      <c r="D96" s="81">
        <f>'B-14.Col.CN'!D51</f>
        <v>3705.5</v>
      </c>
      <c r="E96" s="81">
        <f>'B-14.Col.CN'!E51</f>
        <v>84192</v>
      </c>
      <c r="F96" s="81">
        <f>'B-14.Col.CN'!F51</f>
        <v>565.4</v>
      </c>
      <c r="G96" s="81">
        <f>'B-14.Col.CN'!G51</f>
        <v>20515</v>
      </c>
      <c r="H96" s="81">
        <f>'B-14.Col.CN'!H51</f>
        <v>4198.8500000000004</v>
      </c>
      <c r="I96" s="162">
        <f>'B-14.Col.CN'!I51</f>
        <v>79253</v>
      </c>
    </row>
    <row r="97" spans="1:9" ht="12" customHeight="1" x14ac:dyDescent="0.2">
      <c r="A97" s="123">
        <v>2017</v>
      </c>
      <c r="B97" s="163">
        <f>'B-14.Col.CN'!B52</f>
        <v>68204</v>
      </c>
      <c r="C97" s="81">
        <f>'B-14.Col.CN'!C52</f>
        <v>47</v>
      </c>
      <c r="D97" s="81">
        <f>'B-14.Col.CN'!D52</f>
        <v>3853</v>
      </c>
      <c r="E97" s="81">
        <f>'B-14.Col.CN'!E52</f>
        <v>64144</v>
      </c>
      <c r="F97" s="81">
        <f>'B-14.Col.CN'!F52</f>
        <v>262</v>
      </c>
      <c r="G97" s="81">
        <f>'B-14.Col.CN'!G52</f>
        <v>16328</v>
      </c>
      <c r="H97" s="81">
        <f>'B-14.Col.CN'!H52</f>
        <v>1735.84</v>
      </c>
      <c r="I97" s="162">
        <f>'B-14.Col.CN'!I52</f>
        <v>56265</v>
      </c>
    </row>
    <row r="98" spans="1:9" ht="12" customHeight="1" x14ac:dyDescent="0.2">
      <c r="A98" s="123">
        <v>2018</v>
      </c>
      <c r="B98" s="163">
        <f>'B-14.Col.CN'!B53</f>
        <v>42120</v>
      </c>
      <c r="C98" s="81">
        <f>'B-14.Col.CN'!C53</f>
        <v>24</v>
      </c>
      <c r="D98" s="81">
        <f>'B-14.Col.CN'!D53</f>
        <v>1140</v>
      </c>
      <c r="E98" s="81">
        <f>'B-14.Col.CN'!E53</f>
        <v>40906</v>
      </c>
      <c r="F98" s="81">
        <f>'B-14.Col.CN'!F53</f>
        <v>134</v>
      </c>
      <c r="G98" s="81">
        <f>'B-14.Col.CN'!G53</f>
        <v>9498</v>
      </c>
      <c r="H98" s="81">
        <f>'B-14.Col.CN'!H53</f>
        <v>1335.81</v>
      </c>
      <c r="I98" s="162">
        <f>'B-14.Col.CN'!I53</f>
        <v>38816</v>
      </c>
    </row>
    <row r="99" spans="1:9" ht="12" customHeight="1" x14ac:dyDescent="0.2">
      <c r="A99" s="123">
        <v>2019</v>
      </c>
      <c r="B99" s="163">
        <f>'B-14.Col.CN'!B54</f>
        <v>34556</v>
      </c>
      <c r="C99" s="81">
        <f>'B-14.Col.CN'!C54</f>
        <v>23</v>
      </c>
      <c r="D99" s="81">
        <f>'B-14.Col.CN'!D54</f>
        <v>74</v>
      </c>
      <c r="E99" s="81">
        <f>'B-14.Col.CN'!E54</f>
        <v>34472</v>
      </c>
      <c r="F99" s="81">
        <f>'B-14.Col.CN'!F54</f>
        <v>6</v>
      </c>
      <c r="G99" s="81">
        <f>'B-14.Col.CN'!G54</f>
        <v>5637</v>
      </c>
      <c r="H99" s="81">
        <f>'B-14.Col.CN'!H54</f>
        <v>1431</v>
      </c>
      <c r="I99" s="162">
        <f>'B-14.Col.CN'!I54</f>
        <v>41090</v>
      </c>
    </row>
    <row r="100" spans="1:9" ht="12" customHeight="1" x14ac:dyDescent="0.2">
      <c r="A100" s="123">
        <v>2020</v>
      </c>
      <c r="B100" s="163">
        <f>'B-14.Col.CN'!B55</f>
        <v>65466.45</v>
      </c>
      <c r="C100" s="81">
        <f>'B-14.Col.CN'!C55</f>
        <v>13</v>
      </c>
      <c r="D100" s="81">
        <f>'B-14.Col.CN'!D55</f>
        <v>1389.45</v>
      </c>
      <c r="E100" s="81">
        <f>'B-14.Col.CN'!E55</f>
        <v>64064</v>
      </c>
      <c r="F100" s="81">
        <f>'B-14.Col.CN'!F55</f>
        <v>171.9</v>
      </c>
      <c r="G100" s="81">
        <f>'B-14.Col.CN'!G55</f>
        <v>8410</v>
      </c>
      <c r="H100" s="81">
        <f>'B-14.Col.CN'!H55</f>
        <v>1764</v>
      </c>
      <c r="I100" s="162">
        <f>'B-14.Col.CN'!I55</f>
        <v>70654</v>
      </c>
    </row>
    <row r="101" spans="1:9" ht="12" customHeight="1" x14ac:dyDescent="0.2">
      <c r="A101" s="123">
        <v>2021</v>
      </c>
      <c r="B101" s="163">
        <f>'B-14.Col.CN'!B56</f>
        <v>56799.7</v>
      </c>
      <c r="C101" s="81">
        <f>'B-14.Col.CN'!C56</f>
        <v>7</v>
      </c>
      <c r="D101" s="81">
        <f>'B-14.Col.CN'!D56</f>
        <v>2283.6999999999998</v>
      </c>
      <c r="E101" s="81">
        <f>'B-14.Col.CN'!E56</f>
        <v>54489</v>
      </c>
      <c r="F101" s="81">
        <f>'B-14.Col.CN'!F56</f>
        <v>102</v>
      </c>
      <c r="G101" s="81">
        <f>'B-14.Col.CN'!G56</f>
        <v>11225</v>
      </c>
      <c r="H101" s="81">
        <f>'B-14.Col.CN'!H56</f>
        <v>1645</v>
      </c>
      <c r="I101" s="162">
        <f>'B-14.Col.CN'!I56</f>
        <v>52076</v>
      </c>
    </row>
    <row r="102" spans="1:9" ht="12" customHeight="1" x14ac:dyDescent="0.2">
      <c r="A102" s="123">
        <v>2022</v>
      </c>
      <c r="B102" s="163">
        <f>'B-14.Col.CN'!B57</f>
        <v>78494</v>
      </c>
      <c r="C102" s="81">
        <f>'B-14.Col.CN'!C57</f>
        <v>65</v>
      </c>
      <c r="D102" s="81">
        <f>'B-14.Col.CN'!D57</f>
        <v>3548.8</v>
      </c>
      <c r="E102" s="81">
        <f>'B-14.Col.CN'!E57</f>
        <v>74810</v>
      </c>
      <c r="F102" s="81">
        <f>'B-14.Col.CN'!F57</f>
        <v>302</v>
      </c>
      <c r="G102" s="81">
        <f>'B-14.Col.CN'!G57</f>
        <v>16086</v>
      </c>
      <c r="H102" s="81">
        <f>'B-14.Col.CN'!H57</f>
        <v>1221</v>
      </c>
      <c r="I102" s="162">
        <f>'B-14.Col.CN'!I57</f>
        <v>64497</v>
      </c>
    </row>
    <row r="103" spans="1:9" ht="12" customHeight="1" x14ac:dyDescent="0.2">
      <c r="A103" s="123" t="s">
        <v>364</v>
      </c>
      <c r="B103" s="163">
        <f>'B-14.Col.CN'!B58</f>
        <v>54722</v>
      </c>
      <c r="C103" s="81">
        <f>'B-14.Col.CN'!C58</f>
        <v>51</v>
      </c>
      <c r="D103" s="81">
        <f>'B-14.Col.CN'!D58</f>
        <v>2162</v>
      </c>
      <c r="E103" s="81">
        <f>'B-14.Col.CN'!E58</f>
        <v>52439</v>
      </c>
      <c r="F103" s="81">
        <f>'B-14.Col.CN'!F58</f>
        <v>136</v>
      </c>
      <c r="G103" s="81">
        <f>'B-14.Col.CN'!G58</f>
        <v>11002</v>
      </c>
      <c r="H103" s="81">
        <f>'B-14.Col.CN'!H58</f>
        <v>1832</v>
      </c>
      <c r="I103" s="162">
        <f>'B-14.Col.CN'!I58</f>
        <v>49410</v>
      </c>
    </row>
    <row r="104" spans="1:9" ht="12" customHeight="1" x14ac:dyDescent="0.2">
      <c r="A104" s="53"/>
      <c r="B104" s="163"/>
      <c r="D104" s="84"/>
      <c r="E104" s="84"/>
      <c r="F104" s="84"/>
      <c r="G104" s="95"/>
      <c r="H104" s="84"/>
      <c r="I104" s="84"/>
    </row>
    <row r="105" spans="1:9" ht="25.5" customHeight="1" x14ac:dyDescent="0.2">
      <c r="A105" s="939" t="s">
        <v>514</v>
      </c>
      <c r="B105" s="939"/>
      <c r="C105" s="939"/>
      <c r="D105" s="939"/>
      <c r="E105" s="939"/>
      <c r="F105" s="939"/>
      <c r="G105" s="939"/>
      <c r="H105" s="939"/>
      <c r="I105" s="939"/>
    </row>
    <row r="106" spans="1:9" ht="12" customHeight="1" x14ac:dyDescent="0.2">
      <c r="I106" s="1010" t="s">
        <v>515</v>
      </c>
    </row>
    <row r="107" spans="1:9" ht="11.25" customHeight="1" x14ac:dyDescent="0.2">
      <c r="B107" s="968" t="s">
        <v>392</v>
      </c>
      <c r="C107" s="997" t="s">
        <v>393</v>
      </c>
      <c r="D107" s="997"/>
      <c r="E107" s="80"/>
      <c r="F107" s="998" t="s">
        <v>461</v>
      </c>
      <c r="G107" s="998"/>
      <c r="H107" s="998"/>
      <c r="I107" s="987"/>
    </row>
    <row r="108" spans="1:9" ht="19.5" customHeight="1" x14ac:dyDescent="0.2">
      <c r="A108" s="940" t="s">
        <v>441</v>
      </c>
      <c r="B108" s="968"/>
      <c r="C108" s="987" t="s">
        <v>508</v>
      </c>
      <c r="D108" s="80"/>
      <c r="E108" s="987" t="s">
        <v>463</v>
      </c>
      <c r="F108" s="80"/>
      <c r="G108" s="987" t="s">
        <v>509</v>
      </c>
      <c r="H108" s="968" t="s">
        <v>510</v>
      </c>
      <c r="I108" s="987"/>
    </row>
    <row r="109" spans="1:9" ht="17.25" customHeight="1" x14ac:dyDescent="0.2">
      <c r="A109" s="966"/>
      <c r="B109" s="969"/>
      <c r="C109" s="988"/>
      <c r="D109" s="355" t="s">
        <v>118</v>
      </c>
      <c r="E109" s="988"/>
      <c r="F109" s="367" t="s">
        <v>118</v>
      </c>
      <c r="G109" s="988"/>
      <c r="H109" s="969"/>
      <c r="I109" s="988"/>
    </row>
    <row r="110" spans="1:9" ht="12" customHeight="1" x14ac:dyDescent="0.25">
      <c r="A110" s="1011" t="s">
        <v>516</v>
      </c>
      <c r="B110" s="1011"/>
      <c r="C110" s="1011"/>
      <c r="D110" s="1011"/>
      <c r="E110" s="1011"/>
      <c r="F110" s="1011"/>
      <c r="G110" s="1011"/>
      <c r="H110" s="1011"/>
      <c r="I110" s="1011"/>
    </row>
    <row r="111" spans="1:9" ht="12" customHeight="1" x14ac:dyDescent="0.2">
      <c r="A111" s="53">
        <v>1979</v>
      </c>
      <c r="B111" s="81">
        <f>'B-15.Col.CN'!B14+'B-16.Col.CN'!B14+'B-17.Col.CN'!B14+'B-18.Col.CN'!B14+'B-19.Col.CN'!B14</f>
        <v>335900</v>
      </c>
      <c r="C111" s="81">
        <f>'B-15.Col.CN'!C14+'B-16.Col.CN'!C14+'B-17.Col.CN'!C14+'B-18.Col.CN'!C14+'B-19.Col.CN'!C14</f>
        <v>96500</v>
      </c>
      <c r="D111" s="81">
        <f>'B-15.Col.CN'!D14+'B-16.Col.CN'!D14+'B-17.Col.CN'!D14+'B-18.Col.CN'!D14+'B-19.Col.CN'!D14</f>
        <v>6600</v>
      </c>
      <c r="E111" s="81">
        <f>0+0+'B-17.Col.CN'!E14+'B-18.Col.CN'!E14+'B-19.Col.CN'!E14</f>
        <v>144000</v>
      </c>
      <c r="F111" s="109">
        <f>0+0+'B-17.Col.CN'!F14+'B-18.Col.CN'!F14+'B-19.Col.CN'!F14</f>
        <v>0</v>
      </c>
      <c r="G111" s="81">
        <f>'B-15.Col.CN'!E14+'B-16.Col.CN'!E14+'B-17.Col.CN'!G14+'B-18.Col.CN'!G14+'B-19.Col.CN'!G14</f>
        <v>61300</v>
      </c>
      <c r="H111" s="162" t="s">
        <v>310</v>
      </c>
      <c r="I111" s="109">
        <f>'B-15.Col.CN'!F14+'B-15.Col.CN'!G14+'B-16.Col.CN'!F14+'B-16.Col.CN'!G14+'B-17.Col.CN'!H14+'B-17.Col.CN'!I14+'B-18.Col.CN'!H14+'B-18.Col.CN'!I14+'B-19.Col.CN'!H14+0+'B-19.Col.CN'!K14</f>
        <v>115325.586383204</v>
      </c>
    </row>
    <row r="112" spans="1:9" ht="12" customHeight="1" x14ac:dyDescent="0.2">
      <c r="A112" s="53">
        <v>1980</v>
      </c>
      <c r="B112" s="81">
        <f>'B-15.Col.CN'!B15+'B-16.Col.CN'!B15+'B-17.Col.CN'!B15+'B-18.Col.CN'!B15+'B-19.Col.CN'!B15</f>
        <v>319016</v>
      </c>
      <c r="C112" s="81">
        <f>'B-15.Col.CN'!C15+'B-16.Col.CN'!C15+'B-17.Col.CN'!C15+'B-18.Col.CN'!C15+'B-19.Col.CN'!C15</f>
        <v>112269</v>
      </c>
      <c r="D112" s="81">
        <f>'B-15.Col.CN'!D15+'B-16.Col.CN'!D15+'B-17.Col.CN'!D15+'B-18.Col.CN'!D15+'B-19.Col.CN'!D15</f>
        <v>5153</v>
      </c>
      <c r="E112" s="81">
        <f>0+0+'B-17.Col.CN'!E15+'B-18.Col.CN'!E15+'B-19.Col.CN'!E15</f>
        <v>127200</v>
      </c>
      <c r="F112" s="109">
        <f>0+0+'B-17.Col.CN'!F15+'B-18.Col.CN'!F15+'B-19.Col.CN'!F15</f>
        <v>0</v>
      </c>
      <c r="G112" s="81">
        <f>'B-15.Col.CN'!E15+'B-16.Col.CN'!E15+'B-17.Col.CN'!G15+'B-18.Col.CN'!G15+'B-19.Col.CN'!G15</f>
        <v>34367</v>
      </c>
      <c r="H112" s="162" t="s">
        <v>310</v>
      </c>
      <c r="I112" s="109">
        <f>'B-15.Col.CN'!F15+'B-15.Col.CN'!G15+'B-16.Col.CN'!F15+'B-16.Col.CN'!G15+'B-17.Col.CN'!H15+'B-17.Col.CN'!I15+'B-18.Col.CN'!H15+'B-18.Col.CN'!I15+'B-19.Col.CN'!H15+0+'B-19.Col.CN'!K15</f>
        <v>106537.63617474001</v>
      </c>
    </row>
    <row r="113" spans="1:9" ht="12" customHeight="1" x14ac:dyDescent="0.2">
      <c r="A113" s="53">
        <v>1981</v>
      </c>
      <c r="B113" s="81">
        <f>'B-15.Col.CN'!B16+'B-16.Col.CN'!B16+'B-17.Col.CN'!B16+'B-18.Col.CN'!B16+'B-19.Col.CN'!B16</f>
        <v>272791</v>
      </c>
      <c r="C113" s="81">
        <f>'B-15.Col.CN'!C16+'B-16.Col.CN'!C16+'B-17.Col.CN'!C16+'B-18.Col.CN'!C16+'B-19.Col.CN'!C16</f>
        <v>28735</v>
      </c>
      <c r="D113" s="81">
        <f>'B-15.Col.CN'!D16+'B-16.Col.CN'!D16+'B-17.Col.CN'!D16+'B-18.Col.CN'!D16+'B-19.Col.CN'!D16</f>
        <v>4700</v>
      </c>
      <c r="E113" s="81">
        <f>0+0+'B-17.Col.CN'!E16+'B-18.Col.CN'!E16+'B-19.Col.CN'!E16</f>
        <v>138400</v>
      </c>
      <c r="F113" s="109">
        <f>0+0+'B-17.Col.CN'!F16+'B-18.Col.CN'!F16+'B-19.Col.CN'!F16</f>
        <v>0</v>
      </c>
      <c r="G113" s="81">
        <f>'B-15.Col.CN'!E16+'B-16.Col.CN'!E16+'B-17.Col.CN'!G16+'B-18.Col.CN'!G16+'B-19.Col.CN'!G16</f>
        <v>48287</v>
      </c>
      <c r="H113" s="162" t="s">
        <v>310</v>
      </c>
      <c r="I113" s="109">
        <f>'B-15.Col.CN'!F16+'B-15.Col.CN'!G16+'B-16.Col.CN'!F16+'B-16.Col.CN'!G16+'B-17.Col.CN'!H16+'B-17.Col.CN'!I16+'B-18.Col.CN'!H16+'B-18.Col.CN'!I16+'B-19.Col.CN'!H16+0+'B-19.Col.CN'!K16</f>
        <v>131735.59291694401</v>
      </c>
    </row>
    <row r="114" spans="1:9" ht="12" customHeight="1" x14ac:dyDescent="0.2">
      <c r="A114" s="53">
        <v>1982</v>
      </c>
      <c r="B114" s="81">
        <f>'B-15.Col.CN'!B17+'B-16.Col.CN'!B17+'B-17.Col.CN'!B17+'B-18.Col.CN'!B17+'B-19.Col.CN'!B17</f>
        <v>360990</v>
      </c>
      <c r="C114" s="81">
        <f>'B-15.Col.CN'!C17+'B-16.Col.CN'!C17+'B-17.Col.CN'!C17+'B-18.Col.CN'!C17+'B-19.Col.CN'!C17</f>
        <v>89400</v>
      </c>
      <c r="D114" s="81">
        <f>'B-15.Col.CN'!D17+'B-16.Col.CN'!D17+'B-17.Col.CN'!D17+'B-18.Col.CN'!D17+'B-19.Col.CN'!D17</f>
        <v>5400</v>
      </c>
      <c r="E114" s="81">
        <f>0+0+'B-17.Col.CN'!E17+'B-18.Col.CN'!E17+'B-19.Col.CN'!E17</f>
        <v>157300</v>
      </c>
      <c r="F114" s="109">
        <f>0+0+'B-17.Col.CN'!F17+'B-18.Col.CN'!F17+'B-19.Col.CN'!F17</f>
        <v>0</v>
      </c>
      <c r="G114" s="81">
        <f>'B-15.Col.CN'!E17+'B-16.Col.CN'!E17+'B-17.Col.CN'!G17+'B-18.Col.CN'!G17+'B-19.Col.CN'!G17</f>
        <v>58900</v>
      </c>
      <c r="H114" s="162" t="s">
        <v>310</v>
      </c>
      <c r="I114" s="109">
        <f>'B-15.Col.CN'!F17+'B-15.Col.CN'!G17+'B-16.Col.CN'!F17+'B-16.Col.CN'!G17+'B-17.Col.CN'!H17+'B-17.Col.CN'!I17+'B-18.Col.CN'!H17+'B-18.Col.CN'!I17+'B-19.Col.CN'!H17+0+'B-19.Col.CN'!K17</f>
        <v>138337</v>
      </c>
    </row>
    <row r="115" spans="1:9" ht="12" customHeight="1" x14ac:dyDescent="0.2">
      <c r="A115" s="53">
        <v>1983</v>
      </c>
      <c r="B115" s="81">
        <f>'B-15.Col.CN'!B18+'B-16.Col.CN'!B18+'B-17.Col.CN'!B18+'B-18.Col.CN'!B18+'B-19.Col.CN'!B18</f>
        <v>234230</v>
      </c>
      <c r="C115" s="81">
        <f>'B-15.Col.CN'!C18+'B-16.Col.CN'!C18+'B-17.Col.CN'!C18+'B-18.Col.CN'!C18+'B-19.Col.CN'!C18</f>
        <v>24500</v>
      </c>
      <c r="D115" s="81">
        <f>'B-15.Col.CN'!D18+'B-16.Col.CN'!D18+'B-17.Col.CN'!D18+'B-18.Col.CN'!D18+'B-19.Col.CN'!D18</f>
        <v>3900</v>
      </c>
      <c r="E115" s="81">
        <f>0+0+'B-17.Col.CN'!E18+'B-18.Col.CN'!E18+'B-19.Col.CN'!E18</f>
        <v>110700</v>
      </c>
      <c r="F115" s="109">
        <f>0+0+'B-17.Col.CN'!F18+'B-18.Col.CN'!F18+'B-19.Col.CN'!F18</f>
        <v>0</v>
      </c>
      <c r="G115" s="81">
        <f>'B-15.Col.CN'!E18+'B-16.Col.CN'!E18+'B-17.Col.CN'!G18+'B-18.Col.CN'!G18+'B-19.Col.CN'!G18</f>
        <v>29500</v>
      </c>
      <c r="H115" s="162" t="s">
        <v>310</v>
      </c>
      <c r="I115" s="109">
        <f>'B-15.Col.CN'!F18+'B-15.Col.CN'!G18+'B-16.Col.CN'!F18+'B-16.Col.CN'!G18+'B-17.Col.CN'!H18+'B-17.Col.CN'!I18+'B-18.Col.CN'!H18+'B-18.Col.CN'!I18+'B-19.Col.CN'!H18+0+'B-19.Col.CN'!K18</f>
        <v>106925.802165514</v>
      </c>
    </row>
    <row r="116" spans="1:9" ht="12" customHeight="1" x14ac:dyDescent="0.2">
      <c r="A116" s="53">
        <v>1984</v>
      </c>
      <c r="B116" s="81">
        <f>'B-15.Col.CN'!B19+'B-16.Col.CN'!B19+'B-17.Col.CN'!B19+'B-18.Col.CN'!B19+'B-19.Col.CN'!B19</f>
        <v>306477</v>
      </c>
      <c r="C116" s="81">
        <f>'B-15.Col.CN'!C19+'B-16.Col.CN'!C19+'B-17.Col.CN'!C19+'B-18.Col.CN'!C19+'B-19.Col.CN'!C19</f>
        <v>62420</v>
      </c>
      <c r="D116" s="81">
        <f>'B-15.Col.CN'!D19+'B-16.Col.CN'!D19+'B-17.Col.CN'!D19+'B-18.Col.CN'!D19+'B-19.Col.CN'!D19</f>
        <v>17430</v>
      </c>
      <c r="E116" s="81">
        <f>0+0+'B-17.Col.CN'!E19+'B-18.Col.CN'!E19+'B-19.Col.CN'!E19</f>
        <v>144600</v>
      </c>
      <c r="F116" s="109">
        <f>0+0+'B-17.Col.CN'!F19+'B-18.Col.CN'!F19+'B-19.Col.CN'!F19</f>
        <v>0</v>
      </c>
      <c r="G116" s="81">
        <f>'B-15.Col.CN'!E19+'B-16.Col.CN'!E19+'B-17.Col.CN'!G19+'B-18.Col.CN'!G19+'B-19.Col.CN'!G19</f>
        <v>57254</v>
      </c>
      <c r="H116" s="162" t="s">
        <v>310</v>
      </c>
      <c r="I116" s="109">
        <f>'B-15.Col.CN'!F19+'B-15.Col.CN'!G19+'B-16.Col.CN'!F19+'B-16.Col.CN'!G19+'B-17.Col.CN'!H19+'B-17.Col.CN'!I19+'B-18.Col.CN'!H19+'B-18.Col.CN'!I19+'B-19.Col.CN'!H19+0+'B-19.Col.CN'!K19</f>
        <v>85221</v>
      </c>
    </row>
    <row r="117" spans="1:9" ht="12" customHeight="1" x14ac:dyDescent="0.2">
      <c r="A117" s="53">
        <v>1985</v>
      </c>
      <c r="B117" s="81">
        <f>'B-15.Col.CN'!B20+'B-16.Col.CN'!B20+'B-17.Col.CN'!B20+'B-18.Col.CN'!B20+'B-19.Col.CN'!B20</f>
        <v>359940</v>
      </c>
      <c r="C117" s="81">
        <f>'B-15.Col.CN'!C20+'B-16.Col.CN'!C20+'B-17.Col.CN'!C20+'B-18.Col.CN'!C20+'B-19.Col.CN'!C20</f>
        <v>57500</v>
      </c>
      <c r="D117" s="81">
        <f>'B-15.Col.CN'!D20+'B-16.Col.CN'!D20+'B-17.Col.CN'!D20+'B-18.Col.CN'!D20+'B-19.Col.CN'!D20</f>
        <v>16000</v>
      </c>
      <c r="E117" s="81">
        <f>0+0+'B-17.Col.CN'!E20+'B-18.Col.CN'!E20+'B-19.Col.CN'!E20</f>
        <v>188200</v>
      </c>
      <c r="F117" s="109">
        <f>0+0+'B-17.Col.CN'!F20+'B-18.Col.CN'!F20+'B-19.Col.CN'!F20</f>
        <v>0</v>
      </c>
      <c r="G117" s="81">
        <f>'B-15.Col.CN'!E20+'B-16.Col.CN'!E20+'B-17.Col.CN'!G20+'B-18.Col.CN'!G20+'B-19.Col.CN'!G20</f>
        <v>74500</v>
      </c>
      <c r="H117" s="162" t="s">
        <v>310</v>
      </c>
      <c r="I117" s="109">
        <f>'B-15.Col.CN'!F20+'B-15.Col.CN'!G20+'B-16.Col.CN'!F20+'B-16.Col.CN'!G20+'B-17.Col.CN'!H20+'B-17.Col.CN'!I20+'B-18.Col.CN'!H20+'B-18.Col.CN'!I20+'B-19.Col.CN'!H20+0+'B-19.Col.CN'!K20</f>
        <v>113394.954582138</v>
      </c>
    </row>
    <row r="118" spans="1:9" ht="12" customHeight="1" x14ac:dyDescent="0.2">
      <c r="A118" s="53">
        <v>1986</v>
      </c>
      <c r="B118" s="81">
        <f>'B-15.Col.CN'!B21+'B-16.Col.CN'!B21+'B-17.Col.CN'!B21+'B-18.Col.CN'!B21+'B-19.Col.CN'!B21</f>
        <v>494829</v>
      </c>
      <c r="C118" s="81">
        <f>'B-15.Col.CN'!C21+'B-16.Col.CN'!C21+'B-17.Col.CN'!C21+'B-18.Col.CN'!C21+'B-19.Col.CN'!C21</f>
        <v>155200</v>
      </c>
      <c r="D118" s="81">
        <f>'B-15.Col.CN'!D21+'B-16.Col.CN'!D21+'B-17.Col.CN'!D21+'B-18.Col.CN'!D21+'B-19.Col.CN'!D21</f>
        <v>26100</v>
      </c>
      <c r="E118" s="81">
        <f>0+0+'B-17.Col.CN'!E21+'B-18.Col.CN'!E21+'B-19.Col.CN'!E21</f>
        <v>231150</v>
      </c>
      <c r="F118" s="109">
        <f>0+0+'B-17.Col.CN'!F21+'B-18.Col.CN'!F21+'B-19.Col.CN'!F21</f>
        <v>0</v>
      </c>
      <c r="G118" s="81">
        <f>'B-15.Col.CN'!E21+'B-16.Col.CN'!E21+'B-17.Col.CN'!G21+'B-18.Col.CN'!G21+'B-19.Col.CN'!G21</f>
        <v>105700</v>
      </c>
      <c r="H118" s="162" t="s">
        <v>310</v>
      </c>
      <c r="I118" s="109">
        <f>'B-15.Col.CN'!F21+'B-15.Col.CN'!G21+'B-16.Col.CN'!F21+'B-16.Col.CN'!G21+'B-17.Col.CN'!H21+'B-17.Col.CN'!I21+'B-18.Col.CN'!H21+'B-18.Col.CN'!I21+'B-19.Col.CN'!H21+0+'B-19.Col.CN'!K21</f>
        <v>95850.718297195999</v>
      </c>
    </row>
    <row r="119" spans="1:9" ht="12" customHeight="1" x14ac:dyDescent="0.2">
      <c r="A119" s="53">
        <v>1987</v>
      </c>
      <c r="B119" s="81">
        <f>'B-15.Col.CN'!B22+'B-16.Col.CN'!B22+'B-17.Col.CN'!B22+'B-18.Col.CN'!B22+'B-19.Col.CN'!B22</f>
        <v>868679</v>
      </c>
      <c r="C119" s="81">
        <f>'B-15.Col.CN'!C22+'B-16.Col.CN'!C22+'B-17.Col.CN'!C22+'B-18.Col.CN'!C22+'B-19.Col.CN'!C22</f>
        <v>326600</v>
      </c>
      <c r="D119" s="81">
        <f>'B-15.Col.CN'!D22+'B-16.Col.CN'!D22+'B-17.Col.CN'!D22+'B-18.Col.CN'!D22+'B-19.Col.CN'!D22</f>
        <v>57700</v>
      </c>
      <c r="E119" s="81">
        <f>0+0+'B-17.Col.CN'!E22+'B-18.Col.CN'!E22+'B-19.Col.CN'!E22</f>
        <v>334590</v>
      </c>
      <c r="F119" s="109">
        <f>0+0+'B-17.Col.CN'!F22+'B-18.Col.CN'!F22+'B-19.Col.CN'!F22</f>
        <v>0</v>
      </c>
      <c r="G119" s="81">
        <f>'B-15.Col.CN'!E22+'B-16.Col.CN'!E22+'B-17.Col.CN'!G22+'B-18.Col.CN'!G22+'B-19.Col.CN'!G22</f>
        <v>141800</v>
      </c>
      <c r="H119" s="162" t="s">
        <v>310</v>
      </c>
      <c r="I119" s="109">
        <f>'B-15.Col.CN'!F22+'B-15.Col.CN'!G22+'B-16.Col.CN'!F22+'B-16.Col.CN'!G22+'B-17.Col.CN'!H22+'B-17.Col.CN'!I22+'B-18.Col.CN'!H22+'B-18.Col.CN'!I22+'B-19.Col.CN'!H22+0+'B-19.Col.CN'!K22</f>
        <v>173137</v>
      </c>
    </row>
    <row r="120" spans="1:9" ht="12" customHeight="1" x14ac:dyDescent="0.2">
      <c r="A120" s="53">
        <v>1988</v>
      </c>
      <c r="B120" s="81">
        <f>'B-15.Col.CN'!B23+'B-16.Col.CN'!B23+'B-17.Col.CN'!B23+'B-18.Col.CN'!B23+'B-19.Col.CN'!B23</f>
        <v>781566</v>
      </c>
      <c r="C120" s="81">
        <f>'B-15.Col.CN'!C23+'B-16.Col.CN'!C23+'B-17.Col.CN'!C23+'B-18.Col.CN'!C23+'B-19.Col.CN'!C23</f>
        <v>319000</v>
      </c>
      <c r="D120" s="81">
        <f>'B-15.Col.CN'!D23+'B-16.Col.CN'!D23+'B-17.Col.CN'!D23+'B-18.Col.CN'!D23+'B-19.Col.CN'!D23</f>
        <v>46000</v>
      </c>
      <c r="E120" s="81">
        <f>0+0+'B-17.Col.CN'!E23+'B-18.Col.CN'!E23+'B-19.Col.CN'!E23</f>
        <v>286623</v>
      </c>
      <c r="F120" s="109">
        <f>0+0+'B-17.Col.CN'!F23+'B-18.Col.CN'!F23+'B-19.Col.CN'!F23</f>
        <v>0</v>
      </c>
      <c r="G120" s="81">
        <f>'B-15.Col.CN'!E23+'B-16.Col.CN'!E23+'B-17.Col.CN'!G23+'B-18.Col.CN'!G23+'B-19.Col.CN'!G23</f>
        <v>152100</v>
      </c>
      <c r="H120" s="162" t="s">
        <v>310</v>
      </c>
      <c r="I120" s="109">
        <f>'B-15.Col.CN'!F23+'B-15.Col.CN'!G23+'B-16.Col.CN'!F23+'B-16.Col.CN'!G23+'B-17.Col.CN'!H23+'B-17.Col.CN'!I23+'B-18.Col.CN'!H23+'B-18.Col.CN'!I23+'B-19.Col.CN'!H23+0+'B-19.Col.CN'!K23</f>
        <v>155574.56486723199</v>
      </c>
    </row>
    <row r="121" spans="1:9" ht="12" customHeight="1" x14ac:dyDescent="0.2">
      <c r="A121" s="53">
        <v>1989</v>
      </c>
      <c r="B121" s="81">
        <f>'B-15.Col.CN'!B24+'B-16.Col.CN'!B24+'B-17.Col.CN'!B24+'B-18.Col.CN'!B24+'B-19.Col.CN'!B24</f>
        <v>550767</v>
      </c>
      <c r="C121" s="81">
        <f>'B-15.Col.CN'!C24+'B-16.Col.CN'!C24+'B-17.Col.CN'!C24+'B-18.Col.CN'!C24+'B-19.Col.CN'!C24</f>
        <v>131400</v>
      </c>
      <c r="D121" s="81">
        <f>'B-15.Col.CN'!D24+'B-16.Col.CN'!D24+'B-17.Col.CN'!D24+'B-18.Col.CN'!D24+'B-19.Col.CN'!D24</f>
        <v>31453</v>
      </c>
      <c r="E121" s="81">
        <f>0+0+'B-17.Col.CN'!E24+'B-18.Col.CN'!E24+'B-19.Col.CN'!E24</f>
        <v>262178</v>
      </c>
      <c r="F121" s="109">
        <f>0+0+'B-17.Col.CN'!F24+'B-18.Col.CN'!F24+'B-19.Col.CN'!F24</f>
        <v>7106</v>
      </c>
      <c r="G121" s="81">
        <f>'B-15.Col.CN'!E24+'B-16.Col.CN'!E24+'B-17.Col.CN'!G24+'B-18.Col.CN'!G24+'B-19.Col.CN'!G24</f>
        <v>133400</v>
      </c>
      <c r="H121" s="162" t="s">
        <v>310</v>
      </c>
      <c r="I121" s="109">
        <f>'B-15.Col.CN'!F24+'B-15.Col.CN'!G24+'B-16.Col.CN'!F24+'B-16.Col.CN'!G24+'B-17.Col.CN'!H24+'B-17.Col.CN'!I24+'B-18.Col.CN'!H24+'B-18.Col.CN'!I24+'B-19.Col.CN'!H24+0+'B-19.Col.CN'!K24</f>
        <v>144545</v>
      </c>
    </row>
    <row r="122" spans="1:9" ht="12" customHeight="1" x14ac:dyDescent="0.2">
      <c r="A122" s="53">
        <v>1990</v>
      </c>
      <c r="B122" s="81">
        <f>'B-15.Col.CN'!B25+'B-16.Col.CN'!B25+'B-17.Col.CN'!B25+'B-18.Col.CN'!B25+'B-19.Col.CN'!B25</f>
        <v>311724.21532729198</v>
      </c>
      <c r="C122" s="81">
        <f>'B-15.Col.CN'!C25+'B-16.Col.CN'!C25+'B-17.Col.CN'!C25+'B-18.Col.CN'!C25+'B-19.Col.CN'!C25</f>
        <v>45041</v>
      </c>
      <c r="D122" s="81">
        <f>'B-15.Col.CN'!D25+'B-16.Col.CN'!D25+'B-17.Col.CN'!D25+'B-18.Col.CN'!D25+'B-19.Col.CN'!D25</f>
        <v>11998</v>
      </c>
      <c r="E122" s="81">
        <f>0+0+'B-17.Col.CN'!E25+'B-18.Col.CN'!E25+'B-19.Col.CN'!E25</f>
        <v>172042</v>
      </c>
      <c r="F122" s="109">
        <f>0+0+'B-17.Col.CN'!F25+'B-18.Col.CN'!F25+'B-19.Col.CN'!F25</f>
        <v>5227</v>
      </c>
      <c r="G122" s="81">
        <f>'B-15.Col.CN'!E25+'B-16.Col.CN'!E25+'B-17.Col.CN'!G25+'B-18.Col.CN'!G25+'B-19.Col.CN'!G25</f>
        <v>84309.5</v>
      </c>
      <c r="H122" s="162" t="s">
        <v>310</v>
      </c>
      <c r="I122" s="109">
        <f>'B-15.Col.CN'!F25+'B-15.Col.CN'!G25+'B-16.Col.CN'!F25+'B-16.Col.CN'!G25+'B-17.Col.CN'!H25+'B-17.Col.CN'!I25+'B-18.Col.CN'!H25+'B-18.Col.CN'!I25+'B-19.Col.CN'!H25+0+'B-19.Col.CN'!K25</f>
        <v>98279</v>
      </c>
    </row>
    <row r="123" spans="1:9" ht="12" customHeight="1" x14ac:dyDescent="0.2">
      <c r="A123" s="53">
        <v>1991</v>
      </c>
      <c r="B123" s="81">
        <f>'B-15.Col.CN'!B26+'B-16.Col.CN'!B26+'B-17.Col.CN'!B26+'B-18.Col.CN'!B26+'B-19.Col.CN'!B26</f>
        <v>273521.55967001774</v>
      </c>
      <c r="C123" s="81">
        <f>'B-15.Col.CN'!C26+'B-16.Col.CN'!C26+'B-17.Col.CN'!C26+'B-18.Col.CN'!C26+'B-19.Col.CN'!C26</f>
        <v>40657</v>
      </c>
      <c r="D123" s="81">
        <f>'B-15.Col.CN'!D26+'B-16.Col.CN'!D26+'B-17.Col.CN'!D26+'B-18.Col.CN'!D26+'B-19.Col.CN'!D26</f>
        <v>15873</v>
      </c>
      <c r="E123" s="81">
        <f>0+0+'B-17.Col.CN'!E26+'B-18.Col.CN'!E26+'B-19.Col.CN'!E26</f>
        <v>147225</v>
      </c>
      <c r="F123" s="109">
        <f>0+0+'B-17.Col.CN'!F26+'B-18.Col.CN'!F26+'B-19.Col.CN'!F26</f>
        <v>4900</v>
      </c>
      <c r="G123" s="81">
        <f>'B-15.Col.CN'!E26+'B-16.Col.CN'!E26+'B-17.Col.CN'!G26+'B-18.Col.CN'!G26+'B-19.Col.CN'!G26</f>
        <v>54486.3</v>
      </c>
      <c r="H123" s="162" t="s">
        <v>310</v>
      </c>
      <c r="I123" s="109">
        <f>'B-15.Col.CN'!F26+'B-15.Col.CN'!G26+'B-16.Col.CN'!F26+'B-16.Col.CN'!G26+'B-17.Col.CN'!H26+'B-17.Col.CN'!I26+'B-18.Col.CN'!H26+'B-18.Col.CN'!I26+'B-19.Col.CN'!H26+0+'B-19.Col.CN'!K26</f>
        <v>93572</v>
      </c>
    </row>
    <row r="124" spans="1:9" ht="12" customHeight="1" x14ac:dyDescent="0.2">
      <c r="A124" s="53">
        <v>1992</v>
      </c>
      <c r="B124" s="81">
        <f>'B-15.Col.CN'!B27+'B-16.Col.CN'!B27+'B-17.Col.CN'!B27+'B-18.Col.CN'!B27+'B-19.Col.CN'!B27</f>
        <v>216723.3755405182</v>
      </c>
      <c r="C124" s="81">
        <f>'B-15.Col.CN'!C27+'B-16.Col.CN'!C27+'B-17.Col.CN'!C27+'B-18.Col.CN'!C27+'B-19.Col.CN'!C27</f>
        <v>17687</v>
      </c>
      <c r="D124" s="81">
        <f>'B-15.Col.CN'!D27+'B-16.Col.CN'!D27+'B-17.Col.CN'!D27+'B-18.Col.CN'!D27+'B-19.Col.CN'!D27</f>
        <v>15020</v>
      </c>
      <c r="E124" s="81">
        <f>0+0+'B-17.Col.CN'!E27+'B-18.Col.CN'!E27+'B-19.Col.CN'!E27</f>
        <v>115490</v>
      </c>
      <c r="F124" s="109">
        <f>0+0+'B-17.Col.CN'!F27+'B-18.Col.CN'!F27+'B-19.Col.CN'!F27</f>
        <v>3172</v>
      </c>
      <c r="G124" s="81">
        <f>'B-15.Col.CN'!E27+'B-16.Col.CN'!E27+'B-17.Col.CN'!G27+'B-18.Col.CN'!G27+'B-19.Col.CN'!G27</f>
        <v>28982.04</v>
      </c>
      <c r="H124" s="162" t="s">
        <v>310</v>
      </c>
      <c r="I124" s="109">
        <f>'B-15.Col.CN'!F27+'B-15.Col.CN'!G27+'B-16.Col.CN'!F27+'B-16.Col.CN'!G27+'B-17.Col.CN'!H27+'B-17.Col.CN'!I27+'B-18.Col.CN'!H27+'B-18.Col.CN'!I27+'B-19.Col.CN'!H27+0+'B-19.Col.CN'!K27</f>
        <v>89681</v>
      </c>
    </row>
    <row r="125" spans="1:9" ht="12" customHeight="1" x14ac:dyDescent="0.2">
      <c r="A125" s="53">
        <v>1993</v>
      </c>
      <c r="B125" s="81">
        <f>'B-15.Col.CN'!B28+'B-16.Col.CN'!B28+'B-17.Col.CN'!B28+'B-18.Col.CN'!B28+'B-19.Col.CN'!B28</f>
        <v>212848.40538593562</v>
      </c>
      <c r="C125" s="81">
        <f>'B-15.Col.CN'!C28+'B-16.Col.CN'!C28+'B-17.Col.CN'!C28+'B-18.Col.CN'!C28+'B-19.Col.CN'!C28</f>
        <v>17077</v>
      </c>
      <c r="D125" s="81">
        <f>'B-15.Col.CN'!D28+'B-16.Col.CN'!D28+'B-17.Col.CN'!D28+'B-18.Col.CN'!D28+'B-19.Col.CN'!D28</f>
        <v>12789</v>
      </c>
      <c r="E125" s="81">
        <f>0+0+'B-17.Col.CN'!E28+'B-18.Col.CN'!E28+'B-19.Col.CN'!E28</f>
        <v>125558</v>
      </c>
      <c r="F125" s="109">
        <f>0+0+'B-17.Col.CN'!F28+'B-18.Col.CN'!F28+'B-19.Col.CN'!F28</f>
        <v>3689</v>
      </c>
      <c r="G125" s="81">
        <f>'B-15.Col.CN'!E28+'B-16.Col.CN'!E28+'B-17.Col.CN'!G28+'B-18.Col.CN'!G28+'B-19.Col.CN'!G28</f>
        <v>32540</v>
      </c>
      <c r="H125" s="162" t="s">
        <v>310</v>
      </c>
      <c r="I125" s="109">
        <f>'B-15.Col.CN'!F28+'B-15.Col.CN'!G28+'B-16.Col.CN'!F28+'B-16.Col.CN'!G28+'B-17.Col.CN'!H28+'B-17.Col.CN'!I28+'B-18.Col.CN'!H28+'B-18.Col.CN'!I28+'B-19.Col.CN'!H28+0+'B-19.Col.CN'!K28</f>
        <v>82064</v>
      </c>
    </row>
    <row r="126" spans="1:9" ht="12" customHeight="1" x14ac:dyDescent="0.2">
      <c r="A126" s="53">
        <v>1994</v>
      </c>
      <c r="B126" s="81">
        <f>'B-15.Col.CN'!B29+'B-16.Col.CN'!B29+'B-17.Col.CN'!B29+'B-18.Col.CN'!B29+'B-19.Col.CN'!B29</f>
        <v>250810.86219880814</v>
      </c>
      <c r="C126" s="81">
        <f>'B-15.Col.CN'!C29+'B-16.Col.CN'!C29+0+'B-18.Col.CN'!C29+'B-19.Col.CN'!C29</f>
        <v>1526</v>
      </c>
      <c r="D126" s="81">
        <f>'B-15.Col.CN'!D29+'B-16.Col.CN'!D29+'B-17.Col.CN'!D29+'B-18.Col.CN'!D29+'B-19.Col.CN'!D29</f>
        <v>1313</v>
      </c>
      <c r="E126" s="81">
        <f>0+0+'B-17.Col.CN'!E29+'B-18.Col.CN'!E29+'B-19.Col.CN'!E29</f>
        <v>170066</v>
      </c>
      <c r="F126" s="109">
        <f>0+0+'B-17.Col.CN'!F29+'B-18.Col.CN'!F29+'B-19.Col.CN'!F29</f>
        <v>5767</v>
      </c>
      <c r="G126" s="81">
        <f>'B-15.Col.CN'!E29+'B-16.Col.CN'!E29+'B-17.Col.CN'!G29+'B-18.Col.CN'!G29+'B-19.Col.CN'!G29</f>
        <v>34566</v>
      </c>
      <c r="H126" s="162" t="s">
        <v>310</v>
      </c>
      <c r="I126" s="109">
        <f>'B-15.Col.CN'!F29+'B-15.Col.CN'!G29+'B-16.Col.CN'!F29+'B-16.Col.CN'!G29+'B-17.Col.CN'!H29+'B-17.Col.CN'!I29+'B-18.Col.CN'!H29+'B-18.Col.CN'!I29+'B-19.Col.CN'!H29+0+'B-19.Col.CN'!K29</f>
        <v>110430</v>
      </c>
    </row>
    <row r="127" spans="1:9" ht="12" customHeight="1" x14ac:dyDescent="0.2">
      <c r="A127" s="53">
        <v>1995</v>
      </c>
      <c r="B127" s="81">
        <f>'B-15.Col.CN'!B30+'B-16.Col.CN'!B30+'B-17.Col.CN'!B30+'B-18.Col.CN'!B30+'B-19.Col.CN'!B30</f>
        <v>236730.9929765331</v>
      </c>
      <c r="C127" s="81">
        <f>'B-15.Col.CN'!C30+'B-16.Col.CN'!C30+0+'B-18.Col.CN'!C30+'B-19.Col.CN'!C30</f>
        <v>156</v>
      </c>
      <c r="D127" s="81">
        <f>'B-15.Col.CN'!D30+'B-16.Col.CN'!D30+'B-17.Col.CN'!D30+'B-18.Col.CN'!D30+'B-19.Col.CN'!D30</f>
        <v>8369</v>
      </c>
      <c r="E127" s="81">
        <f>0+0+'B-17.Col.CN'!E30+'B-18.Col.CN'!E30+'B-19.Col.CN'!E30</f>
        <v>161421</v>
      </c>
      <c r="F127" s="109">
        <f>0+0+'B-17.Col.CN'!F30+'B-18.Col.CN'!F30+'B-19.Col.CN'!F30</f>
        <v>6145</v>
      </c>
      <c r="G127" s="81">
        <f>'B-15.Col.CN'!E30+'B-16.Col.CN'!E30+'B-17.Col.CN'!G30+'B-18.Col.CN'!G30+'B-19.Col.CN'!G30</f>
        <v>41548</v>
      </c>
      <c r="H127" s="162" t="s">
        <v>310</v>
      </c>
      <c r="I127" s="109">
        <f>'B-15.Col.CN'!F30+'B-15.Col.CN'!G30+'B-16.Col.CN'!F30+'B-16.Col.CN'!G30+'B-17.Col.CN'!H30+'B-17.Col.CN'!I30+'B-18.Col.CN'!H30+'B-18.Col.CN'!I30+'B-19.Col.CN'!H30+0+'B-19.Col.CN'!K30</f>
        <v>98583</v>
      </c>
    </row>
    <row r="128" spans="1:9" ht="12" customHeight="1" x14ac:dyDescent="0.2">
      <c r="A128" s="53">
        <v>1996</v>
      </c>
      <c r="B128" s="81">
        <f>'B-15.Col.CN'!B31+'B-16.Col.CN'!B31+'B-17.Col.CN'!B31+'B-18.Col.CN'!B31+'B-19.Col.CN'!B31</f>
        <v>326051.38547990459</v>
      </c>
      <c r="C128" s="81">
        <f>'B-15.Col.CN'!C31+'B-16.Col.CN'!C31+'B-17.Col.CN'!C31+'B-18.Col.CN'!C31+'B-19.Col.CN'!C31</f>
        <v>14947</v>
      </c>
      <c r="D128" s="81">
        <f>'B-15.Col.CN'!D31+'B-16.Col.CN'!D31+'B-17.Col.CN'!D31+'B-18.Col.CN'!D31+'B-19.Col.CN'!D31</f>
        <v>11463</v>
      </c>
      <c r="E128" s="81">
        <f>0+0+'B-17.Col.CN'!E31+'B-18.Col.CN'!E31+'B-19.Col.CN'!E31</f>
        <v>203899</v>
      </c>
      <c r="F128" s="109">
        <f>0+0+'B-17.Col.CN'!F31+'B-18.Col.CN'!F31+'B-19.Col.CN'!F31</f>
        <v>6604</v>
      </c>
      <c r="G128" s="81">
        <f>'B-15.Col.CN'!E31+'B-16.Col.CN'!E31+'B-17.Col.CN'!G31+'B-18.Col.CN'!G31+'B-19.Col.CN'!G31</f>
        <v>63771</v>
      </c>
      <c r="H128" s="162" t="s">
        <v>310</v>
      </c>
      <c r="I128" s="109">
        <f>'B-15.Col.CN'!F31+'B-15.Col.CN'!G31+'B-16.Col.CN'!F31+'B-16.Col.CN'!G31+'B-17.Col.CN'!H31+'B-17.Col.CN'!I31+'B-18.Col.CN'!H31+'B-18.Col.CN'!I31+'B-19.Col.CN'!H31+0+'B-19.Col.CN'!K31</f>
        <v>132605</v>
      </c>
    </row>
    <row r="129" spans="1:9" ht="12" customHeight="1" x14ac:dyDescent="0.2">
      <c r="A129" s="53">
        <v>1997</v>
      </c>
      <c r="B129" s="81">
        <f>'B-15.Col.CN'!B32+'B-16.Col.CN'!B32+'B-17.Col.CN'!B32+'B-18.Col.CN'!B32+'B-19.Col.CN'!B32</f>
        <v>317759.51724403206</v>
      </c>
      <c r="C129" s="81">
        <f>'B-15.Col.CN'!C32+'B-16.Col.CN'!C32+'B-17.Col.CN'!C32+'B-18.Col.CN'!C32+'B-19.Col.CN'!C32</f>
        <v>7118</v>
      </c>
      <c r="D129" s="81">
        <f>'B-15.Col.CN'!D32+'B-16.Col.CN'!D32+'B-17.Col.CN'!D32+'B-18.Col.CN'!D32+'B-19.Col.CN'!D32</f>
        <v>23390</v>
      </c>
      <c r="E129" s="81">
        <f>0+0+'B-17.Col.CN'!E32+'B-18.Col.CN'!E32+'B-19.Col.CN'!E32</f>
        <v>212841</v>
      </c>
      <c r="F129" s="109">
        <f>0+0+'B-17.Col.CN'!F32+'B-18.Col.CN'!F32+'B-19.Col.CN'!F32</f>
        <v>6400</v>
      </c>
      <c r="G129" s="81">
        <f>'B-15.Col.CN'!E32+'B-16.Col.CN'!E32+'B-17.Col.CN'!G32+'B-18.Col.CN'!G32+'B-19.Col.CN'!G32</f>
        <v>64561.662613924804</v>
      </c>
      <c r="H129" s="162" t="s">
        <v>310</v>
      </c>
      <c r="I129" s="109">
        <f>'B-15.Col.CN'!F32+'B-15.Col.CN'!G32+'B-16.Col.CN'!F32+'B-16.Col.CN'!G32+'B-17.Col.CN'!H32+'B-17.Col.CN'!I32+'B-18.Col.CN'!H32+'B-18.Col.CN'!I32+'B-19.Col.CN'!H32+0+'B-19.Col.CN'!K32</f>
        <v>125244</v>
      </c>
    </row>
    <row r="130" spans="1:9" ht="12" customHeight="1" x14ac:dyDescent="0.2">
      <c r="A130" s="53">
        <v>1998</v>
      </c>
      <c r="B130" s="81">
        <f>'B-15.Col.CN'!B33+'B-16.Col.CN'!B33+'B-17.Col.CN'!B33+'B-18.Col.CN'!B33+'B-19.Col.CN'!B33</f>
        <v>251579.06499422746</v>
      </c>
      <c r="C130" s="81">
        <f>'B-15.Col.CN'!C33+'B-16.Col.CN'!C33+'B-17.Col.CN'!C33+'B-18.Col.CN'!C33+'B-19.Col.CN'!C33</f>
        <v>2874</v>
      </c>
      <c r="D130" s="81">
        <f>'B-15.Col.CN'!D33+'B-16.Col.CN'!D33+'B-17.Col.CN'!D33+'B-18.Col.CN'!D33+'B-19.Col.CN'!D33</f>
        <v>14955</v>
      </c>
      <c r="E130" s="81">
        <f>0+0+'B-17.Col.CN'!E33+'B-18.Col.CN'!E33+'B-19.Col.CN'!E33</f>
        <v>184509</v>
      </c>
      <c r="F130" s="109">
        <f>0+0+'B-17.Col.CN'!F33+'B-18.Col.CN'!F33+'B-19.Col.CN'!F33</f>
        <v>6621</v>
      </c>
      <c r="G130" s="81">
        <f>'B-15.Col.CN'!E33+'B-16.Col.CN'!E33+'B-17.Col.CN'!G33+'B-18.Col.CN'!G33+'B-19.Col.CN'!G33</f>
        <v>45922</v>
      </c>
      <c r="H130" s="162" t="s">
        <v>310</v>
      </c>
      <c r="I130" s="109">
        <f>'B-15.Col.CN'!F33+'B-15.Col.CN'!G33+'B-16.Col.CN'!F33+'B-16.Col.CN'!G33+'B-17.Col.CN'!H33+'B-17.Col.CN'!I33+'B-18.Col.CN'!H33+'B-18.Col.CN'!I33+'B-19.Col.CN'!H33+0+'B-19.Col.CN'!K33</f>
        <v>89887</v>
      </c>
    </row>
    <row r="131" spans="1:9" ht="12" customHeight="1" x14ac:dyDescent="0.2">
      <c r="A131" s="53">
        <v>1999</v>
      </c>
      <c r="B131" s="81">
        <f>'B-15.Col.CN'!B34+'B-16.Col.CN'!B34+'B-17.Col.CN'!B34+'B-18.Col.CN'!B34+'B-19.Col.CN'!B34</f>
        <v>310147.85302449588</v>
      </c>
      <c r="C131" s="81">
        <f>'B-15.Col.CN'!C34+'B-16.Col.CN'!C34+'B-17.Col.CN'!C34+'B-18.Col.CN'!C34+'B-19.Col.CN'!C34</f>
        <v>6186</v>
      </c>
      <c r="D131" s="81">
        <f>'B-15.Col.CN'!D34+'B-16.Col.CN'!D34+'B-17.Col.CN'!D34+'B-18.Col.CN'!D34+'B-19.Col.CN'!D34</f>
        <v>20740</v>
      </c>
      <c r="E131" s="81">
        <f>0+0+'B-17.Col.CN'!E34+'B-18.Col.CN'!E34+'B-19.Col.CN'!E34</f>
        <v>242956</v>
      </c>
      <c r="F131" s="109">
        <f>0+0+'B-17.Col.CN'!F34+'B-18.Col.CN'!F34+'B-19.Col.CN'!F34</f>
        <v>9095</v>
      </c>
      <c r="G131" s="81">
        <f>'B-15.Col.CN'!E34+'B-16.Col.CN'!E34+'B-17.Col.CN'!G34+'B-18.Col.CN'!G34+'B-19.Col.CN'!G34</f>
        <v>77600</v>
      </c>
      <c r="H131" s="162" t="s">
        <v>310</v>
      </c>
      <c r="I131" s="109">
        <f>'B-15.Col.CN'!F34+'B-15.Col.CN'!G34+'B-16.Col.CN'!F34+'B-16.Col.CN'!G34+'B-17.Col.CN'!H34+'B-17.Col.CN'!I34+'B-18.Col.CN'!H34+'B-18.Col.CN'!I34+'B-19.Col.CN'!H34+0+'B-19.Col.CN'!K34</f>
        <v>88055</v>
      </c>
    </row>
    <row r="132" spans="1:9" ht="12" customHeight="1" x14ac:dyDescent="0.2">
      <c r="A132" s="53">
        <v>2000</v>
      </c>
      <c r="B132" s="81">
        <f>'B-15.Col.CN'!B35+'B-16.Col.CN'!B35+'B-17.Col.CN'!B35+'B-18.Col.CN'!B35+'B-19.Col.CN'!B35</f>
        <v>251544.83347117098</v>
      </c>
      <c r="C132" s="81">
        <f>'B-15.Col.CN'!C35+'B-16.Col.CN'!C35+'B-17.Col.CN'!C35+'B-18.Col.CN'!C35+'B-19.Col.CN'!C35</f>
        <v>11895</v>
      </c>
      <c r="D132" s="81">
        <f>'B-15.Col.CN'!D35+'B-16.Col.CN'!D35+'B-17.Col.CN'!D35+'B-18.Col.CN'!D35+'B-19.Col.CN'!D35</f>
        <v>11850</v>
      </c>
      <c r="E132" s="81">
        <f>0+0+'B-17.Col.CN'!E35+'B-18.Col.CN'!E35+'B-19.Col.CN'!E35</f>
        <v>189104</v>
      </c>
      <c r="F132" s="109">
        <f>0+0+'B-17.Col.CN'!F35+'B-18.Col.CN'!F35+'B-19.Col.CN'!F35</f>
        <v>6311</v>
      </c>
      <c r="G132" s="81">
        <f>'B-15.Col.CN'!E35+'B-16.Col.CN'!E35+'B-17.Col.CN'!G35+'B-18.Col.CN'!G35+'B-19.Col.CN'!G35</f>
        <v>51590.065892876599</v>
      </c>
      <c r="H132" s="162" t="s">
        <v>310</v>
      </c>
      <c r="I132" s="109">
        <f>'B-15.Col.CN'!F35+'B-15.Col.CN'!G35+'B-16.Col.CN'!F35+'B-16.Col.CN'!G35+'B-17.Col.CN'!H35+'B-17.Col.CN'!I35+'B-18.Col.CN'!H35+'B-18.Col.CN'!I35+'B-19.Col.CN'!H35+'B-19.Col.CN'!J35+'B-19.Col.CN'!K35</f>
        <v>128108</v>
      </c>
    </row>
    <row r="133" spans="1:9" ht="12" customHeight="1" x14ac:dyDescent="0.2">
      <c r="A133" s="53">
        <v>2001</v>
      </c>
      <c r="B133" s="81">
        <f>'B-15.Col.CN'!B36+'B-16.Col.CN'!B36+'B-17.Col.CN'!B36+'B-18.Col.CN'!B36+'B-19.Col.CN'!B36</f>
        <v>543873.97193587164</v>
      </c>
      <c r="C133" s="81">
        <f>'B-15.Col.CN'!C36+'B-16.Col.CN'!C36+'B-17.Col.CN'!C36+'B-18.Col.CN'!C36+'B-19.Col.CN'!C36</f>
        <v>24677</v>
      </c>
      <c r="D133" s="81">
        <f>'B-15.Col.CN'!D36+'B-16.Col.CN'!D36+'B-17.Col.CN'!D36+'B-18.Col.CN'!D36+'B-19.Col.CN'!D36</f>
        <v>22980</v>
      </c>
      <c r="E133" s="81">
        <f>0+0+'B-17.Col.CN'!E36+'B-18.Col.CN'!E36+'B-19.Col.CN'!E36</f>
        <v>383701</v>
      </c>
      <c r="F133" s="109">
        <f>0+0+'B-17.Col.CN'!F36+'B-18.Col.CN'!F36+'B-19.Col.CN'!F36</f>
        <v>10722</v>
      </c>
      <c r="G133" s="81">
        <f>'B-15.Col.CN'!E36+'B-16.Col.CN'!E36+'B-17.Col.CN'!G36+'B-18.Col.CN'!G36+'B-19.Col.CN'!G36</f>
        <v>104366.91417346431</v>
      </c>
      <c r="H133" s="162" t="s">
        <v>310</v>
      </c>
      <c r="I133" s="109">
        <f>'B-15.Col.CN'!F36+'B-15.Col.CN'!G36+'B-16.Col.CN'!F36+'B-16.Col.CN'!G36+'B-17.Col.CN'!H36+'B-17.Col.CN'!I36+'B-18.Col.CN'!H36+'B-18.Col.CN'!I36+'B-19.Col.CN'!H36+'B-19.Col.CN'!J36+'B-19.Col.CN'!K36</f>
        <v>260537</v>
      </c>
    </row>
    <row r="134" spans="1:9" ht="12" customHeight="1" x14ac:dyDescent="0.2">
      <c r="A134" s="53">
        <v>2002</v>
      </c>
      <c r="B134" s="81">
        <f>'B-15.Col.CN'!B37+'B-16.Col.CN'!B37+'B-17.Col.CN'!B37+'B-18.Col.CN'!B37+'B-19.Col.CN'!B37</f>
        <v>727658.99343750568</v>
      </c>
      <c r="C134" s="81">
        <f>'B-15.Col.CN'!C37+'B-16.Col.CN'!C37+'B-17.Col.CN'!C37+'B-18.Col.CN'!C37+'B-19.Col.CN'!C37</f>
        <v>39532</v>
      </c>
      <c r="D134" s="81">
        <f>'B-15.Col.CN'!D37+'B-16.Col.CN'!D37+'B-17.Col.CN'!D37+'B-18.Col.CN'!D37+'B-19.Col.CN'!D37</f>
        <v>46529</v>
      </c>
      <c r="E134" s="81">
        <f>0+0+'B-17.Col.CN'!E37+'B-18.Col.CN'!E37+'B-19.Col.CN'!E37</f>
        <v>460511</v>
      </c>
      <c r="F134" s="109">
        <f>0+0+'B-17.Col.CN'!F37+'B-18.Col.CN'!F37+'B-19.Col.CN'!F37</f>
        <v>17111</v>
      </c>
      <c r="G134" s="81">
        <f>'B-15.Col.CN'!E37+'B-16.Col.CN'!E37+'B-17.Col.CN'!G37+'B-18.Col.CN'!G37+'B-19.Col.CN'!G37</f>
        <v>130552.75283269647</v>
      </c>
      <c r="H134" s="162" t="s">
        <v>310</v>
      </c>
      <c r="I134" s="109">
        <f>'B-15.Col.CN'!F37+'B-15.Col.CN'!G37+'B-16.Col.CN'!F37+'B-16.Col.CN'!G37+'B-17.Col.CN'!H37+'B-17.Col.CN'!I37+'B-18.Col.CN'!H37+'B-18.Col.CN'!I37+'B-19.Col.CN'!H37+'B-19.Col.CN'!J37+'B-19.Col.CN'!K37</f>
        <v>398954</v>
      </c>
    </row>
    <row r="135" spans="1:9" ht="12" customHeight="1" x14ac:dyDescent="0.2">
      <c r="A135" s="123">
        <v>2003</v>
      </c>
      <c r="B135" s="81">
        <f>'B-15.Col.CN'!B38+'B-16.Col.CN'!B38+'B-17.Col.CN'!B38+'B-18.Col.CN'!B38+'B-19.Col.CN'!B38</f>
        <v>885792</v>
      </c>
      <c r="C135" s="81">
        <f>'B-15.Col.CN'!C38+'B-16.Col.CN'!C38+'B-17.Col.CN'!C38+'B-18.Col.CN'!C38+'B-19.Col.CN'!C38</f>
        <v>58819</v>
      </c>
      <c r="D135" s="81">
        <f>'B-15.Col.CN'!D38+'B-16.Col.CN'!D38+'B-17.Col.CN'!D38+'B-18.Col.CN'!D38+'B-19.Col.CN'!D38</f>
        <v>51799</v>
      </c>
      <c r="E135" s="81">
        <f>0+0+'B-17.Col.CN'!E38+'B-18.Col.CN'!E38+'B-19.Col.CN'!E38</f>
        <v>600122</v>
      </c>
      <c r="F135" s="109">
        <f>0+0+'B-17.Col.CN'!F38+'B-18.Col.CN'!F38+'B-19.Col.CN'!F38</f>
        <v>13757</v>
      </c>
      <c r="G135" s="81">
        <f>'B-15.Col.CN'!E38+'B-16.Col.CN'!E38+'B-17.Col.CN'!G38+'B-18.Col.CN'!G38+'B-19.Col.CN'!G38</f>
        <v>125094.47150076248</v>
      </c>
      <c r="H135" s="162" t="s">
        <v>310</v>
      </c>
      <c r="I135" s="109">
        <f>'B-15.Col.CN'!F38+'B-15.Col.CN'!G38+'B-16.Col.CN'!F38+'B-16.Col.CN'!G38+'B-17.Col.CN'!H38+'B-17.Col.CN'!I38+'B-18.Col.CN'!H38+'B-18.Col.CN'!I38+'B-19.Col.CN'!H38+'B-19.Col.CN'!J38+'B-19.Col.CN'!K38</f>
        <v>468012</v>
      </c>
    </row>
    <row r="136" spans="1:9" ht="12" customHeight="1" x14ac:dyDescent="0.2">
      <c r="A136" s="123">
        <v>2004</v>
      </c>
      <c r="B136" s="81">
        <f>'B-15.Col.CN'!B39+'B-16.Col.CN'!B39+'B-17.Col.CN'!B39+'B-18.Col.CN'!B39+'B-19.Col.CN'!B39</f>
        <v>791927.67448939476</v>
      </c>
      <c r="C136" s="81">
        <f>'B-15.Col.CN'!C39+'B-16.Col.CN'!C39+'B-17.Col.CN'!C39+'B-18.Col.CN'!C39+'B-19.Col.CN'!C39</f>
        <v>48093</v>
      </c>
      <c r="D136" s="81">
        <f>'B-15.Col.CN'!D39+'B-16.Col.CN'!D39+'B-17.Col.CN'!D39+'B-18.Col.CN'!D39+'B-19.Col.CN'!D39</f>
        <v>40053</v>
      </c>
      <c r="E136" s="81">
        <f>0+0+'B-17.Col.CN'!E39+'B-18.Col.CN'!E39+'B-19.Col.CN'!E39</f>
        <v>580933</v>
      </c>
      <c r="F136" s="109">
        <f>0+0+'B-17.Col.CN'!F39+'B-18.Col.CN'!F39+'B-19.Col.CN'!F39</f>
        <v>14512</v>
      </c>
      <c r="G136" s="81">
        <f>'B-15.Col.CN'!E39+'B-16.Col.CN'!E39+'B-17.Col.CN'!G39+'B-18.Col.CN'!G39+'B-19.Col.CN'!G39</f>
        <v>130374.7602743218</v>
      </c>
      <c r="H136" s="162" t="s">
        <v>310</v>
      </c>
      <c r="I136" s="109">
        <f>'B-15.Col.CN'!F39+'B-15.Col.CN'!G39+'B-16.Col.CN'!F39+'B-16.Col.CN'!G39+'B-17.Col.CN'!H39+'B-17.Col.CN'!I39+'B-18.Col.CN'!H39+'B-18.Col.CN'!I39+'B-19.Col.CN'!H39+'B-19.Col.CN'!J39+'B-19.Col.CN'!K39</f>
        <v>387527</v>
      </c>
    </row>
    <row r="137" spans="1:9" ht="12" customHeight="1" x14ac:dyDescent="0.2">
      <c r="A137" s="123">
        <v>2005</v>
      </c>
      <c r="B137" s="81">
        <f>'B-15.Col.CN'!B40+'B-16.Col.CN'!B40+'B-17.Col.CN'!B40+'B-18.Col.CN'!B40+'B-19.Col.CN'!B40</f>
        <v>577458.28279569885</v>
      </c>
      <c r="C137" s="81">
        <f>'B-15.Col.CN'!C40+'B-16.Col.CN'!C40+'B-17.Col.CN'!C40+'B-18.Col.CN'!C40+'B-19.Col.CN'!C40</f>
        <v>30494</v>
      </c>
      <c r="D137" s="81">
        <f>'B-15.Col.CN'!D40+'B-16.Col.CN'!D40+'B-17.Col.CN'!D40+'B-18.Col.CN'!D40+'B-19.Col.CN'!D40</f>
        <v>37110.699999999997</v>
      </c>
      <c r="E137" s="81">
        <f>0+0+'B-17.Col.CN'!E40+'B-18.Col.CN'!E40+'B-19.Col.CN'!E40</f>
        <v>414905</v>
      </c>
      <c r="F137" s="109">
        <f>0+0+'B-17.Col.CN'!F40+'B-18.Col.CN'!F40+'B-19.Col.CN'!F40</f>
        <v>13417</v>
      </c>
      <c r="G137" s="81">
        <f>'B-15.Col.CN'!E40+'B-16.Col.CN'!E40+'B-17.Col.CN'!G40+'B-18.Col.CN'!G40+'B-19.Col.CN'!G40</f>
        <v>118591</v>
      </c>
      <c r="H137" s="162" t="s">
        <v>310</v>
      </c>
      <c r="I137" s="109">
        <f>'B-15.Col.CN'!F40+'B-15.Col.CN'!G40+'B-16.Col.CN'!F40+'B-16.Col.CN'!G40+'B-17.Col.CN'!H40+'B-17.Col.CN'!I40+'B-18.Col.CN'!H40+'B-18.Col.CN'!I40+'B-19.Col.CN'!H40+'B-19.Col.CN'!J40+'B-19.Col.CN'!K40</f>
        <v>277348</v>
      </c>
    </row>
    <row r="138" spans="1:9" ht="12" customHeight="1" x14ac:dyDescent="0.2">
      <c r="A138" s="123">
        <v>2006</v>
      </c>
      <c r="B138" s="81">
        <f>'B-15.Col.CN'!B41+'B-16.Col.CN'!B41+'B-17.Col.CN'!B41+'B-18.Col.CN'!B41+'B-19.Col.CN'!B41</f>
        <v>415201.35906797624</v>
      </c>
      <c r="C138" s="81">
        <f>'B-15.Col.CN'!C41+'B-16.Col.CN'!C41+'B-17.Col.CN'!C41+'B-18.Col.CN'!C41+'B-19.Col.CN'!C41</f>
        <v>23573</v>
      </c>
      <c r="D138" s="81">
        <f>'B-15.Col.CN'!D41+'B-16.Col.CN'!D41+'B-17.Col.CN'!D41+'B-18.Col.CN'!D41+'B-19.Col.CN'!D41</f>
        <v>21881</v>
      </c>
      <c r="E138" s="81">
        <f>0+0+'B-17.Col.CN'!E41+'B-18.Col.CN'!E41+'B-19.Col.CN'!E41</f>
        <v>185231</v>
      </c>
      <c r="F138" s="109">
        <f>0+0+'B-17.Col.CN'!F41+'B-18.Col.CN'!F41+'B-19.Col.CN'!F41</f>
        <v>9105</v>
      </c>
      <c r="G138" s="81">
        <f>'B-15.Col.CN'!E41+'B-16.Col.CN'!E41+'B-17.Col.CN'!G41+'B-18.Col.CN'!G41+'B-19.Col.CN'!G41</f>
        <v>80906.337676368188</v>
      </c>
      <c r="H138" s="162" t="s">
        <v>310</v>
      </c>
      <c r="I138" s="109">
        <f>'B-15.Col.CN'!F41+'B-15.Col.CN'!G41+'B-16.Col.CN'!F41+'B-16.Col.CN'!G41+'B-17.Col.CN'!H41+'B-17.Col.CN'!I41+'B-18.Col.CN'!H41+'B-18.Col.CN'!I41+'B-19.Col.CN'!H41+'B-19.Col.CN'!J41+'B-19.Col.CN'!K41</f>
        <v>180984</v>
      </c>
    </row>
    <row r="139" spans="1:9" ht="12" customHeight="1" x14ac:dyDescent="0.2">
      <c r="A139" s="123">
        <v>2007</v>
      </c>
      <c r="B139" s="81">
        <f>'B-15.Col.CN'!B42+'B-16.Col.CN'!B42+'B-17.Col.CN'!B42+'B-18.Col.CN'!B42+'B-19.Col.CN'!B42</f>
        <v>213135.27931946667</v>
      </c>
      <c r="C139" s="81">
        <f>'B-15.Col.CN'!C42+'B-16.Col.CN'!C42+'B-17.Col.CN'!C42+'B-18.Col.CN'!C42+'B-19.Col.CN'!C42</f>
        <v>11538</v>
      </c>
      <c r="D139" s="81">
        <f>'B-15.Col.CN'!D42+'B-16.Col.CN'!D42+'B-17.Col.CN'!D42+'B-18.Col.CN'!D42+'B-19.Col.CN'!D42</f>
        <v>13022</v>
      </c>
      <c r="E139" s="81">
        <f>0+0+'B-17.Col.CN'!E42+'B-18.Col.CN'!E42+'B-19.Col.CN'!E42</f>
        <v>147727</v>
      </c>
      <c r="F139" s="109">
        <f>0+0+'B-17.Col.CN'!F42+'B-18.Col.CN'!F42+'B-19.Col.CN'!F42</f>
        <v>6933</v>
      </c>
      <c r="G139" s="81">
        <f>'B-15.Col.CN'!E42+'B-16.Col.CN'!E42+'B-17.Col.CN'!G42+'B-18.Col.CN'!G42+'B-19.Col.CN'!G42</f>
        <v>37281.354304635759</v>
      </c>
      <c r="H139" s="162" t="s">
        <v>310</v>
      </c>
      <c r="I139" s="109">
        <f>'B-15.Col.CN'!F42+'B-15.Col.CN'!G42+'B-16.Col.CN'!F42+'B-16.Col.CN'!G42+'B-17.Col.CN'!H42+'B-17.Col.CN'!I42+'B-18.Col.CN'!H42+'B-18.Col.CN'!I42+'B-19.Col.CN'!H42+'B-19.Col.CN'!J42+'B-19.Col.CN'!K42</f>
        <v>107278</v>
      </c>
    </row>
    <row r="140" spans="1:9" ht="12" customHeight="1" x14ac:dyDescent="0.2">
      <c r="A140" s="123">
        <v>2008</v>
      </c>
      <c r="B140" s="81">
        <f>'B-15.Col.CN'!B43+'B-16.Col.CN'!B43+'B-17.Col.CN'!B43+'B-18.Col.CN'!B43+'B-19.Col.CN'!B43</f>
        <v>436130.35038493597</v>
      </c>
      <c r="C140" s="81">
        <f>'B-15.Col.CN'!C43+'B-16.Col.CN'!C43+'B-17.Col.CN'!C43+'B-18.Col.CN'!C43+'B-19.Col.CN'!C43</f>
        <v>30724</v>
      </c>
      <c r="D140" s="81">
        <f>'B-15.Col.CN'!D43+'B-16.Col.CN'!D43+'B-17.Col.CN'!D43+'B-18.Col.CN'!D43+'B-19.Col.CN'!D43</f>
        <v>21308</v>
      </c>
      <c r="E140" s="81">
        <f>0+0+'B-17.Col.CN'!E43+'B-18.Col.CN'!E43+'B-19.Col.CN'!E43</f>
        <v>309783</v>
      </c>
      <c r="F140" s="109">
        <f>0+0+'B-17.Col.CN'!F43+'B-18.Col.CN'!F43+'B-19.Col.CN'!F43</f>
        <v>9669</v>
      </c>
      <c r="G140" s="81">
        <f>'B-15.Col.CN'!E43+'B-16.Col.CN'!E43+'B-17.Col.CN'!G43+'B-18.Col.CN'!G43+'B-19.Col.CN'!G43</f>
        <v>107682.6285569199</v>
      </c>
      <c r="H140" s="162" t="s">
        <v>310</v>
      </c>
      <c r="I140" s="109">
        <f>'B-15.Col.CN'!F43+'B-15.Col.CN'!G43+'B-16.Col.CN'!F43+'B-16.Col.CN'!G43+'B-17.Col.CN'!H43+'B-17.Col.CN'!I43+'B-18.Col.CN'!H43+'B-18.Col.CN'!I43+'B-19.Col.CN'!H43+'B-19.Col.CN'!J43+'B-19.Col.CN'!K43</f>
        <v>194977.59</v>
      </c>
    </row>
    <row r="141" spans="1:9" ht="12" customHeight="1" x14ac:dyDescent="0.2">
      <c r="A141" s="123">
        <v>2009</v>
      </c>
      <c r="B141" s="81">
        <f>'B-15.Col.CN'!B44+'B-16.Col.CN'!B44+'B-17.Col.CN'!B44+'B-18.Col.CN'!B44+'B-19.Col.CN'!B44</f>
        <v>418356.61970206647</v>
      </c>
      <c r="C141" s="81">
        <f>'B-15.Col.CN'!C44+'B-16.Col.CN'!C44+'B-17.Col.CN'!C44+'B-18.Col.CN'!C44+'B-19.Col.CN'!C44</f>
        <v>35923</v>
      </c>
      <c r="D141" s="81">
        <f>'B-15.Col.CN'!D44+'B-16.Col.CN'!D44+'B-17.Col.CN'!D44+'B-18.Col.CN'!D44+'B-19.Col.CN'!D44</f>
        <v>26454</v>
      </c>
      <c r="E141" s="81">
        <f>0+0+'B-17.Col.CN'!E44+'B-18.Col.CN'!E44+'B-19.Col.CN'!E44</f>
        <v>272261.27724217856</v>
      </c>
      <c r="F141" s="109">
        <f>0+0+'B-17.Col.CN'!F44+'B-18.Col.CN'!F44+'B-19.Col.CN'!F44</f>
        <v>11454</v>
      </c>
      <c r="G141" s="81">
        <f>'B-15.Col.CN'!E44+'B-16.Col.CN'!E44+'B-17.Col.CN'!G44+'B-18.Col.CN'!G44+'B-19.Col.CN'!G44</f>
        <v>101450.74727836676</v>
      </c>
      <c r="H141" s="162" t="s">
        <v>310</v>
      </c>
      <c r="I141" s="109">
        <f>'B-15.Col.CN'!F44+'B-15.Col.CN'!G44+'B-16.Col.CN'!F44+'B-16.Col.CN'!G44+'B-17.Col.CN'!H44+'B-17.Col.CN'!I44+'B-18.Col.CN'!H44+'B-18.Col.CN'!I44+'B-19.Col.CN'!H44+'B-19.Col.CN'!J44+'B-19.Col.CN'!K44</f>
        <v>195204.5</v>
      </c>
    </row>
    <row r="142" spans="1:9" ht="12" customHeight="1" x14ac:dyDescent="0.2">
      <c r="A142" s="123">
        <v>2010</v>
      </c>
      <c r="B142" s="81">
        <f>'B-15.Col.CN'!B45+'B-16.Col.CN'!B45+'B-17.Col.CN'!B45+'B-18.Col.CN'!B45+'B-19.Col.CN'!B45</f>
        <v>648465.49018037645</v>
      </c>
      <c r="C142" s="81">
        <f>'B-15.Col.CN'!C45+'B-16.Col.CN'!C45+'B-17.Col.CN'!C45+'B-18.Col.CN'!C45+'B-19.Col.CN'!C45</f>
        <v>43472</v>
      </c>
      <c r="D142" s="81">
        <f>'B-15.Col.CN'!D45+'B-16.Col.CN'!D45+'B-17.Col.CN'!D45+'B-18.Col.CN'!D45+'B-19.Col.CN'!D45</f>
        <v>30332</v>
      </c>
      <c r="E142" s="81">
        <f>0+0+'B-17.Col.CN'!E45+'B-18.Col.CN'!E45+'B-19.Col.CN'!E45</f>
        <v>465863</v>
      </c>
      <c r="F142" s="109">
        <f>0+0+'B-17.Col.CN'!F45+'B-18.Col.CN'!F45+'B-19.Col.CN'!F45</f>
        <v>16834</v>
      </c>
      <c r="G142" s="81">
        <f>'B-15.Col.CN'!E45+'B-16.Col.CN'!E45+'B-17.Col.CN'!G45+'B-18.Col.CN'!G45+'B-19.Col.CN'!G45</f>
        <v>139948.756140791</v>
      </c>
      <c r="H142" s="162" t="s">
        <v>310</v>
      </c>
      <c r="I142" s="109">
        <f>'B-15.Col.CN'!F45+'B-15.Col.CN'!G45+'B-16.Col.CN'!F45+'B-16.Col.CN'!G45+'B-17.Col.CN'!H45+'B-17.Col.CN'!I45+'B-18.Col.CN'!H45+'B-18.Col.CN'!I45+'B-19.Col.CN'!H45+'B-19.Col.CN'!J45+'B-19.Col.CN'!K45</f>
        <v>342324</v>
      </c>
    </row>
    <row r="143" spans="1:9" ht="12" customHeight="1" x14ac:dyDescent="0.2">
      <c r="A143" s="123">
        <v>2011</v>
      </c>
      <c r="B143" s="81">
        <f>'B-15.Col.CN'!B46+'B-16.Col.CN'!B46+'B-17.Col.CN'!B46+'B-18.Col.CN'!B46+'B-19.Col.CN'!B46</f>
        <v>603732.14246885048</v>
      </c>
      <c r="C143" s="81">
        <f>'B-15.Col.CN'!C46+'B-16.Col.CN'!C46+'B-17.Col.CN'!C46+'B-18.Col.CN'!C46+'B-19.Col.CN'!C46</f>
        <v>58098</v>
      </c>
      <c r="D143" s="81">
        <f>'B-15.Col.CN'!D46+'B-16.Col.CN'!D46+'B-17.Col.CN'!D46+'B-18.Col.CN'!D46+'B-19.Col.CN'!D46</f>
        <v>48559</v>
      </c>
      <c r="E143" s="81">
        <f>0+0+'B-17.Col.CN'!E46+'B-18.Col.CN'!E46+'B-19.Col.CN'!E46</f>
        <v>392807</v>
      </c>
      <c r="F143" s="109">
        <f>0+0+'B-17.Col.CN'!F46+'B-18.Col.CN'!F46+'B-19.Col.CN'!F46</f>
        <v>15934</v>
      </c>
      <c r="G143" s="81">
        <f>'B-15.Col.CN'!E46+'B-16.Col.CN'!E46+'B-17.Col.CN'!G46+'B-18.Col.CN'!G46+'B-19.Col.CN'!G46</f>
        <v>136881.70601141709</v>
      </c>
      <c r="H143" s="162" t="s">
        <v>310</v>
      </c>
      <c r="I143" s="109">
        <f>'B-15.Col.CN'!F46+'B-15.Col.CN'!G46+'B-16.Col.CN'!F46+'B-16.Col.CN'!G46+'B-17.Col.CN'!H46+'B-17.Col.CN'!I46+'B-18.Col.CN'!H46+'B-18.Col.CN'!I46+'B-19.Col.CN'!H46+'B-19.Col.CN'!J46+'B-19.Col.CN'!K46</f>
        <v>287511</v>
      </c>
    </row>
    <row r="144" spans="1:9" ht="12" customHeight="1" x14ac:dyDescent="0.2">
      <c r="A144" s="123">
        <v>2012</v>
      </c>
      <c r="B144" s="81">
        <f>'B-15.Col.CN'!B47+'B-16.Col.CN'!B47+'B-17.Col.CN'!B47+'B-18.Col.CN'!B47+'B-19.Col.CN'!B47</f>
        <v>512346.88328160637</v>
      </c>
      <c r="C144" s="81">
        <f>'B-15.Col.CN'!C47+'B-16.Col.CN'!C47+'B-17.Col.CN'!C47+'B-18.Col.CN'!C47+'B-19.Col.CN'!C47</f>
        <v>48939</v>
      </c>
      <c r="D144" s="81">
        <f>'B-15.Col.CN'!D47+'B-16.Col.CN'!D47+'B-17.Col.CN'!D47+'B-18.Col.CN'!D47+'B-19.Col.CN'!D47</f>
        <v>47078</v>
      </c>
      <c r="E144" s="81">
        <f>0+0+'B-17.Col.CN'!E47+'B-18.Col.CN'!E47+'B-19.Col.CN'!E47</f>
        <v>343802</v>
      </c>
      <c r="F144" s="109">
        <f>0+0+'B-17.Col.CN'!F47+'B-18.Col.CN'!F47+'B-19.Col.CN'!F47</f>
        <v>24587</v>
      </c>
      <c r="G144" s="81">
        <f>'B-15.Col.CN'!E47+'B-16.Col.CN'!E47+'B-17.Col.CN'!G47+'B-18.Col.CN'!G47+'B-19.Col.CN'!G47</f>
        <v>90906.623677848198</v>
      </c>
      <c r="H144" s="162" t="s">
        <v>310</v>
      </c>
      <c r="I144" s="109">
        <f>'B-15.Col.CN'!F47+'B-15.Col.CN'!G47+'B-16.Col.CN'!F47+'B-16.Col.CN'!G47+'B-17.Col.CN'!H47+'B-17.Col.CN'!I47+'B-18.Col.CN'!H47+'B-18.Col.CN'!I47+'B-19.Col.CN'!H47+'B-19.Col.CN'!J47+'B-19.Col.CN'!K47</f>
        <v>269748</v>
      </c>
    </row>
    <row r="145" spans="1:9" ht="12" customHeight="1" x14ac:dyDescent="0.2">
      <c r="A145" s="123">
        <v>2013</v>
      </c>
      <c r="B145" s="81">
        <f>'B-15.Col.CN'!B48+'B-16.Col.CN'!B48+'B-17.Col.CN'!B48+'B-18.Col.CN'!B48+'B-19.Col.CN'!B48</f>
        <v>1244948.750368061</v>
      </c>
      <c r="C145" s="81">
        <f>'B-15.Col.CN'!C48+'B-16.Col.CN'!C48+'B-17.Col.CN'!C48+'B-18.Col.CN'!C48+'B-19.Col.CN'!C48</f>
        <v>93079</v>
      </c>
      <c r="D145" s="81">
        <f>'B-15.Col.CN'!D48+'B-16.Col.CN'!D48+'B-17.Col.CN'!D48+'B-18.Col.CN'!D48+'B-19.Col.CN'!D48</f>
        <v>72634.544142918079</v>
      </c>
      <c r="E145" s="81">
        <f>0+0+'B-17.Col.CN'!E48+'B-18.Col.CN'!E48+'B-19.Col.CN'!E48</f>
        <v>952776</v>
      </c>
      <c r="F145" s="109">
        <f>0+0+'B-17.Col.CN'!F48+'B-18.Col.CN'!F48+'B-19.Col.CN'!F48</f>
        <v>49845</v>
      </c>
      <c r="G145" s="81">
        <f>'B-15.Col.CN'!E48+'B-16.Col.CN'!E48+'B-17.Col.CN'!G48+'B-18.Col.CN'!G48+'B-19.Col.CN'!G48</f>
        <v>245544.01735898777</v>
      </c>
      <c r="H145" s="162" t="s">
        <v>310</v>
      </c>
      <c r="I145" s="109">
        <f>'B-15.Col.CN'!F48+'B-15.Col.CN'!G48+'B-16.Col.CN'!F48+'B-16.Col.CN'!G48+'B-17.Col.CN'!H48+'B-17.Col.CN'!I48+'B-18.Col.CN'!H48+'B-18.Col.CN'!I48+'B-19.Col.CN'!H48+'B-19.Col.CN'!J48+'B-19.Col.CN'!K48</f>
        <v>623251</v>
      </c>
    </row>
    <row r="146" spans="1:9" ht="12" customHeight="1" x14ac:dyDescent="0.2">
      <c r="A146" s="123">
        <v>2014</v>
      </c>
      <c r="B146" s="81">
        <f>'B-15.Col.CN'!B49+'B-16.Col.CN'!B49+'B-17.Col.CN'!B49+'B-18.Col.CN'!B49+'B-19.Col.CN'!B49</f>
        <v>1142641.2990642122</v>
      </c>
      <c r="C146" s="81">
        <f>'B-15.Col.CN'!C49+'B-16.Col.CN'!C49+'B-17.Col.CN'!C49+'B-18.Col.CN'!C49+'B-19.Col.CN'!C49</f>
        <v>110588</v>
      </c>
      <c r="D146" s="81">
        <f>'B-15.Col.CN'!D49+'B-16.Col.CN'!D49+'B-17.Col.CN'!D49+'B-18.Col.CN'!D49+'B-19.Col.CN'!D49</f>
        <v>62996.628412704376</v>
      </c>
      <c r="E146" s="81">
        <f>0+0+'B-17.Col.CN'!E49+'B-18.Col.CN'!E49+'B-19.Col.CN'!E49</f>
        <v>835581</v>
      </c>
      <c r="F146" s="109">
        <f>0+0+'B-17.Col.CN'!F49+'B-18.Col.CN'!F49+'B-19.Col.CN'!F49</f>
        <v>50161</v>
      </c>
      <c r="G146" s="81">
        <f>'B-15.Col.CN'!E49+'B-16.Col.CN'!E49+'B-17.Col.CN'!G49+'B-18.Col.CN'!G49+'B-19.Col.CN'!G49</f>
        <v>283037.03622808063</v>
      </c>
      <c r="H146" s="162" t="s">
        <v>310</v>
      </c>
      <c r="I146" s="109">
        <f>'B-15.Col.CN'!F49+'B-15.Col.CN'!G49+'B-16.Col.CN'!F49+'B-16.Col.CN'!G49+'B-17.Col.CN'!H49+'B-17.Col.CN'!I49+'B-18.Col.CN'!H49+'B-18.Col.CN'!I49+'B-19.Col.CN'!H49+'B-19.Col.CN'!J49+'B-19.Col.CN'!K49</f>
        <v>517889</v>
      </c>
    </row>
    <row r="147" spans="1:9" ht="12" customHeight="1" x14ac:dyDescent="0.2">
      <c r="A147" s="123">
        <v>2015</v>
      </c>
      <c r="B147" s="81">
        <f>'B-15.Col.CN'!B50+'B-16.Col.CN'!B50+'B-17.Col.CN'!B50+'B-18.Col.CN'!B50+'B-19.Col.CN'!B50</f>
        <v>1294013.22968228</v>
      </c>
      <c r="C147" s="81">
        <f>'B-15.Col.CN'!C50+'B-16.Col.CN'!C50+'B-17.Col.CN'!C50+'B-18.Col.CN'!C50+'B-19.Col.CN'!C50</f>
        <v>93950</v>
      </c>
      <c r="D147" s="81">
        <f>'B-15.Col.CN'!D50+'B-16.Col.CN'!D50+'B-17.Col.CN'!D50+'B-18.Col.CN'!D50+'B-19.Col.CN'!D50</f>
        <v>85482</v>
      </c>
      <c r="E147" s="81">
        <f>0+0+'B-17.Col.CN'!E50+'B-18.Col.CN'!E50+'B-19.Col.CN'!E50</f>
        <v>942062</v>
      </c>
      <c r="F147" s="109">
        <f>0+0+'B-17.Col.CN'!F50+'B-18.Col.CN'!F50+'B-19.Col.CN'!F50</f>
        <v>54913</v>
      </c>
      <c r="G147" s="81">
        <f>'B-15.Col.CN'!E50+'B-16.Col.CN'!E50+'B-17.Col.CN'!G50+'B-18.Col.CN'!G50+'B-19.Col.CN'!G50</f>
        <v>284086.54074074072</v>
      </c>
      <c r="H147" s="162" t="s">
        <v>310</v>
      </c>
      <c r="I147" s="109">
        <f>'B-15.Col.CN'!F50+'B-15.Col.CN'!G50+'B-16.Col.CN'!F50+'B-16.Col.CN'!G50+'B-17.Col.CN'!H50+'B-17.Col.CN'!I50+'B-18.Col.CN'!H50+'B-18.Col.CN'!I50+'B-19.Col.CN'!H50+'B-19.Col.CN'!J50+'B-19.Col.CN'!K50</f>
        <v>652807</v>
      </c>
    </row>
    <row r="148" spans="1:9" ht="12" customHeight="1" x14ac:dyDescent="0.2">
      <c r="A148" s="123">
        <v>2016</v>
      </c>
      <c r="B148" s="81">
        <f>'B-15.Col.CN'!B51+'B-16.Col.CN'!B51+'B-17.Col.CN'!B51+'B-18.Col.CN'!B51+'B-19.Col.CN'!B51</f>
        <v>634319</v>
      </c>
      <c r="C148" s="81">
        <f>'B-15.Col.CN'!C51+'B-16.Col.CN'!C51+'B-17.Col.CN'!C51+'B-18.Col.CN'!C51+'B-19.Col.CN'!C51</f>
        <v>62769</v>
      </c>
      <c r="D148" s="81">
        <f>'B-15.Col.CN'!D51+'B-16.Col.CN'!D51+'B-17.Col.CN'!D51+'B-18.Col.CN'!D51+'B-19.Col.CN'!D51</f>
        <v>45395</v>
      </c>
      <c r="E148" s="81">
        <f>0+0+'B-17.Col.CN'!E51+'B-18.Col.CN'!E51+'B-19.Col.CN'!E51</f>
        <v>439953</v>
      </c>
      <c r="F148" s="109">
        <f>0+0+'B-17.Col.CN'!F51+'B-18.Col.CN'!F51+'B-19.Col.CN'!F51</f>
        <v>31831</v>
      </c>
      <c r="G148" s="81">
        <f>'B-15.Col.CN'!E51+'B-16.Col.CN'!E51+'B-17.Col.CN'!G51+'B-18.Col.CN'!G51+'B-19.Col.CN'!G51</f>
        <v>137358</v>
      </c>
      <c r="H148" s="162" t="s">
        <v>310</v>
      </c>
      <c r="I148" s="109">
        <f>'B-15.Col.CN'!F51+'B-15.Col.CN'!G51+'B-16.Col.CN'!F51+'B-16.Col.CN'!G51+'B-17.Col.CN'!H51+'B-17.Col.CN'!I51+'B-18.Col.CN'!H51+'B-18.Col.CN'!I51+'B-19.Col.CN'!H51+'B-19.Col.CN'!J51+'B-19.Col.CN'!K51</f>
        <v>315641</v>
      </c>
    </row>
    <row r="149" spans="1:9" ht="12" customHeight="1" x14ac:dyDescent="0.2">
      <c r="A149" s="123">
        <v>2017</v>
      </c>
      <c r="B149" s="81">
        <f>'B-15.Col.CN'!B52+'B-16.Col.CN'!B52+'B-17.Col.CN'!B52+'B-18.Col.CN'!B52+'B-19.Col.CN'!B52</f>
        <v>465182</v>
      </c>
      <c r="C149" s="81">
        <f>'B-15.Col.CN'!C52+'B-16.Col.CN'!C52+'B-17.Col.CN'!C52+'B-18.Col.CN'!C52+'B-19.Col.CN'!C52</f>
        <v>26624</v>
      </c>
      <c r="D149" s="81">
        <f>'B-15.Col.CN'!D52+'B-16.Col.CN'!D52+'B-17.Col.CN'!D52+'B-18.Col.CN'!D52+'B-19.Col.CN'!D52</f>
        <v>53920</v>
      </c>
      <c r="E149" s="81">
        <f>0+0+'B-17.Col.CN'!E52+'B-18.Col.CN'!E52+'B-19.Col.CN'!E52</f>
        <v>338115</v>
      </c>
      <c r="F149" s="109">
        <f>0+0+'B-17.Col.CN'!F52+'B-18.Col.CN'!F52+'B-19.Col.CN'!F52</f>
        <v>20824</v>
      </c>
      <c r="G149" s="81">
        <f>'B-15.Col.CN'!E52+'B-16.Col.CN'!E52+'B-17.Col.CN'!G52+'B-18.Col.CN'!G52+'B-19.Col.CN'!G52</f>
        <v>117408</v>
      </c>
      <c r="H149" s="162" t="s">
        <v>310</v>
      </c>
      <c r="I149" s="109">
        <f>'B-15.Col.CN'!F52+'B-15.Col.CN'!G52+'B-16.Col.CN'!F52+'B-16.Col.CN'!G52+'B-17.Col.CN'!H52+'B-17.Col.CN'!I52+'B-18.Col.CN'!H52+'B-18.Col.CN'!I52+'B-19.Col.CN'!H52+'B-19.Col.CN'!J52+'B-19.Col.CN'!K52</f>
        <v>209719</v>
      </c>
    </row>
    <row r="150" spans="1:9" ht="12" customHeight="1" x14ac:dyDescent="0.2">
      <c r="A150" s="123">
        <v>2018</v>
      </c>
      <c r="B150" s="81">
        <f>'B-15.Col.CN'!B53+'B-16.Col.CN'!B53+'B-17.Col.CN'!B53+'B-18.Col.CN'!B53+'B-19.Col.CN'!B53</f>
        <v>275147</v>
      </c>
      <c r="C150" s="81">
        <f>'B-15.Col.CN'!C53+'B-16.Col.CN'!C53+'B-17.Col.CN'!C53+'B-18.Col.CN'!C53+'B-19.Col.CN'!C53</f>
        <v>11918</v>
      </c>
      <c r="D150" s="81">
        <f>'B-15.Col.CN'!D53+'B-16.Col.CN'!D53+'B-17.Col.CN'!D53+'B-18.Col.CN'!D53+'B-19.Col.CN'!D53</f>
        <v>22538</v>
      </c>
      <c r="E150" s="81">
        <f>0+0+'B-17.Col.CN'!E53+'B-18.Col.CN'!E53+'B-19.Col.CN'!E53</f>
        <v>185520</v>
      </c>
      <c r="F150" s="109">
        <f>0+0+'B-17.Col.CN'!F53+'B-18.Col.CN'!F53+'B-19.Col.CN'!F53</f>
        <v>16863</v>
      </c>
      <c r="G150" s="81">
        <f>'B-15.Col.CN'!E53+'B-16.Col.CN'!E53+'B-17.Col.CN'!G53+'B-18.Col.CN'!G53+'B-19.Col.CN'!G53</f>
        <v>55998</v>
      </c>
      <c r="H150" s="162" t="s">
        <v>310</v>
      </c>
      <c r="I150" s="109">
        <f>'B-15.Col.CN'!F53+'B-15.Col.CN'!G53+'B-16.Col.CN'!F53+'B-16.Col.CN'!G53+'B-17.Col.CN'!H53+'B-17.Col.CN'!I53+'B-18.Col.CN'!H53+'B-18.Col.CN'!I53+'B-19.Col.CN'!H53+'B-19.Col.CN'!J53+'B-19.Col.CN'!K53</f>
        <v>152193</v>
      </c>
    </row>
    <row r="151" spans="1:9" ht="12" customHeight="1" x14ac:dyDescent="0.2">
      <c r="A151" s="123">
        <v>2019</v>
      </c>
      <c r="B151" s="81">
        <f>'B-15.Col.CN'!B54+'B-16.Col.CN'!B54+'B-17.Col.CN'!B54+'B-18.Col.CN'!B54+'B-19.Col.CN'!B54</f>
        <v>364905</v>
      </c>
      <c r="C151" s="81">
        <f>'B-15.Col.CN'!C54+'B-16.Col.CN'!C54+'B-17.Col.CN'!C54+'B-18.Col.CN'!C54+'B-19.Col.CN'!C54</f>
        <v>9864</v>
      </c>
      <c r="D151" s="81">
        <f>'B-15.Col.CN'!D54+'B-16.Col.CN'!D54+'B-17.Col.CN'!D54+'B-18.Col.CN'!D54+'B-19.Col.CN'!D54</f>
        <v>21404</v>
      </c>
      <c r="E151" s="81">
        <f>0+0+'B-17.Col.CN'!E54+'B-18.Col.CN'!E54+'B-19.Col.CN'!E54</f>
        <v>278440</v>
      </c>
      <c r="F151" s="109">
        <f>0+0+'B-17.Col.CN'!F54+'B-18.Col.CN'!F54+'B-19.Col.CN'!F54</f>
        <v>20277</v>
      </c>
      <c r="G151" s="81">
        <f>'B-15.Col.CN'!E54+'B-16.Col.CN'!E54+'B-17.Col.CN'!G54+'B-18.Col.CN'!G54+'B-19.Col.CN'!G54</f>
        <v>66563</v>
      </c>
      <c r="H151" s="162" t="s">
        <v>310</v>
      </c>
      <c r="I151" s="109">
        <f>'B-15.Col.CN'!F54+'B-15.Col.CN'!G54+'B-16.Col.CN'!F54+'B-16.Col.CN'!G54+'B-17.Col.CN'!H54+'B-17.Col.CN'!I54+'B-18.Col.CN'!H54+'B-18.Col.CN'!I54+'B-19.Col.CN'!H54+'B-19.Col.CN'!J54+'B-19.Col.CN'!K54</f>
        <v>215312</v>
      </c>
    </row>
    <row r="152" spans="1:9" ht="12" customHeight="1" x14ac:dyDescent="0.2">
      <c r="A152" s="123">
        <v>2020</v>
      </c>
      <c r="B152" s="81">
        <f>'B-15.Col.CN'!B55+'B-16.Col.CN'!B55+'B-17.Col.CN'!B55+'B-18.Col.CN'!B55+'B-19.Col.CN'!B55</f>
        <v>567190</v>
      </c>
      <c r="C152" s="81">
        <f>'B-15.Col.CN'!C55+'B-16.Col.CN'!C55+'B-17.Col.CN'!C55+'B-18.Col.CN'!C55+'B-19.Col.CN'!C55</f>
        <v>33843</v>
      </c>
      <c r="D152" s="81">
        <f>'B-15.Col.CN'!D55+'B-16.Col.CN'!D55+'B-17.Col.CN'!D55+'B-18.Col.CN'!D55+'B-19.Col.CN'!D55</f>
        <v>38535</v>
      </c>
      <c r="E152" s="81">
        <f>0+0+'B-17.Col.CN'!E55+'B-18.Col.CN'!E55+'B-19.Col.CN'!E55</f>
        <v>403475</v>
      </c>
      <c r="F152" s="109">
        <f>0+0+'B-17.Col.CN'!F55+'B-18.Col.CN'!F55+'B-19.Col.CN'!F55</f>
        <v>24611</v>
      </c>
      <c r="G152" s="81">
        <f>'B-15.Col.CN'!E55+'B-16.Col.CN'!E55+'B-17.Col.CN'!G55+'B-18.Col.CN'!G55+'B-19.Col.CN'!G55</f>
        <v>108113</v>
      </c>
      <c r="H152" s="162" t="s">
        <v>310</v>
      </c>
      <c r="I152" s="109">
        <f>'B-15.Col.CN'!F55+'B-15.Col.CN'!G55+'B-16.Col.CN'!F55+'B-16.Col.CN'!G55+'B-17.Col.CN'!H55+'B-17.Col.CN'!I55+'B-18.Col.CN'!H55+'B-18.Col.CN'!I55+'B-19.Col.CN'!H55+'B-19.Col.CN'!J55+'B-19.Col.CN'!K55</f>
        <v>268394</v>
      </c>
    </row>
    <row r="153" spans="1:9" ht="12" customHeight="1" x14ac:dyDescent="0.2">
      <c r="A153" s="123">
        <v>2021</v>
      </c>
      <c r="B153" s="81">
        <f>'B-15.Col.CN'!B56+'B-16.Col.CN'!B56+'B-17.Col.CN'!B56+'B-18.Col.CN'!B56+'B-19.Col.CN'!B56</f>
        <v>471290</v>
      </c>
      <c r="C153" s="81">
        <f>'B-15.Col.CN'!C56+'B-16.Col.CN'!C56+'B-17.Col.CN'!C56+'B-18.Col.CN'!C56+'B-19.Col.CN'!C56</f>
        <v>27901</v>
      </c>
      <c r="D153" s="81">
        <f>'B-15.Col.CN'!D56+'B-16.Col.CN'!D56+'B-17.Col.CN'!D56+'B-18.Col.CN'!D56+'B-19.Col.CN'!D56</f>
        <v>40884</v>
      </c>
      <c r="E153" s="81">
        <f>0+0+'B-17.Col.CN'!E56+'B-18.Col.CN'!E56+'B-19.Col.CN'!E56</f>
        <v>330833</v>
      </c>
      <c r="F153" s="109">
        <f>0+0+'B-17.Col.CN'!F56+'B-18.Col.CN'!F56+'B-19.Col.CN'!F56</f>
        <v>22773</v>
      </c>
      <c r="G153" s="81">
        <f>'B-15.Col.CN'!E56+'B-16.Col.CN'!E56+'B-17.Col.CN'!G56+'B-18.Col.CN'!G56+'B-19.Col.CN'!G56</f>
        <v>70116</v>
      </c>
      <c r="H153" s="162" t="s">
        <v>310</v>
      </c>
      <c r="I153" s="109">
        <f>'B-15.Col.CN'!F56+'B-15.Col.CN'!G56+'B-16.Col.CN'!F56+'B-16.Col.CN'!G56+'B-17.Col.CN'!H56+'B-17.Col.CN'!I56+'B-18.Col.CN'!H56+'B-18.Col.CN'!I56+'B-19.Col.CN'!H56+'B-19.Col.CN'!J56+'B-19.Col.CN'!K56</f>
        <v>250197</v>
      </c>
    </row>
    <row r="154" spans="1:9" ht="12" customHeight="1" x14ac:dyDescent="0.2">
      <c r="A154" s="123">
        <v>2022</v>
      </c>
      <c r="B154" s="81">
        <f>'B-15.Col.CN'!B57+'B-16.Col.CN'!B57+'B-17.Col.CN'!B57+'B-18.Col.CN'!B57+'B-19.Col.CN'!B57</f>
        <v>674662</v>
      </c>
      <c r="C154" s="81">
        <f>'B-15.Col.CN'!C57+'B-16.Col.CN'!C57+'B-17.Col.CN'!C57+'B-18.Col.CN'!C57+'B-19.Col.CN'!C57</f>
        <v>35236</v>
      </c>
      <c r="D154" s="81">
        <f>'B-15.Col.CN'!D57+'B-16.Col.CN'!D57+'B-17.Col.CN'!D57+'B-18.Col.CN'!D57+'B-19.Col.CN'!D57</f>
        <v>44493</v>
      </c>
      <c r="E154" s="81">
        <f>0+0+'B-17.Col.CN'!E57+'B-18.Col.CN'!E57+'B-19.Col.CN'!E57</f>
        <v>516243</v>
      </c>
      <c r="F154" s="109">
        <f>0+0+'B-17.Col.CN'!F57+'B-18.Col.CN'!F57+'B-19.Col.CN'!F57</f>
        <v>26019</v>
      </c>
      <c r="G154" s="81">
        <f>'B-15.Col.CN'!E57+'B-16.Col.CN'!E57+'B-17.Col.CN'!G57+'B-18.Col.CN'!G57+'B-19.Col.CN'!G57</f>
        <v>181231</v>
      </c>
      <c r="H154" s="162" t="s">
        <v>310</v>
      </c>
      <c r="I154" s="109">
        <f>'B-15.Col.CN'!F57+'B-15.Col.CN'!G57+'B-16.Col.CN'!F57+'B-16.Col.CN'!G57+'B-17.Col.CN'!H57+'B-17.Col.CN'!I57+'B-18.Col.CN'!H57+'B-18.Col.CN'!I57+'B-19.Col.CN'!H57+'B-19.Col.CN'!J57+'B-19.Col.CN'!K57</f>
        <v>310670</v>
      </c>
    </row>
    <row r="155" spans="1:9" ht="12" customHeight="1" x14ac:dyDescent="0.2">
      <c r="A155" s="123" t="s">
        <v>364</v>
      </c>
      <c r="B155" s="81">
        <f>'B-15.Col.CN'!B58+'B-16.Col.CN'!B58+'B-17.Col.CN'!B58+'B-18.Col.CN'!B58+'B-19.Col.CN'!B58</f>
        <v>673700</v>
      </c>
      <c r="C155" s="162" t="s">
        <v>310</v>
      </c>
      <c r="D155" s="162" t="s">
        <v>310</v>
      </c>
      <c r="E155" s="162" t="s">
        <v>310</v>
      </c>
      <c r="F155" s="162" t="s">
        <v>310</v>
      </c>
      <c r="G155" s="162" t="s">
        <v>310</v>
      </c>
      <c r="H155" s="162" t="s">
        <v>310</v>
      </c>
      <c r="I155" s="162" t="s">
        <v>310</v>
      </c>
    </row>
    <row r="157" spans="1:9" ht="21.75" customHeight="1" x14ac:dyDescent="0.2">
      <c r="A157" s="939" t="s">
        <v>517</v>
      </c>
      <c r="B157" s="939"/>
      <c r="C157" s="939"/>
      <c r="D157" s="939"/>
      <c r="E157" s="939"/>
      <c r="F157" s="939"/>
      <c r="G157" s="939"/>
      <c r="H157" s="939"/>
      <c r="I157" s="939"/>
    </row>
    <row r="158" spans="1:9" ht="12" customHeight="1" x14ac:dyDescent="0.2">
      <c r="I158" s="77" t="s">
        <v>518</v>
      </c>
    </row>
    <row r="159" spans="1:9" ht="12" customHeight="1" x14ac:dyDescent="0.2">
      <c r="B159" s="968" t="s">
        <v>392</v>
      </c>
      <c r="C159" s="997" t="s">
        <v>393</v>
      </c>
      <c r="D159" s="997"/>
      <c r="E159" s="80"/>
      <c r="F159" s="998" t="s">
        <v>461</v>
      </c>
      <c r="G159" s="998"/>
      <c r="H159" s="998"/>
      <c r="I159" s="987" t="s">
        <v>507</v>
      </c>
    </row>
    <row r="160" spans="1:9" ht="12" customHeight="1" x14ac:dyDescent="0.2">
      <c r="A160" s="940" t="s">
        <v>441</v>
      </c>
      <c r="B160" s="968"/>
      <c r="C160" s="987" t="s">
        <v>508</v>
      </c>
      <c r="D160" s="80"/>
      <c r="E160" s="987" t="s">
        <v>463</v>
      </c>
      <c r="F160" s="80"/>
      <c r="G160" s="987" t="s">
        <v>509</v>
      </c>
      <c r="H160" s="968" t="s">
        <v>510</v>
      </c>
      <c r="I160" s="987"/>
    </row>
    <row r="161" spans="1:9" ht="12" customHeight="1" x14ac:dyDescent="0.2">
      <c r="A161" s="966"/>
      <c r="B161" s="969"/>
      <c r="C161" s="988"/>
      <c r="D161" s="355" t="s">
        <v>118</v>
      </c>
      <c r="E161" s="988"/>
      <c r="F161" s="367" t="s">
        <v>118</v>
      </c>
      <c r="G161" s="988"/>
      <c r="H161" s="969"/>
      <c r="I161" s="988"/>
    </row>
    <row r="162" spans="1:9" ht="12" customHeight="1" x14ac:dyDescent="0.25">
      <c r="A162" s="1011" t="s">
        <v>519</v>
      </c>
      <c r="B162" s="1011"/>
      <c r="C162" s="1011"/>
      <c r="D162" s="1011"/>
      <c r="E162" s="1011"/>
      <c r="F162" s="1011"/>
      <c r="G162" s="1011"/>
      <c r="H162" s="1011"/>
      <c r="I162" s="1011"/>
    </row>
    <row r="163" spans="1:9" ht="12" customHeight="1" x14ac:dyDescent="0.2">
      <c r="A163" s="53">
        <v>1979</v>
      </c>
      <c r="B163" s="81">
        <f t="shared" ref="B163:B205" si="0">SUM(B111,B59,B7)</f>
        <v>481481.73506795347</v>
      </c>
      <c r="C163" s="81">
        <f t="shared" ref="C163:I163" si="1">SUM(C111,C59,C7)</f>
        <v>102395.55307262568</v>
      </c>
      <c r="D163" s="81">
        <f t="shared" si="1"/>
        <v>8300</v>
      </c>
      <c r="E163" s="81">
        <f t="shared" si="1"/>
        <v>219974</v>
      </c>
      <c r="F163" s="81">
        <f t="shared" si="1"/>
        <v>0</v>
      </c>
      <c r="G163" s="81">
        <f t="shared" si="1"/>
        <v>64377</v>
      </c>
      <c r="H163" s="81">
        <f t="shared" ref="H163:H205" si="2">SUM(H111,H59,H7)</f>
        <v>0</v>
      </c>
      <c r="I163" s="81">
        <f t="shared" si="1"/>
        <v>169510.586383204</v>
      </c>
    </row>
    <row r="164" spans="1:9" ht="12" customHeight="1" x14ac:dyDescent="0.2">
      <c r="A164" s="53">
        <v>1980</v>
      </c>
      <c r="B164" s="81">
        <f t="shared" si="0"/>
        <v>472205.63791172218</v>
      </c>
      <c r="C164" s="81">
        <f t="shared" ref="C164:G173" si="3">SUM(C112,C60,C8)</f>
        <v>112706.47161572053</v>
      </c>
      <c r="D164" s="81">
        <f t="shared" si="3"/>
        <v>5753</v>
      </c>
      <c r="E164" s="81">
        <f t="shared" si="3"/>
        <v>207252</v>
      </c>
      <c r="F164" s="81">
        <f t="shared" si="3"/>
        <v>0</v>
      </c>
      <c r="G164" s="81">
        <f t="shared" si="3"/>
        <v>37403</v>
      </c>
      <c r="H164" s="81">
        <f t="shared" si="2"/>
        <v>0</v>
      </c>
      <c r="I164" s="81">
        <f t="shared" ref="I164:I205" si="4">SUM(I112,I60,I8)</f>
        <v>164042.63617474001</v>
      </c>
    </row>
    <row r="165" spans="1:9" ht="12" customHeight="1" x14ac:dyDescent="0.2">
      <c r="A165" s="53">
        <v>1981</v>
      </c>
      <c r="B165" s="81">
        <f t="shared" si="0"/>
        <v>447137.94594594592</v>
      </c>
      <c r="C165" s="81">
        <f t="shared" si="3"/>
        <v>34284.945945945947</v>
      </c>
      <c r="D165" s="81">
        <f t="shared" si="3"/>
        <v>7807</v>
      </c>
      <c r="E165" s="81">
        <f t="shared" si="3"/>
        <v>223590</v>
      </c>
      <c r="F165" s="81">
        <f t="shared" si="3"/>
        <v>0</v>
      </c>
      <c r="G165" s="81">
        <f t="shared" si="3"/>
        <v>53049</v>
      </c>
      <c r="H165" s="81">
        <f t="shared" si="2"/>
        <v>0</v>
      </c>
      <c r="I165" s="81">
        <f t="shared" si="4"/>
        <v>199060.92625027735</v>
      </c>
    </row>
    <row r="166" spans="1:9" ht="12" customHeight="1" x14ac:dyDescent="0.2">
      <c r="A166" s="53">
        <v>1982</v>
      </c>
      <c r="B166" s="81">
        <f t="shared" si="0"/>
        <v>559405.08333333337</v>
      </c>
      <c r="C166" s="81">
        <f t="shared" si="3"/>
        <v>93916.083333333328</v>
      </c>
      <c r="D166" s="81">
        <f t="shared" si="3"/>
        <v>7859</v>
      </c>
      <c r="E166" s="81">
        <f t="shared" si="3"/>
        <v>247440</v>
      </c>
      <c r="F166" s="81">
        <f t="shared" si="3"/>
        <v>0</v>
      </c>
      <c r="G166" s="81">
        <f t="shared" si="3"/>
        <v>65503</v>
      </c>
      <c r="H166" s="81">
        <f t="shared" si="2"/>
        <v>0</v>
      </c>
      <c r="I166" s="81">
        <f t="shared" si="4"/>
        <v>200681</v>
      </c>
    </row>
    <row r="167" spans="1:9" ht="12" customHeight="1" x14ac:dyDescent="0.2">
      <c r="A167" s="53">
        <v>1983</v>
      </c>
      <c r="B167" s="81">
        <f t="shared" si="0"/>
        <v>399486.97637795273</v>
      </c>
      <c r="C167" s="81">
        <f t="shared" si="3"/>
        <v>32364.976377952757</v>
      </c>
      <c r="D167" s="81">
        <f t="shared" si="3"/>
        <v>6248</v>
      </c>
      <c r="E167" s="81">
        <f t="shared" si="3"/>
        <v>183644</v>
      </c>
      <c r="F167" s="81">
        <f t="shared" si="3"/>
        <v>0</v>
      </c>
      <c r="G167" s="81">
        <f t="shared" si="3"/>
        <v>32328</v>
      </c>
      <c r="H167" s="81">
        <f t="shared" si="2"/>
        <v>0</v>
      </c>
      <c r="I167" s="81">
        <f t="shared" si="4"/>
        <v>163749.802165514</v>
      </c>
    </row>
    <row r="168" spans="1:9" ht="12" customHeight="1" x14ac:dyDescent="0.2">
      <c r="A168" s="53">
        <v>1984</v>
      </c>
      <c r="B168" s="81">
        <f t="shared" si="0"/>
        <v>485099.0588235294</v>
      </c>
      <c r="C168" s="81">
        <f t="shared" si="3"/>
        <v>72170.058823529413</v>
      </c>
      <c r="D168" s="81">
        <f t="shared" si="3"/>
        <v>19215</v>
      </c>
      <c r="E168" s="81">
        <f t="shared" si="3"/>
        <v>213887</v>
      </c>
      <c r="F168" s="81">
        <f t="shared" si="3"/>
        <v>0</v>
      </c>
      <c r="G168" s="81">
        <f t="shared" si="3"/>
        <v>61186</v>
      </c>
      <c r="H168" s="81">
        <f t="shared" si="2"/>
        <v>0</v>
      </c>
      <c r="I168" s="81">
        <f t="shared" si="4"/>
        <v>156110</v>
      </c>
    </row>
    <row r="169" spans="1:9" ht="12" customHeight="1" x14ac:dyDescent="0.2">
      <c r="A169" s="53">
        <v>1985</v>
      </c>
      <c r="B169" s="81">
        <f t="shared" si="0"/>
        <v>545146</v>
      </c>
      <c r="C169" s="81">
        <f t="shared" si="3"/>
        <v>72023.920731707316</v>
      </c>
      <c r="D169" s="81">
        <f t="shared" si="3"/>
        <v>17464</v>
      </c>
      <c r="E169" s="81">
        <f t="shared" si="3"/>
        <v>295618</v>
      </c>
      <c r="F169" s="81">
        <f t="shared" si="3"/>
        <v>0</v>
      </c>
      <c r="G169" s="81">
        <f t="shared" si="3"/>
        <v>79088</v>
      </c>
      <c r="H169" s="81">
        <f t="shared" si="2"/>
        <v>0</v>
      </c>
      <c r="I169" s="81">
        <f t="shared" si="4"/>
        <v>203112.95458213799</v>
      </c>
    </row>
    <row r="170" spans="1:9" ht="12" customHeight="1" x14ac:dyDescent="0.2">
      <c r="A170" s="53">
        <v>1986</v>
      </c>
      <c r="B170" s="81">
        <f t="shared" si="0"/>
        <v>724294.88793103443</v>
      </c>
      <c r="C170" s="81">
        <f t="shared" si="3"/>
        <v>164574.88793103446</v>
      </c>
      <c r="D170" s="81">
        <f t="shared" si="3"/>
        <v>31788</v>
      </c>
      <c r="E170" s="81">
        <f t="shared" si="3"/>
        <v>375453</v>
      </c>
      <c r="F170" s="81">
        <f t="shared" si="3"/>
        <v>0</v>
      </c>
      <c r="G170" s="81">
        <f t="shared" si="3"/>
        <v>114253</v>
      </c>
      <c r="H170" s="81">
        <f t="shared" si="2"/>
        <v>0</v>
      </c>
      <c r="I170" s="81">
        <f t="shared" si="4"/>
        <v>189643.718297196</v>
      </c>
    </row>
    <row r="171" spans="1:9" ht="12" customHeight="1" x14ac:dyDescent="0.2">
      <c r="A171" s="53">
        <v>1987</v>
      </c>
      <c r="B171" s="81">
        <f t="shared" si="0"/>
        <v>1126565.2484848485</v>
      </c>
      <c r="C171" s="81">
        <f t="shared" si="3"/>
        <v>338278.84848484845</v>
      </c>
      <c r="D171" s="81">
        <f t="shared" si="3"/>
        <v>60501.4</v>
      </c>
      <c r="E171" s="81">
        <f t="shared" si="3"/>
        <v>466196</v>
      </c>
      <c r="F171" s="81">
        <f t="shared" si="3"/>
        <v>0</v>
      </c>
      <c r="G171" s="81">
        <f t="shared" si="3"/>
        <v>150173</v>
      </c>
      <c r="H171" s="81">
        <f t="shared" si="2"/>
        <v>0</v>
      </c>
      <c r="I171" s="81">
        <f t="shared" si="4"/>
        <v>273396</v>
      </c>
    </row>
    <row r="172" spans="1:9" ht="12" customHeight="1" x14ac:dyDescent="0.2">
      <c r="A172" s="53">
        <v>1988</v>
      </c>
      <c r="B172" s="81">
        <f t="shared" si="0"/>
        <v>1044088.6625000001</v>
      </c>
      <c r="C172" s="81">
        <f t="shared" si="3"/>
        <v>337633.0625</v>
      </c>
      <c r="D172" s="81">
        <f t="shared" si="3"/>
        <v>50642.6</v>
      </c>
      <c r="E172" s="81">
        <f t="shared" si="3"/>
        <v>408470</v>
      </c>
      <c r="F172" s="81">
        <f t="shared" si="3"/>
        <v>0</v>
      </c>
      <c r="G172" s="81">
        <f t="shared" si="3"/>
        <v>160603</v>
      </c>
      <c r="H172" s="81">
        <f t="shared" si="2"/>
        <v>0</v>
      </c>
      <c r="I172" s="81">
        <f t="shared" si="4"/>
        <v>256007.56486723199</v>
      </c>
    </row>
    <row r="173" spans="1:9" ht="12" customHeight="1" x14ac:dyDescent="0.2">
      <c r="A173" s="53">
        <v>1989</v>
      </c>
      <c r="B173" s="81">
        <f t="shared" si="0"/>
        <v>791299.08858753089</v>
      </c>
      <c r="C173" s="81">
        <f t="shared" si="3"/>
        <v>145412.28942115771</v>
      </c>
      <c r="D173" s="81">
        <f t="shared" si="3"/>
        <v>34516.9</v>
      </c>
      <c r="E173" s="81">
        <f t="shared" si="3"/>
        <v>372234</v>
      </c>
      <c r="F173" s="81">
        <f t="shared" si="3"/>
        <v>7106</v>
      </c>
      <c r="G173" s="81">
        <f t="shared" si="3"/>
        <v>140226</v>
      </c>
      <c r="H173" s="81">
        <f t="shared" si="2"/>
        <v>0</v>
      </c>
      <c r="I173" s="81">
        <f t="shared" si="4"/>
        <v>224363</v>
      </c>
    </row>
    <row r="174" spans="1:9" ht="12" customHeight="1" x14ac:dyDescent="0.2">
      <c r="A174" s="53">
        <v>1990</v>
      </c>
      <c r="B174" s="81">
        <f t="shared" si="0"/>
        <v>586501.21532729198</v>
      </c>
      <c r="C174" s="81">
        <f t="shared" ref="C174:G183" si="5">SUM(C122,C70,C18)</f>
        <v>63488.517595307916</v>
      </c>
      <c r="D174" s="81">
        <f t="shared" si="5"/>
        <v>24267.9</v>
      </c>
      <c r="E174" s="81">
        <f t="shared" si="5"/>
        <v>291183</v>
      </c>
      <c r="F174" s="81">
        <f t="shared" si="5"/>
        <v>5227</v>
      </c>
      <c r="G174" s="81">
        <f t="shared" si="5"/>
        <v>91348.5</v>
      </c>
      <c r="H174" s="81">
        <f t="shared" si="2"/>
        <v>0</v>
      </c>
      <c r="I174" s="81">
        <f t="shared" si="4"/>
        <v>181356</v>
      </c>
    </row>
    <row r="175" spans="1:9" ht="12" customHeight="1" x14ac:dyDescent="0.2">
      <c r="A175" s="53">
        <v>1991</v>
      </c>
      <c r="B175" s="81">
        <f t="shared" si="0"/>
        <v>481397.55967001774</v>
      </c>
      <c r="C175" s="81">
        <f t="shared" si="5"/>
        <v>53382.735883424408</v>
      </c>
      <c r="D175" s="81">
        <f t="shared" si="5"/>
        <v>21512.799999999999</v>
      </c>
      <c r="E175" s="81">
        <f t="shared" si="5"/>
        <v>223461</v>
      </c>
      <c r="F175" s="81">
        <f t="shared" si="5"/>
        <v>4900</v>
      </c>
      <c r="G175" s="81">
        <f t="shared" si="5"/>
        <v>58533.3</v>
      </c>
      <c r="H175" s="81">
        <f t="shared" si="2"/>
        <v>0</v>
      </c>
      <c r="I175" s="81">
        <f t="shared" si="4"/>
        <v>150271</v>
      </c>
    </row>
    <row r="176" spans="1:9" ht="12" customHeight="1" x14ac:dyDescent="0.2">
      <c r="A176" s="53">
        <v>1992</v>
      </c>
      <c r="B176" s="81">
        <f t="shared" si="0"/>
        <v>421643.60856688529</v>
      </c>
      <c r="C176" s="81">
        <f t="shared" si="5"/>
        <v>23019.671875</v>
      </c>
      <c r="D176" s="81">
        <f t="shared" si="5"/>
        <v>20319</v>
      </c>
      <c r="E176" s="81">
        <f t="shared" si="5"/>
        <v>218978</v>
      </c>
      <c r="F176" s="81">
        <f t="shared" si="5"/>
        <v>3172</v>
      </c>
      <c r="G176" s="81">
        <f t="shared" si="5"/>
        <v>34787.040000000001</v>
      </c>
      <c r="H176" s="81">
        <f t="shared" si="2"/>
        <v>0</v>
      </c>
      <c r="I176" s="81">
        <f t="shared" si="4"/>
        <v>167673</v>
      </c>
    </row>
    <row r="177" spans="1:9" ht="12" customHeight="1" x14ac:dyDescent="0.2">
      <c r="A177" s="53">
        <v>1993</v>
      </c>
      <c r="B177" s="81">
        <f t="shared" si="0"/>
        <v>437135.88284776895</v>
      </c>
      <c r="C177" s="81">
        <f t="shared" si="5"/>
        <v>18968.740740740741</v>
      </c>
      <c r="D177" s="81">
        <f t="shared" si="5"/>
        <v>14816.7</v>
      </c>
      <c r="E177" s="81">
        <f t="shared" si="5"/>
        <v>258423</v>
      </c>
      <c r="F177" s="81">
        <f t="shared" si="5"/>
        <v>3689</v>
      </c>
      <c r="G177" s="81">
        <f t="shared" si="5"/>
        <v>40164</v>
      </c>
      <c r="H177" s="81">
        <f t="shared" si="2"/>
        <v>0</v>
      </c>
      <c r="I177" s="81">
        <f t="shared" si="4"/>
        <v>170449</v>
      </c>
    </row>
    <row r="178" spans="1:9" ht="12" customHeight="1" x14ac:dyDescent="0.2">
      <c r="A178" s="53">
        <v>1994</v>
      </c>
      <c r="B178" s="81">
        <f t="shared" si="0"/>
        <v>349508.87563697546</v>
      </c>
      <c r="C178" s="81">
        <f t="shared" si="5"/>
        <v>2575.9956140350878</v>
      </c>
      <c r="D178" s="81">
        <f t="shared" si="5"/>
        <v>3449.2</v>
      </c>
      <c r="E178" s="81">
        <f t="shared" si="5"/>
        <v>207866</v>
      </c>
      <c r="F178" s="81">
        <f t="shared" si="5"/>
        <v>5767</v>
      </c>
      <c r="G178" s="81">
        <f t="shared" si="5"/>
        <v>35898</v>
      </c>
      <c r="H178" s="81">
        <f t="shared" si="2"/>
        <v>0</v>
      </c>
      <c r="I178" s="81">
        <f t="shared" si="4"/>
        <v>145374</v>
      </c>
    </row>
    <row r="179" spans="1:9" ht="12" customHeight="1" x14ac:dyDescent="0.2">
      <c r="A179" s="53">
        <v>1995</v>
      </c>
      <c r="B179" s="81">
        <f t="shared" si="0"/>
        <v>312072.64405708318</v>
      </c>
      <c r="C179" s="81">
        <f t="shared" si="5"/>
        <v>258.05108055009822</v>
      </c>
      <c r="D179" s="81">
        <f t="shared" si="5"/>
        <v>8391.6</v>
      </c>
      <c r="E179" s="81">
        <f t="shared" si="5"/>
        <v>186643</v>
      </c>
      <c r="F179" s="81">
        <f t="shared" si="5"/>
        <v>6145</v>
      </c>
      <c r="G179" s="81">
        <f t="shared" si="5"/>
        <v>42598</v>
      </c>
      <c r="H179" s="81">
        <f t="shared" si="2"/>
        <v>0</v>
      </c>
      <c r="I179" s="81">
        <f t="shared" si="4"/>
        <v>127036</v>
      </c>
    </row>
    <row r="180" spans="1:9" ht="12" customHeight="1" x14ac:dyDescent="0.2">
      <c r="A180" s="53">
        <v>1996</v>
      </c>
      <c r="B180" s="81">
        <f t="shared" si="0"/>
        <v>435690.68547990458</v>
      </c>
      <c r="C180" s="81">
        <f t="shared" si="5"/>
        <v>15157</v>
      </c>
      <c r="D180" s="81">
        <f t="shared" si="5"/>
        <v>11507.3</v>
      </c>
      <c r="E180" s="81">
        <f t="shared" si="5"/>
        <v>271425</v>
      </c>
      <c r="F180" s="81">
        <f t="shared" si="5"/>
        <v>6604</v>
      </c>
      <c r="G180" s="81">
        <f t="shared" si="5"/>
        <v>67056</v>
      </c>
      <c r="H180" s="81">
        <f t="shared" si="2"/>
        <v>0</v>
      </c>
      <c r="I180" s="81">
        <f t="shared" si="4"/>
        <v>166833</v>
      </c>
    </row>
    <row r="181" spans="1:9" ht="12" customHeight="1" x14ac:dyDescent="0.2">
      <c r="A181" s="53">
        <v>1997</v>
      </c>
      <c r="B181" s="81">
        <f t="shared" si="0"/>
        <v>504914.51724403206</v>
      </c>
      <c r="C181" s="81">
        <f t="shared" si="5"/>
        <v>7477</v>
      </c>
      <c r="D181" s="81">
        <f t="shared" si="5"/>
        <v>23421.5</v>
      </c>
      <c r="E181" s="81">
        <f t="shared" si="5"/>
        <v>354780</v>
      </c>
      <c r="F181" s="81">
        <f t="shared" si="5"/>
        <v>6400</v>
      </c>
      <c r="G181" s="81">
        <f t="shared" si="5"/>
        <v>73154.662613924796</v>
      </c>
      <c r="H181" s="81">
        <f t="shared" si="2"/>
        <v>0</v>
      </c>
      <c r="I181" s="81">
        <f t="shared" si="4"/>
        <v>204186</v>
      </c>
    </row>
    <row r="182" spans="1:9" ht="12" customHeight="1" x14ac:dyDescent="0.2">
      <c r="A182" s="53">
        <v>1998</v>
      </c>
      <c r="B182" s="81">
        <f t="shared" si="0"/>
        <v>363604.06499422749</v>
      </c>
      <c r="C182" s="81">
        <f t="shared" si="5"/>
        <v>3001.8</v>
      </c>
      <c r="D182" s="81">
        <f t="shared" si="5"/>
        <v>15044.8</v>
      </c>
      <c r="E182" s="81">
        <f t="shared" si="5"/>
        <v>244284</v>
      </c>
      <c r="F182" s="81">
        <f t="shared" si="5"/>
        <v>6621</v>
      </c>
      <c r="G182" s="81">
        <f t="shared" si="5"/>
        <v>48482</v>
      </c>
      <c r="H182" s="81">
        <f t="shared" si="2"/>
        <v>0</v>
      </c>
      <c r="I182" s="81">
        <f t="shared" si="4"/>
        <v>141362</v>
      </c>
    </row>
    <row r="183" spans="1:9" ht="12" customHeight="1" x14ac:dyDescent="0.2">
      <c r="A183" s="53">
        <v>1999</v>
      </c>
      <c r="B183" s="81">
        <f t="shared" si="0"/>
        <v>437395.65302449587</v>
      </c>
      <c r="C183" s="81">
        <f t="shared" si="5"/>
        <v>6564</v>
      </c>
      <c r="D183" s="81">
        <f t="shared" si="5"/>
        <v>20806.98</v>
      </c>
      <c r="E183" s="81">
        <f t="shared" si="5"/>
        <v>307794</v>
      </c>
      <c r="F183" s="81">
        <f t="shared" si="5"/>
        <v>9095</v>
      </c>
      <c r="G183" s="81">
        <f t="shared" si="5"/>
        <v>79979</v>
      </c>
      <c r="H183" s="81">
        <f t="shared" si="2"/>
        <v>0</v>
      </c>
      <c r="I183" s="81">
        <f t="shared" si="4"/>
        <v>142590</v>
      </c>
    </row>
    <row r="184" spans="1:9" ht="12" customHeight="1" x14ac:dyDescent="0.2">
      <c r="A184" s="53">
        <v>2000</v>
      </c>
      <c r="B184" s="81">
        <f t="shared" si="0"/>
        <v>531986.93347117095</v>
      </c>
      <c r="C184" s="81">
        <f t="shared" ref="C184:G193" si="6">SUM(C132,C80,C28)</f>
        <v>13295.300000000001</v>
      </c>
      <c r="D184" s="81">
        <f t="shared" si="6"/>
        <v>12240</v>
      </c>
      <c r="E184" s="81">
        <f t="shared" si="6"/>
        <v>398022</v>
      </c>
      <c r="F184" s="81">
        <f t="shared" si="6"/>
        <v>6311</v>
      </c>
      <c r="G184" s="81">
        <f t="shared" si="6"/>
        <v>63151.065892876599</v>
      </c>
      <c r="H184" s="81">
        <f t="shared" si="2"/>
        <v>481</v>
      </c>
      <c r="I184" s="81">
        <f t="shared" si="4"/>
        <v>225340</v>
      </c>
    </row>
    <row r="185" spans="1:9" ht="12" customHeight="1" x14ac:dyDescent="0.2">
      <c r="A185" s="53">
        <v>2001</v>
      </c>
      <c r="B185" s="81">
        <f t="shared" si="0"/>
        <v>1135874.4519358715</v>
      </c>
      <c r="C185" s="81">
        <f t="shared" si="6"/>
        <v>30916.48</v>
      </c>
      <c r="D185" s="81">
        <f t="shared" si="6"/>
        <v>50063</v>
      </c>
      <c r="E185" s="81">
        <f t="shared" si="6"/>
        <v>851224</v>
      </c>
      <c r="F185" s="81">
        <f t="shared" si="6"/>
        <v>13739.3</v>
      </c>
      <c r="G185" s="81">
        <f t="shared" si="6"/>
        <v>159833.91417346429</v>
      </c>
      <c r="H185" s="81">
        <f t="shared" si="2"/>
        <v>2490</v>
      </c>
      <c r="I185" s="81">
        <f t="shared" si="4"/>
        <v>564663</v>
      </c>
    </row>
    <row r="186" spans="1:9" ht="12" customHeight="1" x14ac:dyDescent="0.2">
      <c r="A186" s="53">
        <v>2002</v>
      </c>
      <c r="B186" s="81">
        <f t="shared" si="0"/>
        <v>1298793.9934375058</v>
      </c>
      <c r="C186" s="81">
        <f t="shared" si="6"/>
        <v>57590.6</v>
      </c>
      <c r="D186" s="81">
        <f t="shared" si="6"/>
        <v>70043.899999999994</v>
      </c>
      <c r="E186" s="81">
        <f t="shared" si="6"/>
        <v>857467</v>
      </c>
      <c r="F186" s="81">
        <f t="shared" si="6"/>
        <v>20074.75</v>
      </c>
      <c r="G186" s="81">
        <f t="shared" si="6"/>
        <v>166110.75283269648</v>
      </c>
      <c r="H186" s="81">
        <f t="shared" si="2"/>
        <v>2976</v>
      </c>
      <c r="I186" s="81">
        <f t="shared" si="4"/>
        <v>666275</v>
      </c>
    </row>
    <row r="187" spans="1:9" ht="12" customHeight="1" x14ac:dyDescent="0.2">
      <c r="A187" s="123">
        <v>2003</v>
      </c>
      <c r="B187" s="81">
        <f t="shared" si="0"/>
        <v>1372832</v>
      </c>
      <c r="C187" s="81">
        <f t="shared" si="6"/>
        <v>64248</v>
      </c>
      <c r="D187" s="81">
        <f t="shared" si="6"/>
        <v>71555.100000000006</v>
      </c>
      <c r="E187" s="81">
        <f t="shared" si="6"/>
        <v>910700</v>
      </c>
      <c r="F187" s="81">
        <f t="shared" si="6"/>
        <v>16628.3</v>
      </c>
      <c r="G187" s="81">
        <f t="shared" si="6"/>
        <v>147686.47150076248</v>
      </c>
      <c r="H187" s="81">
        <f t="shared" si="2"/>
        <v>2416</v>
      </c>
      <c r="I187" s="81">
        <f t="shared" si="4"/>
        <v>704166</v>
      </c>
    </row>
    <row r="188" spans="1:9" ht="12" customHeight="1" x14ac:dyDescent="0.2">
      <c r="A188" s="123">
        <v>2004</v>
      </c>
      <c r="B188" s="81">
        <f t="shared" si="0"/>
        <v>1273592.6744893948</v>
      </c>
      <c r="C188" s="81">
        <f t="shared" si="6"/>
        <v>63047.88</v>
      </c>
      <c r="D188" s="81">
        <f t="shared" si="6"/>
        <v>65945</v>
      </c>
      <c r="E188" s="81">
        <f t="shared" si="6"/>
        <v>843384</v>
      </c>
      <c r="F188" s="81">
        <f t="shared" si="6"/>
        <v>17662.149999999998</v>
      </c>
      <c r="G188" s="81">
        <f t="shared" si="6"/>
        <v>156252.7602743218</v>
      </c>
      <c r="H188" s="81">
        <f t="shared" si="2"/>
        <v>2045</v>
      </c>
      <c r="I188" s="81">
        <f t="shared" si="4"/>
        <v>611778</v>
      </c>
    </row>
    <row r="189" spans="1:9" ht="12" customHeight="1" x14ac:dyDescent="0.2">
      <c r="A189" s="123">
        <v>2005</v>
      </c>
      <c r="B189" s="81">
        <f t="shared" si="0"/>
        <v>830506.28279569885</v>
      </c>
      <c r="C189" s="81">
        <f t="shared" si="6"/>
        <v>38969.854999999996</v>
      </c>
      <c r="D189" s="81">
        <f t="shared" si="6"/>
        <v>50355.5</v>
      </c>
      <c r="E189" s="81">
        <f t="shared" si="6"/>
        <v>568156</v>
      </c>
      <c r="F189" s="81">
        <f t="shared" si="6"/>
        <v>14391.581818181819</v>
      </c>
      <c r="G189" s="81">
        <f t="shared" si="6"/>
        <v>132397</v>
      </c>
      <c r="H189" s="81">
        <f t="shared" si="2"/>
        <v>1232</v>
      </c>
      <c r="I189" s="81">
        <f t="shared" si="4"/>
        <v>412340</v>
      </c>
    </row>
    <row r="190" spans="1:9" ht="12" customHeight="1" x14ac:dyDescent="0.2">
      <c r="A190" s="123">
        <v>2006</v>
      </c>
      <c r="B190" s="81">
        <f t="shared" si="0"/>
        <v>715774.35906797624</v>
      </c>
      <c r="C190" s="81">
        <f t="shared" si="6"/>
        <v>33639.339999999997</v>
      </c>
      <c r="D190" s="81">
        <f t="shared" si="6"/>
        <v>33893.599999999999</v>
      </c>
      <c r="E190" s="81">
        <f t="shared" si="6"/>
        <v>379208</v>
      </c>
      <c r="F190" s="81">
        <f t="shared" si="6"/>
        <v>10963.9</v>
      </c>
      <c r="G190" s="81">
        <f t="shared" si="6"/>
        <v>105626.33767636819</v>
      </c>
      <c r="H190" s="81">
        <f t="shared" si="2"/>
        <v>1556</v>
      </c>
      <c r="I190" s="81">
        <f t="shared" si="4"/>
        <v>320914</v>
      </c>
    </row>
    <row r="191" spans="1:9" ht="12" customHeight="1" x14ac:dyDescent="0.2">
      <c r="A191" s="123">
        <v>2007</v>
      </c>
      <c r="B191" s="81">
        <f t="shared" si="0"/>
        <v>405213.27931946667</v>
      </c>
      <c r="C191" s="81">
        <f t="shared" si="6"/>
        <v>16050.665000000001</v>
      </c>
      <c r="D191" s="81">
        <f t="shared" si="6"/>
        <v>21762.9</v>
      </c>
      <c r="E191" s="81">
        <f t="shared" si="6"/>
        <v>262255</v>
      </c>
      <c r="F191" s="81">
        <f t="shared" si="6"/>
        <v>8938.4</v>
      </c>
      <c r="G191" s="81">
        <f t="shared" si="6"/>
        <v>48283.354304635759</v>
      </c>
      <c r="H191" s="81">
        <f t="shared" si="2"/>
        <v>1364</v>
      </c>
      <c r="I191" s="81">
        <f t="shared" si="4"/>
        <v>199320</v>
      </c>
    </row>
    <row r="192" spans="1:9" ht="12" customHeight="1" x14ac:dyDescent="0.2">
      <c r="A192" s="123">
        <v>2008</v>
      </c>
      <c r="B192" s="81">
        <f t="shared" si="0"/>
        <v>713029.35038493597</v>
      </c>
      <c r="C192" s="81">
        <f t="shared" si="6"/>
        <v>38544.957000000002</v>
      </c>
      <c r="D192" s="81">
        <f t="shared" si="6"/>
        <v>43760</v>
      </c>
      <c r="E192" s="81">
        <f t="shared" si="6"/>
        <v>513639</v>
      </c>
      <c r="F192" s="81">
        <f t="shared" si="6"/>
        <v>13290.7</v>
      </c>
      <c r="G192" s="81">
        <f t="shared" si="6"/>
        <v>138102.6285569199</v>
      </c>
      <c r="H192" s="81">
        <f t="shared" si="2"/>
        <v>2049</v>
      </c>
      <c r="I192" s="81">
        <f t="shared" si="4"/>
        <v>337394.58999999997</v>
      </c>
    </row>
    <row r="193" spans="1:9" ht="12" customHeight="1" x14ac:dyDescent="0.2">
      <c r="A193" s="123">
        <v>2009</v>
      </c>
      <c r="B193" s="81">
        <f t="shared" si="0"/>
        <v>690440.61970206653</v>
      </c>
      <c r="C193" s="81">
        <f t="shared" si="6"/>
        <v>43311.998999999996</v>
      </c>
      <c r="D193" s="81">
        <f t="shared" si="6"/>
        <v>46040.9</v>
      </c>
      <c r="E193" s="81">
        <f t="shared" si="6"/>
        <v>468744.27724217856</v>
      </c>
      <c r="F193" s="81">
        <f t="shared" si="6"/>
        <v>12956.1</v>
      </c>
      <c r="G193" s="81">
        <f t="shared" si="6"/>
        <v>126201.74727836676</v>
      </c>
      <c r="H193" s="81">
        <f t="shared" si="2"/>
        <v>1375.01</v>
      </c>
      <c r="I193" s="81">
        <f t="shared" si="4"/>
        <v>340018.5</v>
      </c>
    </row>
    <row r="194" spans="1:9" ht="12" customHeight="1" x14ac:dyDescent="0.2">
      <c r="A194" s="123">
        <v>2010</v>
      </c>
      <c r="B194" s="81">
        <f t="shared" si="0"/>
        <v>1186301.4901803765</v>
      </c>
      <c r="C194" s="81">
        <f t="shared" ref="C194:G203" si="7">SUM(C142,C90,C38)</f>
        <v>60793.422999999995</v>
      </c>
      <c r="D194" s="81">
        <f t="shared" si="7"/>
        <v>62805.599999999999</v>
      </c>
      <c r="E194" s="81">
        <f t="shared" si="7"/>
        <v>807891</v>
      </c>
      <c r="F194" s="81">
        <f t="shared" si="7"/>
        <v>23508.959677419356</v>
      </c>
      <c r="G194" s="81">
        <f t="shared" si="7"/>
        <v>198701.756140791</v>
      </c>
      <c r="H194" s="81">
        <f t="shared" si="2"/>
        <v>3585.31</v>
      </c>
      <c r="I194" s="81">
        <f t="shared" si="4"/>
        <v>587272</v>
      </c>
    </row>
    <row r="195" spans="1:9" ht="12" customHeight="1" x14ac:dyDescent="0.2">
      <c r="A195" s="123" t="s">
        <v>520</v>
      </c>
      <c r="B195" s="81">
        <f t="shared" si="0"/>
        <v>1004069.1424688505</v>
      </c>
      <c r="C195" s="81">
        <f t="shared" si="7"/>
        <v>69331.933000000005</v>
      </c>
      <c r="D195" s="81">
        <f t="shared" si="7"/>
        <v>66140.899999999994</v>
      </c>
      <c r="E195" s="81">
        <f t="shared" si="7"/>
        <v>668232</v>
      </c>
      <c r="F195" s="81">
        <f t="shared" si="7"/>
        <v>20838.825471698114</v>
      </c>
      <c r="G195" s="81">
        <f t="shared" si="7"/>
        <v>173059.70601141709</v>
      </c>
      <c r="H195" s="81">
        <f t="shared" si="2"/>
        <v>1262.8800000000001</v>
      </c>
      <c r="I195" s="81">
        <f t="shared" si="4"/>
        <v>473119</v>
      </c>
    </row>
    <row r="196" spans="1:9" ht="12" customHeight="1" x14ac:dyDescent="0.2">
      <c r="A196" s="123" t="s">
        <v>521</v>
      </c>
      <c r="B196" s="81">
        <f t="shared" si="0"/>
        <v>865878.58328160632</v>
      </c>
      <c r="C196" s="81">
        <f t="shared" si="7"/>
        <v>57775</v>
      </c>
      <c r="D196" s="81">
        <f t="shared" si="7"/>
        <v>64480.299999999996</v>
      </c>
      <c r="E196" s="81">
        <f t="shared" si="7"/>
        <v>583554</v>
      </c>
      <c r="F196" s="81">
        <f t="shared" si="7"/>
        <v>28480.235593220339</v>
      </c>
      <c r="G196" s="81">
        <f t="shared" si="7"/>
        <v>116431.6236778482</v>
      </c>
      <c r="H196" s="81">
        <f t="shared" si="2"/>
        <v>3424.09</v>
      </c>
      <c r="I196" s="81">
        <f t="shared" si="4"/>
        <v>453916</v>
      </c>
    </row>
    <row r="197" spans="1:9" ht="12" customHeight="1" x14ac:dyDescent="0.2">
      <c r="A197" s="123">
        <v>2013</v>
      </c>
      <c r="B197" s="81">
        <f t="shared" si="0"/>
        <v>1502416.950368061</v>
      </c>
      <c r="C197" s="81">
        <f t="shared" si="7"/>
        <v>98718.645999999993</v>
      </c>
      <c r="D197" s="81">
        <f t="shared" si="7"/>
        <v>81833.244142918076</v>
      </c>
      <c r="E197" s="81">
        <f t="shared" si="7"/>
        <v>1129218</v>
      </c>
      <c r="F197" s="81">
        <f t="shared" si="7"/>
        <v>51581.902040816327</v>
      </c>
      <c r="G197" s="81">
        <f t="shared" si="7"/>
        <v>268223.01735898777</v>
      </c>
      <c r="H197" s="81">
        <f t="shared" si="2"/>
        <v>3699.96</v>
      </c>
      <c r="I197" s="81">
        <f t="shared" si="4"/>
        <v>776279</v>
      </c>
    </row>
    <row r="198" spans="1:9" ht="12" customHeight="1" x14ac:dyDescent="0.2">
      <c r="A198" s="123">
        <v>2014</v>
      </c>
      <c r="B198" s="81">
        <f t="shared" si="0"/>
        <v>1532536.7490642122</v>
      </c>
      <c r="C198" s="81">
        <f t="shared" si="7"/>
        <v>118774.33500000001</v>
      </c>
      <c r="D198" s="81">
        <f t="shared" si="7"/>
        <v>81653.578412704373</v>
      </c>
      <c r="E198" s="81">
        <f t="shared" si="7"/>
        <v>1133398</v>
      </c>
      <c r="F198" s="81">
        <f t="shared" si="7"/>
        <v>56241.201351351352</v>
      </c>
      <c r="G198" s="81">
        <f t="shared" si="7"/>
        <v>327129.03622808063</v>
      </c>
      <c r="H198" s="81">
        <f t="shared" si="2"/>
        <v>3760.52</v>
      </c>
      <c r="I198" s="81">
        <f t="shared" si="4"/>
        <v>741725</v>
      </c>
    </row>
    <row r="199" spans="1:9" ht="12" customHeight="1" x14ac:dyDescent="0.2">
      <c r="A199" s="123">
        <v>2015</v>
      </c>
      <c r="B199" s="81">
        <f t="shared" si="0"/>
        <v>1841282.8796822799</v>
      </c>
      <c r="C199" s="81">
        <f t="shared" si="7"/>
        <v>107460.413</v>
      </c>
      <c r="D199" s="81">
        <f t="shared" si="7"/>
        <v>111588.65</v>
      </c>
      <c r="E199" s="81">
        <f t="shared" si="7"/>
        <v>1324277</v>
      </c>
      <c r="F199" s="81">
        <f t="shared" si="7"/>
        <v>58799.65</v>
      </c>
      <c r="G199" s="81">
        <f t="shared" si="7"/>
        <v>353030.54074074072</v>
      </c>
      <c r="H199" s="81">
        <f t="shared" si="2"/>
        <v>10751.89</v>
      </c>
      <c r="I199" s="81">
        <f t="shared" si="4"/>
        <v>946879</v>
      </c>
    </row>
    <row r="200" spans="1:9" ht="12" customHeight="1" x14ac:dyDescent="0.2">
      <c r="A200" s="123">
        <v>2016</v>
      </c>
      <c r="B200" s="81">
        <f t="shared" si="0"/>
        <v>1001158.5</v>
      </c>
      <c r="C200" s="81">
        <f t="shared" si="7"/>
        <v>70527.297000000006</v>
      </c>
      <c r="D200" s="81">
        <f t="shared" si="7"/>
        <v>61867</v>
      </c>
      <c r="E200" s="81">
        <f t="shared" si="7"/>
        <v>696759</v>
      </c>
      <c r="F200" s="81">
        <f t="shared" si="7"/>
        <v>34876.800000000003</v>
      </c>
      <c r="G200" s="81">
        <f t="shared" si="7"/>
        <v>174939</v>
      </c>
      <c r="H200" s="81">
        <f t="shared" si="2"/>
        <v>4233.8500000000004</v>
      </c>
      <c r="I200" s="81">
        <f t="shared" si="4"/>
        <v>519624</v>
      </c>
    </row>
    <row r="201" spans="1:9" ht="12" customHeight="1" x14ac:dyDescent="0.2">
      <c r="A201" s="123">
        <v>2017</v>
      </c>
      <c r="B201" s="81">
        <f t="shared" si="0"/>
        <v>745266.9</v>
      </c>
      <c r="C201" s="81">
        <f t="shared" si="7"/>
        <v>29054</v>
      </c>
      <c r="D201" s="81">
        <f t="shared" si="7"/>
        <v>66770.899999999994</v>
      </c>
      <c r="E201" s="81">
        <f t="shared" si="7"/>
        <v>509783</v>
      </c>
      <c r="F201" s="81">
        <f t="shared" si="7"/>
        <v>21169.5</v>
      </c>
      <c r="G201" s="81">
        <f t="shared" si="7"/>
        <v>141845</v>
      </c>
      <c r="H201" s="81">
        <f t="shared" si="2"/>
        <v>1770.84</v>
      </c>
      <c r="I201" s="81">
        <f t="shared" si="4"/>
        <v>336163</v>
      </c>
    </row>
    <row r="202" spans="1:9" ht="12" customHeight="1" x14ac:dyDescent="0.2">
      <c r="A202" s="123">
        <v>2018</v>
      </c>
      <c r="B202" s="81">
        <f t="shared" si="0"/>
        <v>495090.8</v>
      </c>
      <c r="C202" s="81">
        <f t="shared" si="7"/>
        <v>13134</v>
      </c>
      <c r="D202" s="81">
        <f t="shared" si="7"/>
        <v>31166.799999999999</v>
      </c>
      <c r="E202" s="81">
        <f t="shared" si="7"/>
        <v>334471</v>
      </c>
      <c r="F202" s="81">
        <f t="shared" si="7"/>
        <v>18342.2</v>
      </c>
      <c r="G202" s="81">
        <f t="shared" si="7"/>
        <v>76388</v>
      </c>
      <c r="H202" s="81">
        <f t="shared" si="2"/>
        <v>1335.81</v>
      </c>
      <c r="I202" s="81">
        <f t="shared" si="4"/>
        <v>256413</v>
      </c>
    </row>
    <row r="203" spans="1:9" ht="12" customHeight="1" x14ac:dyDescent="0.2">
      <c r="A203" s="123">
        <v>2019</v>
      </c>
      <c r="B203" s="81">
        <f t="shared" si="0"/>
        <v>509572</v>
      </c>
      <c r="C203" s="81">
        <f t="shared" si="7"/>
        <v>10491</v>
      </c>
      <c r="D203" s="81">
        <f t="shared" si="7"/>
        <v>23195</v>
      </c>
      <c r="E203" s="81">
        <f t="shared" si="7"/>
        <v>384147</v>
      </c>
      <c r="F203" s="81">
        <f t="shared" si="7"/>
        <v>20896</v>
      </c>
      <c r="G203" s="81">
        <f t="shared" si="7"/>
        <v>76902</v>
      </c>
      <c r="H203" s="81">
        <f t="shared" si="2"/>
        <v>1442</v>
      </c>
      <c r="I203" s="81">
        <f t="shared" si="4"/>
        <v>300077</v>
      </c>
    </row>
    <row r="204" spans="1:9" ht="12" customHeight="1" x14ac:dyDescent="0.2">
      <c r="A204" s="123">
        <v>2020</v>
      </c>
      <c r="B204" s="81">
        <f t="shared" si="0"/>
        <v>775672.45</v>
      </c>
      <c r="C204" s="81">
        <f t="shared" ref="C204:G205" si="8">SUM(C152,C100,C48)</f>
        <v>34254</v>
      </c>
      <c r="D204" s="81">
        <f t="shared" si="8"/>
        <v>41525.449999999997</v>
      </c>
      <c r="E204" s="81">
        <f t="shared" si="8"/>
        <v>547253</v>
      </c>
      <c r="F204" s="81">
        <f t="shared" si="8"/>
        <v>25660.9</v>
      </c>
      <c r="G204" s="81">
        <f t="shared" si="8"/>
        <v>120830</v>
      </c>
      <c r="H204" s="81">
        <f t="shared" si="2"/>
        <v>1772</v>
      </c>
      <c r="I204" s="81">
        <f t="shared" si="4"/>
        <v>397979</v>
      </c>
    </row>
    <row r="205" spans="1:9" ht="12" customHeight="1" x14ac:dyDescent="0.2">
      <c r="A205" s="123">
        <v>2021</v>
      </c>
      <c r="B205" s="81">
        <f t="shared" si="0"/>
        <v>682073.7</v>
      </c>
      <c r="C205" s="81">
        <f t="shared" si="8"/>
        <v>28552</v>
      </c>
      <c r="D205" s="81">
        <f t="shared" si="8"/>
        <v>48666.7</v>
      </c>
      <c r="E205" s="81">
        <f t="shared" si="8"/>
        <v>472555</v>
      </c>
      <c r="F205" s="81">
        <f t="shared" si="8"/>
        <v>24126</v>
      </c>
      <c r="G205" s="81">
        <f t="shared" si="8"/>
        <v>85787</v>
      </c>
      <c r="H205" s="81">
        <f t="shared" si="2"/>
        <v>1656</v>
      </c>
      <c r="I205" s="81">
        <f t="shared" si="4"/>
        <v>369890</v>
      </c>
    </row>
    <row r="206" spans="1:9" ht="12" customHeight="1" x14ac:dyDescent="0.2">
      <c r="A206" s="123">
        <v>2022</v>
      </c>
      <c r="B206" s="81">
        <f t="shared" ref="B206:I207" si="9">SUM(B154,B102,B50)</f>
        <v>1040570</v>
      </c>
      <c r="C206" s="81">
        <f t="shared" si="9"/>
        <v>37142</v>
      </c>
      <c r="D206" s="81">
        <f t="shared" si="9"/>
        <v>60464.800000000003</v>
      </c>
      <c r="E206" s="81">
        <f t="shared" si="9"/>
        <v>764790</v>
      </c>
      <c r="F206" s="81">
        <f t="shared" si="9"/>
        <v>29016</v>
      </c>
      <c r="G206" s="81">
        <f t="shared" si="9"/>
        <v>213624</v>
      </c>
      <c r="H206" s="81">
        <f t="shared" si="9"/>
        <v>1230</v>
      </c>
      <c r="I206" s="81">
        <f t="shared" si="9"/>
        <v>510101</v>
      </c>
    </row>
    <row r="207" spans="1:9" ht="12" customHeight="1" x14ac:dyDescent="0.2">
      <c r="A207" s="123" t="s">
        <v>364</v>
      </c>
      <c r="B207" s="81">
        <f t="shared" si="9"/>
        <v>948576</v>
      </c>
      <c r="C207" s="162" t="s">
        <v>310</v>
      </c>
      <c r="D207" s="162" t="s">
        <v>310</v>
      </c>
      <c r="E207" s="162" t="s">
        <v>310</v>
      </c>
      <c r="F207" s="162" t="s">
        <v>310</v>
      </c>
      <c r="G207" s="162" t="s">
        <v>310</v>
      </c>
      <c r="H207" s="162" t="s">
        <v>310</v>
      </c>
      <c r="I207" s="162" t="s">
        <v>310</v>
      </c>
    </row>
    <row r="208" spans="1:9" ht="21.75" customHeight="1" x14ac:dyDescent="0.2">
      <c r="A208" s="957" t="s">
        <v>522</v>
      </c>
      <c r="B208" s="957"/>
      <c r="C208" s="957"/>
      <c r="D208" s="957"/>
      <c r="E208" s="957"/>
      <c r="F208" s="957"/>
      <c r="G208" s="957"/>
      <c r="H208" s="957"/>
      <c r="I208" s="957"/>
    </row>
    <row r="209" spans="1:9" ht="25.5" customHeight="1" x14ac:dyDescent="0.2">
      <c r="A209" s="946" t="s">
        <v>523</v>
      </c>
      <c r="B209" s="946"/>
      <c r="C209" s="946"/>
      <c r="D209" s="946"/>
      <c r="E209" s="946"/>
      <c r="F209" s="946"/>
      <c r="G209" s="946"/>
      <c r="H209" s="946"/>
      <c r="I209" s="946"/>
    </row>
    <row r="210" spans="1:9" ht="11.25" customHeight="1" x14ac:dyDescent="0.2">
      <c r="A210" s="946" t="s">
        <v>524</v>
      </c>
      <c r="B210" s="946"/>
      <c r="C210" s="946"/>
      <c r="D210" s="946"/>
      <c r="E210" s="946"/>
      <c r="F210" s="946"/>
      <c r="G210" s="946"/>
      <c r="H210" s="946"/>
      <c r="I210" s="946"/>
    </row>
    <row r="211" spans="1:9" ht="11.25" customHeight="1" x14ac:dyDescent="0.2">
      <c r="A211" s="959" t="s">
        <v>525</v>
      </c>
      <c r="B211" s="959"/>
      <c r="C211" s="959"/>
      <c r="D211" s="959"/>
      <c r="E211" s="959"/>
      <c r="F211" s="959"/>
      <c r="G211" s="959"/>
      <c r="H211" s="959"/>
      <c r="I211" s="959"/>
    </row>
    <row r="212" spans="1:9" ht="11.25" customHeight="1" x14ac:dyDescent="0.2">
      <c r="A212" s="65" t="s">
        <v>526</v>
      </c>
      <c r="B212" s="319"/>
      <c r="C212" s="319"/>
      <c r="D212" s="319"/>
      <c r="E212" s="319"/>
      <c r="F212" s="319"/>
      <c r="G212" s="319"/>
      <c r="H212" s="319"/>
      <c r="I212" s="319"/>
    </row>
    <row r="213" spans="1:9" ht="11.25" customHeight="1" x14ac:dyDescent="0.2">
      <c r="A213" s="53"/>
      <c r="B213" s="318"/>
      <c r="C213" s="318"/>
      <c r="D213" s="318"/>
      <c r="E213" s="318"/>
      <c r="F213" s="318"/>
      <c r="G213" s="318"/>
      <c r="H213" s="318"/>
      <c r="I213" s="318"/>
    </row>
    <row r="215" spans="1:9" s="275" customFormat="1" ht="12" customHeight="1" x14ac:dyDescent="0.2">
      <c r="A215" s="249"/>
      <c r="B215" s="251"/>
      <c r="C215" s="251"/>
      <c r="D215" s="251"/>
      <c r="E215" s="251"/>
      <c r="F215" s="251"/>
      <c r="G215" s="251"/>
      <c r="H215" s="251"/>
      <c r="I215" s="251"/>
    </row>
    <row r="218" spans="1:9" ht="24.75" customHeight="1" x14ac:dyDescent="0.2">
      <c r="A218" s="1007" t="s">
        <v>527</v>
      </c>
      <c r="B218" s="1007"/>
      <c r="C218" s="1007"/>
      <c r="D218" s="1007"/>
      <c r="E218" s="1007"/>
      <c r="F218" s="1007"/>
      <c r="G218" s="1007"/>
      <c r="H218" s="1007"/>
      <c r="I218" s="1007"/>
    </row>
    <row r="219" spans="1:9" ht="12" customHeight="1" x14ac:dyDescent="0.2">
      <c r="B219" s="968" t="s">
        <v>392</v>
      </c>
      <c r="C219" s="997" t="s">
        <v>393</v>
      </c>
      <c r="D219" s="997"/>
      <c r="E219" s="80"/>
      <c r="F219" s="998" t="s">
        <v>461</v>
      </c>
      <c r="G219" s="998"/>
      <c r="H219" s="998"/>
      <c r="I219" s="987" t="s">
        <v>515</v>
      </c>
    </row>
    <row r="220" spans="1:9" ht="12" customHeight="1" x14ac:dyDescent="0.2">
      <c r="A220" s="940" t="s">
        <v>416</v>
      </c>
      <c r="B220" s="968"/>
      <c r="C220" s="1008" t="s">
        <v>508</v>
      </c>
      <c r="D220" s="80"/>
      <c r="E220" s="1008" t="s">
        <v>463</v>
      </c>
      <c r="F220" s="655"/>
      <c r="G220" s="1008" t="s">
        <v>509</v>
      </c>
      <c r="H220" s="1013" t="s">
        <v>510</v>
      </c>
      <c r="I220" s="987"/>
    </row>
    <row r="221" spans="1:9" ht="23.25" customHeight="1" x14ac:dyDescent="0.2">
      <c r="A221" s="966"/>
      <c r="B221" s="969"/>
      <c r="C221" s="1009"/>
      <c r="D221" s="355" t="s">
        <v>118</v>
      </c>
      <c r="E221" s="1009"/>
      <c r="F221" s="656" t="s">
        <v>118</v>
      </c>
      <c r="G221" s="1009"/>
      <c r="H221" s="1014"/>
      <c r="I221" s="988"/>
    </row>
    <row r="222" spans="1:9" ht="12" customHeight="1" x14ac:dyDescent="0.25">
      <c r="A222" s="1005" t="s">
        <v>511</v>
      </c>
      <c r="B222" s="1005"/>
      <c r="C222" s="1005"/>
      <c r="D222" s="1005"/>
      <c r="E222" s="1005"/>
      <c r="F222" s="1005"/>
      <c r="G222" s="1005"/>
      <c r="H222" s="1005"/>
      <c r="I222" s="1005"/>
    </row>
    <row r="223" spans="1:9" ht="12" customHeight="1" x14ac:dyDescent="0.2">
      <c r="A223" s="90" t="s">
        <v>44</v>
      </c>
      <c r="B223" s="80">
        <f>AVERAGE(B9:B13)</f>
        <v>163659.96685187434</v>
      </c>
      <c r="C223" s="80">
        <f t="shared" ref="C223:I223" si="10">AVERAGE(C9:C13)</f>
        <v>8385.7668518743321</v>
      </c>
      <c r="D223" s="80">
        <f t="shared" si="10"/>
        <v>2232.6</v>
      </c>
      <c r="E223" s="80">
        <f t="shared" si="10"/>
        <v>68341.600000000006</v>
      </c>
      <c r="F223" s="81" t="s">
        <v>24</v>
      </c>
      <c r="G223" s="80">
        <f t="shared" si="10"/>
        <v>3569.4</v>
      </c>
      <c r="H223" s="86" t="s">
        <v>24</v>
      </c>
      <c r="I223" s="80">
        <f t="shared" si="10"/>
        <v>59410.266666666677</v>
      </c>
    </row>
    <row r="224" spans="1:9" ht="12" customHeight="1" x14ac:dyDescent="0.2">
      <c r="A224" s="90" t="s">
        <v>45</v>
      </c>
      <c r="B224" s="80">
        <f>AVERAGE(B14:B18)</f>
        <v>232000.59302229559</v>
      </c>
      <c r="C224" s="80">
        <f t="shared" ref="C224:I224" si="11">AVERAGE(C14:C18)</f>
        <v>14358.249376990338</v>
      </c>
      <c r="D224" s="80">
        <f t="shared" si="11"/>
        <v>5685.4</v>
      </c>
      <c r="E224" s="80">
        <f t="shared" si="11"/>
        <v>104433.2</v>
      </c>
      <c r="F224" s="81" t="s">
        <v>24</v>
      </c>
      <c r="G224" s="80">
        <f t="shared" si="11"/>
        <v>6957.2</v>
      </c>
      <c r="H224" s="86" t="s">
        <v>24</v>
      </c>
      <c r="I224" s="80">
        <f t="shared" si="11"/>
        <v>76913</v>
      </c>
    </row>
    <row r="225" spans="1:9" ht="12" customHeight="1" x14ac:dyDescent="0.2">
      <c r="A225" s="90" t="s">
        <v>46</v>
      </c>
      <c r="B225" s="80">
        <f>AVERAGE(B19:B23)</f>
        <v>149241</v>
      </c>
      <c r="C225" s="80">
        <f t="shared" ref="C225:I225" si="12">AVERAGE(C19:C23)</f>
        <v>4190.8472245031253</v>
      </c>
      <c r="D225" s="80">
        <f t="shared" si="12"/>
        <v>3010.2</v>
      </c>
      <c r="E225" s="80">
        <f t="shared" si="12"/>
        <v>62183</v>
      </c>
      <c r="F225" s="81" t="s">
        <v>24</v>
      </c>
      <c r="G225" s="80">
        <f t="shared" si="12"/>
        <v>3745</v>
      </c>
      <c r="H225" s="86" t="s">
        <v>24</v>
      </c>
      <c r="I225" s="80">
        <f t="shared" si="12"/>
        <v>46546.8</v>
      </c>
    </row>
    <row r="226" spans="1:9" ht="12" customHeight="1" x14ac:dyDescent="0.2">
      <c r="A226" s="90" t="s">
        <v>47</v>
      </c>
      <c r="B226" s="80">
        <f>AVERAGE(B24:B28)</f>
        <v>145344.4</v>
      </c>
      <c r="C226" s="80">
        <f t="shared" ref="C226:I226" si="13">AVERAGE(C24:C28)</f>
        <v>490.43999999999994</v>
      </c>
      <c r="D226" s="80">
        <f t="shared" si="13"/>
        <v>95.635999999999996</v>
      </c>
      <c r="E226" s="80">
        <f t="shared" si="13"/>
        <v>90675.4</v>
      </c>
      <c r="F226" s="81" t="s">
        <v>24</v>
      </c>
      <c r="G226" s="80">
        <f t="shared" si="13"/>
        <v>5359</v>
      </c>
      <c r="H226" s="86" t="s">
        <v>24</v>
      </c>
      <c r="I226" s="80">
        <f t="shared" si="13"/>
        <v>49380.2</v>
      </c>
    </row>
    <row r="227" spans="1:9" ht="12" customHeight="1" x14ac:dyDescent="0.2">
      <c r="A227" s="90" t="s">
        <v>48</v>
      </c>
      <c r="B227" s="161">
        <f>AVERAGE(B29:B33)</f>
        <v>406690.2</v>
      </c>
      <c r="C227" s="161">
        <f t="shared" ref="C227:I227" si="14">AVERAGE(C29:C33)</f>
        <v>10020.666999999998</v>
      </c>
      <c r="D227" s="161">
        <f t="shared" si="14"/>
        <v>20633.780000000002</v>
      </c>
      <c r="E227" s="161">
        <f t="shared" si="14"/>
        <v>249739.8</v>
      </c>
      <c r="F227" s="161">
        <f t="shared" si="14"/>
        <v>2330.5600000000004</v>
      </c>
      <c r="G227" s="161">
        <f t="shared" si="14"/>
        <v>26036.6</v>
      </c>
      <c r="H227" s="67">
        <f>AVERAGE(H29:H33)</f>
        <v>30</v>
      </c>
      <c r="I227" s="161">
        <f t="shared" si="14"/>
        <v>166657.60000000001</v>
      </c>
    </row>
    <row r="228" spans="1:9" ht="12" customHeight="1" x14ac:dyDescent="0.2">
      <c r="A228" s="90" t="s">
        <v>49</v>
      </c>
      <c r="B228" s="161">
        <f>AVERAGE(B34:B38)</f>
        <v>256666.6</v>
      </c>
      <c r="C228" s="161">
        <f t="shared" ref="C228:I228" si="15">AVERAGE(C34:C38)</f>
        <v>6489.0768000000007</v>
      </c>
      <c r="D228" s="161">
        <f t="shared" si="15"/>
        <v>16181.440000000002</v>
      </c>
      <c r="E228" s="161">
        <f t="shared" si="15"/>
        <v>156751.79999999999</v>
      </c>
      <c r="F228" s="161">
        <f t="shared" si="15"/>
        <v>2614.5</v>
      </c>
      <c r="G228" s="161">
        <f t="shared" si="15"/>
        <v>18294.8</v>
      </c>
      <c r="H228" s="67">
        <f t="shared" si="15"/>
        <v>2.6</v>
      </c>
      <c r="I228" s="161">
        <f t="shared" si="15"/>
        <v>108884.4</v>
      </c>
    </row>
    <row r="229" spans="1:9" ht="12" customHeight="1" x14ac:dyDescent="0.2">
      <c r="A229" s="53">
        <v>2011</v>
      </c>
      <c r="B229" s="161">
        <f t="shared" ref="B229:I229" si="16">B39</f>
        <v>319763</v>
      </c>
      <c r="C229" s="161">
        <f t="shared" si="16"/>
        <v>6229.9330000000009</v>
      </c>
      <c r="D229" s="161">
        <f t="shared" si="16"/>
        <v>12005.9</v>
      </c>
      <c r="E229" s="161">
        <f t="shared" si="16"/>
        <v>205431</v>
      </c>
      <c r="F229" s="161">
        <f t="shared" si="16"/>
        <v>4516.2</v>
      </c>
      <c r="G229" s="161">
        <f t="shared" si="16"/>
        <v>15533</v>
      </c>
      <c r="H229" s="67">
        <f t="shared" si="16"/>
        <v>0</v>
      </c>
      <c r="I229" s="161">
        <f t="shared" si="16"/>
        <v>141176</v>
      </c>
    </row>
    <row r="230" spans="1:9" ht="12" customHeight="1" x14ac:dyDescent="0.2">
      <c r="A230" s="53">
        <v>2012</v>
      </c>
      <c r="B230" s="161">
        <f t="shared" ref="B230:I239" si="17">B40</f>
        <v>295232</v>
      </c>
      <c r="C230" s="161">
        <f t="shared" si="17"/>
        <v>7121</v>
      </c>
      <c r="D230" s="161">
        <f t="shared" si="17"/>
        <v>14121.599999999999</v>
      </c>
      <c r="E230" s="161">
        <f t="shared" si="17"/>
        <v>186448</v>
      </c>
      <c r="F230" s="161">
        <f t="shared" si="17"/>
        <v>3597.3</v>
      </c>
      <c r="G230" s="161">
        <f t="shared" si="17"/>
        <v>17701</v>
      </c>
      <c r="H230" s="67">
        <f t="shared" si="17"/>
        <v>1</v>
      </c>
      <c r="I230" s="161">
        <f t="shared" si="17"/>
        <v>131984</v>
      </c>
    </row>
    <row r="231" spans="1:9" ht="12" customHeight="1" x14ac:dyDescent="0.2">
      <c r="A231" s="53">
        <v>2013</v>
      </c>
      <c r="B231" s="161">
        <f t="shared" si="17"/>
        <v>189865</v>
      </c>
      <c r="C231" s="161">
        <f t="shared" si="17"/>
        <v>3652.6460000000002</v>
      </c>
      <c r="D231" s="161">
        <f t="shared" si="17"/>
        <v>7140.5</v>
      </c>
      <c r="E231" s="161">
        <f t="shared" si="17"/>
        <v>112934</v>
      </c>
      <c r="F231" s="161">
        <f t="shared" si="17"/>
        <v>1412.5</v>
      </c>
      <c r="G231" s="161">
        <f t="shared" si="17"/>
        <v>9282</v>
      </c>
      <c r="H231" s="67">
        <f t="shared" si="17"/>
        <v>8</v>
      </c>
      <c r="I231" s="161">
        <f t="shared" si="17"/>
        <v>84648</v>
      </c>
    </row>
    <row r="232" spans="1:9" ht="12" customHeight="1" x14ac:dyDescent="0.2">
      <c r="A232" s="53">
        <v>2014</v>
      </c>
      <c r="B232" s="161">
        <f t="shared" si="17"/>
        <v>311641</v>
      </c>
      <c r="C232" s="161">
        <f t="shared" si="17"/>
        <v>5398.335</v>
      </c>
      <c r="D232" s="161">
        <f t="shared" si="17"/>
        <v>16271.5</v>
      </c>
      <c r="E232" s="161">
        <f t="shared" si="17"/>
        <v>224946</v>
      </c>
      <c r="F232" s="161">
        <f t="shared" si="17"/>
        <v>5627</v>
      </c>
      <c r="G232" s="161">
        <f t="shared" si="17"/>
        <v>24703</v>
      </c>
      <c r="H232" s="67">
        <f t="shared" si="17"/>
        <v>37</v>
      </c>
      <c r="I232" s="161">
        <f t="shared" si="17"/>
        <v>145854</v>
      </c>
    </row>
    <row r="233" spans="1:9" ht="12" customHeight="1" x14ac:dyDescent="0.2">
      <c r="A233" s="53">
        <v>2015</v>
      </c>
      <c r="B233" s="161">
        <f t="shared" si="17"/>
        <v>420388</v>
      </c>
      <c r="C233" s="161">
        <f t="shared" si="17"/>
        <v>9467.4130000000005</v>
      </c>
      <c r="D233" s="161">
        <f t="shared" si="17"/>
        <v>19955</v>
      </c>
      <c r="E233" s="161">
        <f t="shared" si="17"/>
        <v>265558</v>
      </c>
      <c r="F233" s="161">
        <f t="shared" si="17"/>
        <v>3101.1</v>
      </c>
      <c r="G233" s="161">
        <f t="shared" si="17"/>
        <v>31181</v>
      </c>
      <c r="H233" s="67">
        <f t="shared" si="17"/>
        <v>58</v>
      </c>
      <c r="I233" s="161">
        <f t="shared" si="17"/>
        <v>205381</v>
      </c>
    </row>
    <row r="234" spans="1:9" ht="12" customHeight="1" x14ac:dyDescent="0.2">
      <c r="A234" s="53">
        <v>2016</v>
      </c>
      <c r="B234" s="161">
        <f t="shared" si="17"/>
        <v>275792</v>
      </c>
      <c r="C234" s="161">
        <f t="shared" si="17"/>
        <v>4708.2970000000005</v>
      </c>
      <c r="D234" s="161">
        <f t="shared" si="17"/>
        <v>12766.5</v>
      </c>
      <c r="E234" s="161">
        <f t="shared" si="17"/>
        <v>172614</v>
      </c>
      <c r="F234" s="161">
        <f t="shared" si="17"/>
        <v>2480.4</v>
      </c>
      <c r="G234" s="161">
        <f t="shared" si="17"/>
        <v>17066</v>
      </c>
      <c r="H234" s="67">
        <f t="shared" si="17"/>
        <v>35</v>
      </c>
      <c r="I234" s="161">
        <f t="shared" si="17"/>
        <v>124730</v>
      </c>
    </row>
    <row r="235" spans="1:9" ht="12" customHeight="1" x14ac:dyDescent="0.2">
      <c r="A235" s="53">
        <v>2017</v>
      </c>
      <c r="B235" s="161">
        <f t="shared" si="17"/>
        <v>211880.9</v>
      </c>
      <c r="C235" s="161">
        <f t="shared" si="17"/>
        <v>2383</v>
      </c>
      <c r="D235" s="161">
        <f t="shared" si="17"/>
        <v>8997.9</v>
      </c>
      <c r="E235" s="161">
        <f t="shared" si="17"/>
        <v>107524</v>
      </c>
      <c r="F235" s="161">
        <f t="shared" si="17"/>
        <v>83.5</v>
      </c>
      <c r="G235" s="161">
        <f t="shared" si="17"/>
        <v>8109</v>
      </c>
      <c r="H235" s="67">
        <f t="shared" si="17"/>
        <v>35</v>
      </c>
      <c r="I235" s="161">
        <f t="shared" si="17"/>
        <v>70179</v>
      </c>
    </row>
    <row r="236" spans="1:9" ht="10" x14ac:dyDescent="0.2">
      <c r="A236" s="123">
        <v>2018</v>
      </c>
      <c r="B236" s="161">
        <f t="shared" si="17"/>
        <v>177823.8</v>
      </c>
      <c r="C236" s="161">
        <f t="shared" si="17"/>
        <v>1192</v>
      </c>
      <c r="D236" s="161">
        <f t="shared" si="17"/>
        <v>7488.8</v>
      </c>
      <c r="E236" s="161">
        <f t="shared" si="17"/>
        <v>108045</v>
      </c>
      <c r="F236" s="161">
        <f t="shared" si="17"/>
        <v>1345.2000000000003</v>
      </c>
      <c r="G236" s="161">
        <f t="shared" si="17"/>
        <v>10892</v>
      </c>
      <c r="H236" s="67">
        <f t="shared" si="17"/>
        <v>0</v>
      </c>
      <c r="I236" s="161">
        <f t="shared" si="17"/>
        <v>65404</v>
      </c>
    </row>
    <row r="237" spans="1:9" ht="10" x14ac:dyDescent="0.2">
      <c r="A237" s="123">
        <v>2019</v>
      </c>
      <c r="B237" s="161">
        <f t="shared" si="17"/>
        <v>110111</v>
      </c>
      <c r="C237" s="161">
        <f t="shared" si="17"/>
        <v>604</v>
      </c>
      <c r="D237" s="161">
        <f t="shared" si="17"/>
        <v>1717</v>
      </c>
      <c r="E237" s="161">
        <f t="shared" si="17"/>
        <v>71235</v>
      </c>
      <c r="F237" s="161">
        <f t="shared" si="17"/>
        <v>613</v>
      </c>
      <c r="G237" s="161">
        <f t="shared" si="17"/>
        <v>4702</v>
      </c>
      <c r="H237" s="67">
        <f t="shared" si="17"/>
        <v>11</v>
      </c>
      <c r="I237" s="161">
        <f t="shared" si="17"/>
        <v>43675</v>
      </c>
    </row>
    <row r="238" spans="1:9" ht="10" x14ac:dyDescent="0.2">
      <c r="A238" s="123">
        <v>2020</v>
      </c>
      <c r="B238" s="161">
        <f t="shared" si="17"/>
        <v>143016</v>
      </c>
      <c r="C238" s="161">
        <f t="shared" si="17"/>
        <v>398</v>
      </c>
      <c r="D238" s="161">
        <f t="shared" si="17"/>
        <v>1601</v>
      </c>
      <c r="E238" s="161">
        <f t="shared" si="17"/>
        <v>79714</v>
      </c>
      <c r="F238" s="161">
        <f t="shared" si="17"/>
        <v>878</v>
      </c>
      <c r="G238" s="161">
        <f t="shared" si="17"/>
        <v>4307</v>
      </c>
      <c r="H238" s="67">
        <f t="shared" si="17"/>
        <v>8</v>
      </c>
      <c r="I238" s="161">
        <f t="shared" si="17"/>
        <v>58931</v>
      </c>
    </row>
    <row r="239" spans="1:9" ht="10" x14ac:dyDescent="0.2">
      <c r="A239" s="123">
        <v>2021</v>
      </c>
      <c r="B239" s="161">
        <f t="shared" si="17"/>
        <v>153984</v>
      </c>
      <c r="C239" s="161">
        <f t="shared" si="17"/>
        <v>644</v>
      </c>
      <c r="D239" s="161">
        <f t="shared" si="17"/>
        <v>5499</v>
      </c>
      <c r="E239" s="161">
        <f t="shared" si="17"/>
        <v>87233</v>
      </c>
      <c r="F239" s="161">
        <f t="shared" si="17"/>
        <v>1251</v>
      </c>
      <c r="G239" s="161">
        <f t="shared" si="17"/>
        <v>4446</v>
      </c>
      <c r="H239" s="67">
        <f t="shared" si="17"/>
        <v>11</v>
      </c>
      <c r="I239" s="161">
        <f t="shared" si="17"/>
        <v>67617</v>
      </c>
    </row>
    <row r="240" spans="1:9" ht="10" x14ac:dyDescent="0.2">
      <c r="A240" s="123">
        <v>2022</v>
      </c>
      <c r="B240" s="161">
        <f t="shared" ref="B240:I241" si="18">B50</f>
        <v>287414</v>
      </c>
      <c r="C240" s="161">
        <f t="shared" si="18"/>
        <v>1841</v>
      </c>
      <c r="D240" s="161">
        <f t="shared" si="18"/>
        <v>12423</v>
      </c>
      <c r="E240" s="161">
        <f t="shared" si="18"/>
        <v>173737</v>
      </c>
      <c r="F240" s="161">
        <f t="shared" si="18"/>
        <v>2695</v>
      </c>
      <c r="G240" s="161">
        <f t="shared" si="18"/>
        <v>16307</v>
      </c>
      <c r="H240" s="67">
        <f t="shared" si="18"/>
        <v>9</v>
      </c>
      <c r="I240" s="161">
        <f t="shared" si="18"/>
        <v>134934</v>
      </c>
    </row>
    <row r="241" spans="1:9" x14ac:dyDescent="0.2">
      <c r="A241" s="123" t="s">
        <v>364</v>
      </c>
      <c r="B241" s="161">
        <f t="shared" si="18"/>
        <v>220154</v>
      </c>
      <c r="C241" s="161">
        <f t="shared" si="18"/>
        <v>1177</v>
      </c>
      <c r="D241" s="161">
        <f t="shared" si="18"/>
        <v>4491</v>
      </c>
      <c r="E241" s="161">
        <f t="shared" si="18"/>
        <v>136786</v>
      </c>
      <c r="F241" s="161">
        <f t="shared" si="18"/>
        <v>1528</v>
      </c>
      <c r="G241" s="161">
        <f t="shared" si="18"/>
        <v>12240</v>
      </c>
      <c r="H241" s="67">
        <f t="shared" si="18"/>
        <v>20</v>
      </c>
      <c r="I241" s="161">
        <f t="shared" si="18"/>
        <v>91328</v>
      </c>
    </row>
    <row r="242" spans="1:9" x14ac:dyDescent="0.2">
      <c r="E242" s="631"/>
    </row>
    <row r="243" spans="1:9" ht="12.5" x14ac:dyDescent="0.25">
      <c r="A243" s="1006" t="s">
        <v>528</v>
      </c>
      <c r="B243" s="1006"/>
      <c r="C243" s="1006"/>
      <c r="D243" s="1006"/>
      <c r="E243" s="1006"/>
      <c r="F243" s="1006"/>
      <c r="G243" s="1006"/>
      <c r="H243" s="1006"/>
      <c r="I243" s="1006"/>
    </row>
    <row r="244" spans="1:9" ht="10" x14ac:dyDescent="0.2">
      <c r="A244" s="90" t="s">
        <v>44</v>
      </c>
      <c r="B244" s="81">
        <f>AVERAGE(B61:B65)</f>
        <v>16709.44604427796</v>
      </c>
      <c r="C244" s="81">
        <f t="shared" ref="C244:I244" si="19">AVERAGE(C61:C65)</f>
        <v>55.230190619420718</v>
      </c>
      <c r="D244" s="81">
        <f t="shared" si="19"/>
        <v>0</v>
      </c>
      <c r="E244" s="81">
        <f t="shared" si="19"/>
        <v>16654.2</v>
      </c>
      <c r="F244" s="81" t="s">
        <v>24</v>
      </c>
      <c r="G244" s="81">
        <f t="shared" si="19"/>
        <v>973.2</v>
      </c>
      <c r="H244" s="81" t="s">
        <v>24</v>
      </c>
      <c r="I244" s="81">
        <f t="shared" si="19"/>
        <v>10009.799999999999</v>
      </c>
    </row>
    <row r="245" spans="1:9" ht="10" x14ac:dyDescent="0.2">
      <c r="A245" s="90" t="s">
        <v>45</v>
      </c>
      <c r="B245" s="81">
        <f>AVERAGE(B66:B70)</f>
        <v>21036.184478387157</v>
      </c>
      <c r="C245" s="81">
        <f t="shared" ref="C245:I245" si="20">AVERAGE(C66:C70)</f>
        <v>71.071809479376753</v>
      </c>
      <c r="D245" s="81">
        <f t="shared" si="20"/>
        <v>7.76</v>
      </c>
      <c r="E245" s="81">
        <f t="shared" si="20"/>
        <v>20957.400000000001</v>
      </c>
      <c r="F245" s="81" t="s">
        <v>24</v>
      </c>
      <c r="G245" s="81">
        <f t="shared" si="20"/>
        <v>901.6</v>
      </c>
      <c r="H245" s="81" t="s">
        <v>24</v>
      </c>
      <c r="I245" s="81">
        <f t="shared" si="20"/>
        <v>14563</v>
      </c>
    </row>
    <row r="246" spans="1:9" ht="10" x14ac:dyDescent="0.2">
      <c r="A246" s="90" t="s">
        <v>46</v>
      </c>
      <c r="B246" s="81">
        <f>AVERAGE(B71:B75)</f>
        <v>12983.675001383561</v>
      </c>
      <c r="C246" s="81">
        <f t="shared" ref="C246:I246" si="21">AVERAGE(C71:C75)</f>
        <v>29.591814246941482</v>
      </c>
      <c r="D246" s="81">
        <f t="shared" si="21"/>
        <v>14.860000000000003</v>
      </c>
      <c r="E246" s="81">
        <f t="shared" si="21"/>
        <v>12939.2</v>
      </c>
      <c r="F246" s="81" t="s">
        <v>24</v>
      </c>
      <c r="G246" s="81">
        <f t="shared" si="21"/>
        <v>226.6</v>
      </c>
      <c r="H246" s="81" t="s">
        <v>24</v>
      </c>
      <c r="I246" s="81">
        <f t="shared" si="21"/>
        <v>10747.8</v>
      </c>
    </row>
    <row r="247" spans="1:9" ht="10" x14ac:dyDescent="0.2">
      <c r="A247" s="90" t="s">
        <v>47</v>
      </c>
      <c r="B247" s="81">
        <f>AVERAGE(B76:B80)</f>
        <v>17957.440000000002</v>
      </c>
      <c r="C247" s="81">
        <f t="shared" ref="C247:I247" si="22">AVERAGE(C76:C80)</f>
        <v>4.58</v>
      </c>
      <c r="D247" s="81">
        <f t="shared" si="22"/>
        <v>28.879999999999995</v>
      </c>
      <c r="E247" s="81">
        <f t="shared" si="22"/>
        <v>17923.8</v>
      </c>
      <c r="F247" s="81" t="s">
        <v>24</v>
      </c>
      <c r="G247" s="81">
        <f t="shared" si="22"/>
        <v>316.60000000000002</v>
      </c>
      <c r="H247" s="81">
        <f t="shared" si="22"/>
        <v>96.2</v>
      </c>
      <c r="I247" s="81">
        <f t="shared" si="22"/>
        <v>13902.2</v>
      </c>
    </row>
    <row r="248" spans="1:9" ht="10" x14ac:dyDescent="0.2">
      <c r="A248" s="90" t="s">
        <v>48</v>
      </c>
      <c r="B248" s="81">
        <f t="shared" ref="B248:I248" si="23">AVERAGE(B81:B85)</f>
        <v>70287.495999999999</v>
      </c>
      <c r="C248" s="81">
        <f t="shared" si="23"/>
        <v>610.89599999999996</v>
      </c>
      <c r="D248" s="81">
        <f t="shared" si="23"/>
        <v>1264.3799999999999</v>
      </c>
      <c r="E248" s="81">
        <f t="shared" si="23"/>
        <v>68412</v>
      </c>
      <c r="F248" s="81">
        <f t="shared" si="23"/>
        <v>264.85636363636365</v>
      </c>
      <c r="G248" s="81">
        <f t="shared" si="23"/>
        <v>4623.6000000000004</v>
      </c>
      <c r="H248" s="81">
        <f t="shared" si="23"/>
        <v>2201.8000000000002</v>
      </c>
      <c r="I248" s="81">
        <f t="shared" si="23"/>
        <v>66711.199999999997</v>
      </c>
    </row>
    <row r="249" spans="1:9" ht="10" x14ac:dyDescent="0.2">
      <c r="A249" s="90" t="s">
        <v>49</v>
      </c>
      <c r="B249" s="81">
        <f>AVERAGE(B86:B90)</f>
        <v>59227.4</v>
      </c>
      <c r="C249" s="81">
        <f t="shared" ref="C249:I249" si="24">AVERAGE(C86:C90)</f>
        <v>2933</v>
      </c>
      <c r="D249" s="81">
        <f t="shared" si="24"/>
        <v>2871.7599999999998</v>
      </c>
      <c r="E249" s="81">
        <f t="shared" si="24"/>
        <v>53422.6</v>
      </c>
      <c r="F249" s="81">
        <f t="shared" si="24"/>
        <v>518.11193548387098</v>
      </c>
      <c r="G249" s="81">
        <f t="shared" si="24"/>
        <v>11634.4</v>
      </c>
      <c r="H249" s="81">
        <f t="shared" si="24"/>
        <v>1983.2639999999999</v>
      </c>
      <c r="I249" s="81">
        <f t="shared" si="24"/>
        <v>43945.8</v>
      </c>
    </row>
    <row r="250" spans="1:9" ht="10" x14ac:dyDescent="0.2">
      <c r="A250" s="53">
        <v>2011</v>
      </c>
      <c r="B250" s="163">
        <f t="shared" ref="B250:I250" si="25">B91</f>
        <v>80574</v>
      </c>
      <c r="C250" s="163">
        <f t="shared" si="25"/>
        <v>5004</v>
      </c>
      <c r="D250" s="163">
        <f t="shared" si="25"/>
        <v>5576</v>
      </c>
      <c r="E250" s="163">
        <f t="shared" si="25"/>
        <v>69994</v>
      </c>
      <c r="F250" s="163">
        <f t="shared" si="25"/>
        <v>388.62547169811319</v>
      </c>
      <c r="G250" s="163">
        <f t="shared" si="25"/>
        <v>20645</v>
      </c>
      <c r="H250" s="163">
        <f t="shared" si="25"/>
        <v>1262.8800000000001</v>
      </c>
      <c r="I250" s="163">
        <f t="shared" si="25"/>
        <v>44432</v>
      </c>
    </row>
    <row r="251" spans="1:9" ht="10" x14ac:dyDescent="0.2">
      <c r="A251" s="53">
        <v>2012</v>
      </c>
      <c r="B251" s="163">
        <f t="shared" ref="B251:I251" si="26">B92</f>
        <v>58299.7</v>
      </c>
      <c r="C251" s="163">
        <f t="shared" si="26"/>
        <v>1715</v>
      </c>
      <c r="D251" s="163">
        <f t="shared" si="26"/>
        <v>3280.7</v>
      </c>
      <c r="E251" s="163">
        <f t="shared" si="26"/>
        <v>53304</v>
      </c>
      <c r="F251" s="163">
        <f t="shared" si="26"/>
        <v>295.935593220339</v>
      </c>
      <c r="G251" s="163">
        <f t="shared" si="26"/>
        <v>7824</v>
      </c>
      <c r="H251" s="163">
        <f t="shared" si="26"/>
        <v>3423.09</v>
      </c>
      <c r="I251" s="163">
        <f t="shared" si="26"/>
        <v>52184</v>
      </c>
    </row>
    <row r="252" spans="1:9" ht="10" x14ac:dyDescent="0.2">
      <c r="A252" s="53">
        <v>2013</v>
      </c>
      <c r="B252" s="163">
        <f t="shared" ref="B252:I252" si="27">B93</f>
        <v>67603.199999999997</v>
      </c>
      <c r="C252" s="163">
        <f t="shared" si="27"/>
        <v>1987</v>
      </c>
      <c r="D252" s="163">
        <f t="shared" si="27"/>
        <v>2058.1999999999998</v>
      </c>
      <c r="E252" s="163">
        <f t="shared" si="27"/>
        <v>63508</v>
      </c>
      <c r="F252" s="163">
        <f t="shared" si="27"/>
        <v>324.40204081632658</v>
      </c>
      <c r="G252" s="163">
        <f t="shared" si="27"/>
        <v>13397</v>
      </c>
      <c r="H252" s="163">
        <f t="shared" si="27"/>
        <v>3691.96</v>
      </c>
      <c r="I252" s="163">
        <f t="shared" si="27"/>
        <v>68380</v>
      </c>
    </row>
    <row r="253" spans="1:9" ht="10" x14ac:dyDescent="0.2">
      <c r="A253" s="53">
        <v>2014</v>
      </c>
      <c r="B253" s="163">
        <f t="shared" ref="B253:I253" si="28">B94</f>
        <v>78254.45</v>
      </c>
      <c r="C253" s="163">
        <f t="shared" si="28"/>
        <v>2788</v>
      </c>
      <c r="D253" s="163">
        <f t="shared" si="28"/>
        <v>2385.4499999999998</v>
      </c>
      <c r="E253" s="163">
        <f t="shared" si="28"/>
        <v>72871</v>
      </c>
      <c r="F253" s="163">
        <f t="shared" si="28"/>
        <v>453.20135135135138</v>
      </c>
      <c r="G253" s="163">
        <f t="shared" si="28"/>
        <v>19389</v>
      </c>
      <c r="H253" s="163">
        <f t="shared" si="28"/>
        <v>3723.52</v>
      </c>
      <c r="I253" s="163">
        <f t="shared" si="28"/>
        <v>77982</v>
      </c>
    </row>
    <row r="254" spans="1:9" ht="10" x14ac:dyDescent="0.2">
      <c r="A254" s="53">
        <v>2015</v>
      </c>
      <c r="B254" s="163">
        <f t="shared" ref="B254:I254" si="29">B95</f>
        <v>126881.65</v>
      </c>
      <c r="C254" s="163">
        <f t="shared" si="29"/>
        <v>4043</v>
      </c>
      <c r="D254" s="163">
        <f t="shared" si="29"/>
        <v>6151.65</v>
      </c>
      <c r="E254" s="163">
        <f t="shared" si="29"/>
        <v>116657</v>
      </c>
      <c r="F254" s="163">
        <f t="shared" si="29"/>
        <v>785.55000000000007</v>
      </c>
      <c r="G254" s="163">
        <f t="shared" si="29"/>
        <v>37763</v>
      </c>
      <c r="H254" s="163">
        <f t="shared" si="29"/>
        <v>10693.89</v>
      </c>
      <c r="I254" s="163">
        <f t="shared" si="29"/>
        <v>88691</v>
      </c>
    </row>
    <row r="255" spans="1:9" ht="10" x14ac:dyDescent="0.2">
      <c r="A255" s="53">
        <v>2016</v>
      </c>
      <c r="B255" s="163">
        <f t="shared" ref="B255:I255" si="30">B96</f>
        <v>91047.5</v>
      </c>
      <c r="C255" s="163">
        <f t="shared" si="30"/>
        <v>3050</v>
      </c>
      <c r="D255" s="163">
        <f t="shared" si="30"/>
        <v>3705.5</v>
      </c>
      <c r="E255" s="163">
        <f t="shared" si="30"/>
        <v>84192</v>
      </c>
      <c r="F255" s="163">
        <f t="shared" si="30"/>
        <v>565.4</v>
      </c>
      <c r="G255" s="163">
        <f t="shared" si="30"/>
        <v>20515</v>
      </c>
      <c r="H255" s="163">
        <f t="shared" si="30"/>
        <v>4198.8500000000004</v>
      </c>
      <c r="I255" s="163">
        <f t="shared" si="30"/>
        <v>79253</v>
      </c>
    </row>
    <row r="256" spans="1:9" ht="10" x14ac:dyDescent="0.2">
      <c r="A256" s="53">
        <v>2017</v>
      </c>
      <c r="B256" s="163">
        <f t="shared" ref="B256:I256" si="31">B97</f>
        <v>68204</v>
      </c>
      <c r="C256" s="163">
        <f t="shared" si="31"/>
        <v>47</v>
      </c>
      <c r="D256" s="163">
        <f t="shared" si="31"/>
        <v>3853</v>
      </c>
      <c r="E256" s="163">
        <f t="shared" si="31"/>
        <v>64144</v>
      </c>
      <c r="F256" s="163">
        <f t="shared" si="31"/>
        <v>262</v>
      </c>
      <c r="G256" s="163">
        <f t="shared" si="31"/>
        <v>16328</v>
      </c>
      <c r="H256" s="163">
        <f t="shared" si="31"/>
        <v>1735.84</v>
      </c>
      <c r="I256" s="163">
        <f t="shared" si="31"/>
        <v>56265</v>
      </c>
    </row>
    <row r="257" spans="1:9" ht="10" x14ac:dyDescent="0.2">
      <c r="A257" s="123">
        <v>2018</v>
      </c>
      <c r="B257" s="163">
        <f t="shared" ref="B257:I257" si="32">B98</f>
        <v>42120</v>
      </c>
      <c r="C257" s="163">
        <f t="shared" si="32"/>
        <v>24</v>
      </c>
      <c r="D257" s="163">
        <f t="shared" si="32"/>
        <v>1140</v>
      </c>
      <c r="E257" s="163">
        <f t="shared" si="32"/>
        <v>40906</v>
      </c>
      <c r="F257" s="163">
        <f t="shared" si="32"/>
        <v>134</v>
      </c>
      <c r="G257" s="163">
        <f t="shared" si="32"/>
        <v>9498</v>
      </c>
      <c r="H257" s="163">
        <f t="shared" si="32"/>
        <v>1335.81</v>
      </c>
      <c r="I257" s="163">
        <f t="shared" si="32"/>
        <v>38816</v>
      </c>
    </row>
    <row r="258" spans="1:9" ht="10" x14ac:dyDescent="0.2">
      <c r="A258" s="123">
        <v>2019</v>
      </c>
      <c r="B258" s="163">
        <f t="shared" ref="B258:I258" si="33">B99</f>
        <v>34556</v>
      </c>
      <c r="C258" s="163">
        <f t="shared" si="33"/>
        <v>23</v>
      </c>
      <c r="D258" s="163">
        <f t="shared" si="33"/>
        <v>74</v>
      </c>
      <c r="E258" s="163">
        <f t="shared" si="33"/>
        <v>34472</v>
      </c>
      <c r="F258" s="163">
        <f t="shared" si="33"/>
        <v>6</v>
      </c>
      <c r="G258" s="163">
        <f t="shared" si="33"/>
        <v>5637</v>
      </c>
      <c r="H258" s="163">
        <f t="shared" si="33"/>
        <v>1431</v>
      </c>
      <c r="I258" s="163">
        <f t="shared" si="33"/>
        <v>41090</v>
      </c>
    </row>
    <row r="259" spans="1:9" ht="10" x14ac:dyDescent="0.2">
      <c r="A259" s="123">
        <v>2020</v>
      </c>
      <c r="B259" s="163">
        <f t="shared" ref="B259:I259" si="34">B100</f>
        <v>65466.45</v>
      </c>
      <c r="C259" s="163">
        <f t="shared" si="34"/>
        <v>13</v>
      </c>
      <c r="D259" s="163">
        <f t="shared" si="34"/>
        <v>1389.45</v>
      </c>
      <c r="E259" s="163">
        <f t="shared" si="34"/>
        <v>64064</v>
      </c>
      <c r="F259" s="163">
        <f t="shared" si="34"/>
        <v>171.9</v>
      </c>
      <c r="G259" s="163">
        <f t="shared" si="34"/>
        <v>8410</v>
      </c>
      <c r="H259" s="163">
        <f t="shared" si="34"/>
        <v>1764</v>
      </c>
      <c r="I259" s="163">
        <f t="shared" si="34"/>
        <v>70654</v>
      </c>
    </row>
    <row r="260" spans="1:9" ht="10" x14ac:dyDescent="0.2">
      <c r="A260" s="123">
        <v>2021</v>
      </c>
      <c r="B260" s="163">
        <f t="shared" ref="B260:I260" si="35">B101</f>
        <v>56799.7</v>
      </c>
      <c r="C260" s="163">
        <f t="shared" si="35"/>
        <v>7</v>
      </c>
      <c r="D260" s="163">
        <f t="shared" si="35"/>
        <v>2283.6999999999998</v>
      </c>
      <c r="E260" s="163">
        <f t="shared" si="35"/>
        <v>54489</v>
      </c>
      <c r="F260" s="163">
        <f t="shared" si="35"/>
        <v>102</v>
      </c>
      <c r="G260" s="163">
        <f t="shared" si="35"/>
        <v>11225</v>
      </c>
      <c r="H260" s="163">
        <f t="shared" si="35"/>
        <v>1645</v>
      </c>
      <c r="I260" s="163">
        <f t="shared" si="35"/>
        <v>52076</v>
      </c>
    </row>
    <row r="261" spans="1:9" ht="10" x14ac:dyDescent="0.2">
      <c r="A261" s="123">
        <v>2022</v>
      </c>
      <c r="B261" s="163">
        <f t="shared" ref="B261:I262" si="36">B102</f>
        <v>78494</v>
      </c>
      <c r="C261" s="163">
        <f t="shared" si="36"/>
        <v>65</v>
      </c>
      <c r="D261" s="163">
        <f t="shared" si="36"/>
        <v>3548.8</v>
      </c>
      <c r="E261" s="163">
        <f t="shared" si="36"/>
        <v>74810</v>
      </c>
      <c r="F261" s="163">
        <f t="shared" si="36"/>
        <v>302</v>
      </c>
      <c r="G261" s="163">
        <f t="shared" si="36"/>
        <v>16086</v>
      </c>
      <c r="H261" s="163">
        <f t="shared" si="36"/>
        <v>1221</v>
      </c>
      <c r="I261" s="163">
        <f t="shared" si="36"/>
        <v>64497</v>
      </c>
    </row>
    <row r="262" spans="1:9" x14ac:dyDescent="0.2">
      <c r="A262" s="123" t="s">
        <v>364</v>
      </c>
      <c r="B262" s="163">
        <f t="shared" si="36"/>
        <v>54722</v>
      </c>
      <c r="C262" s="163">
        <f t="shared" si="36"/>
        <v>51</v>
      </c>
      <c r="D262" s="163">
        <f t="shared" si="36"/>
        <v>2162</v>
      </c>
      <c r="E262" s="163">
        <f t="shared" si="36"/>
        <v>52439</v>
      </c>
      <c r="F262" s="163">
        <f t="shared" si="36"/>
        <v>136</v>
      </c>
      <c r="G262" s="163">
        <f t="shared" si="36"/>
        <v>11002</v>
      </c>
      <c r="H262" s="163">
        <f t="shared" si="36"/>
        <v>1832</v>
      </c>
      <c r="I262" s="163">
        <f t="shared" si="36"/>
        <v>49410</v>
      </c>
    </row>
    <row r="263" spans="1:9" ht="10" x14ac:dyDescent="0.2">
      <c r="A263" s="53"/>
      <c r="B263" s="163"/>
      <c r="D263" s="163"/>
      <c r="E263" s="163"/>
      <c r="F263" s="163"/>
      <c r="G263" s="81"/>
      <c r="H263" s="163"/>
      <c r="I263" s="163"/>
    </row>
    <row r="264" spans="1:9" ht="24.75" customHeight="1" x14ac:dyDescent="0.2">
      <c r="A264" s="1007" t="s">
        <v>529</v>
      </c>
      <c r="B264" s="1007"/>
      <c r="C264" s="1007"/>
      <c r="D264" s="1007"/>
      <c r="E264" s="1007"/>
      <c r="F264" s="1007"/>
      <c r="G264" s="1007"/>
      <c r="H264" s="1007"/>
      <c r="I264" s="1007"/>
    </row>
    <row r="265" spans="1:9" ht="10" x14ac:dyDescent="0.2">
      <c r="I265" s="1010" t="s">
        <v>515</v>
      </c>
    </row>
    <row r="266" spans="1:9" ht="11.25" customHeight="1" x14ac:dyDescent="0.2">
      <c r="B266" s="968" t="s">
        <v>392</v>
      </c>
      <c r="C266" s="997" t="s">
        <v>393</v>
      </c>
      <c r="D266" s="997"/>
      <c r="E266" s="80"/>
      <c r="F266" s="998" t="s">
        <v>461</v>
      </c>
      <c r="G266" s="998"/>
      <c r="H266" s="998"/>
      <c r="I266" s="987"/>
    </row>
    <row r="267" spans="1:9" ht="11.25" customHeight="1" x14ac:dyDescent="0.2">
      <c r="A267" s="940" t="s">
        <v>441</v>
      </c>
      <c r="B267" s="968"/>
      <c r="C267" s="987" t="s">
        <v>508</v>
      </c>
      <c r="D267" s="80"/>
      <c r="E267" s="987" t="s">
        <v>463</v>
      </c>
      <c r="F267" s="80"/>
      <c r="G267" s="987" t="s">
        <v>509</v>
      </c>
      <c r="H267" s="968" t="s">
        <v>510</v>
      </c>
      <c r="I267" s="987"/>
    </row>
    <row r="268" spans="1:9" ht="10" x14ac:dyDescent="0.2">
      <c r="A268" s="966"/>
      <c r="B268" s="969"/>
      <c r="C268" s="988"/>
      <c r="D268" s="355" t="s">
        <v>118</v>
      </c>
      <c r="E268" s="988"/>
      <c r="F268" s="367" t="s">
        <v>118</v>
      </c>
      <c r="G268" s="988"/>
      <c r="H268" s="969"/>
      <c r="I268" s="988"/>
    </row>
    <row r="269" spans="1:9" ht="12.5" x14ac:dyDescent="0.25">
      <c r="A269" s="1005" t="s">
        <v>516</v>
      </c>
      <c r="B269" s="1005"/>
      <c r="C269" s="1005"/>
      <c r="D269" s="1005"/>
      <c r="E269" s="1005"/>
      <c r="F269" s="1005"/>
      <c r="G269" s="1005"/>
      <c r="H269" s="1005"/>
      <c r="I269" s="1005"/>
    </row>
    <row r="270" spans="1:9" ht="10" x14ac:dyDescent="0.2">
      <c r="A270" s="90" t="s">
        <v>44</v>
      </c>
      <c r="B270" s="81">
        <f>AVERAGE(B113:B117)</f>
        <v>306885.59999999998</v>
      </c>
      <c r="C270" s="81">
        <f t="shared" ref="C270:I270" si="37">AVERAGE(C113:C117)</f>
        <v>52511</v>
      </c>
      <c r="D270" s="81">
        <f t="shared" si="37"/>
        <v>9486</v>
      </c>
      <c r="E270" s="81">
        <f t="shared" si="37"/>
        <v>147840</v>
      </c>
      <c r="F270" s="81" t="s">
        <v>310</v>
      </c>
      <c r="G270" s="81">
        <f t="shared" si="37"/>
        <v>53688.2</v>
      </c>
      <c r="H270" s="163" t="str">
        <f t="shared" ref="H270:H275" si="38">H133</f>
        <v>NA</v>
      </c>
      <c r="I270" s="81">
        <f t="shared" si="37"/>
        <v>115122.8699329192</v>
      </c>
    </row>
    <row r="271" spans="1:9" ht="10" x14ac:dyDescent="0.2">
      <c r="A271" s="90" t="s">
        <v>45</v>
      </c>
      <c r="B271" s="81">
        <f>AVERAGE(B118:B122)</f>
        <v>601513.0430654583</v>
      </c>
      <c r="C271" s="81">
        <f t="shared" ref="C271:I271" si="39">AVERAGE(C118:C122)</f>
        <v>195448.2</v>
      </c>
      <c r="D271" s="81">
        <f t="shared" si="39"/>
        <v>34650.199999999997</v>
      </c>
      <c r="E271" s="81">
        <f t="shared" si="39"/>
        <v>257316.6</v>
      </c>
      <c r="F271" s="81">
        <f t="shared" si="39"/>
        <v>2466.6</v>
      </c>
      <c r="G271" s="81">
        <f t="shared" si="39"/>
        <v>123461.9</v>
      </c>
      <c r="H271" s="163" t="str">
        <f t="shared" si="38"/>
        <v>NA</v>
      </c>
      <c r="I271" s="81">
        <f t="shared" si="39"/>
        <v>133477.2566328856</v>
      </c>
    </row>
    <row r="272" spans="1:9" ht="10" x14ac:dyDescent="0.2">
      <c r="A272" s="90" t="s">
        <v>46</v>
      </c>
      <c r="B272" s="81">
        <f>AVERAGE(B123:B127)</f>
        <v>238127.03915436254</v>
      </c>
      <c r="C272" s="81">
        <f t="shared" ref="C272:I272" si="40">AVERAGE(C123:C127)</f>
        <v>15420.6</v>
      </c>
      <c r="D272" s="81">
        <f t="shared" si="40"/>
        <v>10672.8</v>
      </c>
      <c r="E272" s="81">
        <f t="shared" si="40"/>
        <v>143952</v>
      </c>
      <c r="F272" s="81">
        <f t="shared" si="40"/>
        <v>4734.6000000000004</v>
      </c>
      <c r="G272" s="81">
        <f t="shared" si="40"/>
        <v>38424.468000000001</v>
      </c>
      <c r="H272" s="163" t="str">
        <f t="shared" si="38"/>
        <v>NA</v>
      </c>
      <c r="I272" s="81">
        <f t="shared" si="40"/>
        <v>94866</v>
      </c>
    </row>
    <row r="273" spans="1:9" ht="10" x14ac:dyDescent="0.2">
      <c r="A273" s="90" t="s">
        <v>47</v>
      </c>
      <c r="B273" s="81">
        <f>AVERAGE(B128:B132)</f>
        <v>291416.53084276617</v>
      </c>
      <c r="C273" s="81">
        <f t="shared" ref="C273:I273" si="41">AVERAGE(C128:C132)</f>
        <v>8604</v>
      </c>
      <c r="D273" s="81">
        <f t="shared" si="41"/>
        <v>16479.599999999999</v>
      </c>
      <c r="E273" s="81">
        <f t="shared" si="41"/>
        <v>206661.8</v>
      </c>
      <c r="F273" s="81">
        <f t="shared" si="41"/>
        <v>7006.2</v>
      </c>
      <c r="G273" s="81">
        <f t="shared" si="41"/>
        <v>60688.945701360281</v>
      </c>
      <c r="H273" s="163" t="str">
        <f t="shared" si="38"/>
        <v>NA</v>
      </c>
      <c r="I273" s="81">
        <f t="shared" si="41"/>
        <v>112779.8</v>
      </c>
    </row>
    <row r="274" spans="1:9" ht="10" x14ac:dyDescent="0.2">
      <c r="A274" s="90" t="s">
        <v>48</v>
      </c>
      <c r="B274" s="81">
        <f>AVERAGE(B133:B137)</f>
        <v>705342.18453169416</v>
      </c>
      <c r="C274" s="81">
        <f t="shared" ref="C274:I274" si="42">AVERAGE(C133:C137)</f>
        <v>40323</v>
      </c>
      <c r="D274" s="81">
        <f t="shared" si="42"/>
        <v>39694.340000000004</v>
      </c>
      <c r="E274" s="81">
        <f t="shared" si="42"/>
        <v>488034.4</v>
      </c>
      <c r="F274" s="81">
        <f t="shared" si="42"/>
        <v>13903.8</v>
      </c>
      <c r="G274" s="81">
        <f t="shared" si="42"/>
        <v>121795.979756249</v>
      </c>
      <c r="H274" s="163" t="str">
        <f t="shared" si="38"/>
        <v>NA</v>
      </c>
      <c r="I274" s="81">
        <f t="shared" si="42"/>
        <v>358475.6</v>
      </c>
    </row>
    <row r="275" spans="1:9" ht="10" x14ac:dyDescent="0.2">
      <c r="A275" s="90" t="s">
        <v>49</v>
      </c>
      <c r="B275" s="81">
        <f>AVERAGE(B138:B142)</f>
        <v>426257.81973096431</v>
      </c>
      <c r="C275" s="81">
        <f t="shared" ref="C275:I275" si="43">AVERAGE(C138:C142)</f>
        <v>29046</v>
      </c>
      <c r="D275" s="81">
        <f t="shared" si="43"/>
        <v>22599.4</v>
      </c>
      <c r="E275" s="81">
        <f t="shared" si="43"/>
        <v>276173.05544843571</v>
      </c>
      <c r="F275" s="81">
        <f t="shared" si="43"/>
        <v>10799</v>
      </c>
      <c r="G275" s="81">
        <f t="shared" si="43"/>
        <v>93453.964791416322</v>
      </c>
      <c r="H275" s="81" t="str">
        <f t="shared" si="38"/>
        <v>NA</v>
      </c>
      <c r="I275" s="81">
        <f t="shared" si="43"/>
        <v>204153.61799999999</v>
      </c>
    </row>
    <row r="276" spans="1:9" ht="10" x14ac:dyDescent="0.2">
      <c r="A276" s="53">
        <v>2011</v>
      </c>
      <c r="B276" s="163">
        <f t="shared" ref="B276:I276" si="44">B143</f>
        <v>603732.14246885048</v>
      </c>
      <c r="C276" s="163">
        <f t="shared" si="44"/>
        <v>58098</v>
      </c>
      <c r="D276" s="163">
        <f t="shared" si="44"/>
        <v>48559</v>
      </c>
      <c r="E276" s="163">
        <f t="shared" si="44"/>
        <v>392807</v>
      </c>
      <c r="F276" s="163">
        <f t="shared" si="44"/>
        <v>15934</v>
      </c>
      <c r="G276" s="163">
        <f t="shared" si="44"/>
        <v>136881.70601141709</v>
      </c>
      <c r="H276" s="163" t="str">
        <f t="shared" si="44"/>
        <v>NA</v>
      </c>
      <c r="I276" s="163">
        <f t="shared" si="44"/>
        <v>287511</v>
      </c>
    </row>
    <row r="277" spans="1:9" ht="10" x14ac:dyDescent="0.2">
      <c r="A277" s="53">
        <v>2012</v>
      </c>
      <c r="B277" s="163">
        <f t="shared" ref="B277:I277" si="45">B144</f>
        <v>512346.88328160637</v>
      </c>
      <c r="C277" s="163">
        <f t="shared" si="45"/>
        <v>48939</v>
      </c>
      <c r="D277" s="163">
        <f t="shared" si="45"/>
        <v>47078</v>
      </c>
      <c r="E277" s="163">
        <f t="shared" si="45"/>
        <v>343802</v>
      </c>
      <c r="F277" s="163">
        <f t="shared" si="45"/>
        <v>24587</v>
      </c>
      <c r="G277" s="163">
        <f t="shared" si="45"/>
        <v>90906.623677848198</v>
      </c>
      <c r="H277" s="163" t="str">
        <f t="shared" si="45"/>
        <v>NA</v>
      </c>
      <c r="I277" s="163">
        <f t="shared" si="45"/>
        <v>269748</v>
      </c>
    </row>
    <row r="278" spans="1:9" ht="10" x14ac:dyDescent="0.2">
      <c r="A278" s="53">
        <v>2013</v>
      </c>
      <c r="B278" s="163">
        <f t="shared" ref="B278:I278" si="46">B145</f>
        <v>1244948.750368061</v>
      </c>
      <c r="C278" s="163">
        <f t="shared" si="46"/>
        <v>93079</v>
      </c>
      <c r="D278" s="163">
        <f t="shared" si="46"/>
        <v>72634.544142918079</v>
      </c>
      <c r="E278" s="163">
        <f t="shared" si="46"/>
        <v>952776</v>
      </c>
      <c r="F278" s="163">
        <f t="shared" si="46"/>
        <v>49845</v>
      </c>
      <c r="G278" s="163">
        <f t="shared" si="46"/>
        <v>245544.01735898777</v>
      </c>
      <c r="H278" s="163" t="str">
        <f t="shared" si="46"/>
        <v>NA</v>
      </c>
      <c r="I278" s="163">
        <f t="shared" si="46"/>
        <v>623251</v>
      </c>
    </row>
    <row r="279" spans="1:9" ht="10" x14ac:dyDescent="0.2">
      <c r="A279" s="53">
        <v>2014</v>
      </c>
      <c r="B279" s="163">
        <f t="shared" ref="B279:I279" si="47">B146</f>
        <v>1142641.2990642122</v>
      </c>
      <c r="C279" s="163">
        <f t="shared" si="47"/>
        <v>110588</v>
      </c>
      <c r="D279" s="163">
        <f t="shared" si="47"/>
        <v>62996.628412704376</v>
      </c>
      <c r="E279" s="163">
        <f t="shared" si="47"/>
        <v>835581</v>
      </c>
      <c r="F279" s="163">
        <f t="shared" si="47"/>
        <v>50161</v>
      </c>
      <c r="G279" s="163">
        <f t="shared" si="47"/>
        <v>283037.03622808063</v>
      </c>
      <c r="H279" s="163" t="str">
        <f t="shared" si="47"/>
        <v>NA</v>
      </c>
      <c r="I279" s="163">
        <f t="shared" si="47"/>
        <v>517889</v>
      </c>
    </row>
    <row r="280" spans="1:9" ht="10" x14ac:dyDescent="0.2">
      <c r="A280" s="53">
        <v>2015</v>
      </c>
      <c r="B280" s="163">
        <f t="shared" ref="B280:I280" si="48">B147</f>
        <v>1294013.22968228</v>
      </c>
      <c r="C280" s="163">
        <f t="shared" si="48"/>
        <v>93950</v>
      </c>
      <c r="D280" s="163">
        <f t="shared" si="48"/>
        <v>85482</v>
      </c>
      <c r="E280" s="163">
        <f t="shared" si="48"/>
        <v>942062</v>
      </c>
      <c r="F280" s="163">
        <f t="shared" si="48"/>
        <v>54913</v>
      </c>
      <c r="G280" s="163">
        <f t="shared" si="48"/>
        <v>284086.54074074072</v>
      </c>
      <c r="H280" s="163" t="str">
        <f t="shared" si="48"/>
        <v>NA</v>
      </c>
      <c r="I280" s="163">
        <f t="shared" si="48"/>
        <v>652807</v>
      </c>
    </row>
    <row r="281" spans="1:9" ht="10" x14ac:dyDescent="0.2">
      <c r="A281" s="53">
        <v>2016</v>
      </c>
      <c r="B281" s="163">
        <f t="shared" ref="B281:I281" si="49">B148</f>
        <v>634319</v>
      </c>
      <c r="C281" s="163">
        <f t="shared" si="49"/>
        <v>62769</v>
      </c>
      <c r="D281" s="163">
        <f t="shared" si="49"/>
        <v>45395</v>
      </c>
      <c r="E281" s="163">
        <f t="shared" si="49"/>
        <v>439953</v>
      </c>
      <c r="F281" s="163">
        <f t="shared" si="49"/>
        <v>31831</v>
      </c>
      <c r="G281" s="163">
        <f t="shared" si="49"/>
        <v>137358</v>
      </c>
      <c r="H281" s="163" t="str">
        <f t="shared" si="49"/>
        <v>NA</v>
      </c>
      <c r="I281" s="163">
        <f t="shared" si="49"/>
        <v>315641</v>
      </c>
    </row>
    <row r="282" spans="1:9" ht="10" x14ac:dyDescent="0.2">
      <c r="A282" s="53">
        <v>2017</v>
      </c>
      <c r="B282" s="163">
        <f t="shared" ref="B282:I282" si="50">B149</f>
        <v>465182</v>
      </c>
      <c r="C282" s="163">
        <f t="shared" si="50"/>
        <v>26624</v>
      </c>
      <c r="D282" s="163">
        <f t="shared" si="50"/>
        <v>53920</v>
      </c>
      <c r="E282" s="163">
        <f t="shared" si="50"/>
        <v>338115</v>
      </c>
      <c r="F282" s="163">
        <f t="shared" si="50"/>
        <v>20824</v>
      </c>
      <c r="G282" s="163">
        <f t="shared" si="50"/>
        <v>117408</v>
      </c>
      <c r="H282" s="163" t="str">
        <f t="shared" si="50"/>
        <v>NA</v>
      </c>
      <c r="I282" s="163">
        <f t="shared" si="50"/>
        <v>209719</v>
      </c>
    </row>
    <row r="283" spans="1:9" ht="10" x14ac:dyDescent="0.2">
      <c r="A283" s="123">
        <v>2018</v>
      </c>
      <c r="B283" s="163">
        <f t="shared" ref="B283:I283" si="51">B150</f>
        <v>275147</v>
      </c>
      <c r="C283" s="163">
        <f t="shared" si="51"/>
        <v>11918</v>
      </c>
      <c r="D283" s="163">
        <f t="shared" si="51"/>
        <v>22538</v>
      </c>
      <c r="E283" s="163">
        <f t="shared" si="51"/>
        <v>185520</v>
      </c>
      <c r="F283" s="163">
        <f t="shared" si="51"/>
        <v>16863</v>
      </c>
      <c r="G283" s="163">
        <f t="shared" si="51"/>
        <v>55998</v>
      </c>
      <c r="H283" s="163" t="str">
        <f t="shared" si="51"/>
        <v>NA</v>
      </c>
      <c r="I283" s="163">
        <f t="shared" si="51"/>
        <v>152193</v>
      </c>
    </row>
    <row r="284" spans="1:9" ht="10" x14ac:dyDescent="0.2">
      <c r="A284" s="123">
        <v>2019</v>
      </c>
      <c r="B284" s="163">
        <f t="shared" ref="B284:I284" si="52">B151</f>
        <v>364905</v>
      </c>
      <c r="C284" s="163">
        <f t="shared" si="52"/>
        <v>9864</v>
      </c>
      <c r="D284" s="163">
        <f t="shared" si="52"/>
        <v>21404</v>
      </c>
      <c r="E284" s="163">
        <f t="shared" si="52"/>
        <v>278440</v>
      </c>
      <c r="F284" s="163">
        <f t="shared" si="52"/>
        <v>20277</v>
      </c>
      <c r="G284" s="163">
        <f t="shared" si="52"/>
        <v>66563</v>
      </c>
      <c r="H284" s="163" t="str">
        <f t="shared" si="52"/>
        <v>NA</v>
      </c>
      <c r="I284" s="163">
        <f t="shared" si="52"/>
        <v>215312</v>
      </c>
    </row>
    <row r="285" spans="1:9" ht="10" x14ac:dyDescent="0.2">
      <c r="A285" s="123">
        <v>2020</v>
      </c>
      <c r="B285" s="163">
        <f>B152</f>
        <v>567190</v>
      </c>
      <c r="C285" s="163">
        <f t="shared" ref="C285:I285" si="53">C152</f>
        <v>33843</v>
      </c>
      <c r="D285" s="163">
        <f t="shared" si="53"/>
        <v>38535</v>
      </c>
      <c r="E285" s="163">
        <f t="shared" si="53"/>
        <v>403475</v>
      </c>
      <c r="F285" s="163">
        <f t="shared" si="53"/>
        <v>24611</v>
      </c>
      <c r="G285" s="163">
        <f t="shared" si="53"/>
        <v>108113</v>
      </c>
      <c r="H285" s="163" t="str">
        <f t="shared" si="53"/>
        <v>NA</v>
      </c>
      <c r="I285" s="163">
        <f t="shared" si="53"/>
        <v>268394</v>
      </c>
    </row>
    <row r="286" spans="1:9" ht="10" x14ac:dyDescent="0.2">
      <c r="A286" s="123">
        <v>2021</v>
      </c>
      <c r="B286" s="163">
        <f>B153</f>
        <v>471290</v>
      </c>
      <c r="C286" s="163">
        <f t="shared" ref="C286:I286" si="54">C153</f>
        <v>27901</v>
      </c>
      <c r="D286" s="163">
        <f t="shared" si="54"/>
        <v>40884</v>
      </c>
      <c r="E286" s="163">
        <f t="shared" si="54"/>
        <v>330833</v>
      </c>
      <c r="F286" s="163">
        <f t="shared" si="54"/>
        <v>22773</v>
      </c>
      <c r="G286" s="163">
        <f t="shared" si="54"/>
        <v>70116</v>
      </c>
      <c r="H286" s="163" t="str">
        <f t="shared" si="54"/>
        <v>NA</v>
      </c>
      <c r="I286" s="163">
        <f t="shared" si="54"/>
        <v>250197</v>
      </c>
    </row>
    <row r="287" spans="1:9" ht="10" x14ac:dyDescent="0.2">
      <c r="A287" s="123">
        <v>2022</v>
      </c>
      <c r="B287" s="163">
        <f>B154</f>
        <v>674662</v>
      </c>
      <c r="C287" s="163">
        <f t="shared" ref="C287:I288" si="55">C154</f>
        <v>35236</v>
      </c>
      <c r="D287" s="163">
        <f t="shared" si="55"/>
        <v>44493</v>
      </c>
      <c r="E287" s="163">
        <f t="shared" si="55"/>
        <v>516243</v>
      </c>
      <c r="F287" s="163">
        <f t="shared" si="55"/>
        <v>26019</v>
      </c>
      <c r="G287" s="163">
        <f t="shared" si="55"/>
        <v>181231</v>
      </c>
      <c r="H287" s="163" t="str">
        <f t="shared" si="55"/>
        <v>NA</v>
      </c>
      <c r="I287" s="163">
        <f t="shared" si="55"/>
        <v>310670</v>
      </c>
    </row>
    <row r="288" spans="1:9" x14ac:dyDescent="0.2">
      <c r="A288" s="123" t="s">
        <v>364</v>
      </c>
      <c r="B288" s="163">
        <f>B155</f>
        <v>673700</v>
      </c>
      <c r="C288" s="163" t="str">
        <f t="shared" si="55"/>
        <v>NA</v>
      </c>
      <c r="D288" s="163" t="str">
        <f t="shared" si="55"/>
        <v>NA</v>
      </c>
      <c r="E288" s="163" t="str">
        <f t="shared" si="55"/>
        <v>NA</v>
      </c>
      <c r="F288" s="163" t="str">
        <f t="shared" si="55"/>
        <v>NA</v>
      </c>
      <c r="G288" s="163" t="str">
        <f t="shared" si="55"/>
        <v>NA</v>
      </c>
      <c r="H288" s="163" t="str">
        <f t="shared" si="55"/>
        <v>NA</v>
      </c>
      <c r="I288" s="163" t="str">
        <f t="shared" si="55"/>
        <v>NA</v>
      </c>
    </row>
    <row r="289" spans="1:9" ht="10" x14ac:dyDescent="0.2">
      <c r="A289" s="123"/>
      <c r="B289" s="163"/>
      <c r="D289" s="162"/>
      <c r="E289" s="632"/>
      <c r="F289" s="163"/>
      <c r="H289" s="162"/>
      <c r="I289" s="163"/>
    </row>
    <row r="290" spans="1:9" ht="10.5" x14ac:dyDescent="0.25">
      <c r="A290" s="1006" t="s">
        <v>519</v>
      </c>
      <c r="B290" s="1006"/>
      <c r="C290" s="1006"/>
      <c r="D290" s="1006"/>
      <c r="E290" s="1006"/>
      <c r="F290" s="1006"/>
      <c r="G290" s="1006"/>
      <c r="H290" s="1006"/>
      <c r="I290" s="1006"/>
    </row>
    <row r="291" spans="1:9" ht="10" x14ac:dyDescent="0.2">
      <c r="A291" s="90" t="s">
        <v>44</v>
      </c>
      <c r="B291" s="81">
        <f>AVERAGE(B165:B169)</f>
        <v>487255.01289615221</v>
      </c>
      <c r="C291" s="81">
        <f t="shared" ref="C291:I291" si="56">AVERAGE(C165:C169)</f>
        <v>60951.997042493742</v>
      </c>
      <c r="D291" s="81">
        <f t="shared" si="56"/>
        <v>11718.6</v>
      </c>
      <c r="E291" s="81">
        <f t="shared" si="56"/>
        <v>232835.8</v>
      </c>
      <c r="F291" s="81" t="s">
        <v>310</v>
      </c>
      <c r="G291" s="81">
        <f t="shared" si="56"/>
        <v>58230.8</v>
      </c>
      <c r="H291" s="81" t="s">
        <v>310</v>
      </c>
      <c r="I291" s="81">
        <f t="shared" si="56"/>
        <v>184542.93659958587</v>
      </c>
    </row>
    <row r="292" spans="1:9" ht="10" x14ac:dyDescent="0.2">
      <c r="A292" s="90" t="s">
        <v>45</v>
      </c>
      <c r="B292" s="81">
        <f>AVERAGE(B170:B174)</f>
        <v>854549.82056614128</v>
      </c>
      <c r="C292" s="81">
        <f t="shared" ref="C292:I292" si="57">AVERAGE(C170:C174)</f>
        <v>209877.52118646973</v>
      </c>
      <c r="D292" s="81">
        <f t="shared" si="57"/>
        <v>40343.360000000001</v>
      </c>
      <c r="E292" s="81">
        <f t="shared" si="57"/>
        <v>382707.20000000001</v>
      </c>
      <c r="F292" s="81">
        <f t="shared" si="57"/>
        <v>2466.6</v>
      </c>
      <c r="G292" s="81">
        <f t="shared" si="57"/>
        <v>131320.70000000001</v>
      </c>
      <c r="H292" s="81" t="s">
        <v>310</v>
      </c>
      <c r="I292" s="81">
        <f t="shared" si="57"/>
        <v>224953.2566328856</v>
      </c>
    </row>
    <row r="293" spans="1:9" ht="10" x14ac:dyDescent="0.2">
      <c r="A293" s="90" t="s">
        <v>46</v>
      </c>
      <c r="B293" s="81">
        <f>AVERAGE(B175:B179)</f>
        <v>400351.71415574616</v>
      </c>
      <c r="C293" s="81">
        <f t="shared" ref="C293:I293" si="58">AVERAGE(C175:C179)</f>
        <v>19641.039038750067</v>
      </c>
      <c r="D293" s="81">
        <f t="shared" si="58"/>
        <v>13697.86</v>
      </c>
      <c r="E293" s="81">
        <f t="shared" si="58"/>
        <v>219074.2</v>
      </c>
      <c r="F293" s="81">
        <f t="shared" si="58"/>
        <v>4734.6000000000004</v>
      </c>
      <c r="G293" s="81">
        <f t="shared" si="58"/>
        <v>42396.067999999999</v>
      </c>
      <c r="H293" s="81" t="s">
        <v>310</v>
      </c>
      <c r="I293" s="81">
        <f t="shared" si="58"/>
        <v>152160.6</v>
      </c>
    </row>
    <row r="294" spans="1:9" ht="10" x14ac:dyDescent="0.2">
      <c r="A294" s="90" t="s">
        <v>47</v>
      </c>
      <c r="B294" s="81">
        <f>AVERAGE(B180:B184)</f>
        <v>454718.37084276619</v>
      </c>
      <c r="C294" s="81">
        <f t="shared" ref="C294:I294" si="59">AVERAGE(C180:C184)</f>
        <v>9099.02</v>
      </c>
      <c r="D294" s="81">
        <f t="shared" si="59"/>
        <v>16604.116000000002</v>
      </c>
      <c r="E294" s="81">
        <f t="shared" si="59"/>
        <v>315261</v>
      </c>
      <c r="F294" s="81">
        <f t="shared" si="59"/>
        <v>7006.2</v>
      </c>
      <c r="G294" s="81">
        <f t="shared" si="59"/>
        <v>66364.545701360286</v>
      </c>
      <c r="H294" s="81">
        <f>AVERAGE(H180:H184)</f>
        <v>96.2</v>
      </c>
      <c r="I294" s="81">
        <f t="shared" si="59"/>
        <v>176062.2</v>
      </c>
    </row>
    <row r="295" spans="1:9" ht="10" x14ac:dyDescent="0.2">
      <c r="A295" s="90" t="s">
        <v>48</v>
      </c>
      <c r="B295" s="81">
        <f>AVERAGE(B185:B189)</f>
        <v>1182319.8805316943</v>
      </c>
      <c r="C295" s="81">
        <f t="shared" ref="C295:I295" si="60">AVERAGE(C185:C189)</f>
        <v>50954.563000000002</v>
      </c>
      <c r="D295" s="81">
        <f t="shared" si="60"/>
        <v>61592.5</v>
      </c>
      <c r="E295" s="81">
        <f t="shared" si="60"/>
        <v>806186.2</v>
      </c>
      <c r="F295" s="81">
        <f t="shared" si="60"/>
        <v>16499.216363636362</v>
      </c>
      <c r="G295" s="81">
        <f t="shared" si="60"/>
        <v>152456.17975624901</v>
      </c>
      <c r="H295" s="81">
        <f>AVERAGE(H185:H189)</f>
        <v>2231.8000000000002</v>
      </c>
      <c r="I295" s="81">
        <f t="shared" si="60"/>
        <v>591844.4</v>
      </c>
    </row>
    <row r="296" spans="1:9" ht="10" x14ac:dyDescent="0.2">
      <c r="A296" s="90" t="s">
        <v>49</v>
      </c>
      <c r="B296" s="81">
        <f>AVERAGE(B190:B194)</f>
        <v>742151.81973096437</v>
      </c>
      <c r="C296" s="81">
        <f t="shared" ref="C296:I296" si="61">AVERAGE(C190:C194)</f>
        <v>38468.076800000003</v>
      </c>
      <c r="D296" s="81">
        <f t="shared" si="61"/>
        <v>41652.6</v>
      </c>
      <c r="E296" s="81">
        <f t="shared" si="61"/>
        <v>486347.45544843574</v>
      </c>
      <c r="F296" s="81">
        <f t="shared" si="61"/>
        <v>13931.61193548387</v>
      </c>
      <c r="G296" s="81">
        <f t="shared" si="61"/>
        <v>123383.16479141633</v>
      </c>
      <c r="H296" s="81">
        <f t="shared" si="61"/>
        <v>1985.864</v>
      </c>
      <c r="I296" s="81">
        <f t="shared" si="61"/>
        <v>356983.81799999997</v>
      </c>
    </row>
    <row r="297" spans="1:9" ht="10" x14ac:dyDescent="0.2">
      <c r="A297" s="53">
        <v>2011</v>
      </c>
      <c r="B297" s="81">
        <f t="shared" ref="B297:I297" si="62">B195</f>
        <v>1004069.1424688505</v>
      </c>
      <c r="C297" s="81">
        <f t="shared" si="62"/>
        <v>69331.933000000005</v>
      </c>
      <c r="D297" s="81">
        <f t="shared" si="62"/>
        <v>66140.899999999994</v>
      </c>
      <c r="E297" s="81">
        <f t="shared" si="62"/>
        <v>668232</v>
      </c>
      <c r="F297" s="81">
        <f t="shared" si="62"/>
        <v>20838.825471698114</v>
      </c>
      <c r="G297" s="81">
        <f t="shared" si="62"/>
        <v>173059.70601141709</v>
      </c>
      <c r="H297" s="81">
        <f t="shared" si="62"/>
        <v>1262.8800000000001</v>
      </c>
      <c r="I297" s="81">
        <f t="shared" si="62"/>
        <v>473119</v>
      </c>
    </row>
    <row r="298" spans="1:9" ht="10" x14ac:dyDescent="0.2">
      <c r="A298" s="53">
        <v>2012</v>
      </c>
      <c r="B298" s="81">
        <f t="shared" ref="B298:I298" si="63">B196</f>
        <v>865878.58328160632</v>
      </c>
      <c r="C298" s="81">
        <f t="shared" si="63"/>
        <v>57775</v>
      </c>
      <c r="D298" s="81">
        <f t="shared" si="63"/>
        <v>64480.299999999996</v>
      </c>
      <c r="E298" s="81">
        <f t="shared" si="63"/>
        <v>583554</v>
      </c>
      <c r="F298" s="81">
        <f t="shared" si="63"/>
        <v>28480.235593220339</v>
      </c>
      <c r="G298" s="81">
        <f t="shared" si="63"/>
        <v>116431.6236778482</v>
      </c>
      <c r="H298" s="81">
        <f t="shared" si="63"/>
        <v>3424.09</v>
      </c>
      <c r="I298" s="81">
        <f t="shared" si="63"/>
        <v>453916</v>
      </c>
    </row>
    <row r="299" spans="1:9" ht="10" x14ac:dyDescent="0.2">
      <c r="A299" s="53">
        <v>2013</v>
      </c>
      <c r="B299" s="81">
        <f t="shared" ref="B299:I299" si="64">B197</f>
        <v>1502416.950368061</v>
      </c>
      <c r="C299" s="81">
        <f t="shared" si="64"/>
        <v>98718.645999999993</v>
      </c>
      <c r="D299" s="81">
        <f t="shared" si="64"/>
        <v>81833.244142918076</v>
      </c>
      <c r="E299" s="81">
        <f t="shared" si="64"/>
        <v>1129218</v>
      </c>
      <c r="F299" s="81">
        <f t="shared" si="64"/>
        <v>51581.902040816327</v>
      </c>
      <c r="G299" s="81">
        <f t="shared" si="64"/>
        <v>268223.01735898777</v>
      </c>
      <c r="H299" s="81">
        <f t="shared" si="64"/>
        <v>3699.96</v>
      </c>
      <c r="I299" s="81">
        <f t="shared" si="64"/>
        <v>776279</v>
      </c>
    </row>
    <row r="300" spans="1:9" ht="10" x14ac:dyDescent="0.2">
      <c r="A300" s="53">
        <v>2014</v>
      </c>
      <c r="B300" s="81">
        <f t="shared" ref="B300:I300" si="65">B198</f>
        <v>1532536.7490642122</v>
      </c>
      <c r="C300" s="81">
        <f t="shared" si="65"/>
        <v>118774.33500000001</v>
      </c>
      <c r="D300" s="81">
        <f t="shared" si="65"/>
        <v>81653.578412704373</v>
      </c>
      <c r="E300" s="81">
        <f t="shared" si="65"/>
        <v>1133398</v>
      </c>
      <c r="F300" s="81">
        <f t="shared" si="65"/>
        <v>56241.201351351352</v>
      </c>
      <c r="G300" s="81">
        <f t="shared" si="65"/>
        <v>327129.03622808063</v>
      </c>
      <c r="H300" s="81">
        <f t="shared" si="65"/>
        <v>3760.52</v>
      </c>
      <c r="I300" s="81">
        <f t="shared" si="65"/>
        <v>741725</v>
      </c>
    </row>
    <row r="301" spans="1:9" ht="10" x14ac:dyDescent="0.2">
      <c r="A301" s="53">
        <v>2015</v>
      </c>
      <c r="B301" s="81">
        <f t="shared" ref="B301:I301" si="66">B199</f>
        <v>1841282.8796822799</v>
      </c>
      <c r="C301" s="81">
        <f t="shared" si="66"/>
        <v>107460.413</v>
      </c>
      <c r="D301" s="81">
        <f t="shared" si="66"/>
        <v>111588.65</v>
      </c>
      <c r="E301" s="81">
        <f t="shared" si="66"/>
        <v>1324277</v>
      </c>
      <c r="F301" s="81">
        <f t="shared" si="66"/>
        <v>58799.65</v>
      </c>
      <c r="G301" s="81">
        <f t="shared" si="66"/>
        <v>353030.54074074072</v>
      </c>
      <c r="H301" s="81">
        <f t="shared" si="66"/>
        <v>10751.89</v>
      </c>
      <c r="I301" s="81">
        <f t="shared" si="66"/>
        <v>946879</v>
      </c>
    </row>
    <row r="302" spans="1:9" ht="10" x14ac:dyDescent="0.2">
      <c r="A302" s="53">
        <v>2016</v>
      </c>
      <c r="B302" s="81">
        <f t="shared" ref="B302:I302" si="67">B200</f>
        <v>1001158.5</v>
      </c>
      <c r="C302" s="81">
        <f t="shared" si="67"/>
        <v>70527.297000000006</v>
      </c>
      <c r="D302" s="81">
        <f t="shared" si="67"/>
        <v>61867</v>
      </c>
      <c r="E302" s="81">
        <f t="shared" si="67"/>
        <v>696759</v>
      </c>
      <c r="F302" s="81">
        <f t="shared" si="67"/>
        <v>34876.800000000003</v>
      </c>
      <c r="G302" s="81">
        <f t="shared" si="67"/>
        <v>174939</v>
      </c>
      <c r="H302" s="81">
        <f t="shared" si="67"/>
        <v>4233.8500000000004</v>
      </c>
      <c r="I302" s="81">
        <f t="shared" si="67"/>
        <v>519624</v>
      </c>
    </row>
    <row r="303" spans="1:9" ht="10" x14ac:dyDescent="0.2">
      <c r="A303" s="53">
        <v>2017</v>
      </c>
      <c r="B303" s="81">
        <f t="shared" ref="B303" si="68">B201</f>
        <v>745266.9</v>
      </c>
      <c r="C303" s="81">
        <f t="shared" ref="C303:I303" si="69">C201</f>
        <v>29054</v>
      </c>
      <c r="D303" s="81">
        <f t="shared" si="69"/>
        <v>66770.899999999994</v>
      </c>
      <c r="E303" s="81">
        <f t="shared" si="69"/>
        <v>509783</v>
      </c>
      <c r="F303" s="81">
        <f t="shared" si="69"/>
        <v>21169.5</v>
      </c>
      <c r="G303" s="81">
        <f t="shared" si="69"/>
        <v>141845</v>
      </c>
      <c r="H303" s="81">
        <f t="shared" si="69"/>
        <v>1770.84</v>
      </c>
      <c r="I303" s="81">
        <f t="shared" si="69"/>
        <v>336163</v>
      </c>
    </row>
    <row r="304" spans="1:9" ht="10" x14ac:dyDescent="0.2">
      <c r="A304" s="123">
        <v>2018</v>
      </c>
      <c r="B304" s="81">
        <f t="shared" ref="B304" si="70">B202</f>
        <v>495090.8</v>
      </c>
      <c r="C304" s="81">
        <f t="shared" ref="C304:I304" si="71">C202</f>
        <v>13134</v>
      </c>
      <c r="D304" s="81">
        <f t="shared" si="71"/>
        <v>31166.799999999999</v>
      </c>
      <c r="E304" s="81">
        <f t="shared" si="71"/>
        <v>334471</v>
      </c>
      <c r="F304" s="81">
        <f t="shared" si="71"/>
        <v>18342.2</v>
      </c>
      <c r="G304" s="81">
        <f t="shared" si="71"/>
        <v>76388</v>
      </c>
      <c r="H304" s="81">
        <f t="shared" si="71"/>
        <v>1335.81</v>
      </c>
      <c r="I304" s="81">
        <f t="shared" si="71"/>
        <v>256413</v>
      </c>
    </row>
    <row r="305" spans="1:9" ht="10" x14ac:dyDescent="0.2">
      <c r="A305" s="123">
        <v>2019</v>
      </c>
      <c r="B305" s="81">
        <f t="shared" ref="B305" si="72">B203</f>
        <v>509572</v>
      </c>
      <c r="C305" s="81">
        <f t="shared" ref="C305:I305" si="73">C203</f>
        <v>10491</v>
      </c>
      <c r="D305" s="81">
        <f t="shared" si="73"/>
        <v>23195</v>
      </c>
      <c r="E305" s="81">
        <f t="shared" si="73"/>
        <v>384147</v>
      </c>
      <c r="F305" s="81">
        <f t="shared" si="73"/>
        <v>20896</v>
      </c>
      <c r="G305" s="81">
        <f t="shared" si="73"/>
        <v>76902</v>
      </c>
      <c r="H305" s="81">
        <f t="shared" si="73"/>
        <v>1442</v>
      </c>
      <c r="I305" s="81">
        <f t="shared" si="73"/>
        <v>300077</v>
      </c>
    </row>
    <row r="306" spans="1:9" ht="10" x14ac:dyDescent="0.2">
      <c r="A306" s="123">
        <v>2020</v>
      </c>
      <c r="B306" s="81">
        <f t="shared" ref="B306" si="74">B204</f>
        <v>775672.45</v>
      </c>
      <c r="C306" s="81">
        <f t="shared" ref="C306:I306" si="75">C204</f>
        <v>34254</v>
      </c>
      <c r="D306" s="81">
        <f t="shared" si="75"/>
        <v>41525.449999999997</v>
      </c>
      <c r="E306" s="81">
        <f t="shared" si="75"/>
        <v>547253</v>
      </c>
      <c r="F306" s="81">
        <f t="shared" si="75"/>
        <v>25660.9</v>
      </c>
      <c r="G306" s="81">
        <f t="shared" si="75"/>
        <v>120830</v>
      </c>
      <c r="H306" s="81">
        <f t="shared" si="75"/>
        <v>1772</v>
      </c>
      <c r="I306" s="81">
        <f t="shared" si="75"/>
        <v>397979</v>
      </c>
    </row>
    <row r="307" spans="1:9" ht="10" x14ac:dyDescent="0.2">
      <c r="A307" s="123">
        <v>2021</v>
      </c>
      <c r="B307" s="81">
        <f t="shared" ref="B307" si="76">B205</f>
        <v>682073.7</v>
      </c>
      <c r="C307" s="81">
        <f t="shared" ref="C307:I307" si="77">C205</f>
        <v>28552</v>
      </c>
      <c r="D307" s="81">
        <f t="shared" si="77"/>
        <v>48666.7</v>
      </c>
      <c r="E307" s="81">
        <f t="shared" si="77"/>
        <v>472555</v>
      </c>
      <c r="F307" s="81">
        <f t="shared" si="77"/>
        <v>24126</v>
      </c>
      <c r="G307" s="81">
        <f t="shared" si="77"/>
        <v>85787</v>
      </c>
      <c r="H307" s="81">
        <f t="shared" si="77"/>
        <v>1656</v>
      </c>
      <c r="I307" s="81">
        <f t="shared" si="77"/>
        <v>369890</v>
      </c>
    </row>
    <row r="308" spans="1:9" ht="10" x14ac:dyDescent="0.2">
      <c r="A308" s="123">
        <v>2022</v>
      </c>
      <c r="B308" s="81">
        <f>B206</f>
        <v>1040570</v>
      </c>
      <c r="C308" s="81">
        <f t="shared" ref="C308:I309" si="78">C206</f>
        <v>37142</v>
      </c>
      <c r="D308" s="81">
        <f t="shared" si="78"/>
        <v>60464.800000000003</v>
      </c>
      <c r="E308" s="81">
        <f t="shared" si="78"/>
        <v>764790</v>
      </c>
      <c r="F308" s="81">
        <f t="shared" si="78"/>
        <v>29016</v>
      </c>
      <c r="G308" s="81">
        <f t="shared" si="78"/>
        <v>213624</v>
      </c>
      <c r="H308" s="81">
        <f t="shared" si="78"/>
        <v>1230</v>
      </c>
      <c r="I308" s="81">
        <f t="shared" si="78"/>
        <v>510101</v>
      </c>
    </row>
    <row r="309" spans="1:9" x14ac:dyDescent="0.2">
      <c r="A309" s="123" t="s">
        <v>364</v>
      </c>
      <c r="B309" s="81">
        <f>B207</f>
        <v>948576</v>
      </c>
      <c r="C309" s="81" t="str">
        <f t="shared" si="78"/>
        <v>NA</v>
      </c>
      <c r="D309" s="81" t="str">
        <f t="shared" si="78"/>
        <v>NA</v>
      </c>
      <c r="E309" s="81" t="str">
        <f t="shared" si="78"/>
        <v>NA</v>
      </c>
      <c r="F309" s="81" t="str">
        <f t="shared" si="78"/>
        <v>NA</v>
      </c>
      <c r="G309" s="81" t="str">
        <f t="shared" si="78"/>
        <v>NA</v>
      </c>
      <c r="H309" s="81" t="str">
        <f t="shared" si="78"/>
        <v>NA</v>
      </c>
      <c r="I309" s="81" t="str">
        <f t="shared" si="78"/>
        <v>NA</v>
      </c>
    </row>
    <row r="310" spans="1:9" ht="10" x14ac:dyDescent="0.2">
      <c r="A310" s="123"/>
      <c r="B310" s="81"/>
      <c r="D310" s="162"/>
      <c r="E310" s="81"/>
      <c r="F310" s="81"/>
      <c r="H310" s="162"/>
      <c r="I310" s="81"/>
    </row>
    <row r="311" spans="1:9" ht="25.5" customHeight="1" x14ac:dyDescent="0.2">
      <c r="A311" s="1007" t="s">
        <v>530</v>
      </c>
      <c r="B311" s="1007"/>
      <c r="C311" s="1007"/>
      <c r="D311" s="1007"/>
      <c r="E311" s="1007"/>
      <c r="F311" s="1007"/>
      <c r="G311" s="1007"/>
      <c r="H311" s="1007"/>
      <c r="I311" s="1007"/>
    </row>
    <row r="312" spans="1:9" ht="20.25" customHeight="1" x14ac:dyDescent="0.2">
      <c r="A312" s="946" t="str">
        <f>A208</f>
        <v xml:space="preserve">a/  As reported in Appendix B tables.  Spring Chinook data in tables B-12 and B-13, Summer Chinook data in B-14, Fall Chinook data in Tables B-15-19.  </v>
      </c>
      <c r="B312" s="946"/>
      <c r="C312" s="946"/>
      <c r="D312" s="946"/>
      <c r="E312" s="946"/>
      <c r="F312" s="946"/>
      <c r="G312" s="946"/>
      <c r="H312" s="946"/>
      <c r="I312" s="946"/>
    </row>
    <row r="313" spans="1:9" ht="22.5" customHeight="1" x14ac:dyDescent="0.2">
      <c r="A313" s="946" t="str">
        <f>A209</f>
        <v>b/ Includes lower river, Willamette, and upriver spring Chinook, which also includes Snake River summer Chinook.  Excludes Select Area spring Chinook.</v>
      </c>
      <c r="B313" s="946"/>
      <c r="C313" s="946"/>
      <c r="D313" s="946"/>
      <c r="E313" s="946"/>
      <c r="F313" s="946"/>
      <c r="G313" s="946"/>
      <c r="H313" s="946"/>
      <c r="I313" s="946"/>
    </row>
    <row r="314" spans="1:9" ht="12" customHeight="1" x14ac:dyDescent="0.2">
      <c r="A314" s="946" t="str">
        <f>A210</f>
        <v xml:space="preserve">c/ Upper Columbia Summer Chinook destined for areas upstream of the Snake River. </v>
      </c>
      <c r="B314" s="946"/>
      <c r="C314" s="946"/>
      <c r="D314" s="946"/>
      <c r="E314" s="946"/>
      <c r="F314" s="946"/>
      <c r="G314" s="946"/>
      <c r="H314" s="946"/>
      <c r="I314" s="946"/>
    </row>
    <row r="315" spans="1:9" ht="12" customHeight="1" x14ac:dyDescent="0.2">
      <c r="A315" s="946" t="str">
        <f>A211</f>
        <v>d/ Includes LRH,LRW,SCH,MCB and URB stocks.  Excludes Select Area Brights (SAB).</v>
      </c>
      <c r="B315" s="946"/>
      <c r="C315" s="946"/>
      <c r="D315" s="946"/>
      <c r="E315" s="946"/>
      <c r="F315" s="946"/>
      <c r="G315" s="946"/>
      <c r="H315" s="946"/>
      <c r="I315" s="946"/>
    </row>
    <row r="316" spans="1:9" ht="12" customHeight="1" x14ac:dyDescent="0.2">
      <c r="A316" s="946" t="str">
        <f>A212</f>
        <v>e/ Preliminary.</v>
      </c>
      <c r="B316" s="946"/>
      <c r="C316" s="946"/>
      <c r="D316" s="946"/>
      <c r="E316" s="946"/>
      <c r="F316" s="946"/>
      <c r="G316" s="946"/>
      <c r="H316" s="946"/>
      <c r="I316" s="946"/>
    </row>
    <row r="317" spans="1:9" ht="12" customHeight="1" x14ac:dyDescent="0.3">
      <c r="A317" s="337"/>
      <c r="B317" s="320"/>
      <c r="C317" s="320"/>
      <c r="D317" s="320"/>
      <c r="E317" s="320"/>
      <c r="F317" s="320"/>
      <c r="G317" s="320"/>
      <c r="H317" s="320"/>
      <c r="I317" s="320"/>
    </row>
    <row r="318" spans="1:9" ht="12" customHeight="1" x14ac:dyDescent="0.2">
      <c r="A318" s="53"/>
      <c r="B318" s="318"/>
      <c r="C318" s="318"/>
      <c r="D318" s="318"/>
      <c r="E318" s="318"/>
      <c r="F318" s="318"/>
      <c r="G318" s="318"/>
      <c r="H318" s="318"/>
      <c r="I318" s="318"/>
    </row>
    <row r="319" spans="1:9" ht="12" customHeight="1" x14ac:dyDescent="0.2">
      <c r="A319" s="53"/>
      <c r="B319" s="318"/>
      <c r="C319" s="318"/>
      <c r="D319" s="318"/>
      <c r="E319" s="318"/>
      <c r="F319" s="318"/>
      <c r="G319" s="318"/>
      <c r="H319" s="318"/>
      <c r="I319" s="318"/>
    </row>
    <row r="320" spans="1:9" ht="12" customHeight="1" x14ac:dyDescent="0.2">
      <c r="A320" s="53"/>
      <c r="B320" s="318"/>
      <c r="C320" s="318"/>
      <c r="D320" s="318"/>
      <c r="E320" s="318"/>
      <c r="F320" s="318"/>
      <c r="G320" s="318"/>
      <c r="H320" s="318"/>
      <c r="I320" s="318"/>
    </row>
    <row r="321" spans="1:9" ht="12" customHeight="1" x14ac:dyDescent="0.2">
      <c r="A321" s="53"/>
      <c r="B321" s="334"/>
      <c r="C321" s="334"/>
      <c r="D321" s="334"/>
      <c r="E321" s="334"/>
      <c r="F321" s="334"/>
      <c r="G321" s="334"/>
      <c r="H321" s="334"/>
      <c r="I321" s="334"/>
    </row>
    <row r="322" spans="1:9" ht="12" customHeight="1" x14ac:dyDescent="0.25">
      <c r="A322" s="338"/>
      <c r="B322" s="334"/>
      <c r="C322" s="334"/>
      <c r="D322" s="334"/>
      <c r="E322" s="334"/>
      <c r="F322" s="334"/>
      <c r="G322" s="334"/>
      <c r="H322" s="334"/>
      <c r="I322" s="334"/>
    </row>
    <row r="323" spans="1:9" ht="12" customHeight="1" x14ac:dyDescent="0.2">
      <c r="A323" s="123"/>
      <c r="B323" s="321"/>
      <c r="C323" s="321"/>
      <c r="D323" s="321"/>
      <c r="E323" s="321"/>
      <c r="F323" s="321"/>
      <c r="G323" s="321"/>
      <c r="H323" s="321"/>
      <c r="I323" s="321"/>
    </row>
    <row r="324" spans="1:9" ht="12" customHeight="1" x14ac:dyDescent="0.2">
      <c r="A324" s="123"/>
      <c r="B324" s="321"/>
      <c r="C324" s="321"/>
      <c r="D324" s="321"/>
      <c r="E324" s="321"/>
      <c r="F324" s="321"/>
      <c r="G324" s="321"/>
      <c r="H324" s="321"/>
      <c r="I324" s="321"/>
    </row>
    <row r="325" spans="1:9" ht="12" customHeight="1" x14ac:dyDescent="0.2">
      <c r="A325" s="123"/>
      <c r="B325" s="321"/>
      <c r="C325" s="321"/>
      <c r="D325" s="321"/>
      <c r="E325" s="321"/>
      <c r="F325" s="321"/>
      <c r="G325" s="321"/>
      <c r="H325" s="321"/>
      <c r="I325" s="321"/>
    </row>
    <row r="326" spans="1:9" ht="12" customHeight="1" x14ac:dyDescent="0.2">
      <c r="A326" s="53"/>
      <c r="B326" s="318"/>
      <c r="C326" s="318"/>
      <c r="D326" s="318"/>
      <c r="E326" s="318"/>
      <c r="F326" s="318"/>
      <c r="G326" s="318"/>
      <c r="H326" s="318"/>
      <c r="I326" s="318"/>
    </row>
    <row r="327" spans="1:9" ht="12" customHeight="1" x14ac:dyDescent="0.2">
      <c r="A327" s="53"/>
      <c r="B327" s="318"/>
      <c r="C327" s="318"/>
      <c r="D327" s="318"/>
      <c r="E327" s="318"/>
      <c r="F327" s="318"/>
      <c r="G327" s="318"/>
      <c r="H327" s="318"/>
      <c r="I327" s="318"/>
    </row>
    <row r="328" spans="1:9" ht="12" customHeight="1" x14ac:dyDescent="0.2">
      <c r="A328" s="53"/>
      <c r="B328" s="318"/>
      <c r="C328" s="318"/>
      <c r="D328" s="318"/>
      <c r="E328" s="318"/>
      <c r="F328" s="318"/>
      <c r="G328" s="318"/>
      <c r="H328" s="318"/>
      <c r="I328" s="318"/>
    </row>
    <row r="329" spans="1:9" ht="12" customHeight="1" x14ac:dyDescent="0.2">
      <c r="A329" s="123"/>
      <c r="B329" s="321"/>
      <c r="C329" s="321"/>
      <c r="D329" s="321"/>
      <c r="E329" s="321"/>
      <c r="F329" s="321"/>
      <c r="G329" s="321"/>
      <c r="H329" s="321"/>
      <c r="I329" s="321"/>
    </row>
    <row r="330" spans="1:9" ht="12" customHeight="1" x14ac:dyDescent="0.2">
      <c r="A330" s="123"/>
      <c r="B330" s="321"/>
      <c r="C330" s="321"/>
      <c r="D330" s="321"/>
      <c r="E330" s="321"/>
      <c r="F330" s="321"/>
      <c r="G330" s="321"/>
      <c r="H330" s="321"/>
      <c r="I330" s="321"/>
    </row>
  </sheetData>
  <customSheetViews>
    <customSheetView guid="{EF5D9E67-CDBC-4DA7-AF4B-457CDBE1825C}" showGridLines="0" printArea="1">
      <pane xSplit="1" ySplit="5" topLeftCell="C6" activePane="bottomRight" state="frozen"/>
      <selection pane="bottomRight" activeCell="L34" sqref="L34"/>
      <rowBreaks count="5" manualBreakCount="5">
        <brk id="44" max="21" man="1"/>
        <brk id="88" max="16383" man="1"/>
        <brk id="132" max="21" man="1"/>
        <brk id="287" max="16383" man="1"/>
        <brk id="336" max="16383" man="1"/>
      </rowBreaks>
      <pageMargins left="0" right="0" top="0" bottom="0" header="0" footer="0"/>
      <pageSetup scale="80" fitToWidth="2" orientation="landscape" r:id="rId1"/>
      <headerFooter alignWithMargins="0"/>
    </customSheetView>
    <customSheetView guid="{803B97A9-0AF5-4FA4-9F0C-810C2BEAFCD3}" showPageBreaks="1" showGridLines="0" showRuler="0">
      <pane xSplit="1" ySplit="5" topLeftCell="C6" activePane="bottomRight" state="frozen"/>
      <selection pane="bottomRight" sqref="A1:IV65536"/>
      <rowBreaks count="5" manualBreakCount="5">
        <brk id="37" max="21" man="1"/>
        <brk id="74" max="16383" man="1"/>
        <brk id="111" max="21" man="1"/>
        <brk id="249" max="16383" man="1"/>
        <brk id="292" max="16383" man="1"/>
      </rowBreaks>
      <pageMargins left="0" right="0" top="0" bottom="0" header="0" footer="0"/>
      <pageSetup scale="80" fitToWidth="2" orientation="landscape" r:id="rId2"/>
      <headerFooter alignWithMargins="0"/>
    </customSheetView>
    <customSheetView guid="{5AE94949-FC73-44C2-96F8-94154186EF22}" showPageBreaks="1" showGridLines="0" showRuler="0">
      <pane xSplit="1" ySplit="5" topLeftCell="C6" activePane="bottomRight" state="frozen"/>
      <selection pane="bottomRight" activeCell="X26" sqref="X26"/>
      <rowBreaks count="3" manualBreakCount="3">
        <brk id="35" max="21" man="1"/>
        <brk id="70" max="16383" man="1"/>
        <brk id="105" max="21" man="1"/>
      </rowBreaks>
      <pageMargins left="0" right="0" top="0" bottom="0" header="0" footer="0"/>
      <pageSetup scale="80" fitToWidth="2" orientation="landscape" r:id="rId3"/>
      <headerFooter alignWithMargins="0"/>
    </customSheetView>
    <customSheetView guid="{CD5E8C7E-750A-46DA-942B-F5133C1E4099}" showPageBreaks="1" showGridLines="0" showRuler="0">
      <pane xSplit="1" ySplit="5" topLeftCell="C6" activePane="bottomRight" state="frozen"/>
      <selection pane="bottomRight" sqref="A1:IV65536"/>
      <rowBreaks count="5" manualBreakCount="5">
        <brk id="37" max="21" man="1"/>
        <brk id="74" max="16383" man="1"/>
        <brk id="111" max="21" man="1"/>
        <brk id="249" max="16383" man="1"/>
        <brk id="292" max="16383" man="1"/>
      </rowBreaks>
      <pageMargins left="0" right="0" top="0" bottom="0" header="0" footer="0"/>
      <pageSetup scale="80" fitToWidth="2" orientation="landscape" r:id="rId4"/>
      <headerFooter alignWithMargins="0"/>
    </customSheetView>
    <customSheetView guid="{BBF7E6D9-D6DC-4A8E-B6D8-078D86A9ABA9}" showPageBreaks="1" showGridLines="0" showRuler="0">
      <pane xSplit="1" ySplit="5" topLeftCell="C6" activePane="bottomRight" state="frozen"/>
      <selection pane="bottomRight" sqref="A1:IV65536"/>
      <rowBreaks count="5" manualBreakCount="5">
        <brk id="37" max="21" man="1"/>
        <brk id="74" max="16383" man="1"/>
        <brk id="111" max="21" man="1"/>
        <brk id="249" max="16383" man="1"/>
        <brk id="292" max="16383" man="1"/>
      </rowBreaks>
      <pageMargins left="0" right="0" top="0" bottom="0" header="0" footer="0"/>
      <pageSetup scale="80" fitToWidth="2" orientation="landscape" r:id="rId5"/>
      <headerFooter alignWithMargins="0"/>
    </customSheetView>
    <customSheetView guid="{622B48C2-7B56-4B1F-A7B4-4660CCA8C989}" showPageBreaks="1" showGridLines="0" printArea="1" showRuler="0">
      <pane xSplit="1" ySplit="5" topLeftCell="B119" activePane="bottomRight" state="frozen"/>
      <selection pane="bottomRight" activeCell="A140" sqref="A140:V141"/>
      <rowBreaks count="3" manualBreakCount="3">
        <brk id="34" max="21" man="1"/>
        <brk id="68" max="16383" man="1"/>
        <brk id="102" max="21" man="1"/>
      </rowBreaks>
      <pageMargins left="0" right="0" top="0" bottom="0" header="0" footer="0"/>
      <pageSetup scale="80" fitToWidth="2" orientation="landscape" r:id="rId6"/>
      <headerFooter alignWithMargins="0"/>
    </customSheetView>
    <customSheetView guid="{1BB9C890-5E21-46C2-BAFE-D361E72979A8}" showGridLines="0" showRuler="0">
      <pane xSplit="1" ySplit="5" topLeftCell="B119" activePane="bottomRight" state="frozen"/>
      <selection pane="bottomRight" activeCell="A140" sqref="A140:V141"/>
      <rowBreaks count="3" manualBreakCount="3">
        <brk id="34" max="21" man="1"/>
        <brk id="68" max="16383" man="1"/>
        <brk id="102" max="21" man="1"/>
      </rowBreaks>
      <pageMargins left="0" right="0" top="0" bottom="0" header="0" footer="0"/>
      <pageSetup scale="80" fitToWidth="2" orientation="landscape" r:id="rId7"/>
      <headerFooter alignWithMargins="0"/>
    </customSheetView>
    <customSheetView guid="{4E64E44E-C413-40AC-A3E9-46A65E2E50C1}" showPageBreaks="1" showGridLines="0" printArea="1" showRuler="0">
      <pane xSplit="1" ySplit="5" topLeftCell="C6" activePane="bottomRight" state="frozen"/>
      <selection pane="bottomRight" sqref="A1:IV65536"/>
      <rowBreaks count="3" manualBreakCount="3">
        <brk id="35" max="21" man="1"/>
        <brk id="70" max="16383" man="1"/>
        <brk id="105" max="21" man="1"/>
      </rowBreaks>
      <pageMargins left="0" right="0" top="0" bottom="0" header="0" footer="0"/>
      <pageSetup scale="80" fitToWidth="2" orientation="landscape" r:id="rId8"/>
      <headerFooter alignWithMargins="0"/>
    </customSheetView>
    <customSheetView guid="{5AF37BD3-DE11-4EB0-B468-40F0C613EAAC}" showPageBreaks="1" showGridLines="0" showRuler="0">
      <pane xSplit="1" ySplit="5" topLeftCell="B267" activePane="bottomRight" state="frozen"/>
      <selection pane="bottomRight" activeCell="A290" sqref="A290:V290"/>
      <rowBreaks count="8" manualBreakCount="8">
        <brk id="35" max="21" man="1"/>
        <brk id="70" max="16383" man="1"/>
        <brk id="105" max="21" man="1"/>
        <brk id="155" max="16383" man="1"/>
        <brk id="205" max="16383" man="1"/>
        <brk id="254" max="16383" man="1"/>
        <brk id="303" max="16383" man="1"/>
        <brk id="352" max="16383" man="1"/>
      </rowBreaks>
      <pageMargins left="0" right="0" top="0" bottom="0" header="0" footer="0"/>
      <pageSetup scale="80" fitToWidth="2" orientation="landscape" r:id="rId9"/>
      <headerFooter alignWithMargins="0"/>
    </customSheetView>
    <customSheetView guid="{8B1E0859-77EF-4DDB-A81F-104DBA348B31}" scale="166" showPageBreaks="1" showGridLines="0" printArea="1">
      <pane xSplit="1" ySplit="5" topLeftCell="B145" activePane="bottomRight" state="frozen"/>
      <selection pane="bottomRight" activeCell="A159" sqref="A159:V160"/>
      <rowBreaks count="5" manualBreakCount="5">
        <brk id="38" max="21" man="1"/>
        <brk id="76" max="16383" man="1"/>
        <brk id="114" max="21" man="1"/>
        <brk id="257" max="16383" man="1"/>
        <brk id="302" max="16383" man="1"/>
      </rowBreaks>
      <pageMargins left="0" right="0" top="0" bottom="0" header="0" footer="0"/>
      <pageSetup scale="80" fitToWidth="2" orientation="landscape" r:id="rId10"/>
      <headerFooter alignWithMargins="0"/>
    </customSheetView>
    <customSheetView guid="{56968ECB-F4FE-477A-8A39-9E820F23F3B6}" showGridLines="0">
      <pane xSplit="1" ySplit="5" topLeftCell="C6" activePane="bottomRight" state="frozen"/>
      <selection pane="bottomRight" activeCell="A6" sqref="A6:V6"/>
      <rowBreaks count="5" manualBreakCount="5">
        <brk id="39" max="21" man="1"/>
        <brk id="78" max="16383" man="1"/>
        <brk id="117" max="21" man="1"/>
        <brk id="263" max="16383" man="1"/>
        <brk id="310" max="16383" man="1"/>
      </rowBreaks>
      <pageMargins left="0" right="0" top="0" bottom="0" header="0" footer="0"/>
      <pageSetup scale="80" fitToWidth="2" orientation="landscape" r:id="rId11"/>
      <headerFooter alignWithMargins="0"/>
    </customSheetView>
    <customSheetView guid="{951E20F6-66AF-4739-924D-9C0B166AA065}" showPageBreaks="1" showGridLines="0" showRuler="0">
      <pane xSplit="1" ySplit="5" topLeftCell="B308" activePane="bottomRight" state="frozen"/>
      <selection pane="bottomRight" activeCell="A228" sqref="A228:V329"/>
      <rowBreaks count="5" manualBreakCount="5">
        <brk id="37" max="21" man="1"/>
        <brk id="74" max="16383" man="1"/>
        <brk id="111" max="21" man="1"/>
        <brk id="249" max="16383" man="1"/>
        <brk id="292" max="16383" man="1"/>
      </rowBreaks>
      <pageMargins left="0" right="0" top="0" bottom="0" header="0" footer="0"/>
      <pageSetup scale="80" fitToWidth="2" orientation="landscape" r:id="rId12"/>
      <headerFooter alignWithMargins="0"/>
    </customSheetView>
  </customSheetViews>
  <mergeCells count="78">
    <mergeCell ref="A316:I316"/>
    <mergeCell ref="A53:I53"/>
    <mergeCell ref="G220:G221"/>
    <mergeCell ref="H220:H221"/>
    <mergeCell ref="I265:I268"/>
    <mergeCell ref="C266:D266"/>
    <mergeCell ref="F266:H266"/>
    <mergeCell ref="C267:C268"/>
    <mergeCell ref="E267:E268"/>
    <mergeCell ref="G267:G268"/>
    <mergeCell ref="H267:H268"/>
    <mergeCell ref="F55:H55"/>
    <mergeCell ref="B55:B57"/>
    <mergeCell ref="B159:B161"/>
    <mergeCell ref="A162:I162"/>
    <mergeCell ref="A208:I208"/>
    <mergeCell ref="A1:I1"/>
    <mergeCell ref="C159:D159"/>
    <mergeCell ref="F159:H159"/>
    <mergeCell ref="I159:I161"/>
    <mergeCell ref="C160:C161"/>
    <mergeCell ref="E160:E161"/>
    <mergeCell ref="G160:G161"/>
    <mergeCell ref="H160:H161"/>
    <mergeCell ref="A157:I157"/>
    <mergeCell ref="A108:A109"/>
    <mergeCell ref="A160:A161"/>
    <mergeCell ref="A58:I58"/>
    <mergeCell ref="C107:D107"/>
    <mergeCell ref="F107:H107"/>
    <mergeCell ref="A56:A57"/>
    <mergeCell ref="G4:G5"/>
    <mergeCell ref="H4:H5"/>
    <mergeCell ref="F3:H3"/>
    <mergeCell ref="I3:I5"/>
    <mergeCell ref="A6:I6"/>
    <mergeCell ref="B3:B5"/>
    <mergeCell ref="A4:A5"/>
    <mergeCell ref="C4:C5"/>
    <mergeCell ref="C3:D3"/>
    <mergeCell ref="E4:E5"/>
    <mergeCell ref="A105:I105"/>
    <mergeCell ref="I55:I57"/>
    <mergeCell ref="C56:C57"/>
    <mergeCell ref="E56:E57"/>
    <mergeCell ref="G56:G57"/>
    <mergeCell ref="H56:H57"/>
    <mergeCell ref="C55:D55"/>
    <mergeCell ref="A211:I211"/>
    <mergeCell ref="A210:I210"/>
    <mergeCell ref="I106:I109"/>
    <mergeCell ref="B107:B109"/>
    <mergeCell ref="A110:I110"/>
    <mergeCell ref="A209:I209"/>
    <mergeCell ref="C108:C109"/>
    <mergeCell ref="E108:E109"/>
    <mergeCell ref="G108:G109"/>
    <mergeCell ref="H108:H109"/>
    <mergeCell ref="A218:I218"/>
    <mergeCell ref="B219:B221"/>
    <mergeCell ref="A220:A221"/>
    <mergeCell ref="I219:I221"/>
    <mergeCell ref="C219:D219"/>
    <mergeCell ref="F219:H219"/>
    <mergeCell ref="C220:C221"/>
    <mergeCell ref="E220:E221"/>
    <mergeCell ref="A269:I269"/>
    <mergeCell ref="A312:I312"/>
    <mergeCell ref="A313:I313"/>
    <mergeCell ref="A314:I314"/>
    <mergeCell ref="A315:I315"/>
    <mergeCell ref="A311:I311"/>
    <mergeCell ref="A290:I290"/>
    <mergeCell ref="B266:B268"/>
    <mergeCell ref="A222:I222"/>
    <mergeCell ref="A243:I243"/>
    <mergeCell ref="A264:I264"/>
    <mergeCell ref="A267:A268"/>
  </mergeCells>
  <phoneticPr fontId="0" type="noConversion"/>
  <pageMargins left="1" right="1" top="1" bottom="1" header="0.5" footer="0.5"/>
  <pageSetup scale="76" fitToWidth="2" orientation="landscape" r:id="rId13"/>
  <headerFooter alignWithMargins="0"/>
  <rowBreaks count="5" manualBreakCount="5">
    <brk id="52" max="21" man="1"/>
    <brk id="104" max="16383" man="1"/>
    <brk id="156" max="21" man="1"/>
    <brk id="263" max="16383" man="1"/>
    <brk id="310" max="16383" man="1"/>
  </rowBreak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O111"/>
  <sheetViews>
    <sheetView showGridLines="0" zoomScaleNormal="100" workbookViewId="0">
      <pane ySplit="5" topLeftCell="A75" activePane="bottomLeft" state="frozen"/>
      <selection activeCell="J81" sqref="J81"/>
      <selection pane="bottomLeft" activeCell="J81" sqref="J81"/>
    </sheetView>
  </sheetViews>
  <sheetFormatPr defaultColWidth="9.1796875" defaultRowHeight="12" customHeight="1" x14ac:dyDescent="0.2"/>
  <cols>
    <col min="1" max="1" width="8.7265625" style="520" customWidth="1"/>
    <col min="2" max="2" width="9.7265625" style="517" customWidth="1"/>
    <col min="3" max="3" width="1.7265625" style="517" customWidth="1"/>
    <col min="4" max="6" width="9.7265625" style="517" customWidth="1"/>
    <col min="7" max="7" width="1.7265625" style="517" customWidth="1"/>
    <col min="8" max="8" width="9.7265625" style="517" customWidth="1"/>
    <col min="9" max="9" width="10.7265625" style="517" customWidth="1"/>
    <col min="10" max="10" width="1.7265625" style="517" customWidth="1"/>
    <col min="11" max="13" width="10.7265625" style="517" customWidth="1"/>
    <col min="14" max="16384" width="9.1796875" style="514"/>
  </cols>
  <sheetData>
    <row r="1" spans="1:15" ht="12" customHeight="1" x14ac:dyDescent="0.2">
      <c r="A1" s="902" t="s">
        <v>531</v>
      </c>
      <c r="B1" s="902"/>
      <c r="C1" s="902"/>
      <c r="D1" s="902"/>
      <c r="E1" s="902"/>
      <c r="F1" s="902"/>
      <c r="G1" s="902"/>
      <c r="H1" s="902"/>
      <c r="I1" s="902"/>
      <c r="J1" s="902"/>
      <c r="K1" s="902"/>
      <c r="L1" s="902"/>
      <c r="M1" s="902"/>
    </row>
    <row r="2" spans="1:15" ht="12" customHeight="1" x14ac:dyDescent="0.2">
      <c r="D2" s="1021" t="s">
        <v>532</v>
      </c>
      <c r="E2" s="1021"/>
      <c r="F2" s="1021"/>
      <c r="G2" s="1021"/>
      <c r="H2" s="1021"/>
      <c r="I2" s="1021"/>
      <c r="K2" s="1021" t="s">
        <v>533</v>
      </c>
      <c r="L2" s="1021"/>
      <c r="M2" s="1021"/>
    </row>
    <row r="3" spans="1:15" ht="12" customHeight="1" x14ac:dyDescent="0.2">
      <c r="B3" s="1017" t="s">
        <v>534</v>
      </c>
      <c r="C3" s="516"/>
      <c r="D3" s="1019" t="s">
        <v>393</v>
      </c>
      <c r="E3" s="1019"/>
      <c r="F3" s="1019"/>
      <c r="G3" s="516"/>
      <c r="H3" s="1019" t="s">
        <v>535</v>
      </c>
      <c r="I3" s="1019"/>
      <c r="J3" s="516"/>
      <c r="K3" s="1017" t="s">
        <v>536</v>
      </c>
      <c r="L3" s="1017" t="s">
        <v>537</v>
      </c>
      <c r="M3" s="516"/>
    </row>
    <row r="4" spans="1:15" ht="12" customHeight="1" x14ac:dyDescent="0.2">
      <c r="A4" s="1015" t="s">
        <v>8</v>
      </c>
      <c r="B4" s="1017"/>
      <c r="C4" s="516"/>
      <c r="D4" s="659"/>
      <c r="E4" s="905" t="s">
        <v>538</v>
      </c>
      <c r="F4" s="905"/>
      <c r="G4" s="516"/>
      <c r="H4" s="659"/>
      <c r="I4" s="1020" t="s">
        <v>539</v>
      </c>
      <c r="J4" s="516"/>
      <c r="K4" s="1017"/>
      <c r="L4" s="1017"/>
      <c r="M4" s="1017" t="s">
        <v>540</v>
      </c>
    </row>
    <row r="5" spans="1:15" ht="12" customHeight="1" x14ac:dyDescent="0.2">
      <c r="A5" s="1016"/>
      <c r="B5" s="1018"/>
      <c r="C5" s="660"/>
      <c r="D5" s="660" t="s">
        <v>358</v>
      </c>
      <c r="E5" s="661" t="s">
        <v>541</v>
      </c>
      <c r="F5" s="522" t="s">
        <v>542</v>
      </c>
      <c r="G5" s="660"/>
      <c r="H5" s="660" t="s">
        <v>543</v>
      </c>
      <c r="I5" s="1017"/>
      <c r="J5" s="660"/>
      <c r="K5" s="1018"/>
      <c r="L5" s="1018"/>
      <c r="M5" s="1018"/>
    </row>
    <row r="6" spans="1:15" ht="12" customHeight="1" x14ac:dyDescent="0.2">
      <c r="A6" s="662">
        <v>1971</v>
      </c>
      <c r="B6" s="663">
        <v>544.50199999999995</v>
      </c>
      <c r="C6" s="664"/>
      <c r="D6" s="663">
        <v>264.31099999999998</v>
      </c>
      <c r="E6" s="663" t="s">
        <v>24</v>
      </c>
      <c r="F6" s="663">
        <v>17.409000000000002</v>
      </c>
      <c r="G6" s="664"/>
      <c r="H6" s="663">
        <v>187.643</v>
      </c>
      <c r="I6" s="663">
        <v>9.5</v>
      </c>
      <c r="J6" s="664"/>
      <c r="K6" s="663">
        <v>53.817</v>
      </c>
      <c r="L6" s="663">
        <v>9.1</v>
      </c>
      <c r="M6" s="663">
        <v>26.6</v>
      </c>
      <c r="N6" s="569"/>
      <c r="O6" s="569"/>
    </row>
    <row r="7" spans="1:15" ht="12" customHeight="1" x14ac:dyDescent="0.2">
      <c r="A7" s="662">
        <v>1972</v>
      </c>
      <c r="B7" s="663">
        <v>277.83999999999997</v>
      </c>
      <c r="C7" s="664"/>
      <c r="D7" s="663">
        <v>131.27799999999999</v>
      </c>
      <c r="E7" s="663" t="s">
        <v>24</v>
      </c>
      <c r="F7" s="663">
        <v>10.091000000000001</v>
      </c>
      <c r="G7" s="664"/>
      <c r="H7" s="663">
        <v>91.292000000000002</v>
      </c>
      <c r="I7" s="663">
        <v>9.5</v>
      </c>
      <c r="J7" s="664"/>
      <c r="K7" s="663">
        <v>34.216000000000001</v>
      </c>
      <c r="L7" s="663">
        <v>9.1</v>
      </c>
      <c r="M7" s="663">
        <v>26.6</v>
      </c>
      <c r="N7" s="569"/>
      <c r="O7" s="569"/>
    </row>
    <row r="8" spans="1:15" ht="12" customHeight="1" x14ac:dyDescent="0.2">
      <c r="A8" s="662">
        <v>1973</v>
      </c>
      <c r="B8" s="663">
        <v>291.26</v>
      </c>
      <c r="C8" s="664"/>
      <c r="D8" s="663">
        <v>183.70400000000001</v>
      </c>
      <c r="E8" s="663" t="s">
        <v>24</v>
      </c>
      <c r="F8" s="663">
        <v>7.6459999999999999</v>
      </c>
      <c r="G8" s="664"/>
      <c r="H8" s="663">
        <v>68.244</v>
      </c>
      <c r="I8" s="663">
        <v>9.5</v>
      </c>
      <c r="J8" s="664"/>
      <c r="K8" s="663">
        <v>25.849</v>
      </c>
      <c r="L8" s="663">
        <v>9.1</v>
      </c>
      <c r="M8" s="663">
        <v>26.6</v>
      </c>
      <c r="N8" s="569"/>
      <c r="O8" s="569"/>
    </row>
    <row r="9" spans="1:15" ht="12" customHeight="1" x14ac:dyDescent="0.2">
      <c r="A9" s="662">
        <v>1974</v>
      </c>
      <c r="B9" s="663">
        <v>460.81</v>
      </c>
      <c r="C9" s="664"/>
      <c r="D9" s="663">
        <v>260.995</v>
      </c>
      <c r="E9" s="663" t="s">
        <v>24</v>
      </c>
      <c r="F9" s="663">
        <v>13.048999999999999</v>
      </c>
      <c r="G9" s="664"/>
      <c r="H9" s="663">
        <v>152.75899999999999</v>
      </c>
      <c r="I9" s="663">
        <v>9.5</v>
      </c>
      <c r="J9" s="664"/>
      <c r="K9" s="663">
        <v>31.605</v>
      </c>
      <c r="L9" s="663">
        <v>9.1</v>
      </c>
      <c r="M9" s="663">
        <v>26.6</v>
      </c>
      <c r="N9" s="569"/>
      <c r="O9" s="569"/>
    </row>
    <row r="10" spans="1:15" ht="12" customHeight="1" x14ac:dyDescent="0.2">
      <c r="A10" s="662">
        <v>1975</v>
      </c>
      <c r="B10" s="663">
        <v>292.48400000000004</v>
      </c>
      <c r="C10" s="664"/>
      <c r="D10" s="663">
        <v>156.636</v>
      </c>
      <c r="E10" s="663" t="s">
        <v>24</v>
      </c>
      <c r="F10" s="663">
        <v>10.611000000000001</v>
      </c>
      <c r="G10" s="664"/>
      <c r="H10" s="663">
        <v>85.41</v>
      </c>
      <c r="I10" s="663">
        <v>9.5</v>
      </c>
      <c r="J10" s="664"/>
      <c r="K10" s="663">
        <v>32.771999999999998</v>
      </c>
      <c r="L10" s="663">
        <v>9.1</v>
      </c>
      <c r="M10" s="663">
        <v>26.6</v>
      </c>
      <c r="N10" s="569"/>
      <c r="O10" s="569"/>
    </row>
    <row r="11" spans="1:15" ht="12" customHeight="1" x14ac:dyDescent="0.2">
      <c r="A11" s="662">
        <v>1976</v>
      </c>
      <c r="B11" s="663">
        <v>336.95699999999999</v>
      </c>
      <c r="C11" s="664"/>
      <c r="D11" s="663">
        <v>168.39600000000002</v>
      </c>
      <c r="E11" s="663" t="s">
        <v>24</v>
      </c>
      <c r="F11" s="663">
        <v>11.092000000000001</v>
      </c>
      <c r="G11" s="664"/>
      <c r="H11" s="663">
        <v>117.26</v>
      </c>
      <c r="I11" s="663">
        <v>3.5</v>
      </c>
      <c r="J11" s="664"/>
      <c r="K11" s="663">
        <v>36.666000000000004</v>
      </c>
      <c r="L11" s="663">
        <v>4</v>
      </c>
      <c r="M11" s="663">
        <v>32.700000000000003</v>
      </c>
      <c r="N11" s="569"/>
      <c r="O11" s="569"/>
    </row>
    <row r="12" spans="1:15" ht="12" customHeight="1" x14ac:dyDescent="0.2">
      <c r="A12" s="662">
        <v>1977</v>
      </c>
      <c r="B12" s="663">
        <v>93.831999999999994</v>
      </c>
      <c r="C12" s="664"/>
      <c r="D12" s="663">
        <v>39.031999999999996</v>
      </c>
      <c r="E12" s="663" t="s">
        <v>24</v>
      </c>
      <c r="F12" s="663">
        <v>6.226</v>
      </c>
      <c r="G12" s="664"/>
      <c r="H12" s="663">
        <v>37.062999999999995</v>
      </c>
      <c r="I12" s="663">
        <v>2.2000000000000002</v>
      </c>
      <c r="J12" s="664"/>
      <c r="K12" s="663">
        <v>9.3249999999999993</v>
      </c>
      <c r="L12" s="663">
        <v>1</v>
      </c>
      <c r="M12" s="663">
        <v>8.3000000000000007</v>
      </c>
      <c r="N12" s="569"/>
      <c r="O12" s="569"/>
    </row>
    <row r="13" spans="1:15" ht="12" customHeight="1" x14ac:dyDescent="0.2">
      <c r="A13" s="662">
        <v>1978</v>
      </c>
      <c r="B13" s="663">
        <v>307.49900000000002</v>
      </c>
      <c r="C13" s="664"/>
      <c r="D13" s="663">
        <v>132.73400000000001</v>
      </c>
      <c r="E13" s="663" t="s">
        <v>24</v>
      </c>
      <c r="F13" s="663">
        <v>9.7410000000000014</v>
      </c>
      <c r="G13" s="664"/>
      <c r="H13" s="663">
        <v>131.82599999999999</v>
      </c>
      <c r="I13" s="663">
        <v>2.9</v>
      </c>
      <c r="J13" s="664"/>
      <c r="K13" s="663">
        <v>30.277999999999999</v>
      </c>
      <c r="L13" s="663">
        <v>3.7</v>
      </c>
      <c r="M13" s="663">
        <v>26.6</v>
      </c>
      <c r="N13" s="569"/>
      <c r="O13" s="569"/>
    </row>
    <row r="14" spans="1:15" ht="12" customHeight="1" x14ac:dyDescent="0.2">
      <c r="A14" s="662">
        <v>1979</v>
      </c>
      <c r="B14" s="663">
        <v>276.48</v>
      </c>
      <c r="C14" s="664"/>
      <c r="D14" s="663">
        <v>127.553</v>
      </c>
      <c r="E14" s="663" t="s">
        <v>24</v>
      </c>
      <c r="F14" s="663">
        <v>12.268999999999998</v>
      </c>
      <c r="G14" s="664"/>
      <c r="H14" s="663">
        <v>102.60799999999999</v>
      </c>
      <c r="I14" s="663">
        <v>4.4000000000000004</v>
      </c>
      <c r="J14" s="664"/>
      <c r="K14" s="663">
        <v>29.612000000000002</v>
      </c>
      <c r="L14" s="663">
        <v>3.9</v>
      </c>
      <c r="M14" s="663">
        <v>25.7</v>
      </c>
      <c r="N14" s="569"/>
      <c r="O14" s="569"/>
    </row>
    <row r="15" spans="1:15" ht="12" customHeight="1" x14ac:dyDescent="0.2">
      <c r="A15" s="662">
        <v>1980</v>
      </c>
      <c r="B15" s="663">
        <v>301.59300000000002</v>
      </c>
      <c r="C15" s="664"/>
      <c r="D15" s="663">
        <v>150.08000000000001</v>
      </c>
      <c r="E15" s="663" t="s">
        <v>24</v>
      </c>
      <c r="F15" s="663">
        <v>11.221</v>
      </c>
      <c r="G15" s="664"/>
      <c r="H15" s="663">
        <v>122.205</v>
      </c>
      <c r="I15" s="663">
        <v>5.0999999999999996</v>
      </c>
      <c r="J15" s="664"/>
      <c r="K15" s="663">
        <v>12.974</v>
      </c>
      <c r="L15" s="663">
        <v>0.3</v>
      </c>
      <c r="M15" s="663">
        <v>12.7</v>
      </c>
      <c r="N15" s="569"/>
      <c r="O15" s="569"/>
    </row>
    <row r="16" spans="1:15" ht="12" customHeight="1" x14ac:dyDescent="0.2">
      <c r="A16" s="662">
        <v>1981</v>
      </c>
      <c r="B16" s="663">
        <v>170.24600000000001</v>
      </c>
      <c r="C16" s="664"/>
      <c r="D16" s="663">
        <v>59.945999999999998</v>
      </c>
      <c r="E16" s="663" t="s">
        <v>24</v>
      </c>
      <c r="F16" s="663">
        <v>7.7320000000000002</v>
      </c>
      <c r="G16" s="664"/>
      <c r="H16" s="663">
        <v>77.811000000000007</v>
      </c>
      <c r="I16" s="663">
        <v>2.8</v>
      </c>
      <c r="J16" s="664"/>
      <c r="K16" s="663">
        <v>21.934999999999999</v>
      </c>
      <c r="L16" s="663">
        <v>1.8</v>
      </c>
      <c r="M16" s="663">
        <v>20.100000000000001</v>
      </c>
      <c r="N16" s="569"/>
      <c r="O16" s="569"/>
    </row>
    <row r="17" spans="1:15" ht="12" customHeight="1" x14ac:dyDescent="0.2">
      <c r="A17" s="662">
        <v>1982</v>
      </c>
      <c r="B17" s="663">
        <v>453.12200000000001</v>
      </c>
      <c r="C17" s="664"/>
      <c r="D17" s="663">
        <v>201.71200000000002</v>
      </c>
      <c r="E17" s="663">
        <v>18.899999999999999</v>
      </c>
      <c r="F17" s="663">
        <v>17.656000000000002</v>
      </c>
      <c r="G17" s="664"/>
      <c r="H17" s="663">
        <v>154.113</v>
      </c>
      <c r="I17" s="663">
        <v>5</v>
      </c>
      <c r="J17" s="664"/>
      <c r="K17" s="663">
        <v>55.815999999999995</v>
      </c>
      <c r="L17" s="663">
        <v>4.3</v>
      </c>
      <c r="M17" s="663">
        <v>51.5</v>
      </c>
      <c r="N17" s="569"/>
      <c r="O17" s="569"/>
    </row>
    <row r="18" spans="1:15" ht="12" customHeight="1" x14ac:dyDescent="0.2">
      <c r="A18" s="662">
        <v>1983</v>
      </c>
      <c r="B18" s="663">
        <v>109.961873</v>
      </c>
      <c r="C18" s="664"/>
      <c r="D18" s="663">
        <v>7.117</v>
      </c>
      <c r="E18" s="663">
        <v>3.6</v>
      </c>
      <c r="F18" s="663">
        <v>5.2720000000000002</v>
      </c>
      <c r="G18" s="664"/>
      <c r="H18" s="663">
        <v>75.001872999999989</v>
      </c>
      <c r="I18" s="663">
        <v>3.3</v>
      </c>
      <c r="J18" s="664"/>
      <c r="K18" s="663">
        <v>15.739000000000001</v>
      </c>
      <c r="L18" s="663">
        <v>0.2</v>
      </c>
      <c r="M18" s="663">
        <v>15.5</v>
      </c>
      <c r="N18" s="569"/>
      <c r="O18" s="569"/>
    </row>
    <row r="19" spans="1:15" ht="12" customHeight="1" x14ac:dyDescent="0.2">
      <c r="A19" s="662">
        <v>1984</v>
      </c>
      <c r="B19" s="663">
        <v>425.90276199999994</v>
      </c>
      <c r="C19" s="664"/>
      <c r="D19" s="663">
        <v>201.51</v>
      </c>
      <c r="E19" s="663">
        <v>74.400000000000006</v>
      </c>
      <c r="F19" s="663">
        <v>15.658000000000001</v>
      </c>
      <c r="G19" s="664"/>
      <c r="H19" s="663">
        <v>102.84576199999998</v>
      </c>
      <c r="I19" s="663">
        <v>4.2</v>
      </c>
      <c r="J19" s="664"/>
      <c r="K19" s="663">
        <v>27.303000000000001</v>
      </c>
      <c r="L19" s="663">
        <v>1.6</v>
      </c>
      <c r="M19" s="663">
        <v>25.7</v>
      </c>
      <c r="N19" s="569"/>
      <c r="O19" s="569"/>
    </row>
    <row r="20" spans="1:15" ht="12" customHeight="1" x14ac:dyDescent="0.2">
      <c r="A20" s="662">
        <v>1985</v>
      </c>
      <c r="B20" s="663">
        <v>367.21196671999996</v>
      </c>
      <c r="C20" s="664"/>
      <c r="D20" s="663">
        <v>189.96699999999998</v>
      </c>
      <c r="E20" s="663">
        <v>25.4</v>
      </c>
      <c r="F20" s="663">
        <v>10.504</v>
      </c>
      <c r="G20" s="664"/>
      <c r="H20" s="663">
        <v>95.255966720000004</v>
      </c>
      <c r="I20" s="663">
        <v>7.5</v>
      </c>
      <c r="J20" s="664"/>
      <c r="K20" s="663">
        <v>38.549999999999997</v>
      </c>
      <c r="L20" s="663">
        <v>5.2</v>
      </c>
      <c r="M20" s="663">
        <v>33.4</v>
      </c>
      <c r="N20" s="569"/>
      <c r="O20" s="569"/>
    </row>
    <row r="21" spans="1:15" ht="12" customHeight="1" x14ac:dyDescent="0.2">
      <c r="A21" s="662">
        <v>1986</v>
      </c>
      <c r="B21" s="665">
        <v>1578.0530000000001</v>
      </c>
      <c r="C21" s="664"/>
      <c r="D21" s="663">
        <v>980.97399999999993</v>
      </c>
      <c r="E21" s="663">
        <v>120.4</v>
      </c>
      <c r="F21" s="663">
        <v>24.760999999999999</v>
      </c>
      <c r="G21" s="664"/>
      <c r="H21" s="663">
        <v>285.08481499999999</v>
      </c>
      <c r="I21" s="663">
        <v>8.9</v>
      </c>
      <c r="J21" s="664"/>
      <c r="K21" s="663">
        <v>129.03599190520001</v>
      </c>
      <c r="L21" s="663">
        <v>16.8</v>
      </c>
      <c r="M21" s="663">
        <v>112.2</v>
      </c>
      <c r="N21" s="569"/>
      <c r="O21" s="569"/>
    </row>
    <row r="22" spans="1:15" ht="12" customHeight="1" x14ac:dyDescent="0.2">
      <c r="A22" s="662">
        <v>1987</v>
      </c>
      <c r="B22" s="665">
        <v>324.2</v>
      </c>
      <c r="C22" s="664"/>
      <c r="D22" s="663">
        <v>165.22300000000001</v>
      </c>
      <c r="E22" s="663">
        <v>47.2</v>
      </c>
      <c r="F22" s="663">
        <v>7.0019999999999989</v>
      </c>
      <c r="G22" s="664"/>
      <c r="H22" s="663">
        <v>66.258780000000002</v>
      </c>
      <c r="I22" s="663">
        <v>4.2</v>
      </c>
      <c r="J22" s="664"/>
      <c r="K22" s="663">
        <v>26.628</v>
      </c>
      <c r="L22" s="663">
        <v>2.2999999999999998</v>
      </c>
      <c r="M22" s="663">
        <v>24.3</v>
      </c>
      <c r="N22" s="569"/>
      <c r="O22" s="569"/>
    </row>
    <row r="23" spans="1:15" ht="12" customHeight="1" x14ac:dyDescent="0.2">
      <c r="A23" s="662">
        <v>1988</v>
      </c>
      <c r="B23" s="665">
        <v>686.14</v>
      </c>
      <c r="C23" s="664"/>
      <c r="D23" s="663">
        <v>361.54899999999998</v>
      </c>
      <c r="E23" s="663">
        <v>143.4</v>
      </c>
      <c r="F23" s="663">
        <v>12.278</v>
      </c>
      <c r="G23" s="664"/>
      <c r="H23" s="663">
        <v>113.80911105999999</v>
      </c>
      <c r="I23" s="663">
        <v>6.9</v>
      </c>
      <c r="J23" s="664"/>
      <c r="K23" s="663">
        <v>32.878211555999997</v>
      </c>
      <c r="L23" s="663">
        <v>5.0999999999999996</v>
      </c>
      <c r="M23" s="663">
        <v>27.8</v>
      </c>
      <c r="N23" s="569"/>
      <c r="O23" s="569"/>
    </row>
    <row r="24" spans="1:15" ht="12" customHeight="1" x14ac:dyDescent="0.2">
      <c r="A24" s="662">
        <v>1989</v>
      </c>
      <c r="B24" s="665">
        <v>728.68499999999995</v>
      </c>
      <c r="C24" s="664"/>
      <c r="D24" s="663">
        <v>387.32499999999999</v>
      </c>
      <c r="E24" s="663">
        <v>81.900000000000006</v>
      </c>
      <c r="F24" s="663">
        <v>15.290999999999999</v>
      </c>
      <c r="G24" s="664"/>
      <c r="H24" s="663">
        <v>184.319052</v>
      </c>
      <c r="I24" s="663">
        <v>6.8</v>
      </c>
      <c r="J24" s="664"/>
      <c r="K24" s="663">
        <v>31.167999999999999</v>
      </c>
      <c r="L24" s="663">
        <v>2.5</v>
      </c>
      <c r="M24" s="663">
        <v>28.7</v>
      </c>
      <c r="N24" s="569"/>
      <c r="O24" s="569"/>
    </row>
    <row r="25" spans="1:15" ht="12" customHeight="1" x14ac:dyDescent="0.2">
      <c r="A25" s="662">
        <v>1990</v>
      </c>
      <c r="B25" s="665">
        <v>207.983</v>
      </c>
      <c r="C25" s="664"/>
      <c r="D25" s="663">
        <v>66.170999999999992</v>
      </c>
      <c r="E25" s="663">
        <v>18.5</v>
      </c>
      <c r="F25" s="663">
        <v>10.081999999999999</v>
      </c>
      <c r="G25" s="664"/>
      <c r="H25" s="663">
        <v>88.310518000000002</v>
      </c>
      <c r="I25" s="663">
        <v>2</v>
      </c>
      <c r="J25" s="664"/>
      <c r="K25" s="663">
        <v>11.627000000000001</v>
      </c>
      <c r="L25" s="663">
        <v>1</v>
      </c>
      <c r="M25" s="663">
        <v>10.6</v>
      </c>
      <c r="N25" s="569"/>
      <c r="O25" s="569"/>
    </row>
    <row r="26" spans="1:15" ht="12" customHeight="1" x14ac:dyDescent="0.2">
      <c r="A26" s="662">
        <v>1991</v>
      </c>
      <c r="B26" s="665">
        <v>981.48199999999997</v>
      </c>
      <c r="C26" s="664"/>
      <c r="D26" s="663">
        <v>407.48200000000003</v>
      </c>
      <c r="E26" s="663">
        <v>208.7</v>
      </c>
      <c r="F26" s="663">
        <v>30.448</v>
      </c>
      <c r="G26" s="664"/>
      <c r="H26" s="663">
        <v>243.292777</v>
      </c>
      <c r="I26" s="663">
        <v>5.5</v>
      </c>
      <c r="J26" s="664"/>
      <c r="K26" s="663">
        <v>58.868000000000002</v>
      </c>
      <c r="L26" s="663">
        <v>6.7</v>
      </c>
      <c r="M26" s="663">
        <v>52.2</v>
      </c>
      <c r="N26" s="569"/>
      <c r="O26" s="569"/>
    </row>
    <row r="27" spans="1:15" ht="12" customHeight="1" x14ac:dyDescent="0.2">
      <c r="A27" s="662">
        <v>1992</v>
      </c>
      <c r="B27" s="665">
        <v>225.435</v>
      </c>
      <c r="C27" s="664"/>
      <c r="D27" s="663">
        <v>54.093000000000004</v>
      </c>
      <c r="E27" s="663">
        <v>43.1</v>
      </c>
      <c r="F27" s="663">
        <v>9.0150000000000006</v>
      </c>
      <c r="G27" s="664"/>
      <c r="H27" s="663">
        <v>86.966221999999988</v>
      </c>
      <c r="I27" s="663">
        <v>5.2</v>
      </c>
      <c r="J27" s="664"/>
      <c r="K27" s="663">
        <v>17.753</v>
      </c>
      <c r="L27" s="663">
        <v>1</v>
      </c>
      <c r="M27" s="663">
        <v>16.8</v>
      </c>
      <c r="N27" s="569"/>
      <c r="O27" s="569"/>
    </row>
    <row r="28" spans="1:15" ht="12" customHeight="1" x14ac:dyDescent="0.2">
      <c r="A28" s="662">
        <v>1993</v>
      </c>
      <c r="B28" s="665">
        <v>117.93600000000001</v>
      </c>
      <c r="C28" s="664"/>
      <c r="D28" s="663">
        <v>35.606000000000002</v>
      </c>
      <c r="E28" s="663">
        <v>20.9</v>
      </c>
      <c r="F28" s="663">
        <v>6.8540000000000001</v>
      </c>
      <c r="G28" s="664"/>
      <c r="H28" s="663">
        <v>39.402983999999996</v>
      </c>
      <c r="I28" s="663">
        <v>0.8</v>
      </c>
      <c r="J28" s="664"/>
      <c r="K28" s="663">
        <v>10.641999999999999</v>
      </c>
      <c r="L28" s="663">
        <v>0.9</v>
      </c>
      <c r="M28" s="663">
        <v>9.6999999999999993</v>
      </c>
      <c r="N28" s="569"/>
      <c r="O28" s="569"/>
    </row>
    <row r="29" spans="1:15" ht="12" customHeight="1" x14ac:dyDescent="0.2">
      <c r="A29" s="662">
        <v>1994</v>
      </c>
      <c r="B29" s="665">
        <v>173.39099999999999</v>
      </c>
      <c r="C29" s="664"/>
      <c r="D29" s="663">
        <v>60.662000000000006</v>
      </c>
      <c r="E29" s="663">
        <v>1.8</v>
      </c>
      <c r="F29" s="663">
        <v>4.2980000000000009</v>
      </c>
      <c r="G29" s="664"/>
      <c r="H29" s="663">
        <v>78.038456000000011</v>
      </c>
      <c r="I29" s="663">
        <v>4.0999999999999996</v>
      </c>
      <c r="J29" s="664"/>
      <c r="K29" s="663">
        <v>20.283999999999999</v>
      </c>
      <c r="L29" s="663">
        <v>1</v>
      </c>
      <c r="M29" s="663">
        <v>19.3</v>
      </c>
      <c r="N29" s="569"/>
      <c r="O29" s="569"/>
    </row>
    <row r="30" spans="1:15" ht="12" customHeight="1" x14ac:dyDescent="0.2">
      <c r="A30" s="662">
        <v>1995</v>
      </c>
      <c r="B30" s="665">
        <v>77.388000000000005</v>
      </c>
      <c r="C30" s="664"/>
      <c r="D30" s="663">
        <v>21.396999999999998</v>
      </c>
      <c r="E30" s="663">
        <v>5</v>
      </c>
      <c r="F30" s="663">
        <v>2.8679999999999999</v>
      </c>
      <c r="G30" s="664"/>
      <c r="H30" s="663">
        <v>32.213569000000007</v>
      </c>
      <c r="I30" s="663">
        <v>2.9</v>
      </c>
      <c r="J30" s="664"/>
      <c r="K30" s="663">
        <v>10.394</v>
      </c>
      <c r="L30" s="663">
        <v>0.3</v>
      </c>
      <c r="M30" s="663">
        <v>10.1</v>
      </c>
      <c r="N30" s="569"/>
      <c r="O30" s="569"/>
    </row>
    <row r="31" spans="1:15" ht="12" customHeight="1" x14ac:dyDescent="0.2">
      <c r="A31" s="662">
        <v>1996</v>
      </c>
      <c r="B31" s="665">
        <v>117.122</v>
      </c>
      <c r="C31" s="664"/>
      <c r="D31" s="663">
        <v>26.155999999999999</v>
      </c>
      <c r="E31" s="663">
        <v>4.5</v>
      </c>
      <c r="F31" s="663">
        <v>3.8050000000000002</v>
      </c>
      <c r="G31" s="664"/>
      <c r="H31" s="663">
        <v>62.18</v>
      </c>
      <c r="I31" s="663">
        <v>0.58300000000000018</v>
      </c>
      <c r="J31" s="664"/>
      <c r="K31" s="663">
        <v>15.737</v>
      </c>
      <c r="L31" s="663">
        <v>0.7</v>
      </c>
      <c r="M31" s="663">
        <f t="shared" ref="M31:M42" si="0">K31-L31</f>
        <v>15.037000000000001</v>
      </c>
      <c r="N31" s="569"/>
      <c r="O31" s="569"/>
    </row>
    <row r="32" spans="1:15" ht="12" customHeight="1" x14ac:dyDescent="0.2">
      <c r="A32" s="662">
        <v>1997</v>
      </c>
      <c r="B32" s="666">
        <v>156.37200000000001</v>
      </c>
      <c r="C32" s="664"/>
      <c r="D32" s="663">
        <v>20.446000000000002</v>
      </c>
      <c r="E32" s="663">
        <v>20.399999999999999</v>
      </c>
      <c r="F32" s="663">
        <v>11.635999999999999</v>
      </c>
      <c r="G32" s="664"/>
      <c r="H32" s="663">
        <v>69.718999999999994</v>
      </c>
      <c r="I32" s="663">
        <v>2.8069999999999986</v>
      </c>
      <c r="J32" s="664"/>
      <c r="K32" s="663">
        <v>24.181000000000001</v>
      </c>
      <c r="L32" s="663">
        <v>0.6</v>
      </c>
      <c r="M32" s="663">
        <f t="shared" si="0"/>
        <v>23.581</v>
      </c>
      <c r="N32" s="569"/>
      <c r="O32" s="569"/>
    </row>
    <row r="33" spans="1:15" ht="12" customHeight="1" x14ac:dyDescent="0.2">
      <c r="A33" s="662">
        <v>1998</v>
      </c>
      <c r="B33" s="665">
        <v>175.893</v>
      </c>
      <c r="C33" s="664"/>
      <c r="D33" s="663">
        <v>23.044</v>
      </c>
      <c r="E33" s="663">
        <v>3.2</v>
      </c>
      <c r="F33" s="663">
        <v>6.6929999999999996</v>
      </c>
      <c r="G33" s="664"/>
      <c r="H33" s="663">
        <v>87.900999999999996</v>
      </c>
      <c r="I33" s="663">
        <v>1.2769999999999939</v>
      </c>
      <c r="J33" s="664"/>
      <c r="K33" s="663">
        <v>46.29</v>
      </c>
      <c r="L33" s="663">
        <v>1.5</v>
      </c>
      <c r="M33" s="663">
        <f t="shared" si="0"/>
        <v>44.79</v>
      </c>
      <c r="N33" s="569"/>
      <c r="O33" s="569"/>
    </row>
    <row r="34" spans="1:15" ht="12" customHeight="1" x14ac:dyDescent="0.2">
      <c r="A34" s="662">
        <v>1999</v>
      </c>
      <c r="B34" s="665">
        <v>289.05900000000003</v>
      </c>
      <c r="C34" s="664"/>
      <c r="D34" s="663">
        <v>79.132000000000005</v>
      </c>
      <c r="E34" s="663">
        <v>9</v>
      </c>
      <c r="F34" s="663">
        <v>19.893999999999998</v>
      </c>
      <c r="G34" s="664"/>
      <c r="H34" s="663">
        <v>124.52099999999999</v>
      </c>
      <c r="I34" s="663">
        <v>1.0079999999999956</v>
      </c>
      <c r="J34" s="664"/>
      <c r="K34" s="663">
        <v>40.683999999999997</v>
      </c>
      <c r="L34" s="663">
        <v>2.2999999999999998</v>
      </c>
      <c r="M34" s="663">
        <f t="shared" si="0"/>
        <v>38.384</v>
      </c>
      <c r="N34" s="569"/>
      <c r="O34" s="569"/>
    </row>
    <row r="35" spans="1:15" ht="12" customHeight="1" x14ac:dyDescent="0.2">
      <c r="A35" s="662">
        <v>2000</v>
      </c>
      <c r="B35" s="666">
        <v>558.33500000000004</v>
      </c>
      <c r="C35" s="664"/>
      <c r="D35" s="663">
        <v>168.40300000000002</v>
      </c>
      <c r="E35" s="663">
        <v>21.5</v>
      </c>
      <c r="F35" s="663">
        <v>37.732999999999997</v>
      </c>
      <c r="G35" s="664"/>
      <c r="H35" s="663">
        <v>288.60000000000002</v>
      </c>
      <c r="I35" s="663">
        <v>6.1569999999999965</v>
      </c>
      <c r="J35" s="664"/>
      <c r="K35" s="663">
        <v>85.846999999999994</v>
      </c>
      <c r="L35" s="663">
        <v>6.3</v>
      </c>
      <c r="M35" s="663">
        <f t="shared" si="0"/>
        <v>79.546999999999997</v>
      </c>
      <c r="N35" s="569"/>
      <c r="O35" s="569"/>
    </row>
    <row r="36" spans="1:15" ht="12" customHeight="1" x14ac:dyDescent="0.2">
      <c r="A36" s="662">
        <v>2001</v>
      </c>
      <c r="B36" s="665">
        <v>1128.3440000000001</v>
      </c>
      <c r="C36" s="664"/>
      <c r="D36" s="663">
        <v>253.072</v>
      </c>
      <c r="E36" s="663">
        <v>132</v>
      </c>
      <c r="F36" s="663">
        <v>77.95</v>
      </c>
      <c r="G36" s="664"/>
      <c r="H36" s="663">
        <v>377.262</v>
      </c>
      <c r="I36" s="663">
        <v>8.1960000000000264</v>
      </c>
      <c r="J36" s="664"/>
      <c r="K36" s="663">
        <v>259.77199999999999</v>
      </c>
      <c r="L36" s="663">
        <v>5.3739999999999997</v>
      </c>
      <c r="M36" s="663">
        <f t="shared" si="0"/>
        <v>254.398</v>
      </c>
      <c r="N36" s="569"/>
      <c r="O36" s="569"/>
    </row>
    <row r="37" spans="1:15" ht="12" customHeight="1" x14ac:dyDescent="0.2">
      <c r="A37" s="662">
        <v>2002</v>
      </c>
      <c r="B37" s="665">
        <v>535.84</v>
      </c>
      <c r="C37" s="664"/>
      <c r="D37" s="663">
        <v>162.953</v>
      </c>
      <c r="E37" s="663">
        <v>6.2</v>
      </c>
      <c r="F37" s="663">
        <v>27.398999999999997</v>
      </c>
      <c r="G37" s="664"/>
      <c r="H37" s="663">
        <v>211.148</v>
      </c>
      <c r="I37" s="663">
        <v>3.6500000000000057</v>
      </c>
      <c r="J37" s="664"/>
      <c r="K37" s="663">
        <v>88.57</v>
      </c>
      <c r="L37" s="663">
        <v>1.649</v>
      </c>
      <c r="M37" s="663">
        <f t="shared" si="0"/>
        <v>86.920999999999992</v>
      </c>
      <c r="N37" s="569"/>
      <c r="O37" s="569"/>
    </row>
    <row r="38" spans="1:15" ht="12" customHeight="1" x14ac:dyDescent="0.2">
      <c r="A38" s="662">
        <v>2003</v>
      </c>
      <c r="B38" s="666">
        <v>713.21399999999994</v>
      </c>
      <c r="C38" s="664"/>
      <c r="D38" s="663">
        <v>257.298</v>
      </c>
      <c r="E38" s="663">
        <v>54.4</v>
      </c>
      <c r="F38" s="663">
        <v>23.606999999999996</v>
      </c>
      <c r="G38" s="664"/>
      <c r="H38" s="663">
        <v>205.37799999999999</v>
      </c>
      <c r="I38" s="663">
        <v>11.185999999999993</v>
      </c>
      <c r="J38" s="664"/>
      <c r="K38" s="663">
        <v>125.746</v>
      </c>
      <c r="L38" s="663">
        <v>5.7619999999999996</v>
      </c>
      <c r="M38" s="663">
        <f t="shared" si="0"/>
        <v>119.98399999999999</v>
      </c>
      <c r="N38" s="569"/>
      <c r="O38" s="569"/>
    </row>
    <row r="39" spans="1:15" ht="12" customHeight="1" x14ac:dyDescent="0.2">
      <c r="A39" s="662">
        <v>2004</v>
      </c>
      <c r="B39" s="666">
        <v>463.54399999999998</v>
      </c>
      <c r="C39" s="664"/>
      <c r="D39" s="663">
        <v>119.648</v>
      </c>
      <c r="E39" s="663">
        <v>15.2</v>
      </c>
      <c r="F39" s="663">
        <v>13.615</v>
      </c>
      <c r="G39" s="664"/>
      <c r="H39" s="663">
        <v>173.46199999999999</v>
      </c>
      <c r="I39" s="663">
        <v>5.6480000000000103</v>
      </c>
      <c r="J39" s="664"/>
      <c r="K39" s="663">
        <v>115.04100000000001</v>
      </c>
      <c r="L39" s="663">
        <v>10.287000000000001</v>
      </c>
      <c r="M39" s="663">
        <f t="shared" si="0"/>
        <v>104.754</v>
      </c>
      <c r="N39" s="569"/>
      <c r="O39" s="569"/>
    </row>
    <row r="40" spans="1:15" ht="12" customHeight="1" x14ac:dyDescent="0.2">
      <c r="A40" s="662">
        <v>2005</v>
      </c>
      <c r="B40" s="665">
        <v>354.71699999999998</v>
      </c>
      <c r="C40" s="664"/>
      <c r="D40" s="663">
        <v>94.78</v>
      </c>
      <c r="E40" s="663">
        <v>6.9</v>
      </c>
      <c r="F40" s="663">
        <v>10.478</v>
      </c>
      <c r="G40" s="664"/>
      <c r="H40" s="663">
        <v>142.26400000000001</v>
      </c>
      <c r="I40" s="663">
        <v>3.2619999999999862</v>
      </c>
      <c r="J40" s="664"/>
      <c r="K40" s="663">
        <v>83.305000000000007</v>
      </c>
      <c r="L40" s="663">
        <v>4.8540000000000001</v>
      </c>
      <c r="M40" s="663">
        <f t="shared" si="0"/>
        <v>78.451000000000008</v>
      </c>
      <c r="N40" s="569"/>
      <c r="O40" s="569"/>
    </row>
    <row r="41" spans="1:15" ht="12" customHeight="1" x14ac:dyDescent="0.2">
      <c r="A41" s="662">
        <v>2006</v>
      </c>
      <c r="B41" s="666">
        <v>409.69200000000001</v>
      </c>
      <c r="C41" s="664"/>
      <c r="D41" s="663">
        <v>63.38</v>
      </c>
      <c r="E41" s="663">
        <v>3.7</v>
      </c>
      <c r="F41" s="663">
        <v>16.488</v>
      </c>
      <c r="G41" s="664"/>
      <c r="H41" s="663">
        <v>191.08500000000001</v>
      </c>
      <c r="I41" s="663">
        <v>9.467000000000013</v>
      </c>
      <c r="J41" s="664"/>
      <c r="K41" s="663">
        <v>102.111</v>
      </c>
      <c r="L41" s="663">
        <v>8.0510000000000002</v>
      </c>
      <c r="M41" s="663">
        <f t="shared" si="0"/>
        <v>94.06</v>
      </c>
      <c r="N41" s="569"/>
      <c r="O41" s="569"/>
    </row>
    <row r="42" spans="1:15" ht="12" customHeight="1" x14ac:dyDescent="0.2">
      <c r="A42" s="662">
        <v>2007</v>
      </c>
      <c r="B42" s="666">
        <v>349.02199999999999</v>
      </c>
      <c r="C42" s="664"/>
      <c r="D42" s="663">
        <v>40.288000000000004</v>
      </c>
      <c r="E42" s="663">
        <v>8.4</v>
      </c>
      <c r="F42" s="663">
        <v>24.21</v>
      </c>
      <c r="G42" s="664"/>
      <c r="H42" s="663">
        <v>161.02500000000001</v>
      </c>
      <c r="I42" s="663">
        <v>10.471999999999994</v>
      </c>
      <c r="J42" s="664"/>
      <c r="K42" s="663">
        <v>92.528000000000006</v>
      </c>
      <c r="L42" s="663">
        <v>8.0299999999999994</v>
      </c>
      <c r="M42" s="663">
        <f t="shared" si="0"/>
        <v>84.498000000000005</v>
      </c>
      <c r="N42" s="569"/>
      <c r="O42" s="569"/>
    </row>
    <row r="43" spans="1:15" ht="12" customHeight="1" x14ac:dyDescent="0.2">
      <c r="A43" s="662">
        <v>2008</v>
      </c>
      <c r="B43" s="667">
        <v>520.81299999999999</v>
      </c>
      <c r="C43" s="668"/>
      <c r="D43" s="669">
        <v>60.387000000000008</v>
      </c>
      <c r="E43" s="669">
        <v>8.5730000000000004</v>
      </c>
      <c r="F43" s="669">
        <v>43.078999999999994</v>
      </c>
      <c r="G43" s="668"/>
      <c r="H43" s="669">
        <v>240.88499999999999</v>
      </c>
      <c r="I43" s="669">
        <v>6.1589999999999918</v>
      </c>
      <c r="J43" s="668"/>
      <c r="K43" s="669">
        <v>135.536</v>
      </c>
      <c r="L43" s="669">
        <v>21.625</v>
      </c>
      <c r="M43" s="669">
        <v>113.911</v>
      </c>
      <c r="N43" s="569"/>
      <c r="O43" s="569"/>
    </row>
    <row r="44" spans="1:15" ht="12" customHeight="1" x14ac:dyDescent="0.2">
      <c r="A44" s="662">
        <v>2009</v>
      </c>
      <c r="B44" s="670">
        <v>760.15599999999995</v>
      </c>
      <c r="C44" s="668"/>
      <c r="D44" s="669">
        <v>124.22900000000001</v>
      </c>
      <c r="E44" s="669">
        <v>48.125999999999998</v>
      </c>
      <c r="F44" s="669">
        <v>40.529000000000003</v>
      </c>
      <c r="G44" s="668"/>
      <c r="H44" s="669">
        <v>260.447</v>
      </c>
      <c r="I44" s="669">
        <v>32.254000000000019</v>
      </c>
      <c r="J44" s="668"/>
      <c r="K44" s="669">
        <v>244.89400000000001</v>
      </c>
      <c r="L44" s="669">
        <v>8.9009999999999998</v>
      </c>
      <c r="M44" s="669">
        <v>235.99299999999999</v>
      </c>
      <c r="N44" s="569"/>
      <c r="O44" s="569"/>
    </row>
    <row r="45" spans="1:15" ht="12" customHeight="1" x14ac:dyDescent="0.2">
      <c r="A45" s="662">
        <v>2010</v>
      </c>
      <c r="B45" s="667">
        <v>474.01400000000001</v>
      </c>
      <c r="C45" s="668"/>
      <c r="D45" s="669">
        <v>76.286999999999992</v>
      </c>
      <c r="E45" s="669">
        <v>7.98</v>
      </c>
      <c r="F45" s="669">
        <v>23.946000000000002</v>
      </c>
      <c r="G45" s="668"/>
      <c r="H45" s="669">
        <v>189.26</v>
      </c>
      <c r="I45" s="669">
        <v>22.343000000000018</v>
      </c>
      <c r="J45" s="668"/>
      <c r="K45" s="669">
        <v>102.673</v>
      </c>
      <c r="L45" s="669">
        <v>7.1029999999999998</v>
      </c>
      <c r="M45" s="671">
        <v>95.570000000000007</v>
      </c>
      <c r="N45" s="569"/>
      <c r="O45" s="569"/>
    </row>
    <row r="46" spans="1:15" ht="12" customHeight="1" x14ac:dyDescent="0.2">
      <c r="A46" s="662">
        <v>2011</v>
      </c>
      <c r="B46" s="667">
        <v>382.36700000000002</v>
      </c>
      <c r="C46" s="668"/>
      <c r="D46" s="669">
        <v>62.268999999999998</v>
      </c>
      <c r="E46" s="669">
        <v>7.6139999999999999</v>
      </c>
      <c r="F46" s="669">
        <v>18.007999999999999</v>
      </c>
      <c r="G46" s="668"/>
      <c r="H46" s="669">
        <v>108.27</v>
      </c>
      <c r="I46" s="669">
        <v>8.6999999999999993</v>
      </c>
      <c r="J46" s="668"/>
      <c r="K46" s="669">
        <v>146.494</v>
      </c>
      <c r="L46" s="669">
        <v>33.259</v>
      </c>
      <c r="M46" s="669">
        <f>K46-L46</f>
        <v>113.235</v>
      </c>
      <c r="N46" s="569"/>
      <c r="O46" s="569"/>
    </row>
    <row r="47" spans="1:15" ht="12" customHeight="1" x14ac:dyDescent="0.2">
      <c r="A47" s="662">
        <v>2012</v>
      </c>
      <c r="B47" s="667">
        <v>159.1</v>
      </c>
      <c r="C47" s="668"/>
      <c r="D47" s="669">
        <v>17.100000000000001</v>
      </c>
      <c r="E47" s="669">
        <v>7.4</v>
      </c>
      <c r="F47" s="667">
        <v>4.7160000000000002</v>
      </c>
      <c r="G47" s="672"/>
      <c r="H47" s="667">
        <v>41.942</v>
      </c>
      <c r="I47" s="667">
        <v>9.0540000000000003</v>
      </c>
      <c r="J47" s="672"/>
      <c r="K47" s="667">
        <v>54.963000000000001</v>
      </c>
      <c r="L47" s="669">
        <v>6.3719999999999999</v>
      </c>
      <c r="M47" s="669">
        <f t="shared" ref="M47:M51" si="1">K47-L47</f>
        <v>48.591000000000001</v>
      </c>
      <c r="N47" s="569"/>
      <c r="O47" s="569"/>
    </row>
    <row r="48" spans="1:15" ht="12" customHeight="1" x14ac:dyDescent="0.2">
      <c r="A48" s="515">
        <v>2013</v>
      </c>
      <c r="B48" s="667">
        <v>260.40800000000002</v>
      </c>
      <c r="C48" s="672"/>
      <c r="D48" s="667">
        <v>48.357999999999997</v>
      </c>
      <c r="E48" s="667">
        <v>7.62</v>
      </c>
      <c r="F48" s="667">
        <v>10.663999999999998</v>
      </c>
      <c r="G48" s="672"/>
      <c r="H48" s="667">
        <v>81.884</v>
      </c>
      <c r="I48" s="667">
        <v>21.632000000000001</v>
      </c>
      <c r="J48" s="672"/>
      <c r="K48" s="667">
        <v>59.61</v>
      </c>
      <c r="L48" s="667">
        <v>8.8000000000000007</v>
      </c>
      <c r="M48" s="669">
        <f t="shared" si="1"/>
        <v>50.81</v>
      </c>
    </row>
    <row r="49" spans="1:15" ht="12" customHeight="1" x14ac:dyDescent="0.2">
      <c r="A49" s="515">
        <v>2014</v>
      </c>
      <c r="B49" s="667">
        <v>1045.348</v>
      </c>
      <c r="C49" s="672"/>
      <c r="D49" s="667">
        <v>237.29400000000001</v>
      </c>
      <c r="E49" s="667">
        <v>57.744</v>
      </c>
      <c r="F49" s="667">
        <v>52.166000000000004</v>
      </c>
      <c r="G49" s="672"/>
      <c r="H49" s="667">
        <v>292.19799999999998</v>
      </c>
      <c r="I49" s="667">
        <v>32.235999999999997</v>
      </c>
      <c r="J49" s="672"/>
      <c r="K49" s="667">
        <v>279.733</v>
      </c>
      <c r="L49" s="667">
        <v>39.238999999999997</v>
      </c>
      <c r="M49" s="669">
        <f t="shared" si="1"/>
        <v>240.494</v>
      </c>
    </row>
    <row r="50" spans="1:15" ht="12" customHeight="1" x14ac:dyDescent="0.2">
      <c r="A50" s="515">
        <v>2015</v>
      </c>
      <c r="B50" s="667">
        <v>173.65899999999999</v>
      </c>
      <c r="C50" s="672"/>
      <c r="D50" s="667">
        <v>31.091999999999999</v>
      </c>
      <c r="E50" s="667">
        <v>36.92</v>
      </c>
      <c r="F50" s="667">
        <v>7.9300000000000006</v>
      </c>
      <c r="G50" s="672"/>
      <c r="H50" s="667">
        <v>43.361000000000004</v>
      </c>
      <c r="I50" s="667">
        <v>4.5679999999999996</v>
      </c>
      <c r="J50" s="672"/>
      <c r="K50" s="667">
        <v>37.402000000000001</v>
      </c>
      <c r="L50" s="667">
        <v>2.2749999999999999</v>
      </c>
      <c r="M50" s="669">
        <f t="shared" si="1"/>
        <v>35.127000000000002</v>
      </c>
    </row>
    <row r="51" spans="1:15" ht="12" customHeight="1" x14ac:dyDescent="0.2">
      <c r="A51" s="515">
        <v>2016</v>
      </c>
      <c r="B51" s="667">
        <v>210.78399999999999</v>
      </c>
      <c r="C51" s="672"/>
      <c r="D51" s="667">
        <v>31.433</v>
      </c>
      <c r="E51" s="667">
        <v>9.1820000000000004</v>
      </c>
      <c r="F51" s="667">
        <v>10.841999999999999</v>
      </c>
      <c r="G51" s="672"/>
      <c r="H51" s="667">
        <v>84.275999999999996</v>
      </c>
      <c r="I51" s="667">
        <v>4.7030000000000003</v>
      </c>
      <c r="J51" s="672"/>
      <c r="K51" s="667">
        <v>42.02</v>
      </c>
      <c r="L51" s="667">
        <v>5.3209999999999997</v>
      </c>
      <c r="M51" s="669">
        <f t="shared" si="1"/>
        <v>36.699000000000005</v>
      </c>
    </row>
    <row r="52" spans="1:15" ht="12" customHeight="1" x14ac:dyDescent="0.2">
      <c r="A52" s="515">
        <v>2017</v>
      </c>
      <c r="B52" s="667">
        <v>245.50399999999999</v>
      </c>
      <c r="C52" s="672"/>
      <c r="D52" s="667">
        <v>37.826999999999998</v>
      </c>
      <c r="E52" s="667">
        <v>18.834</v>
      </c>
      <c r="F52" s="667">
        <v>11.098999999999998</v>
      </c>
      <c r="G52" s="672"/>
      <c r="H52" s="667">
        <v>59.955000000000005</v>
      </c>
      <c r="I52" s="667">
        <v>12.259</v>
      </c>
      <c r="J52" s="672"/>
      <c r="K52" s="667">
        <v>75.936000000000007</v>
      </c>
      <c r="L52" s="667">
        <v>7.0190000000000001</v>
      </c>
      <c r="M52" s="669">
        <f>K52-L52</f>
        <v>68.917000000000002</v>
      </c>
    </row>
    <row r="53" spans="1:15" ht="12" customHeight="1" x14ac:dyDescent="0.2">
      <c r="A53" s="515">
        <v>2018</v>
      </c>
      <c r="B53" s="667">
        <v>132.57900000000001</v>
      </c>
      <c r="C53" s="672"/>
      <c r="D53" s="667">
        <v>11.442</v>
      </c>
      <c r="E53" s="667">
        <v>6.7610000000000001</v>
      </c>
      <c r="F53" s="667">
        <v>3.9380000000000002</v>
      </c>
      <c r="G53" s="672"/>
      <c r="H53" s="667">
        <v>43.875</v>
      </c>
      <c r="I53" s="667">
        <v>5.968</v>
      </c>
      <c r="J53" s="672"/>
      <c r="K53" s="667">
        <v>40.889000000000003</v>
      </c>
      <c r="L53" s="667">
        <v>3.5920000000000001</v>
      </c>
      <c r="M53" s="669">
        <f>K53-L53</f>
        <v>37.297000000000004</v>
      </c>
    </row>
    <row r="54" spans="1:15" ht="12" customHeight="1" x14ac:dyDescent="0.2">
      <c r="A54" s="515">
        <v>2019</v>
      </c>
      <c r="B54" s="667">
        <v>222.96</v>
      </c>
      <c r="C54" s="672"/>
      <c r="D54" s="667">
        <v>21.346</v>
      </c>
      <c r="E54" s="667">
        <v>22.774999999999999</v>
      </c>
      <c r="F54" s="667">
        <v>7.8150000000000004</v>
      </c>
      <c r="G54" s="672"/>
      <c r="H54" s="667">
        <v>50.893000000000001</v>
      </c>
      <c r="I54" s="667">
        <v>12.276999999999999</v>
      </c>
      <c r="J54" s="672"/>
      <c r="K54" s="667">
        <v>73.963999999999999</v>
      </c>
      <c r="L54" s="667">
        <v>3.9279999999999999</v>
      </c>
      <c r="M54" s="669">
        <v>70.036000000000001</v>
      </c>
    </row>
    <row r="55" spans="1:15" ht="12" customHeight="1" x14ac:dyDescent="0.2">
      <c r="A55" s="515">
        <v>2020</v>
      </c>
      <c r="B55" s="667">
        <v>344.73099999999999</v>
      </c>
      <c r="C55" s="672"/>
      <c r="D55" s="667">
        <v>45.142000000000003</v>
      </c>
      <c r="E55" s="667">
        <v>7.0640000000000001</v>
      </c>
      <c r="F55" s="667">
        <v>10.766999999999999</v>
      </c>
      <c r="G55" s="672"/>
      <c r="H55" s="667">
        <v>86.524000000000001</v>
      </c>
      <c r="I55" s="667">
        <v>23.695</v>
      </c>
      <c r="J55" s="672"/>
      <c r="K55" s="667">
        <v>121.495</v>
      </c>
      <c r="L55" s="667">
        <v>11.913</v>
      </c>
      <c r="M55" s="669">
        <v>109.58200000000001</v>
      </c>
    </row>
    <row r="56" spans="1:15" ht="12" customHeight="1" x14ac:dyDescent="0.2">
      <c r="A56" s="515">
        <v>2021</v>
      </c>
      <c r="B56" s="667">
        <v>668.44799999999998</v>
      </c>
      <c r="C56" s="672"/>
      <c r="D56" s="667">
        <v>112.07000000000001</v>
      </c>
      <c r="E56" s="667">
        <v>37.030999999999999</v>
      </c>
      <c r="F56" s="667">
        <v>23.55</v>
      </c>
      <c r="G56" s="672"/>
      <c r="H56" s="667">
        <v>160.804</v>
      </c>
      <c r="I56" s="667">
        <v>35.116999999999997</v>
      </c>
      <c r="J56" s="672"/>
      <c r="K56" s="667">
        <v>243.60300000000001</v>
      </c>
      <c r="L56" s="667">
        <v>23.236999999999998</v>
      </c>
      <c r="M56" s="669">
        <v>220.36600000000001</v>
      </c>
    </row>
    <row r="57" spans="1:15" ht="12" customHeight="1" x14ac:dyDescent="0.2">
      <c r="A57" s="515">
        <v>2022</v>
      </c>
      <c r="B57" s="667">
        <v>539.74199999999996</v>
      </c>
      <c r="C57" s="672"/>
      <c r="D57" s="667">
        <v>83.926000000000002</v>
      </c>
      <c r="E57" s="667">
        <v>8.8469999999999995</v>
      </c>
      <c r="F57" s="667">
        <v>17.390999999999998</v>
      </c>
      <c r="G57" s="672"/>
      <c r="H57" s="667">
        <v>182.23500000000001</v>
      </c>
      <c r="I57" s="667">
        <v>31.460999999999999</v>
      </c>
      <c r="J57" s="672"/>
      <c r="K57" s="667">
        <v>168.08600000000001</v>
      </c>
      <c r="L57" s="667">
        <v>9.4510000000000005</v>
      </c>
      <c r="M57" s="669">
        <v>158.63500000000002</v>
      </c>
    </row>
    <row r="58" spans="1:15" ht="12" customHeight="1" x14ac:dyDescent="0.2">
      <c r="A58" s="591" t="s">
        <v>544</v>
      </c>
      <c r="B58" s="673">
        <v>419.5</v>
      </c>
      <c r="C58" s="672"/>
      <c r="D58" s="667">
        <v>56.524999999999999</v>
      </c>
      <c r="E58" s="667">
        <v>9.8320000000000007</v>
      </c>
      <c r="F58" s="667">
        <v>20.187999999999999</v>
      </c>
      <c r="G58" s="672"/>
      <c r="H58" s="667">
        <v>101.809</v>
      </c>
      <c r="I58" s="667">
        <v>52.411999999999999</v>
      </c>
      <c r="J58" s="672"/>
      <c r="K58" s="667">
        <v>132.19200000000001</v>
      </c>
      <c r="L58" s="667">
        <v>17.777999999999999</v>
      </c>
      <c r="M58" s="669">
        <v>114.41400000000002</v>
      </c>
    </row>
    <row r="59" spans="1:15" ht="22.5" customHeight="1" x14ac:dyDescent="0.2">
      <c r="A59" s="674" t="s">
        <v>130</v>
      </c>
      <c r="B59" s="675"/>
      <c r="C59" s="675"/>
      <c r="D59" s="675"/>
      <c r="E59" s="675"/>
      <c r="F59" s="675"/>
      <c r="G59" s="676"/>
      <c r="H59" s="677" t="s">
        <v>545</v>
      </c>
      <c r="I59" s="678"/>
      <c r="J59" s="675"/>
      <c r="K59" s="675"/>
      <c r="L59" s="675"/>
      <c r="M59" s="675"/>
      <c r="N59" s="569"/>
      <c r="O59" s="569"/>
    </row>
    <row r="60" spans="1:15" ht="12" customHeight="1" x14ac:dyDescent="0.2">
      <c r="A60" s="1024" t="s">
        <v>546</v>
      </c>
      <c r="B60" s="1024"/>
      <c r="C60" s="1024"/>
      <c r="D60" s="1024"/>
      <c r="E60" s="1024"/>
      <c r="F60" s="1024"/>
      <c r="G60" s="1024"/>
      <c r="H60" s="1024"/>
      <c r="I60" s="1024"/>
      <c r="J60" s="1024"/>
      <c r="K60" s="1024"/>
      <c r="L60" s="1024"/>
      <c r="M60" s="1024"/>
      <c r="N60" s="569"/>
      <c r="O60" s="569"/>
    </row>
    <row r="61" spans="1:15" ht="22.5" customHeight="1" x14ac:dyDescent="0.2">
      <c r="A61" s="899" t="s">
        <v>547</v>
      </c>
      <c r="B61" s="1022"/>
      <c r="C61" s="1022"/>
      <c r="D61" s="1022"/>
      <c r="E61" s="1022"/>
      <c r="F61" s="1022"/>
      <c r="G61" s="1022"/>
      <c r="H61" s="1022"/>
      <c r="I61" s="1022"/>
      <c r="J61" s="1022"/>
      <c r="K61" s="1022"/>
      <c r="L61" s="1022"/>
      <c r="M61" s="1022"/>
    </row>
    <row r="62" spans="1:15" ht="12" customHeight="1" x14ac:dyDescent="0.2">
      <c r="A62" s="908" t="s">
        <v>548</v>
      </c>
      <c r="B62" s="908"/>
      <c r="C62" s="908"/>
      <c r="D62" s="908"/>
      <c r="E62" s="908"/>
      <c r="F62" s="908"/>
      <c r="G62" s="908"/>
      <c r="H62" s="908"/>
      <c r="I62" s="908"/>
      <c r="J62" s="908"/>
      <c r="K62" s="908"/>
      <c r="L62" s="908"/>
      <c r="M62" s="908"/>
    </row>
    <row r="63" spans="1:15" ht="12" customHeight="1" x14ac:dyDescent="0.2">
      <c r="A63" s="908" t="s">
        <v>549</v>
      </c>
      <c r="B63" s="908"/>
      <c r="C63" s="908"/>
      <c r="D63" s="908"/>
      <c r="E63" s="908"/>
      <c r="F63" s="908"/>
      <c r="G63" s="908"/>
      <c r="H63" s="908"/>
      <c r="I63" s="908"/>
      <c r="J63" s="908"/>
      <c r="K63" s="908"/>
      <c r="L63" s="908"/>
      <c r="M63" s="908"/>
    </row>
    <row r="64" spans="1:15" ht="12" customHeight="1" x14ac:dyDescent="0.2">
      <c r="A64" s="908" t="s">
        <v>550</v>
      </c>
      <c r="B64" s="908"/>
      <c r="C64" s="908"/>
      <c r="D64" s="908"/>
      <c r="E64" s="908"/>
      <c r="F64" s="908"/>
      <c r="G64" s="908"/>
      <c r="H64" s="908"/>
      <c r="I64" s="908"/>
      <c r="J64" s="908"/>
      <c r="K64" s="908"/>
      <c r="L64" s="908"/>
      <c r="M64" s="908"/>
    </row>
    <row r="65" spans="1:13" ht="12" customHeight="1" x14ac:dyDescent="0.2">
      <c r="A65" s="908" t="s">
        <v>551</v>
      </c>
      <c r="B65" s="908"/>
      <c r="C65" s="908"/>
      <c r="D65" s="908"/>
      <c r="E65" s="908"/>
      <c r="F65" s="908"/>
      <c r="G65" s="908"/>
      <c r="H65" s="908"/>
      <c r="I65" s="908"/>
      <c r="J65" s="908"/>
      <c r="K65" s="908"/>
      <c r="L65" s="908"/>
      <c r="M65" s="908"/>
    </row>
    <row r="66" spans="1:13" ht="12" customHeight="1" x14ac:dyDescent="0.2">
      <c r="A66" s="908" t="s">
        <v>552</v>
      </c>
      <c r="B66" s="908"/>
      <c r="C66" s="908"/>
      <c r="D66" s="908"/>
      <c r="E66" s="908"/>
      <c r="F66" s="908"/>
      <c r="G66" s="908"/>
      <c r="H66" s="908"/>
      <c r="I66" s="908"/>
      <c r="J66" s="908"/>
      <c r="K66" s="908"/>
      <c r="L66" s="908"/>
      <c r="M66" s="908"/>
    </row>
    <row r="70" spans="1:13" s="575" customFormat="1" ht="12" customHeight="1" x14ac:dyDescent="0.2">
      <c r="A70" s="572"/>
      <c r="B70" s="573"/>
      <c r="C70" s="573"/>
      <c r="D70" s="573"/>
      <c r="E70" s="573"/>
      <c r="F70" s="573"/>
      <c r="G70" s="573"/>
      <c r="H70" s="573"/>
      <c r="I70" s="573"/>
      <c r="J70" s="573"/>
      <c r="K70" s="573"/>
      <c r="L70" s="573"/>
      <c r="M70" s="573"/>
    </row>
    <row r="80" spans="1:13" ht="12" customHeight="1" x14ac:dyDescent="0.2">
      <c r="A80" s="1023" t="s">
        <v>553</v>
      </c>
      <c r="B80" s="1023"/>
      <c r="C80" s="1023"/>
      <c r="D80" s="1023"/>
      <c r="E80" s="1023"/>
      <c r="F80" s="1023"/>
      <c r="G80" s="1023"/>
      <c r="H80" s="1023"/>
      <c r="I80" s="1023"/>
      <c r="J80" s="1023"/>
      <c r="K80" s="1023"/>
      <c r="L80" s="1023"/>
      <c r="M80" s="1023"/>
    </row>
    <row r="81" spans="1:13" ht="12" customHeight="1" x14ac:dyDescent="0.2">
      <c r="A81" s="818"/>
      <c r="B81" s="812"/>
      <c r="C81" s="812"/>
      <c r="D81" s="1021" t="s">
        <v>532</v>
      </c>
      <c r="E81" s="1021"/>
      <c r="F81" s="1021"/>
      <c r="G81" s="1021"/>
      <c r="H81" s="1021"/>
      <c r="I81" s="1021"/>
      <c r="J81" s="812"/>
      <c r="K81" s="1021" t="s">
        <v>533</v>
      </c>
      <c r="L81" s="1021"/>
      <c r="M81" s="1021"/>
    </row>
    <row r="82" spans="1:13" ht="12" customHeight="1" x14ac:dyDescent="0.2">
      <c r="B82" s="1017" t="s">
        <v>534</v>
      </c>
      <c r="D82" s="1019" t="s">
        <v>393</v>
      </c>
      <c r="E82" s="1019"/>
      <c r="F82" s="1019"/>
      <c r="G82" s="516"/>
      <c r="H82" s="1019" t="s">
        <v>535</v>
      </c>
      <c r="I82" s="1019"/>
      <c r="J82" s="516"/>
      <c r="K82" s="1017" t="s">
        <v>536</v>
      </c>
      <c r="L82" s="1017" t="s">
        <v>537</v>
      </c>
      <c r="M82" s="516"/>
    </row>
    <row r="83" spans="1:13" ht="12" customHeight="1" x14ac:dyDescent="0.2">
      <c r="A83" s="1015" t="s">
        <v>554</v>
      </c>
      <c r="B83" s="1017"/>
      <c r="D83" s="659"/>
      <c r="E83" s="905" t="s">
        <v>538</v>
      </c>
      <c r="F83" s="905"/>
      <c r="G83" s="516"/>
      <c r="H83" s="659"/>
      <c r="I83" s="1020" t="s">
        <v>539</v>
      </c>
      <c r="J83" s="516"/>
      <c r="K83" s="1017"/>
      <c r="L83" s="1017"/>
      <c r="M83" s="1017" t="s">
        <v>540</v>
      </c>
    </row>
    <row r="84" spans="1:13" ht="12" customHeight="1" x14ac:dyDescent="0.2">
      <c r="A84" s="1016"/>
      <c r="B84" s="1018"/>
      <c r="C84" s="526"/>
      <c r="D84" s="660" t="s">
        <v>358</v>
      </c>
      <c r="E84" s="661" t="s">
        <v>541</v>
      </c>
      <c r="F84" s="522" t="s">
        <v>542</v>
      </c>
      <c r="G84" s="660"/>
      <c r="H84" s="660" t="s">
        <v>543</v>
      </c>
      <c r="I84" s="1018"/>
      <c r="J84" s="660"/>
      <c r="K84" s="1018"/>
      <c r="L84" s="1018"/>
      <c r="M84" s="1018"/>
    </row>
    <row r="85" spans="1:13" ht="12" customHeight="1" x14ac:dyDescent="0.2">
      <c r="A85" s="515" t="s">
        <v>44</v>
      </c>
      <c r="B85" s="669">
        <f>AVERAGE(B16:B20)</f>
        <v>305.28892034399996</v>
      </c>
      <c r="C85" s="668"/>
      <c r="D85" s="669">
        <f t="shared" ref="D85:M85" si="2">AVERAGE(D16:D20)</f>
        <v>132.0504</v>
      </c>
      <c r="E85" s="669">
        <f t="shared" si="2"/>
        <v>30.575000000000003</v>
      </c>
      <c r="F85" s="669">
        <f t="shared" si="2"/>
        <v>11.3644</v>
      </c>
      <c r="G85" s="669"/>
      <c r="H85" s="669">
        <f t="shared" si="2"/>
        <v>101.005520344</v>
      </c>
      <c r="I85" s="669">
        <f t="shared" si="2"/>
        <v>4.5600000000000005</v>
      </c>
      <c r="J85" s="669"/>
      <c r="K85" s="669">
        <f t="shared" si="2"/>
        <v>31.868599999999997</v>
      </c>
      <c r="L85" s="669">
        <f t="shared" si="2"/>
        <v>2.62</v>
      </c>
      <c r="M85" s="669">
        <f t="shared" si="2"/>
        <v>29.24</v>
      </c>
    </row>
    <row r="86" spans="1:13" ht="12" customHeight="1" x14ac:dyDescent="0.2">
      <c r="A86" s="515" t="s">
        <v>45</v>
      </c>
      <c r="B86" s="669">
        <f>AVERAGE(B21:B25)</f>
        <v>705.01220000000001</v>
      </c>
      <c r="C86" s="668"/>
      <c r="D86" s="669">
        <f t="shared" ref="D86:M86" si="3">AVERAGE(D21:D25)</f>
        <v>392.2484</v>
      </c>
      <c r="E86" s="669">
        <f t="shared" si="3"/>
        <v>82.28</v>
      </c>
      <c r="F86" s="669">
        <f t="shared" si="3"/>
        <v>13.882799999999998</v>
      </c>
      <c r="G86" s="669"/>
      <c r="H86" s="669">
        <f t="shared" si="3"/>
        <v>147.556455212</v>
      </c>
      <c r="I86" s="669">
        <f t="shared" si="3"/>
        <v>5.76</v>
      </c>
      <c r="J86" s="669"/>
      <c r="K86" s="669">
        <f t="shared" si="3"/>
        <v>46.267440692240008</v>
      </c>
      <c r="L86" s="669">
        <f t="shared" si="3"/>
        <v>5.5400000000000009</v>
      </c>
      <c r="M86" s="669">
        <f t="shared" si="3"/>
        <v>40.72</v>
      </c>
    </row>
    <row r="87" spans="1:13" ht="12" customHeight="1" x14ac:dyDescent="0.2">
      <c r="A87" s="515" t="s">
        <v>46</v>
      </c>
      <c r="B87" s="669">
        <f>AVERAGE(B26:B30)</f>
        <v>315.12639999999999</v>
      </c>
      <c r="C87" s="668"/>
      <c r="D87" s="669">
        <f t="shared" ref="D87:M87" si="4">AVERAGE(D26:D30)</f>
        <v>115.84800000000003</v>
      </c>
      <c r="E87" s="669">
        <f t="shared" si="4"/>
        <v>55.9</v>
      </c>
      <c r="F87" s="669">
        <f t="shared" si="4"/>
        <v>10.6966</v>
      </c>
      <c r="G87" s="669"/>
      <c r="H87" s="669">
        <f t="shared" si="4"/>
        <v>95.982801600000002</v>
      </c>
      <c r="I87" s="669">
        <f t="shared" si="4"/>
        <v>3.7</v>
      </c>
      <c r="J87" s="669"/>
      <c r="K87" s="669">
        <f t="shared" si="4"/>
        <v>23.588200000000001</v>
      </c>
      <c r="L87" s="669">
        <f t="shared" si="4"/>
        <v>1.98</v>
      </c>
      <c r="M87" s="669">
        <f t="shared" si="4"/>
        <v>21.619999999999997</v>
      </c>
    </row>
    <row r="88" spans="1:13" ht="12" customHeight="1" x14ac:dyDescent="0.2">
      <c r="A88" s="515" t="s">
        <v>47</v>
      </c>
      <c r="B88" s="669">
        <f>AVERAGE(B31:B35)</f>
        <v>259.35620000000006</v>
      </c>
      <c r="C88" s="669"/>
      <c r="D88" s="669">
        <f t="shared" ref="D88:M88" si="5">AVERAGE(D31:D35)</f>
        <v>63.436200000000007</v>
      </c>
      <c r="E88" s="669">
        <f t="shared" si="5"/>
        <v>11.719999999999999</v>
      </c>
      <c r="F88" s="669">
        <f t="shared" si="5"/>
        <v>15.952199999999999</v>
      </c>
      <c r="G88" s="669"/>
      <c r="H88" s="669">
        <f t="shared" si="5"/>
        <v>126.58420000000001</v>
      </c>
      <c r="I88" s="669">
        <f t="shared" si="5"/>
        <v>2.366399999999997</v>
      </c>
      <c r="J88" s="669"/>
      <c r="K88" s="669">
        <f t="shared" si="5"/>
        <v>42.547799999999995</v>
      </c>
      <c r="L88" s="669">
        <f t="shared" si="5"/>
        <v>2.2799999999999998</v>
      </c>
      <c r="M88" s="669">
        <f t="shared" si="5"/>
        <v>40.267800000000001</v>
      </c>
    </row>
    <row r="89" spans="1:13" ht="12" customHeight="1" x14ac:dyDescent="0.2">
      <c r="A89" s="515" t="s">
        <v>48</v>
      </c>
      <c r="B89" s="669">
        <f>AVERAGE(B36:B40)</f>
        <v>639.1318</v>
      </c>
      <c r="C89" s="669"/>
      <c r="D89" s="669">
        <f t="shared" ref="D89:M89" si="6">AVERAGE(D36:D40)</f>
        <v>177.55019999999999</v>
      </c>
      <c r="E89" s="669">
        <f t="shared" si="6"/>
        <v>42.94</v>
      </c>
      <c r="F89" s="669">
        <f t="shared" si="6"/>
        <v>30.6098</v>
      </c>
      <c r="G89" s="669"/>
      <c r="H89" s="669">
        <f t="shared" si="6"/>
        <v>221.90280000000001</v>
      </c>
      <c r="I89" s="669">
        <f t="shared" si="6"/>
        <v>6.3884000000000043</v>
      </c>
      <c r="J89" s="669"/>
      <c r="K89" s="669">
        <f t="shared" si="6"/>
        <v>134.48679999999999</v>
      </c>
      <c r="L89" s="669">
        <f t="shared" si="6"/>
        <v>5.5852000000000004</v>
      </c>
      <c r="M89" s="669">
        <f t="shared" si="6"/>
        <v>128.90159999999997</v>
      </c>
    </row>
    <row r="90" spans="1:13" ht="12" customHeight="1" x14ac:dyDescent="0.2">
      <c r="A90" s="515" t="s">
        <v>49</v>
      </c>
      <c r="B90" s="669">
        <f>AVERAGE(B41:B45)</f>
        <v>502.73940000000005</v>
      </c>
      <c r="C90" s="669"/>
      <c r="D90" s="669">
        <f t="shared" ref="D90:M90" si="7">AVERAGE(D41:D45)</f>
        <v>72.914199999999994</v>
      </c>
      <c r="E90" s="669">
        <f t="shared" si="7"/>
        <v>15.355800000000002</v>
      </c>
      <c r="F90" s="669">
        <f t="shared" si="7"/>
        <v>29.650399999999998</v>
      </c>
      <c r="G90" s="669"/>
      <c r="H90" s="669">
        <f t="shared" si="7"/>
        <v>208.54040000000001</v>
      </c>
      <c r="I90" s="669">
        <f t="shared" si="7"/>
        <v>16.139000000000006</v>
      </c>
      <c r="J90" s="669"/>
      <c r="K90" s="669">
        <f t="shared" si="7"/>
        <v>135.54839999999999</v>
      </c>
      <c r="L90" s="669">
        <f t="shared" si="7"/>
        <v>10.742000000000001</v>
      </c>
      <c r="M90" s="669">
        <f t="shared" si="7"/>
        <v>124.80640000000001</v>
      </c>
    </row>
    <row r="91" spans="1:13" ht="12" customHeight="1" x14ac:dyDescent="0.2">
      <c r="A91" s="515">
        <v>2011</v>
      </c>
      <c r="B91" s="669">
        <f t="shared" ref="B91:B101" si="8">B46</f>
        <v>382.36700000000002</v>
      </c>
      <c r="C91" s="669"/>
      <c r="D91" s="669">
        <f t="shared" ref="D91:F101" si="9">D46</f>
        <v>62.268999999999998</v>
      </c>
      <c r="E91" s="669">
        <f t="shared" si="9"/>
        <v>7.6139999999999999</v>
      </c>
      <c r="F91" s="669">
        <f t="shared" si="9"/>
        <v>18.007999999999999</v>
      </c>
      <c r="G91" s="669"/>
      <c r="H91" s="669">
        <f t="shared" ref="H91:I101" si="10">H46</f>
        <v>108.27</v>
      </c>
      <c r="I91" s="669">
        <f t="shared" si="10"/>
        <v>8.6999999999999993</v>
      </c>
      <c r="J91" s="669"/>
      <c r="K91" s="669">
        <f t="shared" ref="K91:M101" si="11">K46</f>
        <v>146.494</v>
      </c>
      <c r="L91" s="669">
        <f t="shared" si="11"/>
        <v>33.259</v>
      </c>
      <c r="M91" s="669">
        <f t="shared" si="11"/>
        <v>113.235</v>
      </c>
    </row>
    <row r="92" spans="1:13" ht="12" customHeight="1" x14ac:dyDescent="0.2">
      <c r="A92" s="515">
        <v>2012</v>
      </c>
      <c r="B92" s="669">
        <f t="shared" si="8"/>
        <v>159.1</v>
      </c>
      <c r="C92" s="669"/>
      <c r="D92" s="669">
        <f t="shared" si="9"/>
        <v>17.100000000000001</v>
      </c>
      <c r="E92" s="669">
        <f t="shared" si="9"/>
        <v>7.4</v>
      </c>
      <c r="F92" s="669">
        <f t="shared" si="9"/>
        <v>4.7160000000000002</v>
      </c>
      <c r="G92" s="669"/>
      <c r="H92" s="669">
        <f t="shared" si="10"/>
        <v>41.942</v>
      </c>
      <c r="I92" s="669">
        <f t="shared" si="10"/>
        <v>9.0540000000000003</v>
      </c>
      <c r="J92" s="669"/>
      <c r="K92" s="669">
        <f t="shared" si="11"/>
        <v>54.963000000000001</v>
      </c>
      <c r="L92" s="669">
        <f t="shared" si="11"/>
        <v>6.3719999999999999</v>
      </c>
      <c r="M92" s="669">
        <f t="shared" si="11"/>
        <v>48.591000000000001</v>
      </c>
    </row>
    <row r="93" spans="1:13" ht="12" customHeight="1" x14ac:dyDescent="0.2">
      <c r="A93" s="515">
        <v>2013</v>
      </c>
      <c r="B93" s="669">
        <f t="shared" si="8"/>
        <v>260.40800000000002</v>
      </c>
      <c r="C93" s="669"/>
      <c r="D93" s="669">
        <f t="shared" si="9"/>
        <v>48.357999999999997</v>
      </c>
      <c r="E93" s="669">
        <f t="shared" si="9"/>
        <v>7.62</v>
      </c>
      <c r="F93" s="669">
        <f t="shared" si="9"/>
        <v>10.663999999999998</v>
      </c>
      <c r="G93" s="669"/>
      <c r="H93" s="669">
        <f t="shared" si="10"/>
        <v>81.884</v>
      </c>
      <c r="I93" s="669">
        <f t="shared" si="10"/>
        <v>21.632000000000001</v>
      </c>
      <c r="J93" s="669"/>
      <c r="K93" s="669">
        <f t="shared" si="11"/>
        <v>59.61</v>
      </c>
      <c r="L93" s="669">
        <f t="shared" si="11"/>
        <v>8.8000000000000007</v>
      </c>
      <c r="M93" s="669">
        <f t="shared" si="11"/>
        <v>50.81</v>
      </c>
    </row>
    <row r="94" spans="1:13" ht="12" customHeight="1" x14ac:dyDescent="0.2">
      <c r="A94" s="515">
        <v>2014</v>
      </c>
      <c r="B94" s="669">
        <f t="shared" si="8"/>
        <v>1045.348</v>
      </c>
      <c r="C94" s="669"/>
      <c r="D94" s="669">
        <f t="shared" si="9"/>
        <v>237.29400000000001</v>
      </c>
      <c r="E94" s="669">
        <f t="shared" si="9"/>
        <v>57.744</v>
      </c>
      <c r="F94" s="669">
        <f t="shared" si="9"/>
        <v>52.166000000000004</v>
      </c>
      <c r="G94" s="669"/>
      <c r="H94" s="669">
        <f t="shared" si="10"/>
        <v>292.19799999999998</v>
      </c>
      <c r="I94" s="669">
        <f t="shared" si="10"/>
        <v>32.235999999999997</v>
      </c>
      <c r="J94" s="669"/>
      <c r="K94" s="669">
        <f t="shared" si="11"/>
        <v>279.733</v>
      </c>
      <c r="L94" s="669">
        <f t="shared" si="11"/>
        <v>39.238999999999997</v>
      </c>
      <c r="M94" s="669">
        <f t="shared" si="11"/>
        <v>240.494</v>
      </c>
    </row>
    <row r="95" spans="1:13" ht="12" customHeight="1" x14ac:dyDescent="0.2">
      <c r="A95" s="515">
        <v>2015</v>
      </c>
      <c r="B95" s="669">
        <f t="shared" si="8"/>
        <v>173.65899999999999</v>
      </c>
      <c r="C95" s="669"/>
      <c r="D95" s="669">
        <f t="shared" si="9"/>
        <v>31.091999999999999</v>
      </c>
      <c r="E95" s="669">
        <f t="shared" si="9"/>
        <v>36.92</v>
      </c>
      <c r="F95" s="669">
        <f t="shared" si="9"/>
        <v>7.9300000000000006</v>
      </c>
      <c r="G95" s="669"/>
      <c r="H95" s="669">
        <f t="shared" si="10"/>
        <v>43.361000000000004</v>
      </c>
      <c r="I95" s="669">
        <f t="shared" si="10"/>
        <v>4.5679999999999996</v>
      </c>
      <c r="J95" s="669"/>
      <c r="K95" s="669">
        <f t="shared" si="11"/>
        <v>37.402000000000001</v>
      </c>
      <c r="L95" s="669">
        <f t="shared" si="11"/>
        <v>2.2749999999999999</v>
      </c>
      <c r="M95" s="669">
        <f t="shared" si="11"/>
        <v>35.127000000000002</v>
      </c>
    </row>
    <row r="96" spans="1:13" ht="12" customHeight="1" x14ac:dyDescent="0.2">
      <c r="A96" s="515">
        <v>2016</v>
      </c>
      <c r="B96" s="669">
        <f t="shared" si="8"/>
        <v>210.78399999999999</v>
      </c>
      <c r="C96" s="669"/>
      <c r="D96" s="669">
        <f t="shared" si="9"/>
        <v>31.433</v>
      </c>
      <c r="E96" s="669">
        <f t="shared" si="9"/>
        <v>9.1820000000000004</v>
      </c>
      <c r="F96" s="669">
        <f t="shared" si="9"/>
        <v>10.841999999999999</v>
      </c>
      <c r="G96" s="669"/>
      <c r="H96" s="669">
        <f t="shared" si="10"/>
        <v>84.275999999999996</v>
      </c>
      <c r="I96" s="669">
        <f t="shared" si="10"/>
        <v>4.7030000000000003</v>
      </c>
      <c r="J96" s="669"/>
      <c r="K96" s="669">
        <f t="shared" si="11"/>
        <v>42.02</v>
      </c>
      <c r="L96" s="669">
        <f t="shared" si="11"/>
        <v>5.3209999999999997</v>
      </c>
      <c r="M96" s="669">
        <f t="shared" si="11"/>
        <v>36.699000000000005</v>
      </c>
    </row>
    <row r="97" spans="1:13" ht="12" customHeight="1" x14ac:dyDescent="0.2">
      <c r="A97" s="515">
        <v>2017</v>
      </c>
      <c r="B97" s="669">
        <f t="shared" si="8"/>
        <v>245.50399999999999</v>
      </c>
      <c r="C97" s="669"/>
      <c r="D97" s="669">
        <f t="shared" si="9"/>
        <v>37.826999999999998</v>
      </c>
      <c r="E97" s="669">
        <f t="shared" si="9"/>
        <v>18.834</v>
      </c>
      <c r="F97" s="669">
        <f t="shared" si="9"/>
        <v>11.098999999999998</v>
      </c>
      <c r="G97" s="669"/>
      <c r="H97" s="669">
        <f t="shared" si="10"/>
        <v>59.955000000000005</v>
      </c>
      <c r="I97" s="669">
        <f t="shared" si="10"/>
        <v>12.259</v>
      </c>
      <c r="J97" s="669"/>
      <c r="K97" s="669">
        <f t="shared" si="11"/>
        <v>75.936000000000007</v>
      </c>
      <c r="L97" s="669">
        <f t="shared" si="11"/>
        <v>7.0190000000000001</v>
      </c>
      <c r="M97" s="669">
        <f t="shared" si="11"/>
        <v>68.917000000000002</v>
      </c>
    </row>
    <row r="98" spans="1:13" ht="12" customHeight="1" x14ac:dyDescent="0.2">
      <c r="A98" s="515">
        <v>2018</v>
      </c>
      <c r="B98" s="669">
        <f t="shared" si="8"/>
        <v>132.57900000000001</v>
      </c>
      <c r="C98" s="669"/>
      <c r="D98" s="669">
        <f t="shared" si="9"/>
        <v>11.442</v>
      </c>
      <c r="E98" s="669">
        <f t="shared" si="9"/>
        <v>6.7610000000000001</v>
      </c>
      <c r="F98" s="669">
        <f t="shared" si="9"/>
        <v>3.9380000000000002</v>
      </c>
      <c r="G98" s="669"/>
      <c r="H98" s="669">
        <f t="shared" si="10"/>
        <v>43.875</v>
      </c>
      <c r="I98" s="669">
        <f t="shared" si="10"/>
        <v>5.968</v>
      </c>
      <c r="J98" s="669"/>
      <c r="K98" s="669">
        <f t="shared" si="11"/>
        <v>40.889000000000003</v>
      </c>
      <c r="L98" s="669">
        <f t="shared" si="11"/>
        <v>3.5920000000000001</v>
      </c>
      <c r="M98" s="669">
        <f t="shared" si="11"/>
        <v>37.297000000000004</v>
      </c>
    </row>
    <row r="99" spans="1:13" ht="12" customHeight="1" x14ac:dyDescent="0.2">
      <c r="A99" s="515">
        <v>2019</v>
      </c>
      <c r="B99" s="669">
        <f t="shared" si="8"/>
        <v>222.96</v>
      </c>
      <c r="C99" s="669"/>
      <c r="D99" s="669">
        <f t="shared" si="9"/>
        <v>21.346</v>
      </c>
      <c r="E99" s="669">
        <f t="shared" si="9"/>
        <v>22.774999999999999</v>
      </c>
      <c r="F99" s="669">
        <f t="shared" si="9"/>
        <v>7.8150000000000004</v>
      </c>
      <c r="G99" s="669"/>
      <c r="H99" s="669">
        <f t="shared" si="10"/>
        <v>50.893000000000001</v>
      </c>
      <c r="I99" s="669">
        <f t="shared" si="10"/>
        <v>12.276999999999999</v>
      </c>
      <c r="J99" s="669"/>
      <c r="K99" s="669">
        <f t="shared" si="11"/>
        <v>73.963999999999999</v>
      </c>
      <c r="L99" s="669">
        <f t="shared" si="11"/>
        <v>3.9279999999999999</v>
      </c>
      <c r="M99" s="669">
        <f t="shared" si="11"/>
        <v>70.036000000000001</v>
      </c>
    </row>
    <row r="100" spans="1:13" ht="12" customHeight="1" x14ac:dyDescent="0.2">
      <c r="A100" s="515">
        <v>2020</v>
      </c>
      <c r="B100" s="669">
        <f t="shared" si="8"/>
        <v>344.73099999999999</v>
      </c>
      <c r="C100" s="669"/>
      <c r="D100" s="669">
        <f t="shared" si="9"/>
        <v>45.142000000000003</v>
      </c>
      <c r="E100" s="669">
        <f t="shared" si="9"/>
        <v>7.0640000000000001</v>
      </c>
      <c r="F100" s="669">
        <f t="shared" si="9"/>
        <v>10.766999999999999</v>
      </c>
      <c r="G100" s="669"/>
      <c r="H100" s="669">
        <f t="shared" si="10"/>
        <v>86.524000000000001</v>
      </c>
      <c r="I100" s="669">
        <f t="shared" si="10"/>
        <v>23.695</v>
      </c>
      <c r="J100" s="669"/>
      <c r="K100" s="669">
        <f t="shared" si="11"/>
        <v>121.495</v>
      </c>
      <c r="L100" s="669">
        <f t="shared" si="11"/>
        <v>11.913</v>
      </c>
      <c r="M100" s="669">
        <f t="shared" si="11"/>
        <v>109.58200000000001</v>
      </c>
    </row>
    <row r="101" spans="1:13" ht="12" customHeight="1" x14ac:dyDescent="0.2">
      <c r="A101" s="515">
        <v>2021</v>
      </c>
      <c r="B101" s="669">
        <f t="shared" si="8"/>
        <v>668.44799999999998</v>
      </c>
      <c r="C101" s="669"/>
      <c r="D101" s="669">
        <f t="shared" si="9"/>
        <v>112.07000000000001</v>
      </c>
      <c r="E101" s="669">
        <f t="shared" si="9"/>
        <v>37.030999999999999</v>
      </c>
      <c r="F101" s="669">
        <f t="shared" si="9"/>
        <v>23.55</v>
      </c>
      <c r="G101" s="669"/>
      <c r="H101" s="669">
        <f t="shared" si="10"/>
        <v>160.804</v>
      </c>
      <c r="I101" s="669">
        <f t="shared" si="10"/>
        <v>35.116999999999997</v>
      </c>
      <c r="J101" s="669"/>
      <c r="K101" s="669">
        <f t="shared" si="11"/>
        <v>243.60300000000001</v>
      </c>
      <c r="L101" s="669">
        <f t="shared" si="11"/>
        <v>23.236999999999998</v>
      </c>
      <c r="M101" s="669">
        <f t="shared" si="11"/>
        <v>220.36600000000001</v>
      </c>
    </row>
    <row r="102" spans="1:13" ht="12" customHeight="1" x14ac:dyDescent="0.2">
      <c r="A102" s="515">
        <v>2022</v>
      </c>
      <c r="B102" s="669">
        <f t="shared" ref="B102:B103" si="12">B57</f>
        <v>539.74199999999996</v>
      </c>
      <c r="C102" s="669"/>
      <c r="D102" s="669">
        <f t="shared" ref="D102:F103" si="13">D57</f>
        <v>83.926000000000002</v>
      </c>
      <c r="E102" s="669">
        <f t="shared" si="13"/>
        <v>8.8469999999999995</v>
      </c>
      <c r="F102" s="669">
        <f t="shared" si="13"/>
        <v>17.390999999999998</v>
      </c>
      <c r="G102" s="669"/>
      <c r="H102" s="669">
        <f t="shared" ref="H102:I103" si="14">H57</f>
        <v>182.23500000000001</v>
      </c>
      <c r="I102" s="669">
        <f t="shared" si="14"/>
        <v>31.460999999999999</v>
      </c>
      <c r="J102" s="669"/>
      <c r="K102" s="669">
        <f t="shared" ref="K102:M103" si="15">K57</f>
        <v>168.08600000000001</v>
      </c>
      <c r="L102" s="669">
        <f t="shared" si="15"/>
        <v>9.4510000000000005</v>
      </c>
      <c r="M102" s="669">
        <f t="shared" si="15"/>
        <v>158.63500000000002</v>
      </c>
    </row>
    <row r="103" spans="1:13" ht="12" customHeight="1" x14ac:dyDescent="0.2">
      <c r="A103" s="591" t="s">
        <v>544</v>
      </c>
      <c r="B103" s="669">
        <f t="shared" si="12"/>
        <v>419.5</v>
      </c>
      <c r="C103" s="669"/>
      <c r="D103" s="669">
        <f t="shared" si="13"/>
        <v>56.524999999999999</v>
      </c>
      <c r="E103" s="669">
        <f t="shared" si="13"/>
        <v>9.8320000000000007</v>
      </c>
      <c r="F103" s="669">
        <f t="shared" si="13"/>
        <v>20.187999999999999</v>
      </c>
      <c r="G103" s="669"/>
      <c r="H103" s="669">
        <f t="shared" si="14"/>
        <v>101.809</v>
      </c>
      <c r="I103" s="669">
        <f t="shared" si="14"/>
        <v>52.411999999999999</v>
      </c>
      <c r="J103" s="669"/>
      <c r="K103" s="669">
        <f t="shared" si="15"/>
        <v>132.19200000000001</v>
      </c>
      <c r="L103" s="669">
        <f t="shared" si="15"/>
        <v>17.777999999999999</v>
      </c>
      <c r="M103" s="669">
        <f t="shared" si="15"/>
        <v>114.41400000000002</v>
      </c>
    </row>
    <row r="104" spans="1:13" ht="24" customHeight="1" x14ac:dyDescent="0.2">
      <c r="A104" s="679" t="s">
        <v>130</v>
      </c>
      <c r="B104" s="640"/>
      <c r="C104" s="640"/>
      <c r="D104" s="640"/>
      <c r="E104" s="640"/>
      <c r="F104" s="640"/>
      <c r="G104" s="680"/>
      <c r="H104" s="641" t="s">
        <v>545</v>
      </c>
      <c r="I104" s="681"/>
      <c r="J104" s="640"/>
      <c r="K104" s="640"/>
      <c r="L104" s="640"/>
      <c r="M104" s="640"/>
    </row>
    <row r="105" spans="1:13" ht="12" customHeight="1" x14ac:dyDescent="0.2">
      <c r="A105" s="1025" t="str">
        <f t="shared" ref="A105:A111" si="16">A60</f>
        <v>a/  These numbers match OPI databases.  Adjustments were made to the escapement figures and catches.</v>
      </c>
      <c r="B105" s="1025"/>
      <c r="C105" s="1025"/>
      <c r="D105" s="1025"/>
      <c r="E105" s="1025"/>
      <c r="F105" s="1025"/>
      <c r="G105" s="1025"/>
      <c r="H105" s="1025"/>
      <c r="I105" s="1025"/>
      <c r="J105" s="1025"/>
      <c r="K105" s="1025"/>
      <c r="L105" s="1025"/>
      <c r="M105" s="1025"/>
    </row>
    <row r="106" spans="1:13" ht="21.75" customHeight="1" x14ac:dyDescent="0.2">
      <c r="A106" s="899" t="str">
        <f t="shared" si="16"/>
        <v>b/ Mainstem recreational catches listed in this table include tributary catches and catches in the Chinook/Hammond area of 3,195 in 1989, 28 in 1990, and 1,151 in 1991.</v>
      </c>
      <c r="B106" s="1022"/>
      <c r="C106" s="1022"/>
      <c r="D106" s="1022"/>
      <c r="E106" s="1022"/>
      <c r="F106" s="1022"/>
      <c r="G106" s="1022"/>
      <c r="H106" s="1022"/>
      <c r="I106" s="1022"/>
      <c r="J106" s="1022"/>
      <c r="K106" s="1022"/>
      <c r="L106" s="1022"/>
      <c r="M106" s="1022"/>
    </row>
    <row r="107" spans="1:13" ht="12" customHeight="1" x14ac:dyDescent="0.2">
      <c r="A107" s="908" t="str">
        <f t="shared" si="16"/>
        <v>c/  Includes hatcheries operated by all agencies.</v>
      </c>
      <c r="B107" s="908"/>
      <c r="C107" s="908"/>
      <c r="D107" s="908"/>
      <c r="E107" s="908"/>
      <c r="F107" s="908"/>
      <c r="G107" s="908"/>
      <c r="H107" s="908"/>
      <c r="I107" s="908"/>
      <c r="J107" s="908"/>
      <c r="K107" s="908"/>
      <c r="L107" s="908"/>
      <c r="M107" s="908"/>
    </row>
    <row r="108" spans="1:13" ht="12" customHeight="1" x14ac:dyDescent="0.2">
      <c r="A108" s="908" t="str">
        <f t="shared" si="16"/>
        <v>d/  Willamette Falls, Clackamas River (North Fork Dam) and Sandy River (Marmot Dam).</v>
      </c>
      <c r="B108" s="908"/>
      <c r="C108" s="908"/>
      <c r="D108" s="908"/>
      <c r="E108" s="908"/>
      <c r="F108" s="908"/>
      <c r="G108" s="908"/>
      <c r="H108" s="908"/>
      <c r="I108" s="908"/>
      <c r="J108" s="908"/>
      <c r="K108" s="908"/>
      <c r="L108" s="908"/>
      <c r="M108" s="908"/>
    </row>
    <row r="109" spans="1:13" ht="12" customHeight="1" x14ac:dyDescent="0.2">
      <c r="A109" s="908" t="str">
        <f t="shared" si="16"/>
        <v>e/  Includes additional small adults counted as jacks for 1983-1984 and 1986-1989.</v>
      </c>
      <c r="B109" s="908"/>
      <c r="C109" s="908"/>
      <c r="D109" s="908"/>
      <c r="E109" s="908"/>
      <c r="F109" s="908"/>
      <c r="G109" s="908"/>
      <c r="H109" s="908"/>
      <c r="I109" s="908"/>
      <c r="J109" s="908"/>
      <c r="K109" s="908"/>
      <c r="L109" s="908"/>
      <c r="M109" s="908"/>
    </row>
    <row r="110" spans="1:13" ht="12" customHeight="1" x14ac:dyDescent="0.2">
      <c r="A110" s="908" t="str">
        <f t="shared" si="16"/>
        <v>f/  Bonneville Dam count minus Zone 6 mainstem commercial treaty Indian harvest.</v>
      </c>
      <c r="B110" s="908"/>
      <c r="C110" s="908"/>
      <c r="D110" s="908"/>
      <c r="E110" s="908"/>
      <c r="F110" s="908"/>
      <c r="G110" s="908"/>
      <c r="H110" s="908"/>
      <c r="I110" s="908"/>
      <c r="J110" s="908"/>
      <c r="K110" s="908"/>
      <c r="L110" s="908"/>
      <c r="M110" s="908"/>
    </row>
    <row r="111" spans="1:13" ht="12" customHeight="1" x14ac:dyDescent="0.2">
      <c r="A111" s="908" t="str">
        <f t="shared" si="16"/>
        <v>g/  Preliminary.</v>
      </c>
      <c r="B111" s="908"/>
      <c r="C111" s="908"/>
      <c r="D111" s="908"/>
      <c r="E111" s="908"/>
      <c r="F111" s="908"/>
      <c r="G111" s="908"/>
      <c r="H111" s="908"/>
      <c r="I111" s="908"/>
      <c r="J111" s="908"/>
      <c r="K111" s="908"/>
      <c r="L111" s="908"/>
      <c r="M111" s="908"/>
    </row>
  </sheetData>
  <customSheetViews>
    <customSheetView guid="{EF5D9E67-CDBC-4DA7-AF4B-457CDBE1825C}" showGridLines="0" printArea="1">
      <pane ySplit="5" topLeftCell="A6" activePane="bottomLeft" state="frozen"/>
      <selection pane="bottomLeft" activeCell="A6" sqref="A6"/>
      <pageMargins left="0" right="0" top="0" bottom="0" header="0" footer="0"/>
      <pageSetup orientation="landscape" r:id="rId1"/>
      <headerFooter alignWithMargins="0"/>
    </customSheetView>
    <customSheetView guid="{803B97A9-0AF5-4FA4-9F0C-810C2BEAFCD3}" showPageBreaks="1" showGridLines="0" showRuler="0">
      <pane ySplit="5" topLeftCell="A6" activePane="bottomLeft" state="frozen"/>
      <selection pane="bottomLeft" activeCell="A6" sqref="A6"/>
      <pageMargins left="0" right="0" top="0" bottom="0" header="0" footer="0"/>
      <pageSetup orientation="landscape" r:id="rId2"/>
      <headerFooter alignWithMargins="0"/>
    </customSheetView>
    <customSheetView guid="{5AE94949-FC73-44C2-96F8-94154186EF22}" showPageBreaks="1" showGridLines="0" showRuler="0">
      <pane ySplit="5" topLeftCell="A6" activePane="bottomLeft" state="frozen"/>
      <selection pane="bottomLeft" activeCell="A6" sqref="A6"/>
      <pageMargins left="0" right="0" top="0" bottom="0" header="0" footer="0"/>
      <pageSetup orientation="landscape" r:id="rId3"/>
      <headerFooter alignWithMargins="0"/>
    </customSheetView>
    <customSheetView guid="{CD5E8C7E-750A-46DA-942B-F5133C1E4099}" showPageBreaks="1" showGridLines="0" showRuler="0">
      <pane ySplit="5" topLeftCell="A6" activePane="bottomLeft" state="frozen"/>
      <selection pane="bottomLeft" activeCell="A6" sqref="A6"/>
      <pageMargins left="0" right="0" top="0" bottom="0" header="0" footer="0"/>
      <pageSetup orientation="landscape" r:id="rId4"/>
      <headerFooter alignWithMargins="0"/>
    </customSheetView>
    <customSheetView guid="{BBF7E6D9-D6DC-4A8E-B6D8-078D86A9ABA9}" showPageBreaks="1" showGridLines="0" showRuler="0">
      <pane ySplit="5" topLeftCell="A6" activePane="bottomLeft" state="frozen"/>
      <selection pane="bottomLeft" activeCell="A6" sqref="A6"/>
      <pageMargins left="0" right="0" top="0" bottom="0" header="0" footer="0"/>
      <pageSetup orientation="landscape" r:id="rId5"/>
      <headerFooter alignWithMargins="0"/>
    </customSheetView>
    <customSheetView guid="{622B48C2-7B56-4B1F-A7B4-4660CCA8C989}" showPageBreaks="1" showGridLines="0" printArea="1" showRuler="0">
      <pane ySplit="5" topLeftCell="A89" activePane="bottomLeft" state="frozen"/>
      <selection pane="bottomLeft" activeCell="I95" sqref="I95"/>
      <pageMargins left="0" right="0" top="0" bottom="0" header="0" footer="0"/>
      <pageSetup orientation="landscape" r:id="rId6"/>
      <headerFooter alignWithMargins="0"/>
    </customSheetView>
    <customSheetView guid="{1BB9C890-5E21-46C2-BAFE-D361E72979A8}" showPageBreaks="1" showGridLines="0" printArea="1" showRuler="0">
      <pane ySplit="5" topLeftCell="A89" activePane="bottomLeft" state="frozen"/>
      <selection pane="bottomLeft" activeCell="I95" sqref="I95"/>
      <pageMargins left="0" right="0" top="0" bottom="0" header="0" footer="0"/>
      <pageSetup orientation="landscape" r:id="rId7"/>
      <headerFooter alignWithMargins="0"/>
    </customSheetView>
    <customSheetView guid="{CBDD6A68-2B40-41C7-BE8F-235A878832D4}" showGridLines="0" showRuler="0">
      <pane ySplit="5" topLeftCell="A89" activePane="bottomLeft" state="frozen"/>
      <selection pane="bottomLeft" activeCell="I95" sqref="I95"/>
      <pageMargins left="0" right="0" top="0" bottom="0" header="0" footer="0"/>
      <pageSetup orientation="landscape" r:id="rId8"/>
      <headerFooter alignWithMargins="0"/>
    </customSheetView>
    <customSheetView guid="{4E64E44E-C413-40AC-A3E9-46A65E2E50C1}" showPageBreaks="1" showGridLines="0" printArea="1" showRuler="0">
      <pane ySplit="5" topLeftCell="A6" activePane="bottomLeft" state="frozen"/>
      <selection pane="bottomLeft" activeCell="A6" sqref="A6"/>
      <pageMargins left="0" right="0" top="0" bottom="0" header="0" footer="0"/>
      <pageSetup orientation="landscape" r:id="rId9"/>
      <headerFooter alignWithMargins="0"/>
    </customSheetView>
    <customSheetView guid="{5AF37BD3-DE11-4EB0-B468-40F0C613EAAC}" showPageBreaks="1" showGridLines="0" showRuler="0">
      <pane ySplit="5" topLeftCell="A6" activePane="bottomLeft" state="frozen"/>
      <selection pane="bottomLeft" activeCell="A6" sqref="A6"/>
      <pageMargins left="0" right="0" top="0" bottom="0" header="0" footer="0"/>
      <pageSetup orientation="landscape" r:id="rId10"/>
      <headerFooter alignWithMargins="0"/>
    </customSheetView>
    <customSheetView guid="{8B1E0859-77EF-4DDB-A81F-104DBA348B31}" showPageBreaks="1" showGridLines="0" printArea="1">
      <pane ySplit="5" topLeftCell="A6" activePane="bottomLeft" state="frozen"/>
      <selection pane="bottomLeft" activeCell="A6" sqref="A6"/>
      <pageMargins left="0" right="0" top="0" bottom="0" header="0" footer="0"/>
      <pageSetup orientation="landscape" r:id="rId11"/>
      <headerFooter alignWithMargins="0"/>
    </customSheetView>
    <customSheetView guid="{56968ECB-F4FE-477A-8A39-9E820F23F3B6}" showGridLines="0">
      <pane ySplit="5" topLeftCell="A6" activePane="bottomLeft" state="frozen"/>
      <selection pane="bottomLeft" activeCell="A6" sqref="A6"/>
      <pageMargins left="0" right="0" top="0" bottom="0" header="0" footer="0"/>
      <pageSetup orientation="landscape" r:id="rId12"/>
      <headerFooter alignWithMargins="0"/>
    </customSheetView>
    <customSheetView guid="{951E20F6-66AF-4739-924D-9C0B166AA065}" showPageBreaks="1" showGridLines="0" showRuler="0">
      <pane ySplit="5" topLeftCell="A6" activePane="bottomLeft" state="frozen"/>
      <selection pane="bottomLeft" activeCell="A6" sqref="A6"/>
      <pageMargins left="0" right="0" top="0" bottom="0" header="0" footer="0"/>
      <pageSetup orientation="landscape" r:id="rId13"/>
      <headerFooter alignWithMargins="0"/>
    </customSheetView>
  </customSheetViews>
  <mergeCells count="38">
    <mergeCell ref="B82:B84"/>
    <mergeCell ref="A110:M110"/>
    <mergeCell ref="A111:M111"/>
    <mergeCell ref="A105:M105"/>
    <mergeCell ref="A106:M106"/>
    <mergeCell ref="A107:M107"/>
    <mergeCell ref="A108:M108"/>
    <mergeCell ref="A109:M109"/>
    <mergeCell ref="A60:M60"/>
    <mergeCell ref="A65:M65"/>
    <mergeCell ref="L3:L5"/>
    <mergeCell ref="H3:I3"/>
    <mergeCell ref="M4:M5"/>
    <mergeCell ref="A66:M66"/>
    <mergeCell ref="A61:M61"/>
    <mergeCell ref="A62:M62"/>
    <mergeCell ref="A63:M63"/>
    <mergeCell ref="D82:F82"/>
    <mergeCell ref="H82:I82"/>
    <mergeCell ref="K82:K84"/>
    <mergeCell ref="L82:L84"/>
    <mergeCell ref="A64:M64"/>
    <mergeCell ref="M83:M84"/>
    <mergeCell ref="A80:M80"/>
    <mergeCell ref="D81:I81"/>
    <mergeCell ref="K81:M81"/>
    <mergeCell ref="A83:A84"/>
    <mergeCell ref="E83:F83"/>
    <mergeCell ref="I83:I84"/>
    <mergeCell ref="A1:M1"/>
    <mergeCell ref="A4:A5"/>
    <mergeCell ref="B3:B5"/>
    <mergeCell ref="D3:F3"/>
    <mergeCell ref="E4:F4"/>
    <mergeCell ref="I4:I5"/>
    <mergeCell ref="K3:K5"/>
    <mergeCell ref="K2:M2"/>
    <mergeCell ref="D2:I2"/>
  </mergeCells>
  <phoneticPr fontId="0" type="noConversion"/>
  <pageMargins left="1" right="1" top="1" bottom="1" header="0.5" footer="0.5"/>
  <pageSetup orientation="landscape" r:id="rId14"/>
  <headerFooter alignWithMargins="0"/>
  <legacyDrawing r:id="rId1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E106"/>
  <sheetViews>
    <sheetView showGridLines="0" topLeftCell="A4" zoomScaleNormal="100" zoomScaleSheetLayoutView="80" workbookViewId="0">
      <selection activeCell="C4" sqref="C4:C45"/>
    </sheetView>
  </sheetViews>
  <sheetFormatPr defaultColWidth="9.1796875" defaultRowHeight="12" customHeight="1" x14ac:dyDescent="0.2"/>
  <cols>
    <col min="1" max="1" width="11.1796875" style="63" customWidth="1"/>
    <col min="2" max="5" width="20.7265625" style="63" customWidth="1"/>
    <col min="6" max="16384" width="9.1796875" style="112"/>
  </cols>
  <sheetData>
    <row r="1" spans="1:5" ht="12" customHeight="1" x14ac:dyDescent="0.2">
      <c r="A1" s="63" t="s">
        <v>555</v>
      </c>
    </row>
    <row r="2" spans="1:5" ht="12" customHeight="1" x14ac:dyDescent="0.2">
      <c r="A2" s="820"/>
      <c r="B2" s="821"/>
      <c r="C2" s="965" t="s">
        <v>556</v>
      </c>
      <c r="D2" s="965"/>
      <c r="E2" s="821"/>
    </row>
    <row r="3" spans="1:5" ht="12" customHeight="1" x14ac:dyDescent="0.2">
      <c r="A3" s="125" t="s">
        <v>144</v>
      </c>
      <c r="B3" s="2" t="s">
        <v>557</v>
      </c>
      <c r="C3" s="2" t="s">
        <v>558</v>
      </c>
      <c r="D3" s="2" t="s">
        <v>559</v>
      </c>
      <c r="E3" s="2" t="s">
        <v>560</v>
      </c>
    </row>
    <row r="4" spans="1:5" ht="12" customHeight="1" x14ac:dyDescent="0.2">
      <c r="A4" s="90">
        <v>1982</v>
      </c>
      <c r="B4" s="55">
        <v>17336</v>
      </c>
      <c r="C4" s="57">
        <v>723</v>
      </c>
      <c r="D4" s="55">
        <v>18857</v>
      </c>
      <c r="E4" s="751">
        <f t="shared" ref="E4:E40" si="0">(C4+D4)/B4</f>
        <v>1.1294416243654823</v>
      </c>
    </row>
    <row r="5" spans="1:5" ht="12" customHeight="1" x14ac:dyDescent="0.2">
      <c r="A5" s="90">
        <v>1983</v>
      </c>
      <c r="B5" s="55">
        <v>7128</v>
      </c>
      <c r="C5" s="57">
        <v>604</v>
      </c>
      <c r="D5" s="55">
        <v>3574</v>
      </c>
      <c r="E5" s="751">
        <f t="shared" si="0"/>
        <v>0.58613916947250277</v>
      </c>
    </row>
    <row r="6" spans="1:5" ht="12" customHeight="1" x14ac:dyDescent="0.2">
      <c r="A6" s="90">
        <v>1984</v>
      </c>
      <c r="B6" s="55">
        <v>67365</v>
      </c>
      <c r="C6" s="57">
        <v>12177</v>
      </c>
      <c r="D6" s="55">
        <v>74370</v>
      </c>
      <c r="E6" s="751">
        <f t="shared" si="0"/>
        <v>1.2847472723224227</v>
      </c>
    </row>
    <row r="7" spans="1:5" ht="12" customHeight="1" x14ac:dyDescent="0.2">
      <c r="A7" s="90">
        <v>1985</v>
      </c>
      <c r="B7" s="55">
        <v>32156</v>
      </c>
      <c r="C7" s="57">
        <v>2655</v>
      </c>
      <c r="D7" s="55">
        <v>25387</v>
      </c>
      <c r="E7" s="751">
        <f t="shared" si="0"/>
        <v>0.8720612016419953</v>
      </c>
    </row>
    <row r="8" spans="1:5" ht="12" customHeight="1" x14ac:dyDescent="0.2">
      <c r="A8" s="90">
        <v>1986</v>
      </c>
      <c r="B8" s="55">
        <v>102190</v>
      </c>
      <c r="C8" s="57">
        <v>15600</v>
      </c>
      <c r="D8" s="55">
        <v>120422</v>
      </c>
      <c r="E8" s="751">
        <f t="shared" si="0"/>
        <v>1.3310695762794793</v>
      </c>
    </row>
    <row r="9" spans="1:5" ht="12" customHeight="1" x14ac:dyDescent="0.2">
      <c r="A9" s="90">
        <v>1987</v>
      </c>
      <c r="B9" s="55">
        <v>124594</v>
      </c>
      <c r="C9" s="57">
        <v>42100</v>
      </c>
      <c r="D9" s="55">
        <v>47170</v>
      </c>
      <c r="E9" s="751">
        <f t="shared" si="0"/>
        <v>0.71648715026405763</v>
      </c>
    </row>
    <row r="10" spans="1:5" ht="12" customHeight="1" x14ac:dyDescent="0.2">
      <c r="A10" s="90">
        <v>1988</v>
      </c>
      <c r="B10" s="55">
        <v>186051</v>
      </c>
      <c r="C10" s="57">
        <v>30770</v>
      </c>
      <c r="D10" s="55">
        <v>143417</v>
      </c>
      <c r="E10" s="751">
        <f t="shared" si="0"/>
        <v>0.9362325383900113</v>
      </c>
    </row>
    <row r="11" spans="1:5" ht="12" customHeight="1" x14ac:dyDescent="0.2">
      <c r="A11" s="90" t="s">
        <v>561</v>
      </c>
      <c r="B11" s="55">
        <v>160692</v>
      </c>
      <c r="C11" s="57">
        <v>16884</v>
      </c>
      <c r="D11" s="55">
        <v>85110</v>
      </c>
      <c r="E11" s="751">
        <f t="shared" si="0"/>
        <v>0.63471734747218278</v>
      </c>
    </row>
    <row r="12" spans="1:5" ht="12" customHeight="1" x14ac:dyDescent="0.2">
      <c r="A12" s="90" t="s">
        <v>562</v>
      </c>
      <c r="B12" s="55">
        <v>79636</v>
      </c>
      <c r="C12" s="57">
        <v>5179</v>
      </c>
      <c r="D12" s="55">
        <v>18429</v>
      </c>
      <c r="E12" s="751">
        <f t="shared" si="0"/>
        <v>0.29644884223215628</v>
      </c>
    </row>
    <row r="13" spans="1:5" ht="12" customHeight="1" x14ac:dyDescent="0.2">
      <c r="A13" s="90" t="s">
        <v>563</v>
      </c>
      <c r="B13" s="55">
        <v>171680</v>
      </c>
      <c r="C13" s="57">
        <v>11647</v>
      </c>
      <c r="D13" s="55">
        <v>208638</v>
      </c>
      <c r="E13" s="751">
        <f t="shared" si="0"/>
        <v>1.2831139328984156</v>
      </c>
    </row>
    <row r="14" spans="1:5" ht="12" customHeight="1" x14ac:dyDescent="0.2">
      <c r="A14" s="90">
        <v>1992</v>
      </c>
      <c r="B14" s="55">
        <v>115481</v>
      </c>
      <c r="C14" s="57">
        <v>10655</v>
      </c>
      <c r="D14" s="55">
        <v>43082</v>
      </c>
      <c r="E14" s="751">
        <f t="shared" si="0"/>
        <v>0.46533195936993965</v>
      </c>
    </row>
    <row r="15" spans="1:5" ht="12" customHeight="1" x14ac:dyDescent="0.2">
      <c r="A15" s="90">
        <v>1993</v>
      </c>
      <c r="B15" s="55">
        <v>75774</v>
      </c>
      <c r="C15" s="57">
        <v>5288</v>
      </c>
      <c r="D15" s="55">
        <v>20932</v>
      </c>
      <c r="E15" s="751">
        <f t="shared" si="0"/>
        <v>0.34602898091693723</v>
      </c>
    </row>
    <row r="16" spans="1:5" ht="12" customHeight="1" x14ac:dyDescent="0.2">
      <c r="A16" s="90">
        <v>1994</v>
      </c>
      <c r="B16" s="55">
        <v>9253</v>
      </c>
      <c r="C16" s="57">
        <v>0</v>
      </c>
      <c r="D16" s="55">
        <v>1795</v>
      </c>
      <c r="E16" s="751">
        <f t="shared" si="0"/>
        <v>0.19399113800929429</v>
      </c>
    </row>
    <row r="17" spans="1:5" ht="12" customHeight="1" x14ac:dyDescent="0.2">
      <c r="A17" s="90">
        <v>1995</v>
      </c>
      <c r="B17" s="55">
        <v>25186</v>
      </c>
      <c r="C17" s="57">
        <v>853</v>
      </c>
      <c r="D17" s="55">
        <v>5026</v>
      </c>
      <c r="E17" s="751">
        <f t="shared" si="0"/>
        <v>0.23342333042166283</v>
      </c>
    </row>
    <row r="18" spans="1:5" ht="12" customHeight="1" x14ac:dyDescent="0.2">
      <c r="A18" s="90">
        <v>1996</v>
      </c>
      <c r="B18" s="55">
        <v>18034</v>
      </c>
      <c r="C18" s="57">
        <v>1409</v>
      </c>
      <c r="D18" s="55">
        <v>4537</v>
      </c>
      <c r="E18" s="751">
        <f t="shared" si="0"/>
        <v>0.32971054674503714</v>
      </c>
    </row>
    <row r="19" spans="1:5" ht="12" customHeight="1" x14ac:dyDescent="0.2">
      <c r="A19" s="90">
        <v>1997</v>
      </c>
      <c r="B19" s="55">
        <v>55725</v>
      </c>
      <c r="C19" s="57">
        <v>13153</v>
      </c>
      <c r="D19" s="55">
        <v>20357</v>
      </c>
      <c r="E19" s="751">
        <f t="shared" si="0"/>
        <v>0.60134589502018843</v>
      </c>
    </row>
    <row r="20" spans="1:5" ht="12" customHeight="1" x14ac:dyDescent="0.2">
      <c r="A20" s="90">
        <v>1998</v>
      </c>
      <c r="B20" s="55">
        <v>29998</v>
      </c>
      <c r="C20" s="57">
        <v>5784</v>
      </c>
      <c r="D20" s="55">
        <v>3175</v>
      </c>
      <c r="E20" s="751">
        <f t="shared" si="0"/>
        <v>0.29865324354956996</v>
      </c>
    </row>
    <row r="21" spans="1:5" ht="12" customHeight="1" x14ac:dyDescent="0.2">
      <c r="A21" s="90">
        <v>1999</v>
      </c>
      <c r="B21" s="55">
        <v>49581</v>
      </c>
      <c r="C21" s="57">
        <v>9850</v>
      </c>
      <c r="D21" s="55">
        <v>8861</v>
      </c>
      <c r="E21" s="751">
        <f t="shared" si="0"/>
        <v>0.37738246505717915</v>
      </c>
    </row>
    <row r="22" spans="1:5" ht="12" customHeight="1" x14ac:dyDescent="0.2">
      <c r="A22" s="90">
        <v>2000</v>
      </c>
      <c r="B22" s="55">
        <v>72518</v>
      </c>
      <c r="C22" s="57">
        <v>6085</v>
      </c>
      <c r="D22" s="55">
        <v>21478</v>
      </c>
      <c r="E22" s="751">
        <f t="shared" si="0"/>
        <v>0.38008494442759039</v>
      </c>
    </row>
    <row r="23" spans="1:5" ht="12" customHeight="1" x14ac:dyDescent="0.2">
      <c r="A23" s="90">
        <v>2001</v>
      </c>
      <c r="B23" s="55">
        <v>125884</v>
      </c>
      <c r="C23" s="57">
        <v>12709</v>
      </c>
      <c r="D23" s="55">
        <v>132038</v>
      </c>
      <c r="E23" s="751">
        <f t="shared" si="0"/>
        <v>1.1498443011026025</v>
      </c>
    </row>
    <row r="24" spans="1:5" ht="12" customHeight="1" x14ac:dyDescent="0.2">
      <c r="A24" s="90">
        <v>2002</v>
      </c>
      <c r="B24" s="55">
        <v>84457</v>
      </c>
      <c r="C24" s="57">
        <v>19441</v>
      </c>
      <c r="D24" s="55">
        <v>6233</v>
      </c>
      <c r="E24" s="751">
        <f t="shared" si="0"/>
        <v>0.3039890121600341</v>
      </c>
    </row>
    <row r="25" spans="1:5" ht="12" customHeight="1" x14ac:dyDescent="0.2">
      <c r="A25" s="90">
        <v>2003</v>
      </c>
      <c r="B25" s="55">
        <v>88827</v>
      </c>
      <c r="C25" s="57">
        <v>16316</v>
      </c>
      <c r="D25" s="55">
        <v>54440</v>
      </c>
      <c r="E25" s="751">
        <f t="shared" si="0"/>
        <v>0.79655960462471997</v>
      </c>
    </row>
    <row r="26" spans="1:5" ht="12" customHeight="1" x14ac:dyDescent="0.2">
      <c r="A26" s="90">
        <v>2004</v>
      </c>
      <c r="B26" s="55">
        <v>68818</v>
      </c>
      <c r="C26" s="57">
        <v>16016</v>
      </c>
      <c r="D26" s="55">
        <v>15169</v>
      </c>
      <c r="E26" s="751">
        <f t="shared" si="0"/>
        <v>0.45315179168240866</v>
      </c>
    </row>
    <row r="27" spans="1:5" ht="12" customHeight="1" x14ac:dyDescent="0.2">
      <c r="A27" s="90">
        <v>2005</v>
      </c>
      <c r="B27" s="55">
        <v>55182</v>
      </c>
      <c r="C27" s="57">
        <v>9286</v>
      </c>
      <c r="D27" s="55">
        <v>6877.64817172318</v>
      </c>
      <c r="E27" s="751">
        <f t="shared" si="0"/>
        <v>0.29291522909142798</v>
      </c>
    </row>
    <row r="28" spans="1:5" ht="12" customHeight="1" x14ac:dyDescent="0.2">
      <c r="A28" s="90">
        <v>2006</v>
      </c>
      <c r="B28" s="55">
        <v>40688</v>
      </c>
      <c r="C28" s="57">
        <v>1706</v>
      </c>
      <c r="D28" s="55">
        <v>3687</v>
      </c>
      <c r="E28" s="751">
        <f t="shared" si="0"/>
        <v>0.13254522217852929</v>
      </c>
    </row>
    <row r="29" spans="1:5" ht="12" customHeight="1" x14ac:dyDescent="0.2">
      <c r="A29" s="90">
        <v>2007</v>
      </c>
      <c r="B29" s="55">
        <v>36064</v>
      </c>
      <c r="C29" s="57">
        <v>3776</v>
      </c>
      <c r="D29" s="55">
        <v>8356</v>
      </c>
      <c r="E29" s="751">
        <f t="shared" si="0"/>
        <v>0.33640195208518192</v>
      </c>
    </row>
    <row r="30" spans="1:5" ht="12" customHeight="1" x14ac:dyDescent="0.2">
      <c r="A30" s="90">
        <v>2008</v>
      </c>
      <c r="B30" s="55">
        <v>32467</v>
      </c>
      <c r="C30" s="57">
        <v>8349</v>
      </c>
      <c r="D30" s="55">
        <v>8573</v>
      </c>
      <c r="E30" s="751">
        <f t="shared" si="0"/>
        <v>0.52120614778082364</v>
      </c>
    </row>
    <row r="31" spans="1:5" ht="12" customHeight="1" x14ac:dyDescent="0.2">
      <c r="A31" s="90">
        <v>2009</v>
      </c>
      <c r="B31" s="55">
        <v>72803</v>
      </c>
      <c r="C31" s="57">
        <v>5940</v>
      </c>
      <c r="D31" s="55">
        <v>48127</v>
      </c>
      <c r="E31" s="751">
        <f t="shared" si="0"/>
        <v>0.7426479678035246</v>
      </c>
    </row>
    <row r="32" spans="1:5" ht="12" customHeight="1" x14ac:dyDescent="0.2">
      <c r="A32" s="90">
        <v>2010</v>
      </c>
      <c r="B32" s="55">
        <v>52300</v>
      </c>
      <c r="C32" s="57">
        <v>6807</v>
      </c>
      <c r="D32" s="55">
        <v>7980</v>
      </c>
      <c r="E32" s="751">
        <f t="shared" si="0"/>
        <v>0.28273422562141493</v>
      </c>
    </row>
    <row r="33" spans="1:5" ht="12" customHeight="1" x14ac:dyDescent="0.2">
      <c r="A33" s="90">
        <v>2011</v>
      </c>
      <c r="B33" s="55">
        <v>49409</v>
      </c>
      <c r="C33" s="57">
        <v>10919</v>
      </c>
      <c r="D33" s="55">
        <v>7614</v>
      </c>
      <c r="E33" s="751">
        <f t="shared" si="0"/>
        <v>0.37509360642797873</v>
      </c>
    </row>
    <row r="34" spans="1:5" ht="12" customHeight="1" x14ac:dyDescent="0.2">
      <c r="A34" s="90">
        <v>2012</v>
      </c>
      <c r="B34" s="55">
        <v>65070</v>
      </c>
      <c r="C34" s="57">
        <v>18550</v>
      </c>
      <c r="D34" s="55">
        <v>7385</v>
      </c>
      <c r="E34" s="751">
        <f t="shared" si="0"/>
        <v>0.39857076994006457</v>
      </c>
    </row>
    <row r="35" spans="1:5" ht="12" customHeight="1" x14ac:dyDescent="0.2">
      <c r="A35" s="90">
        <v>2013</v>
      </c>
      <c r="B35" s="55">
        <v>65767</v>
      </c>
      <c r="C35" s="57">
        <v>22594</v>
      </c>
      <c r="D35" s="55">
        <v>7620</v>
      </c>
      <c r="E35" s="751">
        <f t="shared" si="0"/>
        <v>0.45940973436525917</v>
      </c>
    </row>
    <row r="36" spans="1:5" ht="12" customHeight="1" x14ac:dyDescent="0.2">
      <c r="A36" s="90">
        <v>2014</v>
      </c>
      <c r="B36" s="55">
        <v>107522</v>
      </c>
      <c r="C36" s="57">
        <v>26788</v>
      </c>
      <c r="D36" s="55">
        <v>57744</v>
      </c>
      <c r="E36" s="751">
        <f t="shared" si="0"/>
        <v>0.78618329272148957</v>
      </c>
    </row>
    <row r="37" spans="1:5" ht="12" customHeight="1" x14ac:dyDescent="0.2">
      <c r="A37" s="90">
        <v>2015</v>
      </c>
      <c r="B37" s="55">
        <v>108319</v>
      </c>
      <c r="C37" s="57">
        <v>36535</v>
      </c>
      <c r="D37" s="55">
        <v>36920</v>
      </c>
      <c r="E37" s="751">
        <f t="shared" si="0"/>
        <v>0.6781358764390365</v>
      </c>
    </row>
    <row r="38" spans="1:5" ht="12" customHeight="1" x14ac:dyDescent="0.2">
      <c r="A38" s="90">
        <v>2016</v>
      </c>
      <c r="B38" s="55">
        <v>94950</v>
      </c>
      <c r="C38" s="57">
        <v>17780</v>
      </c>
      <c r="D38" s="55">
        <v>9182</v>
      </c>
      <c r="E38" s="751">
        <f t="shared" si="0"/>
        <v>0.28395997893628228</v>
      </c>
    </row>
    <row r="39" spans="1:5" ht="12" customHeight="1" x14ac:dyDescent="0.2">
      <c r="A39" s="90">
        <v>2017</v>
      </c>
      <c r="B39" s="55">
        <v>93547</v>
      </c>
      <c r="C39" s="57">
        <v>28398</v>
      </c>
      <c r="D39" s="55">
        <v>18834</v>
      </c>
      <c r="E39" s="751">
        <f t="shared" si="0"/>
        <v>0.50490127957069708</v>
      </c>
    </row>
    <row r="40" spans="1:5" ht="12" customHeight="1" x14ac:dyDescent="0.2">
      <c r="A40" s="90">
        <v>2018</v>
      </c>
      <c r="B40" s="55">
        <v>67318</v>
      </c>
      <c r="C40" s="57">
        <v>11620</v>
      </c>
      <c r="D40" s="55">
        <v>6761</v>
      </c>
      <c r="E40" s="751">
        <f t="shared" si="0"/>
        <v>0.27304732760925754</v>
      </c>
    </row>
    <row r="41" spans="1:5" ht="12" customHeight="1" x14ac:dyDescent="0.2">
      <c r="A41" s="90">
        <v>2019</v>
      </c>
      <c r="B41" s="55">
        <v>76977</v>
      </c>
      <c r="C41" s="57">
        <v>11274</v>
      </c>
      <c r="D41" s="55">
        <v>22775</v>
      </c>
      <c r="E41" s="751">
        <f>(C41+D41)/B41</f>
        <v>0.44232692882289515</v>
      </c>
    </row>
    <row r="42" spans="1:5" ht="12" customHeight="1" x14ac:dyDescent="0.2">
      <c r="A42" s="90">
        <v>2020</v>
      </c>
      <c r="B42" s="55">
        <v>72443</v>
      </c>
      <c r="C42" s="57">
        <v>14633</v>
      </c>
      <c r="D42" s="55">
        <v>7064</v>
      </c>
      <c r="E42" s="751">
        <f>(C42+D42)/B42</f>
        <v>0.29950443797192278</v>
      </c>
    </row>
    <row r="43" spans="1:5" ht="12" customHeight="1" x14ac:dyDescent="0.2">
      <c r="A43" s="90">
        <v>2021</v>
      </c>
      <c r="B43" s="55">
        <v>105865</v>
      </c>
      <c r="C43" s="57">
        <v>20789</v>
      </c>
      <c r="D43" s="55">
        <v>37031</v>
      </c>
      <c r="E43" s="751">
        <f>(C43+D43)/B43</f>
        <v>0.54616728852784202</v>
      </c>
    </row>
    <row r="44" spans="1:5" ht="12" customHeight="1" x14ac:dyDescent="0.2">
      <c r="A44" s="90">
        <v>2022</v>
      </c>
      <c r="B44" s="55">
        <v>85187</v>
      </c>
      <c r="C44" s="57">
        <v>28355</v>
      </c>
      <c r="D44" s="55">
        <v>8847</v>
      </c>
      <c r="E44" s="751">
        <f>(C44+D44)/B44</f>
        <v>0.4367098266167373</v>
      </c>
    </row>
    <row r="45" spans="1:5" ht="12" customHeight="1" x14ac:dyDescent="0.2">
      <c r="A45" s="125" t="s">
        <v>432</v>
      </c>
      <c r="B45" s="56">
        <v>78179</v>
      </c>
      <c r="C45" s="58">
        <v>18136</v>
      </c>
      <c r="D45" s="56">
        <v>9832</v>
      </c>
      <c r="E45" s="751">
        <f>(C45+D45)/B45</f>
        <v>0.35774312794996099</v>
      </c>
    </row>
    <row r="46" spans="1:5" ht="11.25" customHeight="1" x14ac:dyDescent="0.2">
      <c r="A46" s="1028" t="s">
        <v>564</v>
      </c>
      <c r="B46" s="1028"/>
      <c r="C46" s="1028"/>
      <c r="D46" s="1028"/>
      <c r="E46" s="1028"/>
    </row>
    <row r="47" spans="1:5" ht="11.25" customHeight="1" x14ac:dyDescent="0.2">
      <c r="A47" s="1026"/>
      <c r="B47" s="1026"/>
      <c r="C47" s="1026"/>
      <c r="D47" s="1026"/>
      <c r="E47" s="1026"/>
    </row>
    <row r="48" spans="1:5" ht="11.25" customHeight="1" x14ac:dyDescent="0.2">
      <c r="A48" s="1026"/>
      <c r="B48" s="1026"/>
      <c r="C48" s="1026"/>
      <c r="D48" s="1026"/>
      <c r="E48" s="1026"/>
    </row>
    <row r="49" spans="1:5" ht="11.25" customHeight="1" x14ac:dyDescent="0.2">
      <c r="A49" s="1026"/>
      <c r="B49" s="1026"/>
      <c r="C49" s="1026"/>
      <c r="D49" s="1026"/>
      <c r="E49" s="1026"/>
    </row>
    <row r="50" spans="1:5" ht="11.25" customHeight="1" x14ac:dyDescent="0.2">
      <c r="A50" s="1026"/>
      <c r="B50" s="1026"/>
      <c r="C50" s="1026"/>
      <c r="D50" s="1026"/>
      <c r="E50" s="1026"/>
    </row>
    <row r="51" spans="1:5" ht="11.25" customHeight="1" x14ac:dyDescent="0.2">
      <c r="A51" s="1027" t="s">
        <v>565</v>
      </c>
      <c r="B51" s="1027"/>
      <c r="C51" s="1027"/>
      <c r="D51" s="1027"/>
      <c r="E51" s="1027"/>
    </row>
    <row r="52" spans="1:5" ht="11.25" customHeight="1" x14ac:dyDescent="0.2">
      <c r="A52" s="1026" t="s">
        <v>566</v>
      </c>
      <c r="B52" s="1026"/>
      <c r="C52" s="1026"/>
      <c r="D52" s="1026"/>
      <c r="E52" s="1026"/>
    </row>
    <row r="53" spans="1:5" ht="11.25" customHeight="1" x14ac:dyDescent="0.2">
      <c r="A53" s="1026"/>
      <c r="B53" s="1026"/>
      <c r="C53" s="1026"/>
      <c r="D53" s="1026"/>
      <c r="E53" s="1026"/>
    </row>
    <row r="54" spans="1:5" ht="11.25" customHeight="1" x14ac:dyDescent="0.2">
      <c r="A54" s="1026"/>
      <c r="B54" s="1026"/>
      <c r="C54" s="1026"/>
      <c r="D54" s="1026"/>
      <c r="E54" s="1026"/>
    </row>
    <row r="55" spans="1:5" ht="11.25" customHeight="1" x14ac:dyDescent="0.2">
      <c r="A55" s="1026" t="s">
        <v>567</v>
      </c>
      <c r="B55" s="1026"/>
      <c r="C55" s="1026"/>
      <c r="D55" s="1026"/>
      <c r="E55" s="1026"/>
    </row>
    <row r="56" spans="1:5" ht="11.25" customHeight="1" x14ac:dyDescent="0.2">
      <c r="A56" s="1026"/>
      <c r="B56" s="1026"/>
      <c r="C56" s="1026"/>
      <c r="D56" s="1026"/>
      <c r="E56" s="1026"/>
    </row>
    <row r="57" spans="1:5" ht="11.25" customHeight="1" x14ac:dyDescent="0.2">
      <c r="A57" s="1026" t="s">
        <v>568</v>
      </c>
      <c r="B57" s="1026"/>
      <c r="C57" s="1026"/>
      <c r="D57" s="1026"/>
      <c r="E57" s="1026"/>
    </row>
    <row r="58" spans="1:5" ht="11.25" customHeight="1" x14ac:dyDescent="0.2">
      <c r="A58" s="1026"/>
      <c r="B58" s="1026"/>
      <c r="C58" s="1026"/>
      <c r="D58" s="1026"/>
      <c r="E58" s="1026"/>
    </row>
    <row r="59" spans="1:5" ht="11.25" customHeight="1" x14ac:dyDescent="0.2">
      <c r="A59" s="1027" t="s">
        <v>188</v>
      </c>
      <c r="B59" s="1027"/>
      <c r="C59" s="1027"/>
      <c r="D59" s="1027"/>
      <c r="E59" s="1027"/>
    </row>
    <row r="66" spans="1:5" s="275" customFormat="1" ht="12" customHeight="1" x14ac:dyDescent="0.2">
      <c r="A66" s="243"/>
      <c r="B66" s="243"/>
      <c r="C66" s="243"/>
      <c r="D66" s="243"/>
      <c r="E66" s="243"/>
    </row>
    <row r="71" spans="1:5" ht="12" customHeight="1" x14ac:dyDescent="0.2">
      <c r="A71" s="956" t="s">
        <v>569</v>
      </c>
      <c r="B71" s="956"/>
      <c r="C71" s="956"/>
      <c r="D71" s="956"/>
      <c r="E71" s="956"/>
    </row>
    <row r="72" spans="1:5" ht="12" customHeight="1" x14ac:dyDescent="0.2">
      <c r="A72" s="820"/>
      <c r="B72" s="821"/>
      <c r="C72" s="965" t="s">
        <v>556</v>
      </c>
      <c r="D72" s="965"/>
      <c r="E72" s="821"/>
    </row>
    <row r="73" spans="1:5" ht="12" customHeight="1" x14ac:dyDescent="0.2">
      <c r="A73" s="125" t="s">
        <v>144</v>
      </c>
      <c r="B73" s="2" t="s">
        <v>557</v>
      </c>
      <c r="C73" s="2" t="s">
        <v>558</v>
      </c>
      <c r="D73" s="2" t="s">
        <v>559</v>
      </c>
      <c r="E73" s="2" t="s">
        <v>560</v>
      </c>
    </row>
    <row r="74" spans="1:5" ht="12" customHeight="1" x14ac:dyDescent="0.2">
      <c r="A74" s="53" t="s">
        <v>478</v>
      </c>
      <c r="B74" s="88">
        <f>AVERAGE(B4:B7)</f>
        <v>30996.25</v>
      </c>
      <c r="C74" s="88">
        <f>AVERAGE(C4:C7)</f>
        <v>4039.75</v>
      </c>
      <c r="D74" s="88">
        <f>AVERAGE(D4:D7)</f>
        <v>30547</v>
      </c>
      <c r="E74" s="375">
        <f>AVERAGE(E4:E7)</f>
        <v>0.96809731695060086</v>
      </c>
    </row>
    <row r="75" spans="1:5" ht="12" customHeight="1" x14ac:dyDescent="0.2">
      <c r="A75" s="53" t="s">
        <v>570</v>
      </c>
      <c r="B75" s="88">
        <f>AVERAGE(B8:B12)</f>
        <v>130632.6</v>
      </c>
      <c r="C75" s="88">
        <f>AVERAGE(C8:C12)</f>
        <v>22106.6</v>
      </c>
      <c r="D75" s="88">
        <f>AVERAGE(D8:D12)</f>
        <v>82909.600000000006</v>
      </c>
      <c r="E75" s="375">
        <f>AVERAGE(E8:E12)</f>
        <v>0.78299109092757746</v>
      </c>
    </row>
    <row r="76" spans="1:5" ht="12" customHeight="1" x14ac:dyDescent="0.2">
      <c r="A76" s="53" t="s">
        <v>571</v>
      </c>
      <c r="B76" s="88">
        <f>AVERAGE(B13:B17)</f>
        <v>79474.8</v>
      </c>
      <c r="C76" s="88">
        <f>AVERAGE(C13:C17)</f>
        <v>5688.6</v>
      </c>
      <c r="D76" s="88">
        <f>AVERAGE(D13:D17)</f>
        <v>55894.6</v>
      </c>
      <c r="E76" s="375">
        <f>AVERAGE(E13:E17)</f>
        <v>0.50437786832324982</v>
      </c>
    </row>
    <row r="77" spans="1:5" ht="12" customHeight="1" x14ac:dyDescent="0.2">
      <c r="A77" s="53" t="s">
        <v>47</v>
      </c>
      <c r="B77" s="88">
        <f>AVERAGE(B18:B22)</f>
        <v>45171.199999999997</v>
      </c>
      <c r="C77" s="88">
        <f>AVERAGE(C18:C22)</f>
        <v>7256.2</v>
      </c>
      <c r="D77" s="88">
        <f>AVERAGE(D18:D22)</f>
        <v>11681.6</v>
      </c>
      <c r="E77" s="375">
        <f>AVERAGE(E18:E22)</f>
        <v>0.39743541895991302</v>
      </c>
    </row>
    <row r="78" spans="1:5" ht="12" customHeight="1" x14ac:dyDescent="0.2">
      <c r="A78" s="53" t="s">
        <v>48</v>
      </c>
      <c r="B78" s="88">
        <f>AVERAGE(B23:B27)</f>
        <v>84633.600000000006</v>
      </c>
      <c r="C78" s="88">
        <f>AVERAGE(C23:C27)</f>
        <v>14753.6</v>
      </c>
      <c r="D78" s="88">
        <f>AVERAGE(D23:D27)</f>
        <v>42951.529634344639</v>
      </c>
      <c r="E78" s="375">
        <f>AVERAGE(E23:E27)</f>
        <v>0.59929198773223857</v>
      </c>
    </row>
    <row r="79" spans="1:5" ht="12" customHeight="1" x14ac:dyDescent="0.2">
      <c r="A79" s="53" t="s">
        <v>49</v>
      </c>
      <c r="B79" s="88">
        <f>AVERAGE(B28:B32)</f>
        <v>46864.4</v>
      </c>
      <c r="C79" s="88">
        <f t="shared" ref="C79:E79" si="1">AVERAGE(C28:C32)</f>
        <v>5315.6</v>
      </c>
      <c r="D79" s="88">
        <f t="shared" si="1"/>
        <v>15344.6</v>
      </c>
      <c r="E79" s="375">
        <f t="shared" si="1"/>
        <v>0.40310710309389491</v>
      </c>
    </row>
    <row r="80" spans="1:5" ht="12" customHeight="1" x14ac:dyDescent="0.2">
      <c r="A80" s="90">
        <v>2011</v>
      </c>
      <c r="B80" s="88">
        <f t="shared" ref="B80:E90" si="2">B33</f>
        <v>49409</v>
      </c>
      <c r="C80" s="88">
        <f t="shared" si="2"/>
        <v>10919</v>
      </c>
      <c r="D80" s="88">
        <f t="shared" si="2"/>
        <v>7614</v>
      </c>
      <c r="E80" s="375">
        <f t="shared" si="2"/>
        <v>0.37509360642797873</v>
      </c>
    </row>
    <row r="81" spans="1:5" ht="12" customHeight="1" x14ac:dyDescent="0.2">
      <c r="A81" s="90">
        <v>2012</v>
      </c>
      <c r="B81" s="88">
        <f t="shared" si="2"/>
        <v>65070</v>
      </c>
      <c r="C81" s="88">
        <f t="shared" si="2"/>
        <v>18550</v>
      </c>
      <c r="D81" s="88">
        <f t="shared" si="2"/>
        <v>7385</v>
      </c>
      <c r="E81" s="375">
        <f t="shared" si="2"/>
        <v>0.39857076994006457</v>
      </c>
    </row>
    <row r="82" spans="1:5" ht="12" customHeight="1" x14ac:dyDescent="0.2">
      <c r="A82" s="90">
        <v>2013</v>
      </c>
      <c r="B82" s="88">
        <f t="shared" si="2"/>
        <v>65767</v>
      </c>
      <c r="C82" s="88">
        <f t="shared" si="2"/>
        <v>22594</v>
      </c>
      <c r="D82" s="88">
        <f t="shared" si="2"/>
        <v>7620</v>
      </c>
      <c r="E82" s="375">
        <f t="shared" si="2"/>
        <v>0.45940973436525917</v>
      </c>
    </row>
    <row r="83" spans="1:5" ht="12" customHeight="1" x14ac:dyDescent="0.2">
      <c r="A83" s="90">
        <v>2014</v>
      </c>
      <c r="B83" s="88">
        <f t="shared" si="2"/>
        <v>107522</v>
      </c>
      <c r="C83" s="88">
        <f t="shared" si="2"/>
        <v>26788</v>
      </c>
      <c r="D83" s="88">
        <f t="shared" si="2"/>
        <v>57744</v>
      </c>
      <c r="E83" s="375">
        <f t="shared" si="2"/>
        <v>0.78618329272148957</v>
      </c>
    </row>
    <row r="84" spans="1:5" ht="12" customHeight="1" x14ac:dyDescent="0.2">
      <c r="A84" s="90">
        <v>2015</v>
      </c>
      <c r="B84" s="88">
        <f t="shared" si="2"/>
        <v>108319</v>
      </c>
      <c r="C84" s="88">
        <f t="shared" si="2"/>
        <v>36535</v>
      </c>
      <c r="D84" s="88">
        <f t="shared" si="2"/>
        <v>36920</v>
      </c>
      <c r="E84" s="375">
        <f t="shared" si="2"/>
        <v>0.6781358764390365</v>
      </c>
    </row>
    <row r="85" spans="1:5" ht="12.75" customHeight="1" x14ac:dyDescent="0.2">
      <c r="A85" s="90">
        <v>2016</v>
      </c>
      <c r="B85" s="88">
        <f t="shared" si="2"/>
        <v>94950</v>
      </c>
      <c r="C85" s="88">
        <f t="shared" si="2"/>
        <v>17780</v>
      </c>
      <c r="D85" s="88">
        <f t="shared" si="2"/>
        <v>9182</v>
      </c>
      <c r="E85" s="375">
        <f t="shared" si="2"/>
        <v>0.28395997893628228</v>
      </c>
    </row>
    <row r="86" spans="1:5" ht="12" customHeight="1" x14ac:dyDescent="0.2">
      <c r="A86" s="90">
        <v>2017</v>
      </c>
      <c r="B86" s="88">
        <f t="shared" si="2"/>
        <v>93547</v>
      </c>
      <c r="C86" s="88">
        <f t="shared" si="2"/>
        <v>28398</v>
      </c>
      <c r="D86" s="88">
        <f t="shared" si="2"/>
        <v>18834</v>
      </c>
      <c r="E86" s="375">
        <f t="shared" si="2"/>
        <v>0.50490127957069708</v>
      </c>
    </row>
    <row r="87" spans="1:5" ht="12" customHeight="1" x14ac:dyDescent="0.2">
      <c r="A87" s="90">
        <v>2018</v>
      </c>
      <c r="B87" s="88">
        <f t="shared" si="2"/>
        <v>67318</v>
      </c>
      <c r="C87" s="88">
        <f t="shared" si="2"/>
        <v>11620</v>
      </c>
      <c r="D87" s="88">
        <f t="shared" si="2"/>
        <v>6761</v>
      </c>
      <c r="E87" s="375">
        <f t="shared" si="2"/>
        <v>0.27304732760925754</v>
      </c>
    </row>
    <row r="88" spans="1:5" ht="12" customHeight="1" x14ac:dyDescent="0.2">
      <c r="A88" s="90">
        <v>2019</v>
      </c>
      <c r="B88" s="88">
        <f t="shared" si="2"/>
        <v>76977</v>
      </c>
      <c r="C88" s="88">
        <f t="shared" si="2"/>
        <v>11274</v>
      </c>
      <c r="D88" s="88">
        <f t="shared" si="2"/>
        <v>22775</v>
      </c>
      <c r="E88" s="375">
        <f t="shared" si="2"/>
        <v>0.44232692882289515</v>
      </c>
    </row>
    <row r="89" spans="1:5" ht="12" customHeight="1" x14ac:dyDescent="0.2">
      <c r="A89" s="90">
        <v>2020</v>
      </c>
      <c r="B89" s="88">
        <f t="shared" si="2"/>
        <v>72443</v>
      </c>
      <c r="C89" s="88">
        <f t="shared" si="2"/>
        <v>14633</v>
      </c>
      <c r="D89" s="88">
        <f t="shared" si="2"/>
        <v>7064</v>
      </c>
      <c r="E89" s="375">
        <f t="shared" si="2"/>
        <v>0.29950443797192278</v>
      </c>
    </row>
    <row r="90" spans="1:5" ht="12" customHeight="1" x14ac:dyDescent="0.2">
      <c r="A90" s="90">
        <v>2021</v>
      </c>
      <c r="B90" s="88">
        <f t="shared" si="2"/>
        <v>105865</v>
      </c>
      <c r="C90" s="88">
        <f t="shared" si="2"/>
        <v>20789</v>
      </c>
      <c r="D90" s="88">
        <f t="shared" si="2"/>
        <v>37031</v>
      </c>
      <c r="E90" s="375">
        <f t="shared" si="2"/>
        <v>0.54616728852784202</v>
      </c>
    </row>
    <row r="91" spans="1:5" ht="12" customHeight="1" x14ac:dyDescent="0.2">
      <c r="A91" s="90">
        <v>2022</v>
      </c>
      <c r="B91" s="88">
        <f t="shared" ref="B91:E92" si="3">B44</f>
        <v>85187</v>
      </c>
      <c r="C91" s="88">
        <f t="shared" si="3"/>
        <v>28355</v>
      </c>
      <c r="D91" s="88">
        <f t="shared" si="3"/>
        <v>8847</v>
      </c>
      <c r="E91" s="375">
        <f t="shared" si="3"/>
        <v>0.4367098266167373</v>
      </c>
    </row>
    <row r="92" spans="1:5" ht="12" customHeight="1" x14ac:dyDescent="0.2">
      <c r="A92" s="125" t="s">
        <v>432</v>
      </c>
      <c r="B92" s="376">
        <f t="shared" si="3"/>
        <v>78179</v>
      </c>
      <c r="C92" s="376">
        <f t="shared" si="3"/>
        <v>18136</v>
      </c>
      <c r="D92" s="376">
        <f t="shared" si="3"/>
        <v>9832</v>
      </c>
      <c r="E92" s="377">
        <f t="shared" si="3"/>
        <v>0.35774312794996099</v>
      </c>
    </row>
    <row r="93" spans="1:5" ht="11.25" customHeight="1" x14ac:dyDescent="0.2">
      <c r="A93" s="1026" t="str">
        <f>A46</f>
        <v>a/  Prior to 1982, Buoy 10 area catches were not estimated separately and are included in the Columbia River marine area (Cape Falcon to Leadbetter Pt.) recreational catches.  Estimates include bank anglers fishing from Clatsop Spit in Oregon and from the North Jetty in Washington.  Effort and catch for the North Jetty fishery applied to the ocean quota for the Columbia River area until the ocean fishery closed.  Beginning in 2000, includes catch and effort from the Astoria-Megler Bridge upstream to the new boundary from Tongue Point, Oregon to Rocky Point, Washington.</v>
      </c>
      <c r="B93" s="1026"/>
      <c r="C93" s="1026"/>
      <c r="D93" s="1026"/>
      <c r="E93" s="1026"/>
    </row>
    <row r="94" spans="1:5" ht="11.25" customHeight="1" x14ac:dyDescent="0.2">
      <c r="A94" s="1026"/>
      <c r="B94" s="1026"/>
      <c r="C94" s="1026"/>
      <c r="D94" s="1026"/>
      <c r="E94" s="1026"/>
    </row>
    <row r="95" spans="1:5" ht="11.25" customHeight="1" x14ac:dyDescent="0.2">
      <c r="A95" s="1026"/>
      <c r="B95" s="1026"/>
      <c r="C95" s="1026"/>
      <c r="D95" s="1026"/>
      <c r="E95" s="1026"/>
    </row>
    <row r="96" spans="1:5" ht="11.25" customHeight="1" x14ac:dyDescent="0.2">
      <c r="A96" s="1026"/>
      <c r="B96" s="1026"/>
      <c r="C96" s="1026"/>
      <c r="D96" s="1026"/>
      <c r="E96" s="1026"/>
    </row>
    <row r="97" spans="1:5" ht="11.25" customHeight="1" x14ac:dyDescent="0.2">
      <c r="A97" s="1026"/>
      <c r="B97" s="1026"/>
      <c r="C97" s="1026"/>
      <c r="D97" s="1026"/>
      <c r="E97" s="1026"/>
    </row>
    <row r="98" spans="1:5" ht="11.25" customHeight="1" x14ac:dyDescent="0.2">
      <c r="A98" s="1027" t="str">
        <f>A51</f>
        <v>b/  Includes adults and jacks as determined by CWT analysis.</v>
      </c>
      <c r="B98" s="1027"/>
      <c r="C98" s="1027"/>
      <c r="D98" s="1027"/>
      <c r="E98" s="1027"/>
    </row>
    <row r="99" spans="1:5" ht="11.25" customHeight="1" x14ac:dyDescent="0.2">
      <c r="A99" s="1026" t="str">
        <f>A52</f>
        <v>c/  1989 includes catch and effort data for the Chinook/Hammond fishery occurring during weeks 32 and 33.  A total of 7,922 angler trips produced catches of 492 Chinook, 3,195 coho, and a catch rate of 0.47 fish per trip.  Catches in this fishery were counted against the Buoy 10 quota.</v>
      </c>
      <c r="B99" s="1026"/>
      <c r="C99" s="1026"/>
      <c r="D99" s="1026"/>
      <c r="E99" s="1026"/>
    </row>
    <row r="100" spans="1:5" ht="11.25" customHeight="1" x14ac:dyDescent="0.2">
      <c r="A100" s="1026"/>
      <c r="B100" s="1026"/>
      <c r="C100" s="1026"/>
      <c r="D100" s="1026"/>
      <c r="E100" s="1026"/>
    </row>
    <row r="101" spans="1:5" ht="11.25" customHeight="1" x14ac:dyDescent="0.2">
      <c r="A101" s="1026"/>
      <c r="B101" s="1026"/>
      <c r="C101" s="1026"/>
      <c r="D101" s="1026"/>
      <c r="E101" s="1026"/>
    </row>
    <row r="102" spans="1:5" ht="11.25" customHeight="1" x14ac:dyDescent="0.2">
      <c r="A102" s="1026" t="str">
        <f>A55</f>
        <v>d/  1990 includes catch and effort data for the Chinook/Hammond fishery occurring during weeks 31 and 32.  A total of 3,225 angler trips produced catches of 54 Chinook, 28 coho, and a catch rate of 0.03 fish per trip.</v>
      </c>
      <c r="B102" s="1026"/>
      <c r="C102" s="1026"/>
      <c r="D102" s="1026"/>
      <c r="E102" s="1026"/>
    </row>
    <row r="103" spans="1:5" ht="11.25" customHeight="1" x14ac:dyDescent="0.2">
      <c r="A103" s="1026"/>
      <c r="B103" s="1026"/>
      <c r="C103" s="1026"/>
      <c r="D103" s="1026"/>
      <c r="E103" s="1026"/>
    </row>
    <row r="104" spans="1:5" ht="11.25" customHeight="1" x14ac:dyDescent="0.2">
      <c r="A104" s="1026" t="str">
        <f>A57</f>
        <v>e/  1991 includes catch and effort data for the Chinook/Hammond fishery occurring during weeks 31 and 32.  A total of 2,759 angler trips produced catches of 39 Chinook, 1,151 coho, and a catch rate of 0.43 fish per trip.</v>
      </c>
      <c r="B104" s="1026"/>
      <c r="C104" s="1026"/>
      <c r="D104" s="1026"/>
      <c r="E104" s="1026"/>
    </row>
    <row r="105" spans="1:5" ht="11.25" customHeight="1" x14ac:dyDescent="0.2">
      <c r="A105" s="1026"/>
      <c r="B105" s="1026"/>
      <c r="C105" s="1026"/>
      <c r="D105" s="1026"/>
      <c r="E105" s="1026"/>
    </row>
    <row r="106" spans="1:5" ht="11.25" customHeight="1" x14ac:dyDescent="0.2">
      <c r="A106" s="1027" t="str">
        <f>A59</f>
        <v>f/  Preliminary.</v>
      </c>
      <c r="B106" s="1027"/>
      <c r="C106" s="1027"/>
      <c r="D106" s="1027"/>
      <c r="E106" s="1027"/>
    </row>
  </sheetData>
  <customSheetViews>
    <customSheetView guid="{EF5D9E67-CDBC-4DA7-AF4B-457CDBE1825C}" showGridLines="0" printArea="1">
      <pageMargins left="0" right="0" top="0" bottom="0" header="0" footer="0"/>
      <pageSetup orientation="landscape" r:id="rId1"/>
      <headerFooter alignWithMargins="0"/>
    </customSheetView>
    <customSheetView guid="{803B97A9-0AF5-4FA4-9F0C-810C2BEAFCD3}" showPageBreaks="1" showGridLines="0" printArea="1" showRuler="0">
      <selection activeCell="B58" sqref="B58"/>
      <pageMargins left="0" right="0" top="0" bottom="0" header="0" footer="0"/>
      <pageSetup orientation="landscape" r:id="rId2"/>
      <headerFooter alignWithMargins="0"/>
    </customSheetView>
    <customSheetView guid="{5AE94949-FC73-44C2-96F8-94154186EF22}" showPageBreaks="1" showGridLines="0" printArea="1" showRuler="0" topLeftCell="A54">
      <selection activeCell="H74" sqref="H74"/>
      <pageMargins left="0" right="0" top="0" bottom="0" header="0" footer="0"/>
      <pageSetup orientation="landscape" r:id="rId3"/>
      <headerFooter alignWithMargins="0"/>
    </customSheetView>
    <customSheetView guid="{CD5E8C7E-750A-46DA-942B-F5133C1E4099}" showPageBreaks="1" showGridLines="0" showRuler="0">
      <selection sqref="A1:IV65536"/>
      <pageMargins left="0" right="0" top="0" bottom="0" header="0" footer="0"/>
      <pageSetup orientation="landscape" r:id="rId4"/>
      <headerFooter alignWithMargins="0"/>
    </customSheetView>
    <customSheetView guid="{BBF7E6D9-D6DC-4A8E-B6D8-078D86A9ABA9}" showPageBreaks="1" showGridLines="0" showRuler="0">
      <selection sqref="A1:IV65536"/>
      <pageMargins left="0" right="0" top="0" bottom="0" header="0" footer="0"/>
      <pageSetup orientation="landscape" r:id="rId5"/>
      <headerFooter alignWithMargins="0"/>
    </customSheetView>
    <customSheetView guid="{622B48C2-7B56-4B1F-A7B4-4660CCA8C989}" showGridLines="0" showRuler="0">
      <selection activeCell="A4" sqref="A4:IV27"/>
      <pageMargins left="0" right="0" top="0" bottom="0" header="0" footer="0"/>
      <pageSetup orientation="landscape" r:id="rId6"/>
      <headerFooter alignWithMargins="0"/>
    </customSheetView>
    <customSheetView guid="{1BB9C890-5E21-46C2-BAFE-D361E72979A8}" showGridLines="0" showRuler="0">
      <selection activeCell="C3" sqref="C3"/>
      <pageMargins left="0" right="0" top="0" bottom="0" header="0" footer="0"/>
      <pageSetup orientation="landscape" r:id="rId7"/>
      <headerFooter alignWithMargins="0"/>
    </customSheetView>
    <customSheetView guid="{CBDD6A68-2B40-41C7-BE8F-235A878832D4}" showGridLines="0" showRuler="0">
      <selection activeCell="C3" sqref="C3"/>
      <pageMargins left="0" right="0" top="0" bottom="0" header="0" footer="0"/>
      <pageSetup orientation="landscape" r:id="rId8"/>
      <headerFooter alignWithMargins="0"/>
    </customSheetView>
    <customSheetView guid="{4E64E44E-C413-40AC-A3E9-46A65E2E50C1}" showPageBreaks="1" showGridLines="0" printArea="1" showRuler="0">
      <selection sqref="A1:IV65536"/>
      <pageMargins left="0" right="0" top="0" bottom="0" header="0" footer="0"/>
      <pageSetup orientation="landscape" r:id="rId9"/>
      <headerFooter alignWithMargins="0"/>
    </customSheetView>
    <customSheetView guid="{5AF37BD3-DE11-4EB0-B468-40F0C613EAAC}" showPageBreaks="1" showGridLines="0" showRuler="0">
      <selection sqref="A1:IV65536"/>
      <pageMargins left="0" right="0" top="0" bottom="0" header="0" footer="0"/>
      <pageSetup orientation="landscape" r:id="rId10"/>
      <headerFooter alignWithMargins="0"/>
    </customSheetView>
    <customSheetView guid="{8B1E0859-77EF-4DDB-A81F-104DBA348B31}" showPageBreaks="1" showGridLines="0" printArea="1" topLeftCell="A54">
      <selection activeCell="F78" sqref="A78:XFD78"/>
      <pageMargins left="0" right="0" top="0" bottom="0" header="0" footer="0"/>
      <pageSetup orientation="landscape" r:id="rId11"/>
      <headerFooter alignWithMargins="0"/>
    </customSheetView>
    <customSheetView guid="{56968ECB-F4FE-477A-8A39-9E820F23F3B6}" showPageBreaks="1" showGridLines="0" printArea="1" topLeftCell="A53">
      <selection activeCell="A76" sqref="A76"/>
      <pageMargins left="0" right="0" top="0" bottom="0" header="0" footer="0"/>
      <pageSetup orientation="landscape" r:id="rId12"/>
      <headerFooter alignWithMargins="0"/>
    </customSheetView>
    <customSheetView guid="{951E20F6-66AF-4739-924D-9C0B166AA065}" showPageBreaks="1" showGridLines="0" printArea="1" showRuler="0">
      <selection activeCell="B58" sqref="B58"/>
      <pageMargins left="0" right="0" top="0" bottom="0" header="0" footer="0"/>
      <pageSetup orientation="landscape" r:id="rId13"/>
      <headerFooter alignWithMargins="0"/>
    </customSheetView>
  </customSheetViews>
  <mergeCells count="15">
    <mergeCell ref="A71:E71"/>
    <mergeCell ref="A104:E105"/>
    <mergeCell ref="A106:E106"/>
    <mergeCell ref="C72:D72"/>
    <mergeCell ref="A93:E97"/>
    <mergeCell ref="A99:E101"/>
    <mergeCell ref="A102:E103"/>
    <mergeCell ref="A98:E98"/>
    <mergeCell ref="A57:E58"/>
    <mergeCell ref="A59:E59"/>
    <mergeCell ref="C2:D2"/>
    <mergeCell ref="A46:E50"/>
    <mergeCell ref="A52:E54"/>
    <mergeCell ref="A55:E56"/>
    <mergeCell ref="A51:E51"/>
  </mergeCells>
  <phoneticPr fontId="0" type="noConversion"/>
  <pageMargins left="1" right="1" top="1" bottom="1" header="0.5" footer="0.5"/>
  <pageSetup orientation="landscape" r:id="rId14"/>
  <headerFooter alignWithMargins="0"/>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J106"/>
  <sheetViews>
    <sheetView showGridLines="0" zoomScaleNormal="100" zoomScaleSheetLayoutView="100" workbookViewId="0">
      <pane ySplit="3" topLeftCell="A4" activePane="bottomLeft" state="frozen"/>
      <selection activeCell="J81" sqref="J81"/>
      <selection pane="bottomLeft" activeCell="H4" sqref="H4:H50"/>
    </sheetView>
  </sheetViews>
  <sheetFormatPr defaultColWidth="9.1796875" defaultRowHeight="12" customHeight="1" x14ac:dyDescent="0.2"/>
  <cols>
    <col min="1" max="1" width="10.453125" style="63" customWidth="1"/>
    <col min="2" max="2" width="15.7265625" style="63" customWidth="1"/>
    <col min="3" max="3" width="15.7265625" style="51" customWidth="1"/>
    <col min="4" max="4" width="15.7265625" style="63" customWidth="1"/>
    <col min="5" max="5" width="1.7265625" style="63" customWidth="1"/>
    <col min="6" max="6" width="14.7265625" style="41" customWidth="1"/>
    <col min="7" max="7" width="14.453125" style="41" customWidth="1"/>
    <col min="8" max="8" width="15.7265625" style="63" customWidth="1"/>
    <col min="9" max="16384" width="9.1796875" style="112"/>
  </cols>
  <sheetData>
    <row r="1" spans="1:8" ht="12" customHeight="1" x14ac:dyDescent="0.2">
      <c r="A1" s="948" t="s">
        <v>572</v>
      </c>
      <c r="B1" s="948"/>
      <c r="C1" s="948"/>
      <c r="D1" s="948"/>
      <c r="E1" s="948"/>
      <c r="F1" s="948"/>
      <c r="G1" s="948"/>
      <c r="H1" s="948"/>
    </row>
    <row r="2" spans="1:8" ht="12" customHeight="1" x14ac:dyDescent="0.2">
      <c r="A2" s="945" t="s">
        <v>8</v>
      </c>
      <c r="B2" s="1029" t="s">
        <v>573</v>
      </c>
      <c r="C2" s="971" t="s">
        <v>574</v>
      </c>
      <c r="D2" s="971"/>
      <c r="E2" s="8"/>
      <c r="F2" s="1031" t="s">
        <v>111</v>
      </c>
      <c r="G2" s="1031"/>
      <c r="H2" s="967" t="s">
        <v>575</v>
      </c>
    </row>
    <row r="3" spans="1:8" ht="12" customHeight="1" x14ac:dyDescent="0.2">
      <c r="A3" s="966"/>
      <c r="B3" s="1030"/>
      <c r="C3" s="72" t="s">
        <v>576</v>
      </c>
      <c r="D3" s="69" t="s">
        <v>577</v>
      </c>
      <c r="E3" s="355"/>
      <c r="F3" s="74" t="s">
        <v>578</v>
      </c>
      <c r="G3" s="74" t="s">
        <v>119</v>
      </c>
      <c r="H3" s="969"/>
    </row>
    <row r="4" spans="1:8" ht="12" customHeight="1" x14ac:dyDescent="0.2">
      <c r="A4" s="90">
        <v>1976</v>
      </c>
      <c r="B4" s="55">
        <v>8823</v>
      </c>
      <c r="C4" s="34">
        <v>20195</v>
      </c>
      <c r="D4" s="44">
        <v>334</v>
      </c>
      <c r="E4" s="70"/>
      <c r="F4" s="34">
        <v>2582</v>
      </c>
      <c r="G4" s="34">
        <v>3204</v>
      </c>
      <c r="H4" s="44">
        <v>22924</v>
      </c>
    </row>
    <row r="5" spans="1:8" ht="12" customHeight="1" x14ac:dyDescent="0.2">
      <c r="A5" s="90">
        <v>1977</v>
      </c>
      <c r="B5" s="55">
        <v>9618</v>
      </c>
      <c r="C5" s="34">
        <v>21736</v>
      </c>
      <c r="D5" s="44">
        <v>518</v>
      </c>
      <c r="E5" s="70"/>
      <c r="F5" s="34">
        <v>644</v>
      </c>
      <c r="G5" s="34">
        <v>6079</v>
      </c>
      <c r="H5" s="44">
        <v>21045</v>
      </c>
    </row>
    <row r="6" spans="1:8" ht="12" customHeight="1" x14ac:dyDescent="0.2">
      <c r="A6" s="90">
        <v>1978</v>
      </c>
      <c r="B6" s="55">
        <v>2130</v>
      </c>
      <c r="C6" s="34">
        <v>9250</v>
      </c>
      <c r="D6" s="44">
        <v>588</v>
      </c>
      <c r="E6" s="70"/>
      <c r="F6" s="34">
        <v>3463</v>
      </c>
      <c r="G6" s="34">
        <v>4140</v>
      </c>
      <c r="H6" s="44">
        <v>18154</v>
      </c>
    </row>
    <row r="7" spans="1:8" ht="12" customHeight="1" x14ac:dyDescent="0.2">
      <c r="A7" s="90">
        <v>1979</v>
      </c>
      <c r="B7" s="55">
        <v>3289</v>
      </c>
      <c r="C7" s="34">
        <v>14673</v>
      </c>
      <c r="D7" s="44">
        <v>394</v>
      </c>
      <c r="E7" s="70"/>
      <c r="F7" s="34">
        <v>1846</v>
      </c>
      <c r="G7" s="34">
        <v>4147</v>
      </c>
      <c r="H7" s="44">
        <v>20832</v>
      </c>
    </row>
    <row r="8" spans="1:8" ht="12" customHeight="1" x14ac:dyDescent="0.2">
      <c r="A8" s="90">
        <v>1980</v>
      </c>
      <c r="B8" s="55">
        <v>6553</v>
      </c>
      <c r="C8" s="34">
        <v>17770</v>
      </c>
      <c r="D8" s="44">
        <v>259</v>
      </c>
      <c r="E8" s="70"/>
      <c r="F8" s="34">
        <v>1442</v>
      </c>
      <c r="G8" s="34">
        <v>5075</v>
      </c>
      <c r="H8" s="44">
        <v>24240</v>
      </c>
    </row>
    <row r="9" spans="1:8" ht="12" customHeight="1" x14ac:dyDescent="0.2">
      <c r="A9" s="90">
        <v>1981</v>
      </c>
      <c r="B9" s="55">
        <v>2607</v>
      </c>
      <c r="C9" s="34">
        <v>14306</v>
      </c>
      <c r="D9" s="44">
        <v>313</v>
      </c>
      <c r="E9" s="70"/>
      <c r="F9" s="34">
        <v>1050</v>
      </c>
      <c r="G9" s="34">
        <v>3231</v>
      </c>
      <c r="H9" s="44">
        <v>18033</v>
      </c>
    </row>
    <row r="10" spans="1:8" ht="12" customHeight="1" x14ac:dyDescent="0.2">
      <c r="A10" s="90">
        <v>1982</v>
      </c>
      <c r="B10" s="55">
        <v>355</v>
      </c>
      <c r="C10" s="34">
        <v>9215</v>
      </c>
      <c r="D10" s="44">
        <v>650</v>
      </c>
      <c r="E10" s="70"/>
      <c r="F10" s="34">
        <v>1040</v>
      </c>
      <c r="G10" s="34">
        <v>4092</v>
      </c>
      <c r="H10" s="44">
        <v>14440</v>
      </c>
    </row>
    <row r="11" spans="1:8" ht="12" customHeight="1" x14ac:dyDescent="0.2">
      <c r="A11" s="90">
        <v>1983</v>
      </c>
      <c r="B11" s="55">
        <v>89</v>
      </c>
      <c r="C11" s="34">
        <v>2358</v>
      </c>
      <c r="D11" s="44">
        <v>883</v>
      </c>
      <c r="E11" s="70"/>
      <c r="F11" s="34">
        <v>2119</v>
      </c>
      <c r="G11" s="34">
        <v>5113</v>
      </c>
      <c r="H11" s="44">
        <v>10461</v>
      </c>
    </row>
    <row r="12" spans="1:8" ht="12" customHeight="1" x14ac:dyDescent="0.2">
      <c r="A12" s="90">
        <v>1984</v>
      </c>
      <c r="B12" s="55">
        <v>148</v>
      </c>
      <c r="C12" s="34">
        <v>3911</v>
      </c>
      <c r="D12" s="44">
        <v>222</v>
      </c>
      <c r="E12" s="70"/>
      <c r="F12" s="34">
        <v>2076</v>
      </c>
      <c r="G12" s="34">
        <v>7830</v>
      </c>
      <c r="H12" s="44">
        <v>13759</v>
      </c>
    </row>
    <row r="13" spans="1:8" ht="12" customHeight="1" x14ac:dyDescent="0.2">
      <c r="A13" s="90">
        <v>1985</v>
      </c>
      <c r="B13" s="55">
        <v>162</v>
      </c>
      <c r="C13" s="34">
        <v>8587</v>
      </c>
      <c r="D13" s="44">
        <v>876</v>
      </c>
      <c r="E13" s="70"/>
      <c r="F13" s="34">
        <v>1657</v>
      </c>
      <c r="G13" s="34">
        <v>6723</v>
      </c>
      <c r="H13" s="44">
        <v>17839</v>
      </c>
    </row>
    <row r="14" spans="1:8" ht="12" customHeight="1" x14ac:dyDescent="0.2">
      <c r="A14" s="90">
        <v>1986</v>
      </c>
      <c r="B14" s="55">
        <v>620</v>
      </c>
      <c r="C14" s="34">
        <v>6978</v>
      </c>
      <c r="D14" s="44">
        <v>993</v>
      </c>
      <c r="E14" s="70"/>
      <c r="F14" s="34">
        <v>3469</v>
      </c>
      <c r="G14" s="34">
        <v>8536</v>
      </c>
      <c r="H14" s="44">
        <v>20043</v>
      </c>
    </row>
    <row r="15" spans="1:8" ht="12" customHeight="1" x14ac:dyDescent="0.2">
      <c r="A15" s="90">
        <v>1987</v>
      </c>
      <c r="B15" s="55">
        <v>531</v>
      </c>
      <c r="C15" s="34">
        <v>7554</v>
      </c>
      <c r="D15" s="44">
        <v>1203</v>
      </c>
      <c r="E15" s="70"/>
      <c r="F15" s="34">
        <v>5208</v>
      </c>
      <c r="G15" s="34">
        <v>22384</v>
      </c>
      <c r="H15" s="44">
        <v>36337</v>
      </c>
    </row>
    <row r="16" spans="1:8" ht="12" customHeight="1" x14ac:dyDescent="0.2">
      <c r="A16" s="90">
        <v>1988</v>
      </c>
      <c r="B16" s="55">
        <v>4929</v>
      </c>
      <c r="C16" s="34">
        <v>33640</v>
      </c>
      <c r="D16" s="44">
        <v>2630</v>
      </c>
      <c r="E16" s="70"/>
      <c r="F16" s="34">
        <v>7900</v>
      </c>
      <c r="G16" s="34">
        <v>27558</v>
      </c>
      <c r="H16" s="44">
        <v>70809</v>
      </c>
    </row>
    <row r="17" spans="1:8" ht="12" customHeight="1" x14ac:dyDescent="0.2">
      <c r="A17" s="90">
        <v>1989</v>
      </c>
      <c r="B17" s="55">
        <v>3004</v>
      </c>
      <c r="C17" s="34">
        <v>25223</v>
      </c>
      <c r="D17" s="44">
        <v>1990</v>
      </c>
      <c r="E17" s="70"/>
      <c r="F17" s="34">
        <v>7034</v>
      </c>
      <c r="G17" s="34">
        <v>36957</v>
      </c>
      <c r="H17" s="44">
        <v>70604</v>
      </c>
    </row>
    <row r="18" spans="1:8" ht="12" customHeight="1" x14ac:dyDescent="0.2">
      <c r="A18" s="90">
        <v>1990</v>
      </c>
      <c r="B18" s="55">
        <v>1750</v>
      </c>
      <c r="C18" s="34">
        <v>19020</v>
      </c>
      <c r="D18" s="44">
        <v>1076</v>
      </c>
      <c r="E18" s="70"/>
      <c r="F18" s="34">
        <v>4268</v>
      </c>
      <c r="G18" s="34">
        <v>16853</v>
      </c>
      <c r="H18" s="44">
        <v>41233</v>
      </c>
    </row>
    <row r="19" spans="1:8" ht="12" customHeight="1" x14ac:dyDescent="0.2">
      <c r="A19" s="63">
        <v>1991</v>
      </c>
      <c r="B19" s="55">
        <v>1619</v>
      </c>
      <c r="C19" s="34">
        <v>25697</v>
      </c>
      <c r="D19" s="44">
        <v>1932</v>
      </c>
      <c r="E19" s="70"/>
      <c r="F19" s="34">
        <v>2996</v>
      </c>
      <c r="G19" s="34">
        <v>16053</v>
      </c>
      <c r="H19" s="44">
        <f t="shared" ref="H19:H21" si="0">SUM(C19:G19)</f>
        <v>46678</v>
      </c>
    </row>
    <row r="20" spans="1:8" ht="12" customHeight="1" x14ac:dyDescent="0.2">
      <c r="A20" s="63">
        <v>1992</v>
      </c>
      <c r="B20" s="55">
        <v>1147</v>
      </c>
      <c r="C20" s="34">
        <v>36758</v>
      </c>
      <c r="D20" s="44">
        <v>2190</v>
      </c>
      <c r="E20" s="70"/>
      <c r="F20" s="34">
        <v>3730</v>
      </c>
      <c r="G20" s="34">
        <v>21505</v>
      </c>
      <c r="H20" s="44">
        <f t="shared" si="0"/>
        <v>64183</v>
      </c>
    </row>
    <row r="21" spans="1:8" ht="12" customHeight="1" x14ac:dyDescent="0.2">
      <c r="A21" s="63">
        <v>1993</v>
      </c>
      <c r="B21" s="55">
        <v>598</v>
      </c>
      <c r="C21" s="34">
        <v>31199</v>
      </c>
      <c r="D21" s="44">
        <v>4252</v>
      </c>
      <c r="E21" s="70"/>
      <c r="F21" s="34">
        <v>3034</v>
      </c>
      <c r="G21" s="34">
        <v>16214</v>
      </c>
      <c r="H21" s="44">
        <f t="shared" si="0"/>
        <v>54699</v>
      </c>
    </row>
    <row r="22" spans="1:8" ht="12" customHeight="1" x14ac:dyDescent="0.2">
      <c r="A22" s="63">
        <v>1994</v>
      </c>
      <c r="B22" s="55" t="s">
        <v>24</v>
      </c>
      <c r="C22" s="34">
        <v>22130</v>
      </c>
      <c r="D22" s="44">
        <v>2839</v>
      </c>
      <c r="E22" s="70"/>
      <c r="F22" s="34">
        <v>1485</v>
      </c>
      <c r="G22" s="34">
        <v>14434</v>
      </c>
      <c r="H22" s="44">
        <v>40888</v>
      </c>
    </row>
    <row r="23" spans="1:8" ht="12" customHeight="1" x14ac:dyDescent="0.2">
      <c r="A23" s="63">
        <v>1995</v>
      </c>
      <c r="B23" s="55" t="s">
        <v>24</v>
      </c>
      <c r="C23" s="34">
        <v>25476</v>
      </c>
      <c r="D23" s="44">
        <v>2903</v>
      </c>
      <c r="E23" s="70"/>
      <c r="F23" s="34">
        <v>2852</v>
      </c>
      <c r="G23" s="34">
        <v>17226</v>
      </c>
      <c r="H23" s="44">
        <v>48457</v>
      </c>
    </row>
    <row r="24" spans="1:8" ht="12" customHeight="1" x14ac:dyDescent="0.2">
      <c r="A24" s="63">
        <v>1996</v>
      </c>
      <c r="B24" s="55" t="s">
        <v>24</v>
      </c>
      <c r="C24" s="34">
        <v>36983</v>
      </c>
      <c r="D24" s="44">
        <v>3024</v>
      </c>
      <c r="E24" s="70"/>
      <c r="F24" s="34">
        <v>2153</v>
      </c>
      <c r="G24" s="34">
        <v>12079</v>
      </c>
      <c r="H24" s="44">
        <v>54239</v>
      </c>
    </row>
    <row r="25" spans="1:8" ht="12" customHeight="1" x14ac:dyDescent="0.2">
      <c r="A25" s="63">
        <v>1997</v>
      </c>
      <c r="B25" s="55" t="s">
        <v>24</v>
      </c>
      <c r="C25" s="34">
        <v>12309</v>
      </c>
      <c r="D25" s="44">
        <v>2404</v>
      </c>
      <c r="E25" s="70"/>
      <c r="F25" s="34">
        <v>3891</v>
      </c>
      <c r="G25" s="34">
        <v>13729</v>
      </c>
      <c r="H25" s="44">
        <v>32333</v>
      </c>
    </row>
    <row r="26" spans="1:8" ht="12" customHeight="1" x14ac:dyDescent="0.2">
      <c r="A26" s="63">
        <v>1998</v>
      </c>
      <c r="B26" s="55" t="s">
        <v>24</v>
      </c>
      <c r="C26" s="34">
        <v>6765</v>
      </c>
      <c r="D26" s="44">
        <v>2178</v>
      </c>
      <c r="E26" s="70"/>
      <c r="F26" s="34">
        <v>3114</v>
      </c>
      <c r="G26" s="34">
        <v>4677</v>
      </c>
      <c r="H26" s="44">
        <v>16734</v>
      </c>
    </row>
    <row r="27" spans="1:8" ht="12" customHeight="1" x14ac:dyDescent="0.2">
      <c r="A27" s="63">
        <v>1999</v>
      </c>
      <c r="B27" s="55" t="s">
        <v>24</v>
      </c>
      <c r="C27" s="34">
        <v>265</v>
      </c>
      <c r="D27" s="44">
        <v>1906</v>
      </c>
      <c r="E27" s="70"/>
      <c r="F27" s="34">
        <v>1360</v>
      </c>
      <c r="G27" s="34">
        <v>4900</v>
      </c>
      <c r="H27" s="44">
        <v>8431</v>
      </c>
    </row>
    <row r="28" spans="1:8" ht="12" customHeight="1" x14ac:dyDescent="0.2">
      <c r="A28" s="63">
        <v>2000</v>
      </c>
      <c r="B28" s="55" t="s">
        <v>24</v>
      </c>
      <c r="C28" s="34">
        <v>5922</v>
      </c>
      <c r="D28" s="44">
        <v>1399</v>
      </c>
      <c r="E28" s="70"/>
      <c r="F28" s="34">
        <v>2303</v>
      </c>
      <c r="G28" s="34">
        <v>10455</v>
      </c>
      <c r="H28" s="44">
        <v>20079</v>
      </c>
    </row>
    <row r="29" spans="1:8" ht="12" customHeight="1" x14ac:dyDescent="0.2">
      <c r="A29" s="63">
        <v>2001</v>
      </c>
      <c r="B29" s="55" t="s">
        <v>24</v>
      </c>
      <c r="C29" s="34">
        <v>5459</v>
      </c>
      <c r="D29" s="44">
        <v>2121</v>
      </c>
      <c r="E29" s="70"/>
      <c r="F29" s="34">
        <v>2161</v>
      </c>
      <c r="G29" s="34">
        <v>10099</v>
      </c>
      <c r="H29" s="44">
        <v>19840</v>
      </c>
    </row>
    <row r="30" spans="1:8" ht="12" customHeight="1" x14ac:dyDescent="0.2">
      <c r="A30" s="63">
        <v>2002</v>
      </c>
      <c r="B30" s="55">
        <v>26</v>
      </c>
      <c r="C30" s="34">
        <v>9286</v>
      </c>
      <c r="D30" s="44">
        <v>2543</v>
      </c>
      <c r="E30" s="70"/>
      <c r="F30" s="34">
        <v>1729</v>
      </c>
      <c r="G30" s="34">
        <v>13680</v>
      </c>
      <c r="H30" s="44">
        <v>27238</v>
      </c>
    </row>
    <row r="31" spans="1:8" ht="12" customHeight="1" x14ac:dyDescent="0.2">
      <c r="A31" s="63">
        <v>2003</v>
      </c>
      <c r="B31" s="55">
        <v>125</v>
      </c>
      <c r="C31" s="34">
        <v>7574</v>
      </c>
      <c r="D31" s="44">
        <v>3242</v>
      </c>
      <c r="E31" s="70"/>
      <c r="F31" s="34">
        <v>2732</v>
      </c>
      <c r="G31" s="34">
        <v>14628</v>
      </c>
      <c r="H31" s="44">
        <v>28176</v>
      </c>
    </row>
    <row r="32" spans="1:8" ht="12" customHeight="1" x14ac:dyDescent="0.2">
      <c r="A32" s="63">
        <v>2004</v>
      </c>
      <c r="B32" s="55" t="s">
        <v>24</v>
      </c>
      <c r="C32" s="34">
        <v>4349</v>
      </c>
      <c r="D32" s="44">
        <v>3889</v>
      </c>
      <c r="E32" s="70"/>
      <c r="F32" s="34">
        <v>2838</v>
      </c>
      <c r="G32" s="34">
        <v>21444</v>
      </c>
      <c r="H32" s="44">
        <v>32520</v>
      </c>
    </row>
    <row r="33" spans="1:10" ht="12" customHeight="1" x14ac:dyDescent="0.2">
      <c r="A33" s="63">
        <v>2005</v>
      </c>
      <c r="B33" s="55" t="s">
        <v>24</v>
      </c>
      <c r="C33" s="34">
        <v>6354</v>
      </c>
      <c r="D33" s="44">
        <v>4820</v>
      </c>
      <c r="E33" s="70"/>
      <c r="F33" s="34">
        <v>1978</v>
      </c>
      <c r="G33" s="34">
        <v>18088</v>
      </c>
      <c r="H33" s="44">
        <v>31240</v>
      </c>
    </row>
    <row r="34" spans="1:10" ht="12" customHeight="1" x14ac:dyDescent="0.2">
      <c r="A34" s="63">
        <v>2006</v>
      </c>
      <c r="B34" s="55" t="s">
        <v>24</v>
      </c>
      <c r="C34" s="34">
        <v>12318</v>
      </c>
      <c r="D34" s="44">
        <v>5551</v>
      </c>
      <c r="E34" s="70"/>
      <c r="F34" s="34">
        <v>3739</v>
      </c>
      <c r="G34" s="34">
        <v>24209</v>
      </c>
      <c r="H34" s="44">
        <v>45817</v>
      </c>
    </row>
    <row r="35" spans="1:10" ht="12" customHeight="1" x14ac:dyDescent="0.2">
      <c r="A35" s="63">
        <v>2007</v>
      </c>
      <c r="B35" s="55" t="s">
        <v>24</v>
      </c>
      <c r="C35" s="34">
        <v>4108</v>
      </c>
      <c r="D35" s="44">
        <v>2579</v>
      </c>
      <c r="E35" s="70"/>
      <c r="F35" s="34">
        <v>1907</v>
      </c>
      <c r="G35" s="34">
        <v>13400</v>
      </c>
      <c r="H35" s="44">
        <v>21994</v>
      </c>
    </row>
    <row r="36" spans="1:10" ht="12" customHeight="1" x14ac:dyDescent="0.2">
      <c r="A36" s="63">
        <v>2008</v>
      </c>
      <c r="B36" s="55" t="s">
        <v>24</v>
      </c>
      <c r="C36" s="34">
        <v>3595</v>
      </c>
      <c r="D36" s="44">
        <v>2988</v>
      </c>
      <c r="E36" s="70"/>
      <c r="F36" s="34">
        <v>1544</v>
      </c>
      <c r="G36" s="34">
        <v>14891</v>
      </c>
      <c r="H36" s="44">
        <v>23018</v>
      </c>
    </row>
    <row r="37" spans="1:10" ht="12" customHeight="1" x14ac:dyDescent="0.2">
      <c r="A37" s="63">
        <v>2009</v>
      </c>
      <c r="B37" s="55" t="s">
        <v>24</v>
      </c>
      <c r="C37" s="34">
        <v>6929</v>
      </c>
      <c r="D37" s="44">
        <v>4623</v>
      </c>
      <c r="E37" s="70"/>
      <c r="F37" s="34">
        <v>2345</v>
      </c>
      <c r="G37" s="34">
        <v>19831</v>
      </c>
      <c r="H37" s="44">
        <v>33728</v>
      </c>
    </row>
    <row r="38" spans="1:10" ht="12" customHeight="1" x14ac:dyDescent="0.2">
      <c r="A38" s="63" t="s">
        <v>579</v>
      </c>
      <c r="B38" s="55">
        <v>81</v>
      </c>
      <c r="C38" s="34">
        <v>8032</v>
      </c>
      <c r="D38" s="44">
        <v>3309</v>
      </c>
      <c r="E38" s="70"/>
      <c r="F38" s="34">
        <v>4499</v>
      </c>
      <c r="G38" s="34">
        <v>21565</v>
      </c>
      <c r="H38" s="44">
        <v>37405</v>
      </c>
      <c r="I38" s="283"/>
      <c r="J38" s="170"/>
    </row>
    <row r="39" spans="1:10" ht="12" customHeight="1" x14ac:dyDescent="0.2">
      <c r="A39" s="63" t="s">
        <v>580</v>
      </c>
      <c r="B39" s="55">
        <v>778</v>
      </c>
      <c r="C39" s="34">
        <v>18129</v>
      </c>
      <c r="D39" s="44">
        <v>8348</v>
      </c>
      <c r="E39" s="70"/>
      <c r="F39" s="34">
        <v>3811</v>
      </c>
      <c r="G39" s="34">
        <v>21838</v>
      </c>
      <c r="H39" s="44">
        <v>52126</v>
      </c>
      <c r="J39" s="170"/>
    </row>
    <row r="40" spans="1:10" ht="12" customHeight="1" x14ac:dyDescent="0.2">
      <c r="A40" s="63" t="s">
        <v>581</v>
      </c>
      <c r="B40" s="55">
        <v>932</v>
      </c>
      <c r="C40" s="34">
        <v>8762</v>
      </c>
      <c r="D40" s="44">
        <v>5933</v>
      </c>
      <c r="E40" s="70"/>
      <c r="F40" s="34">
        <v>2677</v>
      </c>
      <c r="G40" s="34">
        <v>14134</v>
      </c>
      <c r="H40" s="44">
        <v>31506</v>
      </c>
      <c r="J40" s="170"/>
    </row>
    <row r="41" spans="1:10" ht="12" customHeight="1" x14ac:dyDescent="0.2">
      <c r="A41" s="63" t="s">
        <v>582</v>
      </c>
      <c r="B41" s="55">
        <v>1080</v>
      </c>
      <c r="C41" s="34">
        <v>12886</v>
      </c>
      <c r="D41" s="44">
        <v>5815</v>
      </c>
      <c r="E41" s="70"/>
      <c r="F41" s="34">
        <v>1904</v>
      </c>
      <c r="G41" s="34">
        <v>14483</v>
      </c>
      <c r="H41" s="44">
        <v>35088</v>
      </c>
      <c r="I41" s="283"/>
      <c r="J41" s="170"/>
    </row>
    <row r="42" spans="1:10" ht="12" customHeight="1" x14ac:dyDescent="0.2">
      <c r="A42" s="63" t="s">
        <v>583</v>
      </c>
      <c r="B42" s="55">
        <v>1178</v>
      </c>
      <c r="C42" s="34">
        <v>12838</v>
      </c>
      <c r="D42" s="44">
        <v>7368</v>
      </c>
      <c r="E42" s="70"/>
      <c r="F42" s="34">
        <v>2075</v>
      </c>
      <c r="G42" s="34">
        <v>18367</v>
      </c>
      <c r="H42" s="44">
        <v>40648</v>
      </c>
      <c r="I42" s="283"/>
      <c r="J42" s="170"/>
    </row>
    <row r="43" spans="1:10" ht="12" customHeight="1" x14ac:dyDescent="0.2">
      <c r="A43" s="63" t="s">
        <v>584</v>
      </c>
      <c r="B43" s="55">
        <v>1159</v>
      </c>
      <c r="C43" s="34">
        <v>3681</v>
      </c>
      <c r="D43" s="44">
        <v>12146</v>
      </c>
      <c r="E43" s="70"/>
      <c r="F43" s="34">
        <v>2824</v>
      </c>
      <c r="G43" s="34">
        <v>26584</v>
      </c>
      <c r="H43" s="44">
        <v>45235</v>
      </c>
      <c r="I43" s="283"/>
      <c r="J43" s="170"/>
    </row>
    <row r="44" spans="1:10" ht="12" customHeight="1" x14ac:dyDescent="0.2">
      <c r="A44" s="63" t="s">
        <v>585</v>
      </c>
      <c r="B44" s="55">
        <v>713</v>
      </c>
      <c r="C44" s="34">
        <v>2429</v>
      </c>
      <c r="D44" s="44">
        <v>7870</v>
      </c>
      <c r="E44" s="70"/>
      <c r="F44" s="34">
        <v>1888</v>
      </c>
      <c r="G44" s="34">
        <v>12897</v>
      </c>
      <c r="H44" s="44">
        <v>25083</v>
      </c>
      <c r="I44" s="283"/>
      <c r="J44" s="170"/>
    </row>
    <row r="45" spans="1:10" ht="12" customHeight="1" x14ac:dyDescent="0.2">
      <c r="A45" s="63" t="s">
        <v>586</v>
      </c>
      <c r="B45" s="55">
        <v>405</v>
      </c>
      <c r="C45" s="34">
        <v>2537</v>
      </c>
      <c r="D45" s="44">
        <v>6950</v>
      </c>
      <c r="E45" s="70"/>
      <c r="F45" s="34">
        <v>3147</v>
      </c>
      <c r="G45" s="34">
        <v>19937</v>
      </c>
      <c r="H45" s="44">
        <v>32570</v>
      </c>
      <c r="I45" s="283"/>
      <c r="J45" s="170"/>
    </row>
    <row r="46" spans="1:10" ht="12" customHeight="1" x14ac:dyDescent="0.2">
      <c r="A46" s="63" t="s">
        <v>587</v>
      </c>
      <c r="B46" s="55">
        <v>347</v>
      </c>
      <c r="C46" s="34">
        <v>1187</v>
      </c>
      <c r="D46" s="44">
        <v>4648</v>
      </c>
      <c r="E46" s="70"/>
      <c r="F46" s="34">
        <v>2847</v>
      </c>
      <c r="G46" s="34">
        <v>18265</v>
      </c>
      <c r="H46" s="44">
        <v>26948</v>
      </c>
      <c r="I46" s="283"/>
      <c r="J46" s="170"/>
    </row>
    <row r="47" spans="1:10" ht="12" customHeight="1" x14ac:dyDescent="0.2">
      <c r="A47" s="63" t="s">
        <v>588</v>
      </c>
      <c r="B47" s="55">
        <v>247</v>
      </c>
      <c r="C47" s="34">
        <v>1299</v>
      </c>
      <c r="D47" s="44">
        <v>3885</v>
      </c>
      <c r="E47" s="70"/>
      <c r="F47" s="34">
        <v>2894</v>
      </c>
      <c r="G47" s="34">
        <v>13349</v>
      </c>
      <c r="H47" s="44">
        <v>21428</v>
      </c>
      <c r="I47" s="283"/>
      <c r="J47" s="170"/>
    </row>
    <row r="48" spans="1:10" ht="12" customHeight="1" x14ac:dyDescent="0.2">
      <c r="A48" s="63" t="s">
        <v>589</v>
      </c>
      <c r="B48" s="55">
        <v>100</v>
      </c>
      <c r="C48" s="34">
        <v>647</v>
      </c>
      <c r="D48" s="44">
        <v>3807</v>
      </c>
      <c r="E48" s="70"/>
      <c r="F48" s="34">
        <v>3585</v>
      </c>
      <c r="G48" s="34">
        <v>29798</v>
      </c>
      <c r="H48" s="44">
        <v>37836</v>
      </c>
      <c r="I48" s="283"/>
      <c r="J48" s="170"/>
    </row>
    <row r="49" spans="1:10" ht="12" customHeight="1" x14ac:dyDescent="0.2">
      <c r="A49" s="63" t="s">
        <v>590</v>
      </c>
      <c r="B49" s="55">
        <v>506</v>
      </c>
      <c r="C49" s="34">
        <v>3552</v>
      </c>
      <c r="D49" s="44">
        <v>5831</v>
      </c>
      <c r="E49" s="70"/>
      <c r="F49" s="34">
        <v>2966</v>
      </c>
      <c r="G49" s="34">
        <v>24411</v>
      </c>
      <c r="H49" s="44">
        <v>36760</v>
      </c>
      <c r="I49" s="283"/>
      <c r="J49" s="170"/>
    </row>
    <row r="50" spans="1:10" ht="12" customHeight="1" x14ac:dyDescent="0.2">
      <c r="A50" s="63" t="s">
        <v>591</v>
      </c>
      <c r="B50" s="55">
        <v>356</v>
      </c>
      <c r="C50" s="34">
        <v>2049</v>
      </c>
      <c r="D50" s="44">
        <v>4841</v>
      </c>
      <c r="E50" s="70"/>
      <c r="F50" s="34">
        <v>2351</v>
      </c>
      <c r="G50" s="34">
        <v>14280</v>
      </c>
      <c r="H50" s="44">
        <v>23521</v>
      </c>
      <c r="I50" s="283"/>
      <c r="J50" s="170"/>
    </row>
    <row r="51" spans="1:10" ht="12" customHeight="1" x14ac:dyDescent="0.2">
      <c r="A51" s="64" t="s">
        <v>592</v>
      </c>
      <c r="B51" s="56">
        <v>225</v>
      </c>
      <c r="C51" s="364">
        <v>1474</v>
      </c>
      <c r="D51" s="45" t="s">
        <v>310</v>
      </c>
      <c r="E51" s="71"/>
      <c r="F51" s="364" t="s">
        <v>593</v>
      </c>
      <c r="G51" s="364" t="s">
        <v>310</v>
      </c>
      <c r="H51" s="45" t="s">
        <v>310</v>
      </c>
      <c r="I51" s="283"/>
      <c r="J51" s="170"/>
    </row>
    <row r="52" spans="1:10" ht="12" customHeight="1" x14ac:dyDescent="0.2">
      <c r="A52" s="64" t="s">
        <v>130</v>
      </c>
      <c r="B52" s="55"/>
      <c r="C52" s="34"/>
      <c r="D52" s="44"/>
      <c r="E52" s="70"/>
      <c r="F52" s="34" t="s">
        <v>594</v>
      </c>
      <c r="G52" s="34" t="s">
        <v>595</v>
      </c>
      <c r="H52" s="44"/>
    </row>
    <row r="53" spans="1:10" ht="25.5" customHeight="1" x14ac:dyDescent="0.2">
      <c r="A53" s="957" t="s">
        <v>596</v>
      </c>
      <c r="B53" s="957"/>
      <c r="C53" s="957"/>
      <c r="D53" s="957"/>
      <c r="E53" s="957"/>
      <c r="F53" s="957"/>
      <c r="G53" s="957"/>
      <c r="H53" s="957"/>
    </row>
    <row r="54" spans="1:10" ht="12" customHeight="1" x14ac:dyDescent="0.2">
      <c r="A54" s="956" t="s">
        <v>597</v>
      </c>
      <c r="B54" s="956"/>
      <c r="C54" s="956"/>
      <c r="D54" s="956"/>
      <c r="E54" s="956"/>
      <c r="F54" s="956"/>
      <c r="G54" s="956"/>
      <c r="H54" s="956"/>
    </row>
    <row r="55" spans="1:10" ht="21" customHeight="1" x14ac:dyDescent="0.2">
      <c r="A55" s="946" t="s">
        <v>598</v>
      </c>
      <c r="B55" s="946"/>
      <c r="C55" s="946"/>
      <c r="D55" s="946"/>
      <c r="E55" s="946"/>
      <c r="F55" s="946"/>
      <c r="G55" s="946"/>
      <c r="H55" s="946"/>
    </row>
    <row r="56" spans="1:10" ht="12" customHeight="1" x14ac:dyDescent="0.2">
      <c r="A56" s="956" t="s">
        <v>599</v>
      </c>
      <c r="B56" s="956"/>
      <c r="C56" s="956"/>
      <c r="D56" s="956"/>
      <c r="E56" s="956"/>
      <c r="F56" s="956"/>
      <c r="G56" s="956"/>
      <c r="H56" s="956"/>
    </row>
    <row r="57" spans="1:10" ht="12" customHeight="1" x14ac:dyDescent="0.2">
      <c r="A57" s="63" t="s">
        <v>600</v>
      </c>
      <c r="C57" s="63"/>
      <c r="F57" s="63"/>
      <c r="G57" s="63"/>
    </row>
    <row r="58" spans="1:10" ht="12" customHeight="1" x14ac:dyDescent="0.2">
      <c r="A58" s="956" t="s">
        <v>188</v>
      </c>
      <c r="B58" s="956"/>
      <c r="C58" s="956"/>
      <c r="D58" s="956"/>
      <c r="E58" s="956"/>
      <c r="F58" s="956"/>
      <c r="G58" s="956"/>
      <c r="H58" s="956"/>
    </row>
    <row r="59" spans="1:10" ht="12" customHeight="1" x14ac:dyDescent="0.2">
      <c r="A59" s="956" t="s">
        <v>601</v>
      </c>
      <c r="B59" s="956"/>
      <c r="C59" s="956"/>
      <c r="D59" s="956"/>
      <c r="E59" s="956"/>
      <c r="F59" s="956"/>
      <c r="G59" s="956"/>
      <c r="H59" s="956"/>
    </row>
    <row r="60" spans="1:10" ht="12" customHeight="1" x14ac:dyDescent="0.2">
      <c r="A60" s="956" t="s">
        <v>602</v>
      </c>
      <c r="B60" s="956"/>
      <c r="C60" s="956"/>
      <c r="D60" s="956"/>
      <c r="E60" s="956"/>
      <c r="F60" s="956"/>
      <c r="G60" s="956"/>
      <c r="H60" s="956"/>
    </row>
    <row r="61" spans="1:10" ht="12" customHeight="1" x14ac:dyDescent="0.2">
      <c r="A61" s="112"/>
      <c r="B61" s="112"/>
      <c r="C61" s="112"/>
      <c r="D61" s="112"/>
      <c r="E61" s="112"/>
      <c r="F61" s="685">
        <f>GEOMEAN(F48:F50)</f>
        <v>2923.9569801503444</v>
      </c>
      <c r="G61" s="112"/>
      <c r="H61" s="112"/>
    </row>
    <row r="63" spans="1:10" s="275" customFormat="1" ht="12" customHeight="1" x14ac:dyDescent="0.2">
      <c r="A63" s="243"/>
      <c r="B63" s="243"/>
      <c r="C63" s="253"/>
      <c r="D63" s="243"/>
      <c r="E63" s="243"/>
      <c r="F63" s="250"/>
      <c r="G63" s="250"/>
      <c r="H63" s="243"/>
    </row>
    <row r="74" spans="1:8" ht="12" customHeight="1" x14ac:dyDescent="0.2">
      <c r="A74" s="948" t="s">
        <v>603</v>
      </c>
      <c r="B74" s="948"/>
      <c r="C74" s="948"/>
      <c r="D74" s="948"/>
      <c r="E74" s="948"/>
      <c r="F74" s="948"/>
      <c r="G74" s="948"/>
      <c r="H74" s="948"/>
    </row>
    <row r="75" spans="1:8" ht="12" customHeight="1" x14ac:dyDescent="0.2">
      <c r="A75" s="945" t="s">
        <v>8</v>
      </c>
      <c r="B75" s="967" t="s">
        <v>573</v>
      </c>
      <c r="C75" s="971" t="s">
        <v>574</v>
      </c>
      <c r="D75" s="971"/>
      <c r="E75" s="8"/>
      <c r="F75" s="1031" t="s">
        <v>111</v>
      </c>
      <c r="G75" s="1031"/>
      <c r="H75" s="967" t="s">
        <v>575</v>
      </c>
    </row>
    <row r="76" spans="1:8" ht="12" customHeight="1" x14ac:dyDescent="0.2">
      <c r="A76" s="966"/>
      <c r="B76" s="969"/>
      <c r="C76" s="72" t="s">
        <v>576</v>
      </c>
      <c r="D76" s="69" t="s">
        <v>577</v>
      </c>
      <c r="E76" s="355"/>
      <c r="F76" s="74" t="s">
        <v>578</v>
      </c>
      <c r="G76" s="74" t="s">
        <v>119</v>
      </c>
      <c r="H76" s="969"/>
    </row>
    <row r="77" spans="1:8" ht="12" customHeight="1" x14ac:dyDescent="0.2">
      <c r="A77" s="90" t="s">
        <v>44</v>
      </c>
      <c r="B77" s="55">
        <f>AVERAGE(B9:B13)</f>
        <v>672.2</v>
      </c>
      <c r="C77" s="34">
        <f>AVERAGE(C9:C13)</f>
        <v>7675.4</v>
      </c>
      <c r="D77" s="44">
        <f>AVERAGE(D9:D13)</f>
        <v>588.79999999999995</v>
      </c>
      <c r="E77" s="70"/>
      <c r="F77" s="44">
        <f>AVERAGE(F9:F13)</f>
        <v>1588.4</v>
      </c>
      <c r="G77" s="44">
        <f>AVERAGE(G9:G13)</f>
        <v>5397.8</v>
      </c>
      <c r="H77" s="44">
        <f>AVERAGE(H9:H13)</f>
        <v>14906.4</v>
      </c>
    </row>
    <row r="78" spans="1:8" ht="12" customHeight="1" x14ac:dyDescent="0.2">
      <c r="A78" s="90" t="s">
        <v>45</v>
      </c>
      <c r="B78" s="55">
        <f>AVERAGE(B14:B18)</f>
        <v>2166.8000000000002</v>
      </c>
      <c r="C78" s="34">
        <f>AVERAGE(C14:C18)</f>
        <v>18483</v>
      </c>
      <c r="D78" s="44">
        <f>AVERAGE(D14:D18)</f>
        <v>1578.4</v>
      </c>
      <c r="E78" s="70"/>
      <c r="F78" s="44">
        <f>AVERAGE(F14:F18)</f>
        <v>5575.8</v>
      </c>
      <c r="G78" s="44">
        <f>AVERAGE(G14:G18)</f>
        <v>22457.599999999999</v>
      </c>
      <c r="H78" s="44">
        <f>AVERAGE(H14:H18)</f>
        <v>47805.2</v>
      </c>
    </row>
    <row r="79" spans="1:8" ht="12" customHeight="1" x14ac:dyDescent="0.2">
      <c r="A79" s="90" t="s">
        <v>46</v>
      </c>
      <c r="B79" s="55">
        <f>AVERAGE(B19:B23)</f>
        <v>1121.3333333333333</v>
      </c>
      <c r="C79" s="34">
        <f>AVERAGE(C19:C23)</f>
        <v>28252</v>
      </c>
      <c r="D79" s="44">
        <f>AVERAGE(D19:D23)</f>
        <v>2823.2</v>
      </c>
      <c r="E79" s="70"/>
      <c r="F79" s="44">
        <f>AVERAGE(F19:F23)</f>
        <v>2819.4</v>
      </c>
      <c r="G79" s="44">
        <f>AVERAGE(G19:G23)</f>
        <v>17086.400000000001</v>
      </c>
      <c r="H79" s="44">
        <f>AVERAGE(H19:H23)</f>
        <v>50981</v>
      </c>
    </row>
    <row r="80" spans="1:8" ht="12" customHeight="1" x14ac:dyDescent="0.2">
      <c r="A80" s="90" t="s">
        <v>47</v>
      </c>
      <c r="B80" s="55" t="s">
        <v>24</v>
      </c>
      <c r="C80" s="34">
        <f>AVERAGE(C24:C28)</f>
        <v>12448.8</v>
      </c>
      <c r="D80" s="44">
        <f>AVERAGE(D24:D28)</f>
        <v>2182.1999999999998</v>
      </c>
      <c r="E80" s="70"/>
      <c r="F80" s="44">
        <f>AVERAGE(F24:F28)</f>
        <v>2564.1999999999998</v>
      </c>
      <c r="G80" s="44">
        <f>AVERAGE(G24:G28)</f>
        <v>9168</v>
      </c>
      <c r="H80" s="44">
        <f>AVERAGE(H24:H28)</f>
        <v>26363.200000000001</v>
      </c>
    </row>
    <row r="81" spans="1:8" ht="12" customHeight="1" x14ac:dyDescent="0.2">
      <c r="A81" s="90" t="s">
        <v>48</v>
      </c>
      <c r="B81" s="55">
        <f>AVERAGE(B29:B33)</f>
        <v>75.5</v>
      </c>
      <c r="C81" s="34">
        <f>AVERAGE(C29:C33)</f>
        <v>6604.4</v>
      </c>
      <c r="D81" s="44">
        <f>AVERAGE(D29:D33)</f>
        <v>3323</v>
      </c>
      <c r="E81" s="70"/>
      <c r="F81" s="44">
        <f>AVERAGE(F29:F33)</f>
        <v>2287.6</v>
      </c>
      <c r="G81" s="44">
        <f>AVERAGE(G29:G33)</f>
        <v>15587.8</v>
      </c>
      <c r="H81" s="44">
        <f>AVERAGE(H29:H33)</f>
        <v>27802.799999999999</v>
      </c>
    </row>
    <row r="82" spans="1:8" ht="12" customHeight="1" x14ac:dyDescent="0.2">
      <c r="A82" s="90" t="s">
        <v>604</v>
      </c>
      <c r="B82" s="55">
        <f>AVERAGE(B34:B38)</f>
        <v>81</v>
      </c>
      <c r="C82" s="34">
        <f t="shared" ref="C82:H82" si="1">AVERAGE(C34:C38)</f>
        <v>6996.4</v>
      </c>
      <c r="D82" s="44">
        <f t="shared" si="1"/>
        <v>3810</v>
      </c>
      <c r="E82" s="70"/>
      <c r="F82" s="44">
        <f t="shared" si="1"/>
        <v>2806.8</v>
      </c>
      <c r="G82" s="44">
        <f t="shared" si="1"/>
        <v>18779.2</v>
      </c>
      <c r="H82" s="44">
        <f t="shared" si="1"/>
        <v>32392.400000000001</v>
      </c>
    </row>
    <row r="83" spans="1:8" ht="12" customHeight="1" x14ac:dyDescent="0.2">
      <c r="A83" s="63" t="s">
        <v>580</v>
      </c>
      <c r="B83" s="55">
        <f t="shared" ref="B83:D93" si="2">B39</f>
        <v>778</v>
      </c>
      <c r="C83" s="34">
        <f t="shared" si="2"/>
        <v>18129</v>
      </c>
      <c r="D83" s="44">
        <f t="shared" si="2"/>
        <v>8348</v>
      </c>
      <c r="E83" s="62"/>
      <c r="F83" s="44">
        <f t="shared" ref="F83:H93" si="3">F39</f>
        <v>3811</v>
      </c>
      <c r="G83" s="44">
        <f t="shared" si="3"/>
        <v>21838</v>
      </c>
      <c r="H83" s="44">
        <f t="shared" si="3"/>
        <v>52126</v>
      </c>
    </row>
    <row r="84" spans="1:8" ht="12" customHeight="1" x14ac:dyDescent="0.2">
      <c r="A84" s="63" t="s">
        <v>581</v>
      </c>
      <c r="B84" s="55">
        <f t="shared" si="2"/>
        <v>932</v>
      </c>
      <c r="C84" s="34">
        <f t="shared" si="2"/>
        <v>8762</v>
      </c>
      <c r="D84" s="44">
        <f t="shared" si="2"/>
        <v>5933</v>
      </c>
      <c r="E84" s="62"/>
      <c r="F84" s="44">
        <f t="shared" si="3"/>
        <v>2677</v>
      </c>
      <c r="G84" s="44">
        <f t="shared" si="3"/>
        <v>14134</v>
      </c>
      <c r="H84" s="44">
        <f t="shared" si="3"/>
        <v>31506</v>
      </c>
    </row>
    <row r="85" spans="1:8" ht="12" customHeight="1" x14ac:dyDescent="0.2">
      <c r="A85" s="63" t="s">
        <v>582</v>
      </c>
      <c r="B85" s="55">
        <f t="shared" si="2"/>
        <v>1080</v>
      </c>
      <c r="C85" s="34">
        <f t="shared" si="2"/>
        <v>12886</v>
      </c>
      <c r="D85" s="44">
        <f t="shared" si="2"/>
        <v>5815</v>
      </c>
      <c r="E85" s="62"/>
      <c r="F85" s="44">
        <f t="shared" si="3"/>
        <v>1904</v>
      </c>
      <c r="G85" s="44">
        <f t="shared" si="3"/>
        <v>14483</v>
      </c>
      <c r="H85" s="44">
        <f t="shared" si="3"/>
        <v>35088</v>
      </c>
    </row>
    <row r="86" spans="1:8" ht="12" customHeight="1" x14ac:dyDescent="0.2">
      <c r="A86" s="63" t="s">
        <v>583</v>
      </c>
      <c r="B86" s="55">
        <f t="shared" si="2"/>
        <v>1178</v>
      </c>
      <c r="C86" s="34">
        <f t="shared" si="2"/>
        <v>12838</v>
      </c>
      <c r="D86" s="44">
        <f t="shared" si="2"/>
        <v>7368</v>
      </c>
      <c r="E86" s="62"/>
      <c r="F86" s="44">
        <f t="shared" si="3"/>
        <v>2075</v>
      </c>
      <c r="G86" s="44">
        <f t="shared" si="3"/>
        <v>18367</v>
      </c>
      <c r="H86" s="44">
        <f t="shared" si="3"/>
        <v>40648</v>
      </c>
    </row>
    <row r="87" spans="1:8" ht="12" customHeight="1" x14ac:dyDescent="0.2">
      <c r="A87" s="63" t="s">
        <v>584</v>
      </c>
      <c r="B87" s="55">
        <f t="shared" si="2"/>
        <v>1159</v>
      </c>
      <c r="C87" s="34">
        <f t="shared" si="2"/>
        <v>3681</v>
      </c>
      <c r="D87" s="44">
        <f t="shared" si="2"/>
        <v>12146</v>
      </c>
      <c r="E87" s="62"/>
      <c r="F87" s="44">
        <f t="shared" si="3"/>
        <v>2824</v>
      </c>
      <c r="G87" s="44">
        <f t="shared" si="3"/>
        <v>26584</v>
      </c>
      <c r="H87" s="44">
        <f t="shared" si="3"/>
        <v>45235</v>
      </c>
    </row>
    <row r="88" spans="1:8" ht="12" customHeight="1" x14ac:dyDescent="0.2">
      <c r="A88" s="63" t="s">
        <v>585</v>
      </c>
      <c r="B88" s="55">
        <f t="shared" si="2"/>
        <v>713</v>
      </c>
      <c r="C88" s="34">
        <f t="shared" si="2"/>
        <v>2429</v>
      </c>
      <c r="D88" s="44">
        <f t="shared" si="2"/>
        <v>7870</v>
      </c>
      <c r="E88" s="62"/>
      <c r="F88" s="44">
        <f t="shared" si="3"/>
        <v>1888</v>
      </c>
      <c r="G88" s="44">
        <f t="shared" si="3"/>
        <v>12897</v>
      </c>
      <c r="H88" s="44">
        <f t="shared" si="3"/>
        <v>25083</v>
      </c>
    </row>
    <row r="89" spans="1:8" ht="12" customHeight="1" x14ac:dyDescent="0.2">
      <c r="A89" s="63" t="s">
        <v>586</v>
      </c>
      <c r="B89" s="55">
        <f t="shared" si="2"/>
        <v>405</v>
      </c>
      <c r="C89" s="34">
        <f t="shared" si="2"/>
        <v>2537</v>
      </c>
      <c r="D89" s="44">
        <f t="shared" si="2"/>
        <v>6950</v>
      </c>
      <c r="E89" s="62"/>
      <c r="F89" s="44">
        <f t="shared" si="3"/>
        <v>3147</v>
      </c>
      <c r="G89" s="44">
        <f t="shared" si="3"/>
        <v>19937</v>
      </c>
      <c r="H89" s="44">
        <f t="shared" si="3"/>
        <v>32570</v>
      </c>
    </row>
    <row r="90" spans="1:8" ht="12" customHeight="1" x14ac:dyDescent="0.2">
      <c r="A90" s="63" t="s">
        <v>587</v>
      </c>
      <c r="B90" s="55">
        <f t="shared" si="2"/>
        <v>347</v>
      </c>
      <c r="C90" s="34">
        <f t="shared" si="2"/>
        <v>1187</v>
      </c>
      <c r="D90" s="44">
        <f t="shared" si="2"/>
        <v>4648</v>
      </c>
      <c r="E90" s="62"/>
      <c r="F90" s="44">
        <f t="shared" si="3"/>
        <v>2847</v>
      </c>
      <c r="G90" s="44">
        <f t="shared" si="3"/>
        <v>18265</v>
      </c>
      <c r="H90" s="44">
        <f t="shared" si="3"/>
        <v>26948</v>
      </c>
    </row>
    <row r="91" spans="1:8" ht="12" customHeight="1" x14ac:dyDescent="0.2">
      <c r="A91" s="63" t="s">
        <v>588</v>
      </c>
      <c r="B91" s="55">
        <f t="shared" si="2"/>
        <v>247</v>
      </c>
      <c r="C91" s="34">
        <f t="shared" si="2"/>
        <v>1299</v>
      </c>
      <c r="D91" s="44">
        <f t="shared" si="2"/>
        <v>3885</v>
      </c>
      <c r="E91" s="62"/>
      <c r="F91" s="44">
        <f t="shared" si="3"/>
        <v>2894</v>
      </c>
      <c r="G91" s="44">
        <f t="shared" si="3"/>
        <v>13349</v>
      </c>
      <c r="H91" s="44">
        <f t="shared" si="3"/>
        <v>21428</v>
      </c>
    </row>
    <row r="92" spans="1:8" ht="12" customHeight="1" x14ac:dyDescent="0.2">
      <c r="A92" s="63" t="s">
        <v>589</v>
      </c>
      <c r="B92" s="55">
        <f t="shared" si="2"/>
        <v>100</v>
      </c>
      <c r="C92" s="34">
        <f t="shared" si="2"/>
        <v>647</v>
      </c>
      <c r="D92" s="44">
        <f t="shared" si="2"/>
        <v>3807</v>
      </c>
      <c r="E92" s="62"/>
      <c r="F92" s="44">
        <f t="shared" si="3"/>
        <v>3585</v>
      </c>
      <c r="G92" s="44">
        <f t="shared" si="3"/>
        <v>29798</v>
      </c>
      <c r="H92" s="44">
        <f t="shared" si="3"/>
        <v>37836</v>
      </c>
    </row>
    <row r="93" spans="1:8" ht="12" customHeight="1" x14ac:dyDescent="0.2">
      <c r="A93" s="63" t="s">
        <v>590</v>
      </c>
      <c r="B93" s="55">
        <f t="shared" si="2"/>
        <v>506</v>
      </c>
      <c r="C93" s="34">
        <f t="shared" si="2"/>
        <v>3552</v>
      </c>
      <c r="D93" s="44">
        <f t="shared" si="2"/>
        <v>5831</v>
      </c>
      <c r="E93" s="62"/>
      <c r="F93" s="44">
        <f t="shared" si="3"/>
        <v>2966</v>
      </c>
      <c r="G93" s="44">
        <f t="shared" si="3"/>
        <v>24411</v>
      </c>
      <c r="H93" s="44">
        <f t="shared" si="3"/>
        <v>36760</v>
      </c>
    </row>
    <row r="94" spans="1:8" ht="12" customHeight="1" x14ac:dyDescent="0.2">
      <c r="A94" s="63" t="s">
        <v>591</v>
      </c>
      <c r="B94" s="55">
        <f t="shared" ref="B94:D95" si="4">B50</f>
        <v>356</v>
      </c>
      <c r="C94" s="34">
        <f t="shared" si="4"/>
        <v>2049</v>
      </c>
      <c r="D94" s="44">
        <f t="shared" si="4"/>
        <v>4841</v>
      </c>
      <c r="E94" s="62"/>
      <c r="F94" s="44">
        <f t="shared" ref="F94:H95" si="5">F50</f>
        <v>2351</v>
      </c>
      <c r="G94" s="44">
        <f t="shared" si="5"/>
        <v>14280</v>
      </c>
      <c r="H94" s="44">
        <f t="shared" si="5"/>
        <v>23521</v>
      </c>
    </row>
    <row r="95" spans="1:8" ht="12" customHeight="1" x14ac:dyDescent="0.2">
      <c r="A95" s="64" t="s">
        <v>592</v>
      </c>
      <c r="B95" s="56">
        <f t="shared" si="4"/>
        <v>225</v>
      </c>
      <c r="C95" s="364">
        <f t="shared" si="4"/>
        <v>1474</v>
      </c>
      <c r="D95" s="45" t="str">
        <f t="shared" si="4"/>
        <v>NA</v>
      </c>
      <c r="E95" s="62"/>
      <c r="F95" s="45" t="str">
        <f t="shared" si="5"/>
        <v xml:space="preserve">NA </v>
      </c>
      <c r="G95" s="45" t="str">
        <f t="shared" si="5"/>
        <v>NA</v>
      </c>
      <c r="H95" s="45" t="str">
        <f t="shared" si="5"/>
        <v>NA</v>
      </c>
    </row>
    <row r="96" spans="1:8" ht="12" customHeight="1" x14ac:dyDescent="0.2">
      <c r="A96" s="28" t="s">
        <v>130</v>
      </c>
      <c r="B96" s="15"/>
      <c r="C96" s="73"/>
      <c r="D96" s="378"/>
      <c r="E96" s="378"/>
      <c r="F96" s="34" t="s">
        <v>594</v>
      </c>
      <c r="G96" s="34" t="s">
        <v>595</v>
      </c>
      <c r="H96" s="378"/>
    </row>
    <row r="97" spans="1:8" ht="24.75" customHeight="1" x14ac:dyDescent="0.2">
      <c r="A97" s="957" t="str">
        <f>A53</f>
        <v>a/  Non-local gillnet is catch prior to Aug. 16. In 2010-13, 42% were considered non-local. In 2014, 28% were non-local based on genetic data samples.  Since 2015, non-local  stock contribution based on genetic sampling throughout the duration of the commercial fishery.</v>
      </c>
      <c r="B97" s="957"/>
      <c r="C97" s="957"/>
      <c r="D97" s="957"/>
      <c r="E97" s="957"/>
      <c r="F97" s="957"/>
      <c r="G97" s="957"/>
      <c r="H97" s="957"/>
    </row>
    <row r="98" spans="1:8" ht="12" customHeight="1" x14ac:dyDescent="0.2">
      <c r="A98" s="946" t="str">
        <f t="shared" ref="A98:A104" si="6">A54</f>
        <v>b/  Adults.  Sport catch since 1991 includes marine areas within Willapa Bay (e.g., Washaway Beach).</v>
      </c>
      <c r="B98" s="946"/>
      <c r="C98" s="946"/>
      <c r="D98" s="946"/>
      <c r="E98" s="946"/>
      <c r="F98" s="946"/>
      <c r="G98" s="946"/>
      <c r="H98" s="946"/>
    </row>
    <row r="99" spans="1:8" ht="22.5" customHeight="1" x14ac:dyDescent="0.2">
      <c r="A99" s="946" t="str">
        <f t="shared" si="6"/>
        <v>c/  Escapement estimates after 1984 are based on revised spawning habitat estimates.  Natural = adult returns assumed to be from natural origin parents.</v>
      </c>
      <c r="B99" s="946"/>
      <c r="C99" s="946"/>
      <c r="D99" s="946"/>
      <c r="E99" s="946"/>
      <c r="F99" s="946"/>
      <c r="G99" s="946"/>
      <c r="H99" s="946"/>
    </row>
    <row r="100" spans="1:8" ht="12" customHeight="1" x14ac:dyDescent="0.2">
      <c r="A100" s="946" t="str">
        <f t="shared" si="6"/>
        <v>d/  Does not include catch of non-local stocks.</v>
      </c>
      <c r="B100" s="946"/>
      <c r="C100" s="946"/>
      <c r="D100" s="946"/>
      <c r="E100" s="946"/>
      <c r="F100" s="946"/>
      <c r="G100" s="946"/>
      <c r="H100" s="946"/>
    </row>
    <row r="101" spans="1:8" ht="12" customHeight="1" x14ac:dyDescent="0.2">
      <c r="A101" s="946" t="str">
        <f t="shared" si="6"/>
        <v>e/  To calculate total gillnet catch, combine Non-local Stocks Gillnet Catch (column 1) and Terminal Catch Gillnet (column 2).</v>
      </c>
      <c r="B101" s="946"/>
      <c r="C101" s="946"/>
      <c r="D101" s="946"/>
      <c r="E101" s="946"/>
      <c r="F101" s="946"/>
      <c r="G101" s="946"/>
      <c r="H101" s="946"/>
    </row>
    <row r="102" spans="1:8" ht="12" customHeight="1" x14ac:dyDescent="0.2">
      <c r="A102" s="946" t="str">
        <f t="shared" si="6"/>
        <v>f/  Preliminary.</v>
      </c>
      <c r="B102" s="946"/>
      <c r="C102" s="946"/>
      <c r="D102" s="946"/>
      <c r="E102" s="946"/>
      <c r="F102" s="946"/>
      <c r="G102" s="946"/>
      <c r="H102" s="946"/>
    </row>
    <row r="103" spans="1:8" ht="12" customHeight="1" x14ac:dyDescent="0.2">
      <c r="A103" s="946" t="str">
        <f t="shared" si="6"/>
        <v>g/  MSY spawning escapement objective established in FMP Amendment 16; WDFW goal is 4,350.</v>
      </c>
      <c r="B103" s="946"/>
      <c r="C103" s="946"/>
      <c r="D103" s="946"/>
      <c r="E103" s="946"/>
      <c r="F103" s="946"/>
      <c r="G103" s="946"/>
      <c r="H103" s="946"/>
    </row>
    <row r="104" spans="1:8" ht="12" customHeight="1" x14ac:dyDescent="0.2">
      <c r="A104" s="946" t="str">
        <f t="shared" si="6"/>
        <v>h/  WDFW goal; not an FMP goal.</v>
      </c>
      <c r="B104" s="946"/>
      <c r="C104" s="946"/>
      <c r="D104" s="946"/>
      <c r="E104" s="946"/>
      <c r="F104" s="946"/>
      <c r="G104" s="946"/>
      <c r="H104" s="946"/>
    </row>
    <row r="105" spans="1:8" ht="12" customHeight="1" x14ac:dyDescent="0.2">
      <c r="A105" s="946"/>
      <c r="B105" s="946"/>
      <c r="C105" s="946"/>
      <c r="D105" s="946"/>
      <c r="E105" s="946"/>
      <c r="F105" s="946"/>
      <c r="G105" s="946"/>
      <c r="H105" s="946"/>
    </row>
    <row r="106" spans="1:8" ht="12" customHeight="1" x14ac:dyDescent="0.2">
      <c r="A106" s="956"/>
      <c r="B106" s="956"/>
      <c r="C106" s="956"/>
      <c r="D106" s="956"/>
      <c r="E106" s="956"/>
      <c r="F106" s="956"/>
      <c r="G106" s="956"/>
      <c r="H106" s="956"/>
    </row>
  </sheetData>
  <customSheetViews>
    <customSheetView guid="{EF5D9E67-CDBC-4DA7-AF4B-457CDBE1825C}" scale="110" showGridLines="0" printArea="1">
      <pane ySplit="3" topLeftCell="A4" activePane="bottomLeft" state="frozen"/>
      <selection pane="bottomLeft" activeCell="A4" sqref="A4"/>
      <pageMargins left="0" right="0" top="0" bottom="0" header="0" footer="0"/>
      <pageSetup orientation="landscape" r:id="rId1"/>
      <headerFooter alignWithMargins="0"/>
    </customSheetView>
    <customSheetView guid="{803B97A9-0AF5-4FA4-9F0C-810C2BEAFCD3}" showPageBreaks="1" showGridLines="0" showRuler="0">
      <pane ySplit="3" topLeftCell="A4" activePane="bottomLeft" state="frozen"/>
      <selection pane="bottomLeft" activeCell="A4" sqref="A4"/>
      <pageMargins left="0" right="0" top="0" bottom="0" header="0" footer="0"/>
      <pageSetup orientation="landscape" r:id="rId2"/>
      <headerFooter alignWithMargins="0"/>
    </customSheetView>
    <customSheetView guid="{5AE94949-FC73-44C2-96F8-94154186EF22}" showPageBreaks="1" showGridLines="0" showRuler="0">
      <pane ySplit="3" topLeftCell="A4" activePane="bottomLeft" state="frozen"/>
      <selection pane="bottomLeft" activeCell="A4" sqref="A4"/>
      <pageMargins left="0" right="0" top="0" bottom="0" header="0" footer="0"/>
      <pageSetup orientation="landscape" r:id="rId3"/>
      <headerFooter alignWithMargins="0"/>
    </customSheetView>
    <customSheetView guid="{CD5E8C7E-750A-46DA-942B-F5133C1E4099}" showPageBreaks="1" showGridLines="0" printArea="1" showRuler="0">
      <pane ySplit="3" topLeftCell="A87" activePane="bottomLeft" state="frozen"/>
      <selection pane="bottomLeft" activeCell="A127" sqref="A101:H127"/>
      <pageMargins left="0" right="0" top="0" bottom="0" header="0" footer="0"/>
      <pageSetup orientation="landscape" r:id="rId4"/>
      <headerFooter alignWithMargins="0"/>
    </customSheetView>
    <customSheetView guid="{BBF7E6D9-D6DC-4A8E-B6D8-078D86A9ABA9}" showPageBreaks="1" showGridLines="0" showRuler="0">
      <pane ySplit="3" topLeftCell="A4" activePane="bottomLeft" state="frozen"/>
      <selection pane="bottomLeft" activeCell="A4" sqref="A4"/>
      <pageMargins left="0" right="0" top="0" bottom="0" header="0" footer="0"/>
      <pageSetup orientation="landscape" r:id="rId5"/>
      <headerFooter alignWithMargins="0"/>
    </customSheetView>
    <customSheetView guid="{622B48C2-7B56-4B1F-A7B4-4660CCA8C989}" showPageBreaks="1" showGridLines="0" printArea="1" showRuler="0">
      <pane ySplit="3" topLeftCell="A97" activePane="bottomLeft" state="frozen"/>
      <selection pane="bottomLeft" activeCell="D106" sqref="D106"/>
      <pageMargins left="0" right="0" top="0" bottom="0" header="0" footer="0"/>
      <pageSetup orientation="landscape" r:id="rId6"/>
      <headerFooter alignWithMargins="0"/>
    </customSheetView>
    <customSheetView guid="{1BB9C890-5E21-46C2-BAFE-D361E72979A8}" showPageBreaks="1" showGridLines="0" printArea="1" showRuler="0">
      <pane ySplit="3" topLeftCell="A4" activePane="bottomLeft" state="frozen"/>
      <selection pane="bottomLeft" activeCell="A2" sqref="A1:A65536"/>
      <pageMargins left="0" right="0" top="0" bottom="0" header="0" footer="0"/>
      <pageSetup orientation="landscape" r:id="rId7"/>
      <headerFooter alignWithMargins="0"/>
    </customSheetView>
    <customSheetView guid="{CBDD6A68-2B40-41C7-BE8F-235A878832D4}" showGridLines="0" showRuler="0">
      <pane ySplit="3" topLeftCell="A4" activePane="bottomLeft" state="frozen"/>
      <selection pane="bottomLeft" activeCell="A2" sqref="A1:A65536"/>
      <pageMargins left="0" right="0" top="0" bottom="0" header="0" footer="0"/>
      <pageSetup orientation="landscape" r:id="rId8"/>
      <headerFooter alignWithMargins="0"/>
    </customSheetView>
    <customSheetView guid="{4E64E44E-C413-40AC-A3E9-46A65E2E50C1}" showPageBreaks="1" showGridLines="0" printArea="1" showRuler="0">
      <pane ySplit="3" topLeftCell="A96" activePane="bottomLeft" state="frozen"/>
      <selection pane="bottomLeft" activeCell="K40" sqref="K40"/>
      <pageMargins left="0" right="0" top="0" bottom="0" header="0" footer="0"/>
      <pageSetup orientation="landscape" r:id="rId9"/>
      <headerFooter alignWithMargins="0"/>
    </customSheetView>
    <customSheetView guid="{5AF37BD3-DE11-4EB0-B468-40F0C613EAAC}" showPageBreaks="1" showGridLines="0" showRuler="0">
      <pane ySplit="3" topLeftCell="A78" activePane="bottomLeft" state="frozen"/>
      <selection pane="bottomLeft" activeCell="O102" sqref="O102"/>
      <rowBreaks count="4" manualBreakCount="4">
        <brk id="40" max="16383" man="1"/>
        <brk id="80" max="16383" man="1"/>
        <brk id="97" max="16383" man="1"/>
        <brk id="137" max="16383" man="1"/>
      </rowBreaks>
      <pageMargins left="0" right="0" top="0" bottom="0" header="0" footer="0"/>
      <pageSetup orientation="landscape" r:id="rId10"/>
      <headerFooter alignWithMargins="0"/>
    </customSheetView>
    <customSheetView guid="{8B1E0859-77EF-4DDB-A81F-104DBA348B31}" showPageBreaks="1" showGridLines="0" printArea="1">
      <pane ySplit="3" topLeftCell="A101" activePane="bottomLeft" state="frozen"/>
      <selection pane="bottomLeft" activeCell="A41" sqref="A41:H41"/>
      <pageMargins left="0" right="0" top="0" bottom="0" header="0" footer="0"/>
      <pageSetup orientation="landscape" r:id="rId11"/>
      <headerFooter alignWithMargins="0"/>
    </customSheetView>
    <customSheetView guid="{56968ECB-F4FE-477A-8A39-9E820F23F3B6}" showGridLines="0">
      <pane ySplit="3" topLeftCell="A4" activePane="bottomLeft" state="frozen"/>
      <selection pane="bottomLeft" activeCell="A4" sqref="A4:H38"/>
      <pageMargins left="0" right="0" top="0" bottom="0" header="0" footer="0"/>
      <pageSetup orientation="landscape" r:id="rId12"/>
      <headerFooter alignWithMargins="0"/>
    </customSheetView>
    <customSheetView guid="{951E20F6-66AF-4739-924D-9C0B166AA065}" showPageBreaks="1" showGridLines="0" showRuler="0">
      <pane ySplit="3" topLeftCell="A4" activePane="bottomLeft" state="frozen"/>
      <selection pane="bottomLeft" activeCell="A4" sqref="A4"/>
      <pageMargins left="0" right="0" top="0" bottom="0" header="0" footer="0"/>
      <pageSetup orientation="landscape" r:id="rId13"/>
      <headerFooter alignWithMargins="0"/>
    </customSheetView>
  </customSheetViews>
  <mergeCells count="29">
    <mergeCell ref="A103:H103"/>
    <mergeCell ref="A104:H104"/>
    <mergeCell ref="A106:H106"/>
    <mergeCell ref="A105:H105"/>
    <mergeCell ref="A56:H56"/>
    <mergeCell ref="A58:H58"/>
    <mergeCell ref="A59:H59"/>
    <mergeCell ref="A100:H100"/>
    <mergeCell ref="A74:H74"/>
    <mergeCell ref="A75:A76"/>
    <mergeCell ref="B75:B76"/>
    <mergeCell ref="C75:D75"/>
    <mergeCell ref="F75:G75"/>
    <mergeCell ref="H75:H76"/>
    <mergeCell ref="A60:H60"/>
    <mergeCell ref="A102:H102"/>
    <mergeCell ref="A1:H1"/>
    <mergeCell ref="A2:A3"/>
    <mergeCell ref="B2:B3"/>
    <mergeCell ref="C2:D2"/>
    <mergeCell ref="H2:H3"/>
    <mergeCell ref="F2:G2"/>
    <mergeCell ref="A101:H101"/>
    <mergeCell ref="A97:H97"/>
    <mergeCell ref="A99:H99"/>
    <mergeCell ref="A53:H53"/>
    <mergeCell ref="A54:H54"/>
    <mergeCell ref="A98:H98"/>
    <mergeCell ref="A55:H55"/>
  </mergeCells>
  <phoneticPr fontId="0" type="noConversion"/>
  <pageMargins left="1" right="1" top="1" bottom="1" header="0.5" footer="0.5"/>
  <pageSetup orientation="landscape" r:id="rId14"/>
  <headerFooter alignWithMargins="0"/>
  <legacyDrawing r:id="rId15"/>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I110"/>
  <sheetViews>
    <sheetView showGridLines="0" zoomScale="106" zoomScaleNormal="106" zoomScaleSheetLayoutView="100" workbookViewId="0">
      <pane xSplit="1" ySplit="3" topLeftCell="B4" activePane="bottomRight" state="frozen"/>
      <selection pane="topRight" activeCell="J81" sqref="J81"/>
      <selection pane="bottomLeft" activeCell="J81" sqref="J81"/>
      <selection pane="bottomRight" activeCell="J81" sqref="J81"/>
    </sheetView>
  </sheetViews>
  <sheetFormatPr defaultColWidth="9.1796875" defaultRowHeight="12" customHeight="1" x14ac:dyDescent="0.2"/>
  <cols>
    <col min="1" max="1" width="12.7265625" style="63" customWidth="1"/>
    <col min="2" max="3" width="17.7265625" style="5" customWidth="1"/>
    <col min="4" max="4" width="1.7265625" style="5" customWidth="1"/>
    <col min="5" max="7" width="17.7265625" style="5" customWidth="1"/>
    <col min="8" max="16384" width="9.1796875" style="112"/>
  </cols>
  <sheetData>
    <row r="1" spans="1:7" ht="12" customHeight="1" x14ac:dyDescent="0.2">
      <c r="A1" s="1032" t="s">
        <v>605</v>
      </c>
      <c r="B1" s="1032"/>
      <c r="C1" s="1032"/>
      <c r="D1" s="1032"/>
      <c r="E1" s="1032"/>
      <c r="F1" s="1032"/>
      <c r="G1" s="1032"/>
    </row>
    <row r="2" spans="1:7" ht="12" customHeight="1" x14ac:dyDescent="0.2">
      <c r="A2" s="123"/>
      <c r="B2" s="971" t="s">
        <v>574</v>
      </c>
      <c r="C2" s="971"/>
      <c r="D2" s="363"/>
      <c r="E2" s="971" t="s">
        <v>111</v>
      </c>
      <c r="F2" s="971"/>
      <c r="G2" s="967" t="s">
        <v>606</v>
      </c>
    </row>
    <row r="3" spans="1:7" ht="12" customHeight="1" x14ac:dyDescent="0.2">
      <c r="A3" s="362" t="s">
        <v>8</v>
      </c>
      <c r="B3" s="69" t="s">
        <v>576</v>
      </c>
      <c r="C3" s="69" t="s">
        <v>607</v>
      </c>
      <c r="D3" s="69"/>
      <c r="E3" s="69" t="s">
        <v>307</v>
      </c>
      <c r="F3" s="69" t="s">
        <v>608</v>
      </c>
      <c r="G3" s="969"/>
    </row>
    <row r="4" spans="1:7" ht="12" customHeight="1" x14ac:dyDescent="0.2">
      <c r="A4" s="90">
        <v>1976</v>
      </c>
      <c r="B4" s="44">
        <v>9021</v>
      </c>
      <c r="C4" s="44">
        <v>2842</v>
      </c>
      <c r="D4" s="44"/>
      <c r="E4" s="44">
        <v>5800</v>
      </c>
      <c r="F4" s="44">
        <v>12000</v>
      </c>
      <c r="G4" s="44">
        <f t="shared" ref="G4:G27" si="0">SUM(B4:F4)</f>
        <v>29663</v>
      </c>
    </row>
    <row r="5" spans="1:7" ht="12" customHeight="1" x14ac:dyDescent="0.2">
      <c r="A5" s="90">
        <v>1977</v>
      </c>
      <c r="B5" s="44">
        <v>3066</v>
      </c>
      <c r="C5" s="44">
        <v>2842</v>
      </c>
      <c r="D5" s="44"/>
      <c r="E5" s="44">
        <v>5800</v>
      </c>
      <c r="F5" s="44">
        <v>12000</v>
      </c>
      <c r="G5" s="44">
        <f t="shared" si="0"/>
        <v>23708</v>
      </c>
    </row>
    <row r="6" spans="1:7" ht="12" customHeight="1" x14ac:dyDescent="0.2">
      <c r="A6" s="90">
        <v>1978</v>
      </c>
      <c r="B6" s="44">
        <v>7002</v>
      </c>
      <c r="C6" s="44">
        <v>2842</v>
      </c>
      <c r="D6" s="44"/>
      <c r="E6" s="44">
        <v>5800</v>
      </c>
      <c r="F6" s="44">
        <v>12000</v>
      </c>
      <c r="G6" s="44">
        <f t="shared" si="0"/>
        <v>27644</v>
      </c>
    </row>
    <row r="7" spans="1:7" ht="12" customHeight="1" x14ac:dyDescent="0.2">
      <c r="A7" s="90">
        <v>1979</v>
      </c>
      <c r="B7" s="44">
        <v>31059</v>
      </c>
      <c r="C7" s="44">
        <v>4842</v>
      </c>
      <c r="D7" s="44"/>
      <c r="E7" s="44">
        <v>5800</v>
      </c>
      <c r="F7" s="44">
        <v>23566</v>
      </c>
      <c r="G7" s="44">
        <f t="shared" si="0"/>
        <v>65267</v>
      </c>
    </row>
    <row r="8" spans="1:7" ht="12" customHeight="1" x14ac:dyDescent="0.2">
      <c r="A8" s="90">
        <v>1980</v>
      </c>
      <c r="B8" s="44">
        <v>25008</v>
      </c>
      <c r="C8" s="44">
        <v>843</v>
      </c>
      <c r="D8" s="44"/>
      <c r="E8" s="44">
        <v>5800</v>
      </c>
      <c r="F8" s="44">
        <v>12072</v>
      </c>
      <c r="G8" s="44">
        <f t="shared" si="0"/>
        <v>43723</v>
      </c>
    </row>
    <row r="9" spans="1:7" ht="12" customHeight="1" x14ac:dyDescent="0.2">
      <c r="A9" s="90">
        <v>1981</v>
      </c>
      <c r="B9" s="44">
        <v>29967</v>
      </c>
      <c r="C9" s="44">
        <v>683</v>
      </c>
      <c r="D9" s="44"/>
      <c r="E9" s="44">
        <v>3567</v>
      </c>
      <c r="F9" s="44">
        <v>22875</v>
      </c>
      <c r="G9" s="44">
        <f t="shared" si="0"/>
        <v>57092</v>
      </c>
    </row>
    <row r="10" spans="1:7" ht="12" customHeight="1" x14ac:dyDescent="0.2">
      <c r="A10" s="90">
        <v>1982</v>
      </c>
      <c r="B10" s="44">
        <v>70020</v>
      </c>
      <c r="C10" s="44">
        <v>3840</v>
      </c>
      <c r="D10" s="44"/>
      <c r="E10" s="44">
        <v>3567</v>
      </c>
      <c r="F10" s="44">
        <v>33414</v>
      </c>
      <c r="G10" s="44">
        <f t="shared" si="0"/>
        <v>110841</v>
      </c>
    </row>
    <row r="11" spans="1:7" ht="12" customHeight="1" x14ac:dyDescent="0.2">
      <c r="A11" s="90">
        <v>1983</v>
      </c>
      <c r="B11" s="44">
        <v>9020</v>
      </c>
      <c r="C11" s="44">
        <v>2144</v>
      </c>
      <c r="D11" s="44"/>
      <c r="E11" s="44">
        <v>3567</v>
      </c>
      <c r="F11" s="44">
        <v>18598</v>
      </c>
      <c r="G11" s="44">
        <f t="shared" si="0"/>
        <v>33329</v>
      </c>
    </row>
    <row r="12" spans="1:7" ht="12" customHeight="1" x14ac:dyDescent="0.2">
      <c r="A12" s="90">
        <v>1984</v>
      </c>
      <c r="B12" s="44">
        <v>50676</v>
      </c>
      <c r="C12" s="44">
        <v>2719</v>
      </c>
      <c r="D12" s="44"/>
      <c r="E12" s="44" t="s">
        <v>310</v>
      </c>
      <c r="F12" s="44">
        <v>33419</v>
      </c>
      <c r="G12" s="44">
        <f t="shared" si="0"/>
        <v>86814</v>
      </c>
    </row>
    <row r="13" spans="1:7" ht="12" customHeight="1" x14ac:dyDescent="0.2">
      <c r="A13" s="90">
        <v>1985</v>
      </c>
      <c r="B13" s="44">
        <v>35353</v>
      </c>
      <c r="C13" s="44">
        <v>1517</v>
      </c>
      <c r="D13" s="44"/>
      <c r="E13" s="44" t="s">
        <v>310</v>
      </c>
      <c r="F13" s="44">
        <v>24896</v>
      </c>
      <c r="G13" s="44">
        <f t="shared" si="0"/>
        <v>61766</v>
      </c>
    </row>
    <row r="14" spans="1:7" ht="12" customHeight="1" x14ac:dyDescent="0.2">
      <c r="A14" s="90">
        <v>1986</v>
      </c>
      <c r="B14" s="44">
        <v>117301</v>
      </c>
      <c r="C14" s="44">
        <v>5690</v>
      </c>
      <c r="D14" s="44"/>
      <c r="E14" s="44" t="s">
        <v>310</v>
      </c>
      <c r="F14" s="44">
        <v>71438</v>
      </c>
      <c r="G14" s="44">
        <f t="shared" si="0"/>
        <v>194429</v>
      </c>
    </row>
    <row r="15" spans="1:7" ht="12" customHeight="1" x14ac:dyDescent="0.2">
      <c r="A15" s="90">
        <v>1987</v>
      </c>
      <c r="B15" s="44">
        <v>62092</v>
      </c>
      <c r="C15" s="44">
        <v>2017</v>
      </c>
      <c r="D15" s="44"/>
      <c r="E15" s="44" t="s">
        <v>310</v>
      </c>
      <c r="F15" s="44">
        <v>22977</v>
      </c>
      <c r="G15" s="44">
        <f t="shared" si="0"/>
        <v>87086</v>
      </c>
    </row>
    <row r="16" spans="1:7" ht="12" customHeight="1" x14ac:dyDescent="0.2">
      <c r="A16" s="90">
        <v>1988</v>
      </c>
      <c r="B16" s="44">
        <v>49236</v>
      </c>
      <c r="C16" s="44">
        <v>2373</v>
      </c>
      <c r="D16" s="44"/>
      <c r="E16" s="44" t="s">
        <v>310</v>
      </c>
      <c r="F16" s="44">
        <v>30067</v>
      </c>
      <c r="G16" s="44">
        <f t="shared" si="0"/>
        <v>81676</v>
      </c>
    </row>
    <row r="17" spans="1:7" ht="12" customHeight="1" x14ac:dyDescent="0.2">
      <c r="A17" s="90">
        <v>1989</v>
      </c>
      <c r="B17" s="44">
        <v>68242</v>
      </c>
      <c r="C17" s="44">
        <v>1738</v>
      </c>
      <c r="D17" s="44"/>
      <c r="E17" s="44" t="s">
        <v>310</v>
      </c>
      <c r="F17" s="44">
        <v>30894</v>
      </c>
      <c r="G17" s="44">
        <f t="shared" si="0"/>
        <v>100874</v>
      </c>
    </row>
    <row r="18" spans="1:7" ht="12" customHeight="1" x14ac:dyDescent="0.2">
      <c r="A18" s="90">
        <v>1990</v>
      </c>
      <c r="B18" s="44">
        <v>47974</v>
      </c>
      <c r="C18" s="44">
        <v>1139</v>
      </c>
      <c r="D18" s="44"/>
      <c r="E18" s="44" t="s">
        <v>310</v>
      </c>
      <c r="F18" s="44">
        <v>23678</v>
      </c>
      <c r="G18" s="44">
        <f t="shared" si="0"/>
        <v>72791</v>
      </c>
    </row>
    <row r="19" spans="1:7" ht="12" customHeight="1" x14ac:dyDescent="0.2">
      <c r="A19" s="63">
        <v>1991</v>
      </c>
      <c r="B19" s="44">
        <v>95552</v>
      </c>
      <c r="C19" s="44">
        <v>6258</v>
      </c>
      <c r="D19" s="44"/>
      <c r="E19" s="44" t="s">
        <v>310</v>
      </c>
      <c r="F19" s="44">
        <v>62338</v>
      </c>
      <c r="G19" s="44">
        <f t="shared" si="0"/>
        <v>164148</v>
      </c>
    </row>
    <row r="20" spans="1:7" ht="12" customHeight="1" x14ac:dyDescent="0.2">
      <c r="A20" s="63">
        <v>1992</v>
      </c>
      <c r="B20" s="44">
        <v>10767</v>
      </c>
      <c r="C20" s="44">
        <v>2031</v>
      </c>
      <c r="D20" s="44"/>
      <c r="E20" s="44" t="s">
        <v>310</v>
      </c>
      <c r="F20" s="44">
        <v>15443</v>
      </c>
      <c r="G20" s="44">
        <f t="shared" si="0"/>
        <v>28241</v>
      </c>
    </row>
    <row r="21" spans="1:7" ht="12" customHeight="1" x14ac:dyDescent="0.2">
      <c r="A21" s="63">
        <v>1993</v>
      </c>
      <c r="B21" s="44">
        <v>19837</v>
      </c>
      <c r="C21" s="44">
        <v>1620</v>
      </c>
      <c r="D21" s="44"/>
      <c r="E21" s="44" t="s">
        <v>310</v>
      </c>
      <c r="F21" s="44">
        <v>11976</v>
      </c>
      <c r="G21" s="44">
        <f t="shared" si="0"/>
        <v>33433</v>
      </c>
    </row>
    <row r="22" spans="1:7" ht="12" customHeight="1" x14ac:dyDescent="0.2">
      <c r="A22" s="63">
        <v>1994</v>
      </c>
      <c r="B22" s="44">
        <v>11613</v>
      </c>
      <c r="C22" s="44">
        <v>2358</v>
      </c>
      <c r="D22" s="44"/>
      <c r="E22" s="44" t="s">
        <v>310</v>
      </c>
      <c r="F22" s="44">
        <v>15798</v>
      </c>
      <c r="G22" s="44">
        <f t="shared" si="0"/>
        <v>29769</v>
      </c>
    </row>
    <row r="23" spans="1:7" ht="12" customHeight="1" x14ac:dyDescent="0.2">
      <c r="A23" s="63">
        <v>1995</v>
      </c>
      <c r="B23" s="44">
        <v>33505</v>
      </c>
      <c r="C23" s="44">
        <v>1743</v>
      </c>
      <c r="D23" s="44"/>
      <c r="E23" s="44">
        <v>4582</v>
      </c>
      <c r="F23" s="44">
        <v>30471</v>
      </c>
      <c r="G23" s="44">
        <f t="shared" si="0"/>
        <v>70301</v>
      </c>
    </row>
    <row r="24" spans="1:7" ht="12" customHeight="1" x14ac:dyDescent="0.2">
      <c r="A24" s="63">
        <v>1996</v>
      </c>
      <c r="B24" s="44">
        <v>38322</v>
      </c>
      <c r="C24" s="44">
        <v>4052</v>
      </c>
      <c r="D24" s="44"/>
      <c r="E24" s="44">
        <v>41535</v>
      </c>
      <c r="F24" s="44">
        <v>48895</v>
      </c>
      <c r="G24" s="44">
        <f t="shared" si="0"/>
        <v>132804</v>
      </c>
    </row>
    <row r="25" spans="1:7" ht="12" customHeight="1" x14ac:dyDescent="0.2">
      <c r="A25" s="63">
        <v>1997</v>
      </c>
      <c r="B25" s="44">
        <v>1526</v>
      </c>
      <c r="C25" s="44">
        <v>806</v>
      </c>
      <c r="D25" s="44"/>
      <c r="E25" s="44">
        <v>7813</v>
      </c>
      <c r="F25" s="44">
        <v>6399</v>
      </c>
      <c r="G25" s="44">
        <f t="shared" si="0"/>
        <v>16544</v>
      </c>
    </row>
    <row r="26" spans="1:7" ht="12" customHeight="1" x14ac:dyDescent="0.2">
      <c r="A26" s="63">
        <v>1998</v>
      </c>
      <c r="B26" s="44">
        <v>13141</v>
      </c>
      <c r="C26" s="44">
        <v>852</v>
      </c>
      <c r="D26" s="44"/>
      <c r="E26" s="44">
        <v>15775</v>
      </c>
      <c r="F26" s="44">
        <v>6785</v>
      </c>
      <c r="G26" s="44">
        <f t="shared" si="0"/>
        <v>36553</v>
      </c>
    </row>
    <row r="27" spans="1:7" ht="12" customHeight="1" x14ac:dyDescent="0.2">
      <c r="A27" s="63">
        <v>1999</v>
      </c>
      <c r="B27" s="44">
        <v>5467</v>
      </c>
      <c r="C27" s="44">
        <v>2836</v>
      </c>
      <c r="D27" s="44"/>
      <c r="E27" s="44">
        <v>14032</v>
      </c>
      <c r="F27" s="44">
        <v>22711</v>
      </c>
      <c r="G27" s="44">
        <f t="shared" si="0"/>
        <v>45046</v>
      </c>
    </row>
    <row r="28" spans="1:7" ht="12" customHeight="1" x14ac:dyDescent="0.2">
      <c r="A28" s="63">
        <v>2000</v>
      </c>
      <c r="B28" s="44">
        <v>10326</v>
      </c>
      <c r="C28" s="44">
        <v>1780</v>
      </c>
      <c r="D28" s="44"/>
      <c r="E28" s="44">
        <v>26679</v>
      </c>
      <c r="F28" s="44">
        <v>27865</v>
      </c>
      <c r="G28" s="44">
        <v>66650</v>
      </c>
    </row>
    <row r="29" spans="1:7" ht="12" customHeight="1" x14ac:dyDescent="0.2">
      <c r="A29" s="63">
        <v>2001</v>
      </c>
      <c r="B29" s="44">
        <v>31913</v>
      </c>
      <c r="C29" s="44">
        <v>5707</v>
      </c>
      <c r="D29" s="44"/>
      <c r="E29" s="44">
        <v>56166</v>
      </c>
      <c r="F29" s="44">
        <v>53547</v>
      </c>
      <c r="G29" s="44">
        <v>147333</v>
      </c>
    </row>
    <row r="30" spans="1:7" ht="12" customHeight="1" x14ac:dyDescent="0.2">
      <c r="A30" s="63">
        <v>2002</v>
      </c>
      <c r="B30" s="44">
        <v>59435</v>
      </c>
      <c r="C30" s="44">
        <v>5678</v>
      </c>
      <c r="D30" s="44"/>
      <c r="E30" s="44">
        <v>66438</v>
      </c>
      <c r="F30" s="44">
        <v>54794</v>
      </c>
      <c r="G30" s="44">
        <v>186345</v>
      </c>
    </row>
    <row r="31" spans="1:7" ht="12" customHeight="1" x14ac:dyDescent="0.2">
      <c r="A31" s="63">
        <v>2003</v>
      </c>
      <c r="B31" s="44">
        <v>66470</v>
      </c>
      <c r="C31" s="44">
        <v>5835</v>
      </c>
      <c r="D31" s="44"/>
      <c r="E31" s="44">
        <v>55943</v>
      </c>
      <c r="F31" s="44">
        <v>68762</v>
      </c>
      <c r="G31" s="44">
        <v>197010</v>
      </c>
    </row>
    <row r="32" spans="1:7" ht="12" customHeight="1" x14ac:dyDescent="0.2">
      <c r="A32" s="63">
        <v>2004</v>
      </c>
      <c r="B32" s="44">
        <v>16533</v>
      </c>
      <c r="C32" s="44">
        <v>2361</v>
      </c>
      <c r="D32" s="44"/>
      <c r="E32" s="44">
        <v>44463</v>
      </c>
      <c r="F32" s="44">
        <v>21171</v>
      </c>
      <c r="G32" s="44">
        <v>84528</v>
      </c>
    </row>
    <row r="33" spans="1:9" ht="12" customHeight="1" x14ac:dyDescent="0.2">
      <c r="A33" s="63">
        <v>2005</v>
      </c>
      <c r="B33" s="44">
        <v>48929</v>
      </c>
      <c r="C33" s="44">
        <v>3892</v>
      </c>
      <c r="D33" s="44"/>
      <c r="E33" s="44">
        <v>32558</v>
      </c>
      <c r="F33" s="44">
        <v>47582</v>
      </c>
      <c r="G33" s="44">
        <v>132961</v>
      </c>
    </row>
    <row r="34" spans="1:9" ht="12" customHeight="1" x14ac:dyDescent="0.2">
      <c r="A34" s="63">
        <v>2006</v>
      </c>
      <c r="B34" s="44">
        <v>19948</v>
      </c>
      <c r="C34" s="44">
        <v>811</v>
      </c>
      <c r="D34" s="44"/>
      <c r="E34" s="44">
        <v>14301</v>
      </c>
      <c r="F34" s="44">
        <v>7437</v>
      </c>
      <c r="G34" s="44">
        <v>42497</v>
      </c>
    </row>
    <row r="35" spans="1:9" ht="12" customHeight="1" x14ac:dyDescent="0.2">
      <c r="A35" s="63">
        <v>2007</v>
      </c>
      <c r="B35" s="44">
        <v>8189</v>
      </c>
      <c r="C35" s="44">
        <v>955</v>
      </c>
      <c r="D35" s="44"/>
      <c r="E35" s="44">
        <v>18310</v>
      </c>
      <c r="F35" s="44">
        <v>10345</v>
      </c>
      <c r="G35" s="44">
        <v>37799</v>
      </c>
    </row>
    <row r="36" spans="1:9" ht="12" customHeight="1" x14ac:dyDescent="0.2">
      <c r="A36" s="63">
        <v>2008</v>
      </c>
      <c r="B36" s="44">
        <v>16692</v>
      </c>
      <c r="C36" s="44">
        <v>1227</v>
      </c>
      <c r="D36" s="44"/>
      <c r="E36" s="44">
        <v>18561</v>
      </c>
      <c r="F36" s="44">
        <v>10832</v>
      </c>
      <c r="G36" s="44">
        <v>47312</v>
      </c>
    </row>
    <row r="37" spans="1:9" ht="12" customHeight="1" x14ac:dyDescent="0.2">
      <c r="A37" s="63">
        <v>2009</v>
      </c>
      <c r="B37" s="44">
        <v>75095</v>
      </c>
      <c r="C37" s="44">
        <v>6461</v>
      </c>
      <c r="D37" s="44"/>
      <c r="E37" s="44">
        <v>50650</v>
      </c>
      <c r="F37" s="44">
        <v>21759</v>
      </c>
      <c r="G37" s="44">
        <v>153965</v>
      </c>
      <c r="I37" s="170"/>
    </row>
    <row r="38" spans="1:9" ht="12" customHeight="1" x14ac:dyDescent="0.2">
      <c r="A38" s="63">
        <v>2010</v>
      </c>
      <c r="B38" s="44">
        <v>28901</v>
      </c>
      <c r="C38" s="44">
        <v>5053</v>
      </c>
      <c r="D38" s="44"/>
      <c r="E38" s="44">
        <v>84564.42857142858</v>
      </c>
      <c r="F38" s="44">
        <v>34387</v>
      </c>
      <c r="G38" s="44">
        <v>152906</v>
      </c>
      <c r="H38" s="283"/>
      <c r="I38" s="170"/>
    </row>
    <row r="39" spans="1:9" ht="12" customHeight="1" x14ac:dyDescent="0.2">
      <c r="A39" s="63">
        <v>2011</v>
      </c>
      <c r="B39" s="44">
        <v>47985</v>
      </c>
      <c r="C39" s="44">
        <v>5717</v>
      </c>
      <c r="D39" s="44"/>
      <c r="E39" s="44">
        <v>31737</v>
      </c>
      <c r="F39" s="44">
        <v>22022</v>
      </c>
      <c r="G39" s="44">
        <v>107461</v>
      </c>
      <c r="H39" s="283"/>
      <c r="I39" s="170"/>
    </row>
    <row r="40" spans="1:9" ht="12" customHeight="1" x14ac:dyDescent="0.2">
      <c r="A40" s="63">
        <v>2012</v>
      </c>
      <c r="B40" s="44">
        <v>25783</v>
      </c>
      <c r="C40" s="44">
        <v>5052</v>
      </c>
      <c r="D40" s="44"/>
      <c r="E40" s="44">
        <v>20412</v>
      </c>
      <c r="F40" s="44">
        <v>14609</v>
      </c>
      <c r="G40" s="44">
        <v>65856</v>
      </c>
      <c r="H40" s="283"/>
      <c r="I40" s="170"/>
    </row>
    <row r="41" spans="1:9" ht="12" customHeight="1" x14ac:dyDescent="0.2">
      <c r="A41" s="63">
        <v>2013</v>
      </c>
      <c r="B41" s="44">
        <v>11560</v>
      </c>
      <c r="C41" s="44">
        <v>4225</v>
      </c>
      <c r="D41" s="44"/>
      <c r="E41" s="44">
        <v>26302.999999999996</v>
      </c>
      <c r="F41" s="44">
        <v>13490</v>
      </c>
      <c r="G41" s="44">
        <v>55578</v>
      </c>
    </row>
    <row r="42" spans="1:9" ht="12" customHeight="1" x14ac:dyDescent="0.2">
      <c r="A42" s="63">
        <v>2014</v>
      </c>
      <c r="B42" s="44">
        <v>77475</v>
      </c>
      <c r="C42" s="44">
        <v>21221</v>
      </c>
      <c r="D42" s="44"/>
      <c r="E42" s="44">
        <v>59569</v>
      </c>
      <c r="F42" s="44">
        <v>83059</v>
      </c>
      <c r="G42" s="44">
        <v>241324</v>
      </c>
    </row>
    <row r="43" spans="1:9" ht="12" customHeight="1" x14ac:dyDescent="0.2">
      <c r="A43" s="63">
        <v>2015</v>
      </c>
      <c r="B43" s="44">
        <v>1926</v>
      </c>
      <c r="C43" s="44">
        <v>11106</v>
      </c>
      <c r="D43" s="44"/>
      <c r="E43" s="44">
        <v>17086</v>
      </c>
      <c r="F43" s="44">
        <v>21296</v>
      </c>
      <c r="G43" s="44">
        <v>51414</v>
      </c>
    </row>
    <row r="44" spans="1:9" ht="12" customHeight="1" x14ac:dyDescent="0.2">
      <c r="A44" s="63">
        <v>2016</v>
      </c>
      <c r="B44" s="44">
        <v>19324</v>
      </c>
      <c r="C44" s="44">
        <v>5239</v>
      </c>
      <c r="D44" s="44"/>
      <c r="E44" s="44">
        <v>30667</v>
      </c>
      <c r="F44" s="44">
        <v>21866</v>
      </c>
      <c r="G44" s="44">
        <v>77096</v>
      </c>
    </row>
    <row r="45" spans="1:9" ht="12" customHeight="1" x14ac:dyDescent="0.2">
      <c r="A45" s="63">
        <v>2017</v>
      </c>
      <c r="B45" s="44">
        <v>4615</v>
      </c>
      <c r="C45" s="44">
        <v>3200</v>
      </c>
      <c r="D45" s="44"/>
      <c r="E45" s="44">
        <v>11379</v>
      </c>
      <c r="F45" s="44">
        <v>6743</v>
      </c>
      <c r="G45" s="44">
        <v>25937</v>
      </c>
    </row>
    <row r="46" spans="1:9" ht="12" customHeight="1" x14ac:dyDescent="0.2">
      <c r="A46" s="63">
        <v>2018</v>
      </c>
      <c r="B46" s="44">
        <v>7253</v>
      </c>
      <c r="C46" s="44">
        <v>2182</v>
      </c>
      <c r="D46" s="44"/>
      <c r="E46" s="44">
        <v>17228</v>
      </c>
      <c r="F46" s="44">
        <v>13971</v>
      </c>
      <c r="G46" s="44">
        <v>40634</v>
      </c>
    </row>
    <row r="47" spans="1:9" ht="12" customHeight="1" x14ac:dyDescent="0.2">
      <c r="A47" s="63">
        <v>2019</v>
      </c>
      <c r="B47" s="44">
        <v>8200</v>
      </c>
      <c r="C47" s="44">
        <v>4014</v>
      </c>
      <c r="D47" s="44"/>
      <c r="E47" s="44">
        <v>15115</v>
      </c>
      <c r="F47" s="44">
        <v>23992</v>
      </c>
      <c r="G47" s="44">
        <v>51321</v>
      </c>
    </row>
    <row r="48" spans="1:9" ht="12" customHeight="1" x14ac:dyDescent="0.2">
      <c r="A48" s="63">
        <v>2020</v>
      </c>
      <c r="B48" s="44">
        <v>15260</v>
      </c>
      <c r="C48" s="44">
        <v>3693</v>
      </c>
      <c r="D48" s="44"/>
      <c r="E48" s="44">
        <v>16476</v>
      </c>
      <c r="F48" s="44">
        <v>38587</v>
      </c>
      <c r="G48" s="44">
        <v>74016</v>
      </c>
    </row>
    <row r="49" spans="1:7" ht="12" customHeight="1" x14ac:dyDescent="0.2">
      <c r="A49" s="63">
        <v>2021</v>
      </c>
      <c r="B49" s="44">
        <v>24386</v>
      </c>
      <c r="C49" s="44">
        <v>4003</v>
      </c>
      <c r="D49" s="44"/>
      <c r="E49" s="44">
        <v>31369</v>
      </c>
      <c r="F49" s="44">
        <v>49163</v>
      </c>
      <c r="G49" s="44">
        <v>108921</v>
      </c>
    </row>
    <row r="50" spans="1:7" ht="12" customHeight="1" x14ac:dyDescent="0.2">
      <c r="A50" s="63" t="s">
        <v>609</v>
      </c>
      <c r="B50" s="44">
        <v>47232</v>
      </c>
      <c r="C50" s="44">
        <v>3262</v>
      </c>
      <c r="D50" s="44"/>
      <c r="E50" s="44">
        <v>24197</v>
      </c>
      <c r="F50" s="44">
        <v>67557</v>
      </c>
      <c r="G50" s="44">
        <v>142248</v>
      </c>
    </row>
    <row r="51" spans="1:7" ht="12" customHeight="1" x14ac:dyDescent="0.2">
      <c r="A51" s="64" t="s">
        <v>364</v>
      </c>
      <c r="B51" s="45">
        <v>16638</v>
      </c>
      <c r="C51" s="45" t="s">
        <v>310</v>
      </c>
      <c r="D51" s="45"/>
      <c r="E51" s="45" t="s">
        <v>310</v>
      </c>
      <c r="F51" s="45" t="s">
        <v>310</v>
      </c>
      <c r="G51" s="45" t="s">
        <v>310</v>
      </c>
    </row>
    <row r="52" spans="1:7" ht="12" customHeight="1" x14ac:dyDescent="0.2">
      <c r="A52" s="28" t="s">
        <v>610</v>
      </c>
      <c r="B52" s="44"/>
      <c r="C52" s="44"/>
      <c r="D52" s="44"/>
      <c r="E52" s="44" t="s">
        <v>611</v>
      </c>
      <c r="F52" s="44" t="s">
        <v>612</v>
      </c>
      <c r="G52" s="44"/>
    </row>
    <row r="53" spans="1:7" ht="12" customHeight="1" x14ac:dyDescent="0.2">
      <c r="A53" s="970" t="s">
        <v>613</v>
      </c>
      <c r="B53" s="970"/>
      <c r="C53" s="970"/>
      <c r="D53" s="970"/>
      <c r="E53" s="970"/>
      <c r="F53" s="970"/>
      <c r="G53" s="970"/>
    </row>
    <row r="54" spans="1:7" ht="12" customHeight="1" x14ac:dyDescent="0.2">
      <c r="A54" s="946" t="s">
        <v>614</v>
      </c>
      <c r="B54" s="1033"/>
      <c r="C54" s="1033"/>
      <c r="D54" s="1033"/>
      <c r="E54" s="1033"/>
      <c r="F54" s="1033"/>
      <c r="G54" s="1033"/>
    </row>
    <row r="55" spans="1:7" ht="12" customHeight="1" x14ac:dyDescent="0.2">
      <c r="A55" s="1033"/>
      <c r="B55" s="1033"/>
      <c r="C55" s="1033"/>
      <c r="D55" s="1033"/>
      <c r="E55" s="1033"/>
      <c r="F55" s="1033"/>
      <c r="G55" s="1033"/>
    </row>
    <row r="56" spans="1:7" ht="12" customHeight="1" x14ac:dyDescent="0.2">
      <c r="A56" s="956" t="s">
        <v>615</v>
      </c>
      <c r="B56" s="956"/>
      <c r="C56" s="956"/>
      <c r="D56" s="956"/>
      <c r="E56" s="956"/>
      <c r="F56" s="956"/>
      <c r="G56" s="956"/>
    </row>
    <row r="57" spans="1:7" ht="12" customHeight="1" x14ac:dyDescent="0.2">
      <c r="A57" s="956" t="s">
        <v>616</v>
      </c>
      <c r="B57" s="956"/>
      <c r="C57" s="956"/>
      <c r="D57" s="956"/>
      <c r="E57" s="956"/>
      <c r="F57" s="956"/>
      <c r="G57" s="956"/>
    </row>
    <row r="58" spans="1:7" ht="12" customHeight="1" x14ac:dyDescent="0.2">
      <c r="A58" s="956" t="s">
        <v>69</v>
      </c>
      <c r="B58" s="956"/>
      <c r="C58" s="956"/>
      <c r="D58" s="956"/>
      <c r="E58" s="956"/>
      <c r="F58" s="956"/>
      <c r="G58" s="956"/>
    </row>
    <row r="59" spans="1:7" ht="12" customHeight="1" x14ac:dyDescent="0.2">
      <c r="A59" s="956" t="s">
        <v>617</v>
      </c>
      <c r="B59" s="956"/>
      <c r="C59" s="956"/>
      <c r="D59" s="956"/>
      <c r="E59" s="956"/>
      <c r="F59" s="956"/>
      <c r="G59" s="956"/>
    </row>
    <row r="61" spans="1:7" ht="12" customHeight="1" x14ac:dyDescent="0.2">
      <c r="E61" s="775">
        <f>GEOMEAN(E48:E50)</f>
        <v>23211.577701961065</v>
      </c>
    </row>
    <row r="64" spans="1:7" s="275" customFormat="1" ht="12" customHeight="1" x14ac:dyDescent="0.2">
      <c r="A64" s="243"/>
      <c r="B64" s="244"/>
      <c r="C64" s="244"/>
      <c r="D64" s="244"/>
      <c r="E64" s="244"/>
      <c r="F64" s="244"/>
      <c r="G64" s="244"/>
    </row>
    <row r="80" spans="1:7" ht="12" customHeight="1" x14ac:dyDescent="0.2">
      <c r="A80" s="956" t="s">
        <v>618</v>
      </c>
      <c r="B80" s="956"/>
      <c r="C80" s="956"/>
      <c r="D80" s="956"/>
      <c r="E80" s="956"/>
      <c r="F80" s="956"/>
      <c r="G80" s="956"/>
    </row>
    <row r="81" spans="1:7" ht="12" customHeight="1" x14ac:dyDescent="0.2">
      <c r="A81" s="834"/>
      <c r="B81" s="971" t="s">
        <v>574</v>
      </c>
      <c r="C81" s="971"/>
      <c r="D81" s="835"/>
      <c r="E81" s="971" t="s">
        <v>111</v>
      </c>
      <c r="F81" s="971"/>
      <c r="G81" s="967" t="s">
        <v>606</v>
      </c>
    </row>
    <row r="82" spans="1:7" ht="12" customHeight="1" x14ac:dyDescent="0.2">
      <c r="A82" s="362" t="s">
        <v>8</v>
      </c>
      <c r="B82" s="69" t="s">
        <v>576</v>
      </c>
      <c r="C82" s="361" t="s">
        <v>607</v>
      </c>
      <c r="D82" s="2"/>
      <c r="E82" s="361" t="s">
        <v>307</v>
      </c>
      <c r="F82" s="361" t="s">
        <v>608</v>
      </c>
      <c r="G82" s="969"/>
    </row>
    <row r="83" spans="1:7" ht="12" customHeight="1" x14ac:dyDescent="0.2">
      <c r="A83" s="90" t="s">
        <v>302</v>
      </c>
      <c r="B83" s="44">
        <f>AVERAGE(B4:B8)</f>
        <v>15031.2</v>
      </c>
      <c r="C83" s="44">
        <f>AVERAGE(C4:C8)</f>
        <v>2842.2</v>
      </c>
      <c r="D83" s="44"/>
      <c r="E83" s="44">
        <f>AVERAGE(E4:E8)</f>
        <v>5800</v>
      </c>
      <c r="F83" s="44">
        <f>AVERAGE(F4:F8)</f>
        <v>14327.6</v>
      </c>
      <c r="G83" s="44">
        <f>AVERAGE(G4:G8)</f>
        <v>38001</v>
      </c>
    </row>
    <row r="84" spans="1:7" ht="12" customHeight="1" x14ac:dyDescent="0.2">
      <c r="A84" s="90" t="s">
        <v>44</v>
      </c>
      <c r="B84" s="44">
        <f>AVERAGE(B9:B13)</f>
        <v>39007.199999999997</v>
      </c>
      <c r="C84" s="44">
        <f>AVERAGE(C9:C13)</f>
        <v>2180.6</v>
      </c>
      <c r="D84" s="44"/>
      <c r="E84" s="44">
        <v>3567</v>
      </c>
      <c r="F84" s="44">
        <f>AVERAGE(F9:F13)</f>
        <v>26640.400000000001</v>
      </c>
      <c r="G84" s="44">
        <f>AVERAGE(G9:G13)</f>
        <v>69968.399999999994</v>
      </c>
    </row>
    <row r="85" spans="1:7" ht="12" customHeight="1" x14ac:dyDescent="0.2">
      <c r="A85" s="90" t="s">
        <v>45</v>
      </c>
      <c r="B85" s="44">
        <f>AVERAGE(B14:B18)</f>
        <v>68969</v>
      </c>
      <c r="C85" s="44">
        <f>AVERAGE(C14:C18)</f>
        <v>2591.4</v>
      </c>
      <c r="D85" s="44"/>
      <c r="E85" s="44" t="s">
        <v>310</v>
      </c>
      <c r="F85" s="44">
        <f>AVERAGE(F14:F18)</f>
        <v>35810.800000000003</v>
      </c>
      <c r="G85" s="44">
        <f>AVERAGE(G14:G18)</f>
        <v>107371.2</v>
      </c>
    </row>
    <row r="86" spans="1:7" ht="12" customHeight="1" x14ac:dyDescent="0.2">
      <c r="A86" s="90" t="s">
        <v>46</v>
      </c>
      <c r="B86" s="44">
        <f>AVERAGE(B19:B23)</f>
        <v>34254.800000000003</v>
      </c>
      <c r="C86" s="44">
        <f>AVERAGE(C19:C23)</f>
        <v>2802</v>
      </c>
      <c r="D86" s="44"/>
      <c r="E86" s="44">
        <v>4582</v>
      </c>
      <c r="F86" s="44">
        <f>AVERAGE(F19:F23)</f>
        <v>27205.200000000001</v>
      </c>
      <c r="G86" s="44">
        <f>AVERAGE(G19:G23)</f>
        <v>65178.400000000001</v>
      </c>
    </row>
    <row r="87" spans="1:7" ht="12" customHeight="1" x14ac:dyDescent="0.2">
      <c r="A87" s="63" t="s">
        <v>47</v>
      </c>
      <c r="B87" s="44">
        <f>AVERAGE(B24:B28)</f>
        <v>13756.4</v>
      </c>
      <c r="C87" s="44">
        <f t="shared" ref="C87:G87" si="1">AVERAGE(C24:C28)</f>
        <v>2065.1999999999998</v>
      </c>
      <c r="D87" s="44"/>
      <c r="E87" s="44">
        <f t="shared" si="1"/>
        <v>21166.799999999999</v>
      </c>
      <c r="F87" s="44">
        <f t="shared" si="1"/>
        <v>22531</v>
      </c>
      <c r="G87" s="44">
        <f t="shared" si="1"/>
        <v>59519.4</v>
      </c>
    </row>
    <row r="88" spans="1:7" ht="12" customHeight="1" x14ac:dyDescent="0.2">
      <c r="A88" s="63" t="s">
        <v>48</v>
      </c>
      <c r="B88" s="44">
        <f>AVERAGE(B29:B33)</f>
        <v>44656</v>
      </c>
      <c r="C88" s="44">
        <f t="shared" ref="C88:G88" si="2">AVERAGE(C29:C33)</f>
        <v>4694.6000000000004</v>
      </c>
      <c r="D88" s="44"/>
      <c r="E88" s="44">
        <f t="shared" si="2"/>
        <v>51113.599999999999</v>
      </c>
      <c r="F88" s="44">
        <f t="shared" si="2"/>
        <v>49171.199999999997</v>
      </c>
      <c r="G88" s="44">
        <f t="shared" si="2"/>
        <v>149635.4</v>
      </c>
    </row>
    <row r="89" spans="1:7" ht="12" customHeight="1" x14ac:dyDescent="0.2">
      <c r="A89" s="63" t="s">
        <v>619</v>
      </c>
      <c r="B89" s="44">
        <f>AVERAGE(B34:B38)</f>
        <v>29765</v>
      </c>
      <c r="C89" s="44">
        <f t="shared" ref="C89:G89" si="3">AVERAGE(C34:C38)</f>
        <v>2901.4</v>
      </c>
      <c r="D89" s="44"/>
      <c r="E89" s="44">
        <f t="shared" si="3"/>
        <v>37277.285714285717</v>
      </c>
      <c r="F89" s="44">
        <f t="shared" si="3"/>
        <v>16952</v>
      </c>
      <c r="G89" s="44">
        <f t="shared" si="3"/>
        <v>86895.8</v>
      </c>
    </row>
    <row r="90" spans="1:7" ht="12" customHeight="1" x14ac:dyDescent="0.2">
      <c r="A90" s="63">
        <v>2011</v>
      </c>
      <c r="B90" s="44">
        <f t="shared" ref="B90:C100" si="4">B39</f>
        <v>47985</v>
      </c>
      <c r="C90" s="44">
        <f t="shared" si="4"/>
        <v>5717</v>
      </c>
      <c r="D90" s="44"/>
      <c r="E90" s="44">
        <f t="shared" ref="E90:G100" si="5">E39</f>
        <v>31737</v>
      </c>
      <c r="F90" s="44">
        <f t="shared" si="5"/>
        <v>22022</v>
      </c>
      <c r="G90" s="44">
        <f t="shared" si="5"/>
        <v>107461</v>
      </c>
    </row>
    <row r="91" spans="1:7" ht="12" customHeight="1" x14ac:dyDescent="0.2">
      <c r="A91" s="63">
        <v>2012</v>
      </c>
      <c r="B91" s="44">
        <f t="shared" si="4"/>
        <v>25783</v>
      </c>
      <c r="C91" s="44">
        <f t="shared" si="4"/>
        <v>5052</v>
      </c>
      <c r="D91" s="44"/>
      <c r="E91" s="44">
        <f t="shared" si="5"/>
        <v>20412</v>
      </c>
      <c r="F91" s="44">
        <f t="shared" si="5"/>
        <v>14609</v>
      </c>
      <c r="G91" s="44">
        <f t="shared" si="5"/>
        <v>65856</v>
      </c>
    </row>
    <row r="92" spans="1:7" ht="12" customHeight="1" x14ac:dyDescent="0.2">
      <c r="A92" s="63">
        <v>2013</v>
      </c>
      <c r="B92" s="44">
        <f t="shared" si="4"/>
        <v>11560</v>
      </c>
      <c r="C92" s="44">
        <f t="shared" si="4"/>
        <v>4225</v>
      </c>
      <c r="D92" s="44"/>
      <c r="E92" s="44">
        <f t="shared" si="5"/>
        <v>26302.999999999996</v>
      </c>
      <c r="F92" s="44">
        <f t="shared" si="5"/>
        <v>13490</v>
      </c>
      <c r="G92" s="44">
        <f t="shared" si="5"/>
        <v>55578</v>
      </c>
    </row>
    <row r="93" spans="1:7" ht="12" customHeight="1" x14ac:dyDescent="0.2">
      <c r="A93" s="63">
        <v>2014</v>
      </c>
      <c r="B93" s="44">
        <f t="shared" si="4"/>
        <v>77475</v>
      </c>
      <c r="C93" s="44">
        <f t="shared" si="4"/>
        <v>21221</v>
      </c>
      <c r="D93" s="44"/>
      <c r="E93" s="44">
        <f t="shared" si="5"/>
        <v>59569</v>
      </c>
      <c r="F93" s="44">
        <f t="shared" si="5"/>
        <v>83059</v>
      </c>
      <c r="G93" s="44">
        <f t="shared" si="5"/>
        <v>241324</v>
      </c>
    </row>
    <row r="94" spans="1:7" ht="12" customHeight="1" x14ac:dyDescent="0.2">
      <c r="A94" s="63">
        <v>2015</v>
      </c>
      <c r="B94" s="44">
        <f t="shared" si="4"/>
        <v>1926</v>
      </c>
      <c r="C94" s="44">
        <f t="shared" si="4"/>
        <v>11106</v>
      </c>
      <c r="D94" s="44"/>
      <c r="E94" s="44">
        <f t="shared" si="5"/>
        <v>17086</v>
      </c>
      <c r="F94" s="44">
        <f t="shared" si="5"/>
        <v>21296</v>
      </c>
      <c r="G94" s="44">
        <f t="shared" si="5"/>
        <v>51414</v>
      </c>
    </row>
    <row r="95" spans="1:7" ht="12" customHeight="1" x14ac:dyDescent="0.2">
      <c r="A95" s="63">
        <v>2016</v>
      </c>
      <c r="B95" s="44">
        <f t="shared" si="4"/>
        <v>19324</v>
      </c>
      <c r="C95" s="44">
        <f t="shared" si="4"/>
        <v>5239</v>
      </c>
      <c r="D95" s="44"/>
      <c r="E95" s="44">
        <f t="shared" si="5"/>
        <v>30667</v>
      </c>
      <c r="F95" s="44">
        <f t="shared" si="5"/>
        <v>21866</v>
      </c>
      <c r="G95" s="44">
        <f t="shared" si="5"/>
        <v>77096</v>
      </c>
    </row>
    <row r="96" spans="1:7" ht="12" customHeight="1" x14ac:dyDescent="0.2">
      <c r="A96" s="63">
        <v>2017</v>
      </c>
      <c r="B96" s="44">
        <f t="shared" si="4"/>
        <v>4615</v>
      </c>
      <c r="C96" s="44">
        <f t="shared" si="4"/>
        <v>3200</v>
      </c>
      <c r="D96" s="44"/>
      <c r="E96" s="44">
        <f t="shared" si="5"/>
        <v>11379</v>
      </c>
      <c r="F96" s="44">
        <f t="shared" si="5"/>
        <v>6743</v>
      </c>
      <c r="G96" s="44">
        <f t="shared" si="5"/>
        <v>25937</v>
      </c>
    </row>
    <row r="97" spans="1:9" ht="12" customHeight="1" x14ac:dyDescent="0.2">
      <c r="A97" s="63">
        <v>2018</v>
      </c>
      <c r="B97" s="44">
        <f t="shared" si="4"/>
        <v>7253</v>
      </c>
      <c r="C97" s="44">
        <f t="shared" si="4"/>
        <v>2182</v>
      </c>
      <c r="D97" s="44"/>
      <c r="E97" s="44">
        <f t="shared" si="5"/>
        <v>17228</v>
      </c>
      <c r="F97" s="44">
        <f t="shared" si="5"/>
        <v>13971</v>
      </c>
      <c r="G97" s="44">
        <f t="shared" si="5"/>
        <v>40634</v>
      </c>
    </row>
    <row r="98" spans="1:9" ht="12" customHeight="1" x14ac:dyDescent="0.2">
      <c r="A98" s="63">
        <v>2019</v>
      </c>
      <c r="B98" s="44">
        <f t="shared" si="4"/>
        <v>8200</v>
      </c>
      <c r="C98" s="44">
        <f t="shared" si="4"/>
        <v>4014</v>
      </c>
      <c r="D98" s="44"/>
      <c r="E98" s="44">
        <f t="shared" si="5"/>
        <v>15115</v>
      </c>
      <c r="F98" s="44">
        <f t="shared" si="5"/>
        <v>23992</v>
      </c>
      <c r="G98" s="44">
        <f t="shared" si="5"/>
        <v>51321</v>
      </c>
    </row>
    <row r="99" spans="1:9" ht="12" customHeight="1" x14ac:dyDescent="0.2">
      <c r="A99" s="63">
        <v>2020</v>
      </c>
      <c r="B99" s="44">
        <f t="shared" si="4"/>
        <v>15260</v>
      </c>
      <c r="C99" s="44">
        <f t="shared" si="4"/>
        <v>3693</v>
      </c>
      <c r="D99" s="44"/>
      <c r="E99" s="44">
        <f t="shared" si="5"/>
        <v>16476</v>
      </c>
      <c r="F99" s="44">
        <f t="shared" si="5"/>
        <v>38587</v>
      </c>
      <c r="G99" s="44">
        <f t="shared" si="5"/>
        <v>74016</v>
      </c>
    </row>
    <row r="100" spans="1:9" ht="12" customHeight="1" x14ac:dyDescent="0.2">
      <c r="A100" s="63">
        <v>2021</v>
      </c>
      <c r="B100" s="44">
        <f t="shared" si="4"/>
        <v>24386</v>
      </c>
      <c r="C100" s="44">
        <f t="shared" si="4"/>
        <v>4003</v>
      </c>
      <c r="D100" s="44"/>
      <c r="E100" s="44">
        <f t="shared" si="5"/>
        <v>31369</v>
      </c>
      <c r="F100" s="44">
        <f t="shared" si="5"/>
        <v>49163</v>
      </c>
      <c r="G100" s="44">
        <f t="shared" si="5"/>
        <v>108921</v>
      </c>
    </row>
    <row r="101" spans="1:9" ht="12" customHeight="1" x14ac:dyDescent="0.2">
      <c r="A101" s="63" t="s">
        <v>609</v>
      </c>
      <c r="B101" s="44">
        <f t="shared" ref="B101:C102" si="6">B50</f>
        <v>47232</v>
      </c>
      <c r="C101" s="44">
        <f t="shared" si="6"/>
        <v>3262</v>
      </c>
      <c r="D101" s="44"/>
      <c r="E101" s="44">
        <f>E50</f>
        <v>24197</v>
      </c>
      <c r="F101" s="44">
        <f t="shared" ref="F101:G102" si="7">F50</f>
        <v>67557</v>
      </c>
      <c r="G101" s="44">
        <f t="shared" si="7"/>
        <v>142248</v>
      </c>
    </row>
    <row r="102" spans="1:9" ht="12" customHeight="1" x14ac:dyDescent="0.2">
      <c r="A102" s="64" t="s">
        <v>364</v>
      </c>
      <c r="B102" s="45">
        <f t="shared" si="6"/>
        <v>16638</v>
      </c>
      <c r="C102" s="45" t="str">
        <f t="shared" si="6"/>
        <v>NA</v>
      </c>
      <c r="D102" s="45"/>
      <c r="E102" s="45" t="str">
        <f>E51</f>
        <v>NA</v>
      </c>
      <c r="F102" s="45" t="str">
        <f t="shared" si="7"/>
        <v>NA</v>
      </c>
      <c r="G102" s="45" t="str">
        <f t="shared" si="7"/>
        <v>NA</v>
      </c>
    </row>
    <row r="103" spans="1:9" ht="12" customHeight="1" x14ac:dyDescent="0.2">
      <c r="A103" s="28" t="s">
        <v>610</v>
      </c>
      <c r="B103" s="379"/>
      <c r="C103" s="379"/>
      <c r="D103" s="379"/>
      <c r="E103" s="213" t="s">
        <v>611</v>
      </c>
      <c r="F103" s="213" t="s">
        <v>612</v>
      </c>
      <c r="G103" s="379"/>
    </row>
    <row r="104" spans="1:9" ht="12" customHeight="1" x14ac:dyDescent="0.2">
      <c r="A104" s="970" t="str">
        <f>A53</f>
        <v>a/  Adults.  Sport catch since 1991 includes marine areas within Williapa Bay (e.g., Washaway Beach).</v>
      </c>
      <c r="B104" s="970"/>
      <c r="C104" s="970"/>
      <c r="D104" s="970"/>
      <c r="E104" s="970"/>
      <c r="F104" s="970"/>
      <c r="G104" s="970"/>
    </row>
    <row r="105" spans="1:9" ht="12" customHeight="1" x14ac:dyDescent="0.2">
      <c r="A105" s="946" t="str">
        <f>A54</f>
        <v>b/  Natural spawning escapement estimates were not made in 1984-1994; estimates in 1996, 1997, and 1998 do not include adult fish released upstream of hatchery racks.  Estimates from 1996 to present include both wild and naturally spawing hatchery fish.</v>
      </c>
      <c r="B105" s="1033"/>
      <c r="C105" s="1033"/>
      <c r="D105" s="1033"/>
      <c r="E105" s="1033"/>
      <c r="F105" s="1033"/>
      <c r="G105" s="1033"/>
    </row>
    <row r="106" spans="1:9" ht="12" customHeight="1" x14ac:dyDescent="0.2">
      <c r="A106" s="1033"/>
      <c r="B106" s="1033"/>
      <c r="C106" s="1033"/>
      <c r="D106" s="1033"/>
      <c r="E106" s="1033"/>
      <c r="F106" s="1033"/>
      <c r="G106" s="1033"/>
    </row>
    <row r="107" spans="1:9" ht="12" customHeight="1" x14ac:dyDescent="0.2">
      <c r="A107" s="956" t="str">
        <f>A56</f>
        <v>c/  Hatchery rack number includes fish released upstream until 2009.</v>
      </c>
      <c r="B107" s="956"/>
      <c r="C107" s="956"/>
      <c r="D107" s="956"/>
      <c r="E107" s="956"/>
      <c r="F107" s="956"/>
      <c r="G107" s="956"/>
    </row>
    <row r="108" spans="1:9" ht="12" customHeight="1" x14ac:dyDescent="0.2">
      <c r="A108" s="956" t="str">
        <f>A57</f>
        <v>d/  Does not include natural spawning escapement between 1984 and 1994.</v>
      </c>
      <c r="B108" s="956"/>
      <c r="C108" s="956"/>
      <c r="D108" s="956"/>
      <c r="E108" s="956"/>
      <c r="F108" s="956"/>
      <c r="G108" s="956"/>
    </row>
    <row r="109" spans="1:9" ht="12" customHeight="1" x14ac:dyDescent="0.2">
      <c r="A109" s="956" t="str">
        <f>A58</f>
        <v>e/  Preliminary.</v>
      </c>
      <c r="B109" s="956"/>
      <c r="C109" s="956"/>
      <c r="D109" s="956"/>
      <c r="E109" s="956"/>
      <c r="F109" s="956"/>
      <c r="G109" s="956"/>
    </row>
    <row r="110" spans="1:9" ht="12" customHeight="1" x14ac:dyDescent="0.2">
      <c r="A110" s="956" t="str">
        <f>A59</f>
        <v>f/  Willapa Bay coho were added to the FMP in 2011; the STT finalized the new FMP goal for use beginning in 2016.</v>
      </c>
      <c r="B110" s="956"/>
      <c r="C110" s="956"/>
      <c r="D110" s="956"/>
      <c r="E110" s="956"/>
      <c r="F110" s="956"/>
      <c r="G110" s="956"/>
      <c r="I110" s="112" t="s">
        <v>488</v>
      </c>
    </row>
  </sheetData>
  <customSheetViews>
    <customSheetView guid="{EF5D9E67-CDBC-4DA7-AF4B-457CDBE1825C}" showGridLines="0" printArea="1">
      <pane ySplit="3" topLeftCell="A4" activePane="bottomLeft" state="frozen"/>
      <selection pane="bottomLeft" activeCell="H34" sqref="H34"/>
      <pageMargins left="0" right="0" top="0" bottom="0" header="0" footer="0"/>
      <pageSetup orientation="landscape" r:id="rId1"/>
      <headerFooter alignWithMargins="0"/>
    </customSheetView>
    <customSheetView guid="{803B97A9-0AF5-4FA4-9F0C-810C2BEAFCD3}" showPageBreaks="1" showGridLines="0" showRuler="0">
      <pane ySplit="3" topLeftCell="A4" activePane="bottomLeft" state="frozen"/>
      <selection pane="bottomLeft" activeCell="A4" sqref="A4"/>
      <pageMargins left="0" right="0" top="0" bottom="0" header="0" footer="0"/>
      <pageSetup orientation="landscape" r:id="rId2"/>
      <headerFooter alignWithMargins="0"/>
    </customSheetView>
    <customSheetView guid="{5AE94949-FC73-44C2-96F8-94154186EF22}" showPageBreaks="1" showGridLines="0" printArea="1" showRuler="0">
      <pane ySplit="3" topLeftCell="A97" activePane="bottomLeft" state="frozen"/>
      <selection pane="bottomLeft" activeCell="J116" sqref="J116"/>
      <pageMargins left="0" right="0" top="0" bottom="0" header="0" footer="0"/>
      <pageSetup orientation="landscape" r:id="rId3"/>
      <headerFooter alignWithMargins="0"/>
    </customSheetView>
    <customSheetView guid="{CD5E8C7E-750A-46DA-942B-F5133C1E4099}" showPageBreaks="1" showGridLines="0" printArea="1" showRuler="0">
      <pane ySplit="3" topLeftCell="A91" activePane="bottomLeft" state="frozen"/>
      <selection pane="bottomLeft" activeCell="A101" sqref="A101:H128"/>
      <pageMargins left="0" right="0" top="0" bottom="0" header="0" footer="0"/>
      <pageSetup orientation="landscape" r:id="rId4"/>
      <headerFooter alignWithMargins="0"/>
    </customSheetView>
    <customSheetView guid="{BBF7E6D9-D6DC-4A8E-B6D8-078D86A9ABA9}" showPageBreaks="1" showGridLines="0" showRuler="0">
      <pane ySplit="3" topLeftCell="A4" activePane="bottomLeft" state="frozen"/>
      <selection pane="bottomLeft" activeCell="A4" sqref="A4"/>
      <pageMargins left="0" right="0" top="0" bottom="0" header="0" footer="0"/>
      <pageSetup orientation="landscape" r:id="rId5"/>
      <headerFooter alignWithMargins="0"/>
    </customSheetView>
    <customSheetView guid="{622B48C2-7B56-4B1F-A7B4-4660CCA8C989}" showPageBreaks="1" showGridLines="0" printArea="1" showRuler="0">
      <pane ySplit="3" topLeftCell="A98" activePane="bottomLeft" state="frozen"/>
      <selection pane="bottomLeft" activeCell="H37" sqref="A37:IV37"/>
      <pageMargins left="0" right="0" top="0" bottom="0" header="0" footer="0"/>
      <pageSetup orientation="landscape" r:id="rId6"/>
      <headerFooter alignWithMargins="0"/>
    </customSheetView>
    <customSheetView guid="{1BB9C890-5E21-46C2-BAFE-D361E72979A8}" showPageBreaks="1" showGridLines="0" printArea="1" showRuler="0">
      <pane ySplit="3" topLeftCell="A4" activePane="bottomLeft" state="frozen"/>
      <selection pane="bottomLeft" activeCell="I15" sqref="I15"/>
      <pageMargins left="0" right="0" top="0" bottom="0" header="0" footer="0"/>
      <pageSetup orientation="landscape" r:id="rId7"/>
      <headerFooter alignWithMargins="0"/>
    </customSheetView>
    <customSheetView guid="{CBDD6A68-2B40-41C7-BE8F-235A878832D4}" showGridLines="0" showRuler="0">
      <pane ySplit="3" topLeftCell="A4" activePane="bottomLeft" state="frozen"/>
      <selection pane="bottomLeft" activeCell="I15" sqref="I15"/>
      <pageMargins left="0" right="0" top="0" bottom="0" header="0" footer="0"/>
      <pageSetup orientation="landscape" r:id="rId8"/>
      <headerFooter alignWithMargins="0"/>
    </customSheetView>
    <customSheetView guid="{4E64E44E-C413-40AC-A3E9-46A65E2E50C1}" showPageBreaks="1" showGridLines="0" printArea="1" showRuler="0">
      <pane ySplit="3" topLeftCell="A4" activePane="bottomLeft" state="frozen"/>
      <selection pane="bottomLeft" activeCell="A28" sqref="A28:G34"/>
      <pageMargins left="0" right="0" top="0" bottom="0" header="0" footer="0"/>
      <pageSetup orientation="landscape" r:id="rId9"/>
      <headerFooter alignWithMargins="0"/>
    </customSheetView>
    <customSheetView guid="{5AF37BD3-DE11-4EB0-B468-40F0C613EAAC}" showPageBreaks="1" showGridLines="0" showRuler="0">
      <pane ySplit="3" topLeftCell="A82" activePane="bottomLeft" state="frozen"/>
      <selection pane="bottomLeft" activeCell="M101" sqref="M101"/>
      <pageMargins left="0" right="0" top="0" bottom="0" header="0" footer="0"/>
      <pageSetup orientation="landscape" r:id="rId10"/>
      <headerFooter alignWithMargins="0"/>
    </customSheetView>
    <customSheetView guid="{8B1E0859-77EF-4DDB-A81F-104DBA348B31}" showPageBreaks="1" showGridLines="0" printArea="1">
      <pane ySplit="3" topLeftCell="A102" activePane="bottomLeft" state="frozen"/>
      <selection pane="bottomLeft" activeCell="I24" sqref="I24"/>
      <pageMargins left="0" right="0" top="0" bottom="0" header="0" footer="0"/>
      <pageSetup orientation="landscape" r:id="rId11"/>
      <headerFooter alignWithMargins="0"/>
    </customSheetView>
    <customSheetView guid="{56968ECB-F4FE-477A-8A39-9E820F23F3B6}" showGridLines="0">
      <pane ySplit="3" topLeftCell="A9" activePane="bottomLeft" state="frozen"/>
      <selection pane="bottomLeft" activeCell="A4" sqref="A4:H38"/>
      <pageMargins left="0" right="0" top="0" bottom="0" header="0" footer="0"/>
      <pageSetup orientation="landscape" r:id="rId12"/>
      <headerFooter alignWithMargins="0"/>
    </customSheetView>
    <customSheetView guid="{951E20F6-66AF-4739-924D-9C0B166AA065}" showPageBreaks="1" showGridLines="0" showRuler="0">
      <pane ySplit="3" topLeftCell="A4" activePane="bottomLeft" state="frozen"/>
      <selection pane="bottomLeft" activeCell="A4" sqref="A4"/>
      <pageMargins left="0" right="0" top="0" bottom="0" header="0" footer="0"/>
      <pageSetup orientation="landscape" r:id="rId13"/>
      <headerFooter alignWithMargins="0"/>
    </customSheetView>
  </customSheetViews>
  <mergeCells count="20">
    <mergeCell ref="A54:G55"/>
    <mergeCell ref="A110:G110"/>
    <mergeCell ref="A109:G109"/>
    <mergeCell ref="A104:G104"/>
    <mergeCell ref="A107:G107"/>
    <mergeCell ref="A108:G108"/>
    <mergeCell ref="A80:G80"/>
    <mergeCell ref="B81:C81"/>
    <mergeCell ref="A56:G56"/>
    <mergeCell ref="A57:G57"/>
    <mergeCell ref="A59:G59"/>
    <mergeCell ref="E81:F81"/>
    <mergeCell ref="G81:G82"/>
    <mergeCell ref="A58:G58"/>
    <mergeCell ref="A105:G106"/>
    <mergeCell ref="A53:G53"/>
    <mergeCell ref="A1:G1"/>
    <mergeCell ref="B2:C2"/>
    <mergeCell ref="E2:F2"/>
    <mergeCell ref="G2:G3"/>
  </mergeCells>
  <phoneticPr fontId="0" type="noConversion"/>
  <pageMargins left="1" right="1" top="1" bottom="1" header="0.5" footer="0.5"/>
  <pageSetup orientation="landscape" r:id="rId14"/>
  <headerFooter alignWithMargins="0"/>
  <legacyDrawing r:id="rId15"/>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N198"/>
  <sheetViews>
    <sheetView showGridLines="0" zoomScaleNormal="100" zoomScaleSheetLayoutView="80" workbookViewId="0">
      <selection activeCell="I6" sqref="I6:I52"/>
    </sheetView>
  </sheetViews>
  <sheetFormatPr defaultColWidth="9.1796875" defaultRowHeight="12" customHeight="1" x14ac:dyDescent="0.2"/>
  <cols>
    <col min="1" max="1" width="13.26953125" style="63" customWidth="1"/>
    <col min="2" max="5" width="10.7265625" style="9" customWidth="1"/>
    <col min="6" max="6" width="10.7265625" style="7" customWidth="1"/>
    <col min="7" max="7" width="8.26953125" style="85" bestFit="1" customWidth="1"/>
    <col min="8" max="8" width="10.7265625" style="10" customWidth="1"/>
    <col min="9" max="9" width="8.54296875" style="9" customWidth="1"/>
    <col min="10" max="10" width="1.54296875" style="112" customWidth="1"/>
    <col min="11" max="11" width="3.7265625" style="112" customWidth="1"/>
    <col min="12" max="16384" width="9.1796875" style="112"/>
  </cols>
  <sheetData>
    <row r="1" spans="1:10" ht="12" customHeight="1" x14ac:dyDescent="0.2">
      <c r="A1" s="1039" t="s">
        <v>620</v>
      </c>
      <c r="B1" s="1039"/>
      <c r="C1" s="1039"/>
      <c r="D1" s="1039"/>
      <c r="E1" s="1039"/>
      <c r="F1" s="1039"/>
      <c r="G1" s="1039"/>
      <c r="H1" s="1039"/>
      <c r="I1" s="1039"/>
      <c r="J1" s="1039"/>
    </row>
    <row r="2" spans="1:10" ht="12" customHeight="1" x14ac:dyDescent="0.2">
      <c r="C2" s="1034" t="s">
        <v>574</v>
      </c>
      <c r="D2" s="1034"/>
      <c r="E2" s="1034"/>
      <c r="F2" s="1034"/>
    </row>
    <row r="3" spans="1:10" ht="12" customHeight="1" x14ac:dyDescent="0.2">
      <c r="A3" s="940" t="s">
        <v>8</v>
      </c>
      <c r="B3" s="1035" t="s">
        <v>621</v>
      </c>
      <c r="C3" s="1040" t="s">
        <v>622</v>
      </c>
      <c r="D3" s="1035" t="s">
        <v>623</v>
      </c>
      <c r="E3" s="1035" t="s">
        <v>624</v>
      </c>
      <c r="F3" s="10"/>
      <c r="G3" s="1038" t="s">
        <v>111</v>
      </c>
      <c r="H3" s="1038"/>
      <c r="I3" s="1035" t="s">
        <v>625</v>
      </c>
      <c r="J3" s="1035"/>
    </row>
    <row r="4" spans="1:10" ht="12" customHeight="1" x14ac:dyDescent="0.2">
      <c r="A4" s="966"/>
      <c r="B4" s="1036"/>
      <c r="C4" s="1041"/>
      <c r="D4" s="1036"/>
      <c r="E4" s="1036"/>
      <c r="F4" s="359" t="s">
        <v>607</v>
      </c>
      <c r="G4" s="762" t="s">
        <v>307</v>
      </c>
      <c r="H4" s="360" t="s">
        <v>608</v>
      </c>
      <c r="I4" s="1036"/>
      <c r="J4" s="1036"/>
    </row>
    <row r="5" spans="1:10" ht="12" customHeight="1" x14ac:dyDescent="0.25">
      <c r="A5" s="1006" t="s">
        <v>626</v>
      </c>
      <c r="B5" s="1006"/>
      <c r="C5" s="1006"/>
      <c r="D5" s="1006"/>
      <c r="E5" s="1006"/>
      <c r="F5" s="1006"/>
      <c r="G5" s="1006"/>
      <c r="H5" s="1006"/>
      <c r="I5" s="1006"/>
    </row>
    <row r="6" spans="1:10" ht="12" customHeight="1" x14ac:dyDescent="0.2">
      <c r="A6" s="90">
        <v>1976</v>
      </c>
      <c r="B6" s="129" t="s">
        <v>24</v>
      </c>
      <c r="C6" s="129" t="s">
        <v>24</v>
      </c>
      <c r="D6" s="129" t="s">
        <v>24</v>
      </c>
      <c r="E6" s="129">
        <v>587</v>
      </c>
      <c r="F6" s="129" t="s">
        <v>166</v>
      </c>
      <c r="G6" s="37">
        <v>600</v>
      </c>
      <c r="H6" s="129" t="s">
        <v>24</v>
      </c>
      <c r="I6" s="37">
        <f t="shared" ref="I6:I39" si="0">SUM(B6:H6)</f>
        <v>1187</v>
      </c>
    </row>
    <row r="7" spans="1:10" ht="12" customHeight="1" x14ac:dyDescent="0.2">
      <c r="A7" s="90">
        <v>1977</v>
      </c>
      <c r="B7" s="129" t="s">
        <v>24</v>
      </c>
      <c r="C7" s="129" t="s">
        <v>24</v>
      </c>
      <c r="D7" s="129" t="s">
        <v>24</v>
      </c>
      <c r="E7" s="129">
        <v>587</v>
      </c>
      <c r="F7" s="129" t="s">
        <v>166</v>
      </c>
      <c r="G7" s="37">
        <v>600</v>
      </c>
      <c r="H7" s="129" t="s">
        <v>24</v>
      </c>
      <c r="I7" s="37">
        <f t="shared" si="0"/>
        <v>1187</v>
      </c>
    </row>
    <row r="8" spans="1:10" ht="12" customHeight="1" x14ac:dyDescent="0.2">
      <c r="A8" s="90">
        <v>1978</v>
      </c>
      <c r="B8" s="129" t="s">
        <v>24</v>
      </c>
      <c r="C8" s="129" t="s">
        <v>24</v>
      </c>
      <c r="D8" s="129" t="s">
        <v>24</v>
      </c>
      <c r="E8" s="129">
        <v>587</v>
      </c>
      <c r="F8" s="129" t="s">
        <v>166</v>
      </c>
      <c r="G8" s="37">
        <v>600</v>
      </c>
      <c r="H8" s="129" t="s">
        <v>24</v>
      </c>
      <c r="I8" s="37">
        <f t="shared" si="0"/>
        <v>1187</v>
      </c>
    </row>
    <row r="9" spans="1:10" ht="12" customHeight="1" x14ac:dyDescent="0.2">
      <c r="A9" s="90">
        <v>1979</v>
      </c>
      <c r="B9" s="129" t="s">
        <v>24</v>
      </c>
      <c r="C9" s="129" t="s">
        <v>24</v>
      </c>
      <c r="D9" s="129" t="s">
        <v>24</v>
      </c>
      <c r="E9" s="129">
        <v>587</v>
      </c>
      <c r="F9" s="129" t="s">
        <v>166</v>
      </c>
      <c r="G9" s="37">
        <v>600</v>
      </c>
      <c r="H9" s="129" t="s">
        <v>24</v>
      </c>
      <c r="I9" s="37">
        <f t="shared" si="0"/>
        <v>1187</v>
      </c>
    </row>
    <row r="10" spans="1:10" ht="12" customHeight="1" x14ac:dyDescent="0.2">
      <c r="A10" s="90">
        <v>1980</v>
      </c>
      <c r="B10" s="129" t="s">
        <v>24</v>
      </c>
      <c r="C10" s="129" t="s">
        <v>24</v>
      </c>
      <c r="D10" s="129" t="s">
        <v>24</v>
      </c>
      <c r="E10" s="129">
        <v>587</v>
      </c>
      <c r="F10" s="129" t="s">
        <v>166</v>
      </c>
      <c r="G10" s="37">
        <v>600</v>
      </c>
      <c r="H10" s="129" t="s">
        <v>24</v>
      </c>
      <c r="I10" s="37">
        <f t="shared" si="0"/>
        <v>1187</v>
      </c>
    </row>
    <row r="11" spans="1:10" ht="12" customHeight="1" x14ac:dyDescent="0.2">
      <c r="A11" s="90">
        <v>1981</v>
      </c>
      <c r="B11" s="129" t="s">
        <v>24</v>
      </c>
      <c r="C11" s="129" t="s">
        <v>24</v>
      </c>
      <c r="D11" s="129" t="s">
        <v>24</v>
      </c>
      <c r="E11" s="129">
        <v>70</v>
      </c>
      <c r="F11" s="129">
        <v>12</v>
      </c>
      <c r="G11" s="37">
        <v>924</v>
      </c>
      <c r="H11" s="129" t="s">
        <v>24</v>
      </c>
      <c r="I11" s="37">
        <f t="shared" si="0"/>
        <v>1006</v>
      </c>
    </row>
    <row r="12" spans="1:10" ht="12" customHeight="1" x14ac:dyDescent="0.2">
      <c r="A12" s="90">
        <v>1982</v>
      </c>
      <c r="B12" s="129" t="s">
        <v>24</v>
      </c>
      <c r="C12" s="129" t="s">
        <v>24</v>
      </c>
      <c r="D12" s="129" t="s">
        <v>627</v>
      </c>
      <c r="E12" s="129">
        <v>50</v>
      </c>
      <c r="F12" s="129">
        <v>9</v>
      </c>
      <c r="G12" s="37">
        <v>610</v>
      </c>
      <c r="H12" s="129" t="s">
        <v>24</v>
      </c>
      <c r="I12" s="37">
        <f t="shared" si="0"/>
        <v>669</v>
      </c>
    </row>
    <row r="13" spans="1:10" ht="12" customHeight="1" x14ac:dyDescent="0.2">
      <c r="A13" s="90">
        <v>1983</v>
      </c>
      <c r="B13" s="129" t="s">
        <v>24</v>
      </c>
      <c r="C13" s="129" t="s">
        <v>24</v>
      </c>
      <c r="D13" s="129" t="s">
        <v>627</v>
      </c>
      <c r="E13" s="129">
        <v>50</v>
      </c>
      <c r="F13" s="129">
        <v>0</v>
      </c>
      <c r="G13" s="37">
        <v>800</v>
      </c>
      <c r="H13" s="129" t="s">
        <v>24</v>
      </c>
      <c r="I13" s="37">
        <f t="shared" si="0"/>
        <v>850</v>
      </c>
    </row>
    <row r="14" spans="1:10" ht="12" customHeight="1" x14ac:dyDescent="0.2">
      <c r="A14" s="90">
        <v>1984</v>
      </c>
      <c r="B14" s="129" t="s">
        <v>24</v>
      </c>
      <c r="C14" s="129" t="s">
        <v>24</v>
      </c>
      <c r="D14" s="129" t="s">
        <v>627</v>
      </c>
      <c r="E14" s="129" t="s">
        <v>627</v>
      </c>
      <c r="F14" s="129">
        <v>2</v>
      </c>
      <c r="G14" s="37">
        <v>1128</v>
      </c>
      <c r="H14" s="129" t="s">
        <v>24</v>
      </c>
      <c r="I14" s="37">
        <f t="shared" si="0"/>
        <v>1130</v>
      </c>
    </row>
    <row r="15" spans="1:10" ht="12" customHeight="1" x14ac:dyDescent="0.2">
      <c r="A15" s="90">
        <v>1985</v>
      </c>
      <c r="B15" s="129" t="s">
        <v>24</v>
      </c>
      <c r="C15" s="129" t="s">
        <v>24</v>
      </c>
      <c r="D15" s="129" t="s">
        <v>627</v>
      </c>
      <c r="E15" s="129" t="s">
        <v>627</v>
      </c>
      <c r="F15" s="129">
        <v>2</v>
      </c>
      <c r="G15" s="37">
        <v>1157</v>
      </c>
      <c r="H15" s="129" t="s">
        <v>24</v>
      </c>
      <c r="I15" s="37">
        <f t="shared" si="0"/>
        <v>1159</v>
      </c>
    </row>
    <row r="16" spans="1:10" ht="12" customHeight="1" x14ac:dyDescent="0.2">
      <c r="A16" s="90">
        <v>1986</v>
      </c>
      <c r="B16" s="129" t="s">
        <v>24</v>
      </c>
      <c r="C16" s="129" t="s">
        <v>24</v>
      </c>
      <c r="D16" s="129" t="s">
        <v>627</v>
      </c>
      <c r="E16" s="129">
        <v>24</v>
      </c>
      <c r="F16" s="129">
        <v>7</v>
      </c>
      <c r="G16" s="37">
        <v>1795</v>
      </c>
      <c r="H16" s="129" t="s">
        <v>24</v>
      </c>
      <c r="I16" s="37">
        <f t="shared" si="0"/>
        <v>1826</v>
      </c>
    </row>
    <row r="17" spans="1:9" ht="12" customHeight="1" x14ac:dyDescent="0.2">
      <c r="A17" s="90">
        <v>1987</v>
      </c>
      <c r="B17" s="129" t="s">
        <v>24</v>
      </c>
      <c r="C17" s="129" t="s">
        <v>24</v>
      </c>
      <c r="D17" s="129" t="s">
        <v>627</v>
      </c>
      <c r="E17" s="129">
        <v>225</v>
      </c>
      <c r="F17" s="129">
        <v>3</v>
      </c>
      <c r="G17" s="37">
        <v>841</v>
      </c>
      <c r="H17" s="129" t="s">
        <v>24</v>
      </c>
      <c r="I17" s="37">
        <f t="shared" si="0"/>
        <v>1069</v>
      </c>
    </row>
    <row r="18" spans="1:9" ht="12" customHeight="1" x14ac:dyDescent="0.2">
      <c r="A18" s="90">
        <v>1988</v>
      </c>
      <c r="B18" s="129" t="s">
        <v>24</v>
      </c>
      <c r="C18" s="129" t="s">
        <v>24</v>
      </c>
      <c r="D18" s="129" t="s">
        <v>627</v>
      </c>
      <c r="E18" s="129">
        <v>100</v>
      </c>
      <c r="F18" s="129">
        <v>2</v>
      </c>
      <c r="G18" s="37">
        <v>3106</v>
      </c>
      <c r="H18" s="129" t="s">
        <v>24</v>
      </c>
      <c r="I18" s="37">
        <f t="shared" si="0"/>
        <v>3208</v>
      </c>
    </row>
    <row r="19" spans="1:9" ht="12" customHeight="1" x14ac:dyDescent="0.2">
      <c r="A19" s="90">
        <v>1989</v>
      </c>
      <c r="B19" s="129" t="s">
        <v>24</v>
      </c>
      <c r="C19" s="129" t="s">
        <v>24</v>
      </c>
      <c r="D19" s="129" t="s">
        <v>627</v>
      </c>
      <c r="E19" s="129">
        <v>310</v>
      </c>
      <c r="F19" s="129">
        <v>12</v>
      </c>
      <c r="G19" s="37">
        <v>2068</v>
      </c>
      <c r="H19" s="129" t="s">
        <v>24</v>
      </c>
      <c r="I19" s="37">
        <f t="shared" si="0"/>
        <v>2390</v>
      </c>
    </row>
    <row r="20" spans="1:9" ht="12" customHeight="1" x14ac:dyDescent="0.2">
      <c r="A20" s="90">
        <v>1990</v>
      </c>
      <c r="B20" s="129" t="s">
        <v>24</v>
      </c>
      <c r="C20" s="129" t="s">
        <v>24</v>
      </c>
      <c r="D20" s="129" t="s">
        <v>627</v>
      </c>
      <c r="E20" s="129">
        <v>56</v>
      </c>
      <c r="F20" s="129">
        <v>6</v>
      </c>
      <c r="G20" s="37">
        <v>1567</v>
      </c>
      <c r="H20" s="129" t="s">
        <v>24</v>
      </c>
      <c r="I20" s="37">
        <f t="shared" si="0"/>
        <v>1629</v>
      </c>
    </row>
    <row r="21" spans="1:9" ht="12" customHeight="1" x14ac:dyDescent="0.2">
      <c r="A21" s="65">
        <v>1991</v>
      </c>
      <c r="B21" s="129" t="s">
        <v>24</v>
      </c>
      <c r="C21" s="129" t="s">
        <v>24</v>
      </c>
      <c r="D21" s="129">
        <v>0</v>
      </c>
      <c r="E21" s="129">
        <v>187</v>
      </c>
      <c r="F21" s="129">
        <v>13</v>
      </c>
      <c r="G21" s="37">
        <v>1289</v>
      </c>
      <c r="H21" s="129" t="s">
        <v>24</v>
      </c>
      <c r="I21" s="37">
        <f t="shared" si="0"/>
        <v>1489</v>
      </c>
    </row>
    <row r="22" spans="1:9" ht="12" customHeight="1" x14ac:dyDescent="0.2">
      <c r="A22" s="65">
        <v>1992</v>
      </c>
      <c r="B22" s="129" t="s">
        <v>24</v>
      </c>
      <c r="C22" s="129" t="s">
        <v>24</v>
      </c>
      <c r="D22" s="129">
        <v>0</v>
      </c>
      <c r="E22" s="129">
        <v>35</v>
      </c>
      <c r="F22" s="129">
        <v>3</v>
      </c>
      <c r="G22" s="37">
        <v>1813</v>
      </c>
      <c r="H22" s="129" t="s">
        <v>24</v>
      </c>
      <c r="I22" s="37">
        <f t="shared" si="0"/>
        <v>1851</v>
      </c>
    </row>
    <row r="23" spans="1:9" ht="12" customHeight="1" x14ac:dyDescent="0.2">
      <c r="A23" s="65">
        <v>1993</v>
      </c>
      <c r="B23" s="129" t="s">
        <v>24</v>
      </c>
      <c r="C23" s="129" t="s">
        <v>24</v>
      </c>
      <c r="D23" s="129">
        <v>0</v>
      </c>
      <c r="E23" s="129">
        <v>92</v>
      </c>
      <c r="F23" s="129">
        <v>53</v>
      </c>
      <c r="G23" s="37">
        <v>1254</v>
      </c>
      <c r="H23" s="129" t="s">
        <v>24</v>
      </c>
      <c r="I23" s="37">
        <f t="shared" si="0"/>
        <v>1399</v>
      </c>
    </row>
    <row r="24" spans="1:9" ht="12" customHeight="1" x14ac:dyDescent="0.2">
      <c r="A24" s="65">
        <v>1994</v>
      </c>
      <c r="B24" s="129" t="s">
        <v>24</v>
      </c>
      <c r="C24" s="129" t="s">
        <v>24</v>
      </c>
      <c r="D24" s="129">
        <v>0</v>
      </c>
      <c r="E24" s="129">
        <v>72</v>
      </c>
      <c r="F24" s="129">
        <v>4</v>
      </c>
      <c r="G24" s="37">
        <v>1403</v>
      </c>
      <c r="H24" s="129" t="s">
        <v>24</v>
      </c>
      <c r="I24" s="37">
        <f t="shared" si="0"/>
        <v>1479</v>
      </c>
    </row>
    <row r="25" spans="1:9" ht="12" customHeight="1" x14ac:dyDescent="0.2">
      <c r="A25" s="65">
        <v>1995</v>
      </c>
      <c r="B25" s="129" t="s">
        <v>24</v>
      </c>
      <c r="C25" s="129" t="s">
        <v>24</v>
      </c>
      <c r="D25" s="129">
        <v>0</v>
      </c>
      <c r="E25" s="129">
        <v>82</v>
      </c>
      <c r="F25" s="129">
        <v>4</v>
      </c>
      <c r="G25" s="37">
        <v>2070</v>
      </c>
      <c r="H25" s="129" t="s">
        <v>24</v>
      </c>
      <c r="I25" s="37">
        <f t="shared" si="0"/>
        <v>2156</v>
      </c>
    </row>
    <row r="26" spans="1:9" ht="12" customHeight="1" x14ac:dyDescent="0.2">
      <c r="A26" s="65">
        <v>1996</v>
      </c>
      <c r="B26" s="129" t="s">
        <v>24</v>
      </c>
      <c r="C26" s="129" t="s">
        <v>24</v>
      </c>
      <c r="D26" s="129">
        <v>104</v>
      </c>
      <c r="E26" s="129">
        <v>127</v>
      </c>
      <c r="F26" s="129">
        <v>52</v>
      </c>
      <c r="G26" s="37">
        <v>4462</v>
      </c>
      <c r="H26" s="129" t="s">
        <v>24</v>
      </c>
      <c r="I26" s="37">
        <f t="shared" si="0"/>
        <v>4745</v>
      </c>
    </row>
    <row r="27" spans="1:9" ht="12" customHeight="1" x14ac:dyDescent="0.2">
      <c r="A27" s="65">
        <v>1997</v>
      </c>
      <c r="B27" s="129" t="s">
        <v>24</v>
      </c>
      <c r="C27" s="129" t="s">
        <v>24</v>
      </c>
      <c r="D27" s="129">
        <v>52</v>
      </c>
      <c r="E27" s="129">
        <v>172</v>
      </c>
      <c r="F27" s="129">
        <v>160</v>
      </c>
      <c r="G27" s="37">
        <v>4460</v>
      </c>
      <c r="H27" s="129" t="s">
        <v>24</v>
      </c>
      <c r="I27" s="37">
        <f t="shared" si="0"/>
        <v>4844</v>
      </c>
    </row>
    <row r="28" spans="1:9" ht="12" customHeight="1" x14ac:dyDescent="0.2">
      <c r="A28" s="65">
        <v>1998</v>
      </c>
      <c r="B28" s="129" t="s">
        <v>24</v>
      </c>
      <c r="C28" s="129" t="s">
        <v>24</v>
      </c>
      <c r="D28" s="129">
        <v>6</v>
      </c>
      <c r="E28" s="129">
        <v>164</v>
      </c>
      <c r="F28" s="129">
        <v>121</v>
      </c>
      <c r="G28" s="37">
        <v>2388</v>
      </c>
      <c r="H28" s="129" t="s">
        <v>24</v>
      </c>
      <c r="I28" s="37">
        <f t="shared" si="0"/>
        <v>2679</v>
      </c>
    </row>
    <row r="29" spans="1:9" ht="12" customHeight="1" x14ac:dyDescent="0.2">
      <c r="A29" s="65">
        <v>1999</v>
      </c>
      <c r="B29" s="129" t="s">
        <v>24</v>
      </c>
      <c r="C29" s="129" t="s">
        <v>24</v>
      </c>
      <c r="D29" s="129">
        <v>3</v>
      </c>
      <c r="E29" s="129">
        <v>187</v>
      </c>
      <c r="F29" s="129">
        <v>76</v>
      </c>
      <c r="G29" s="37">
        <v>1285</v>
      </c>
      <c r="H29" s="129" t="s">
        <v>24</v>
      </c>
      <c r="I29" s="37">
        <f t="shared" si="0"/>
        <v>1551</v>
      </c>
    </row>
    <row r="30" spans="1:9" ht="12" customHeight="1" x14ac:dyDescent="0.2">
      <c r="A30" s="65">
        <v>2000</v>
      </c>
      <c r="B30" s="129" t="s">
        <v>24</v>
      </c>
      <c r="C30" s="129" t="s">
        <v>24</v>
      </c>
      <c r="D30" s="129">
        <v>17</v>
      </c>
      <c r="E30" s="129">
        <v>174</v>
      </c>
      <c r="F30" s="129">
        <v>91</v>
      </c>
      <c r="G30" s="37">
        <v>3135</v>
      </c>
      <c r="H30" s="129" t="s">
        <v>24</v>
      </c>
      <c r="I30" s="37">
        <f t="shared" si="0"/>
        <v>3417</v>
      </c>
    </row>
    <row r="31" spans="1:9" ht="12" customHeight="1" x14ac:dyDescent="0.2">
      <c r="A31" s="65">
        <v>2001</v>
      </c>
      <c r="B31" s="129" t="s">
        <v>24</v>
      </c>
      <c r="C31" s="129" t="s">
        <v>24</v>
      </c>
      <c r="D31" s="129">
        <v>4</v>
      </c>
      <c r="E31" s="129">
        <v>210</v>
      </c>
      <c r="F31" s="129">
        <v>252</v>
      </c>
      <c r="G31" s="37">
        <v>2860</v>
      </c>
      <c r="H31" s="129" t="s">
        <v>24</v>
      </c>
      <c r="I31" s="37">
        <f t="shared" si="0"/>
        <v>3326</v>
      </c>
    </row>
    <row r="32" spans="1:9" ht="12" customHeight="1" x14ac:dyDescent="0.2">
      <c r="A32" s="65">
        <v>2002</v>
      </c>
      <c r="B32" s="129" t="s">
        <v>24</v>
      </c>
      <c r="C32" s="129" t="s">
        <v>24</v>
      </c>
      <c r="D32" s="129">
        <v>76</v>
      </c>
      <c r="E32" s="129">
        <v>419</v>
      </c>
      <c r="F32" s="129">
        <v>124</v>
      </c>
      <c r="G32" s="37">
        <v>2598</v>
      </c>
      <c r="H32" s="129" t="s">
        <v>24</v>
      </c>
      <c r="I32" s="37">
        <f t="shared" si="0"/>
        <v>3217</v>
      </c>
    </row>
    <row r="33" spans="1:9" ht="12" customHeight="1" x14ac:dyDescent="0.2">
      <c r="A33" s="65">
        <v>2003</v>
      </c>
      <c r="B33" s="129" t="s">
        <v>24</v>
      </c>
      <c r="C33" s="129" t="s">
        <v>24</v>
      </c>
      <c r="D33" s="129">
        <v>68</v>
      </c>
      <c r="E33" s="129">
        <v>0</v>
      </c>
      <c r="F33" s="129">
        <v>131</v>
      </c>
      <c r="G33" s="37">
        <v>1904</v>
      </c>
      <c r="H33" s="129" t="s">
        <v>24</v>
      </c>
      <c r="I33" s="37">
        <f t="shared" si="0"/>
        <v>2103</v>
      </c>
    </row>
    <row r="34" spans="1:9" ht="12" customHeight="1" x14ac:dyDescent="0.2">
      <c r="A34" s="65">
        <v>2004</v>
      </c>
      <c r="B34" s="129" t="s">
        <v>24</v>
      </c>
      <c r="C34" s="129" t="s">
        <v>24</v>
      </c>
      <c r="D34" s="129">
        <v>54</v>
      </c>
      <c r="E34" s="129">
        <v>177</v>
      </c>
      <c r="F34" s="129">
        <v>65</v>
      </c>
      <c r="G34" s="37">
        <v>5034</v>
      </c>
      <c r="H34" s="129" t="s">
        <v>24</v>
      </c>
      <c r="I34" s="37">
        <f t="shared" si="0"/>
        <v>5330</v>
      </c>
    </row>
    <row r="35" spans="1:9" ht="12" customHeight="1" x14ac:dyDescent="0.2">
      <c r="A35" s="65">
        <v>2005</v>
      </c>
      <c r="B35" s="129" t="s">
        <v>24</v>
      </c>
      <c r="C35" s="129" t="s">
        <v>24</v>
      </c>
      <c r="D35" s="129">
        <v>26</v>
      </c>
      <c r="E35" s="129">
        <v>439</v>
      </c>
      <c r="F35" s="129">
        <v>88</v>
      </c>
      <c r="G35" s="37">
        <v>2129</v>
      </c>
      <c r="H35" s="129" t="s">
        <v>24</v>
      </c>
      <c r="I35" s="37">
        <f t="shared" si="0"/>
        <v>2682</v>
      </c>
    </row>
    <row r="36" spans="1:9" ht="12" customHeight="1" x14ac:dyDescent="0.2">
      <c r="A36" s="65">
        <v>2006</v>
      </c>
      <c r="B36" s="129" t="s">
        <v>24</v>
      </c>
      <c r="C36" s="129" t="s">
        <v>24</v>
      </c>
      <c r="D36" s="129">
        <v>5</v>
      </c>
      <c r="E36" s="129">
        <v>249</v>
      </c>
      <c r="F36" s="129">
        <v>128</v>
      </c>
      <c r="G36" s="37">
        <v>2481</v>
      </c>
      <c r="H36" s="129" t="s">
        <v>24</v>
      </c>
      <c r="I36" s="37">
        <f t="shared" si="0"/>
        <v>2863</v>
      </c>
    </row>
    <row r="37" spans="1:9" ht="12" customHeight="1" x14ac:dyDescent="0.2">
      <c r="A37" s="65">
        <v>2007</v>
      </c>
      <c r="B37" s="129" t="s">
        <v>24</v>
      </c>
      <c r="C37" s="129" t="s">
        <v>24</v>
      </c>
      <c r="D37" s="129">
        <v>5</v>
      </c>
      <c r="E37" s="129">
        <v>205</v>
      </c>
      <c r="F37" s="129">
        <v>54</v>
      </c>
      <c r="G37" s="149">
        <v>651</v>
      </c>
      <c r="H37" s="129" t="s">
        <v>24</v>
      </c>
      <c r="I37" s="37">
        <f t="shared" si="0"/>
        <v>915</v>
      </c>
    </row>
    <row r="38" spans="1:9" ht="12" customHeight="1" x14ac:dyDescent="0.2">
      <c r="A38" s="65">
        <v>2008</v>
      </c>
      <c r="B38" s="129" t="s">
        <v>24</v>
      </c>
      <c r="C38" s="129" t="s">
        <v>24</v>
      </c>
      <c r="D38" s="129">
        <v>2</v>
      </c>
      <c r="E38" s="129">
        <v>0</v>
      </c>
      <c r="F38" s="129">
        <v>0</v>
      </c>
      <c r="G38" s="112">
        <v>995</v>
      </c>
      <c r="H38" s="129" t="s">
        <v>24</v>
      </c>
      <c r="I38" s="37">
        <f t="shared" si="0"/>
        <v>997</v>
      </c>
    </row>
    <row r="39" spans="1:9" ht="12" customHeight="1" x14ac:dyDescent="0.2">
      <c r="A39" s="65">
        <v>2009</v>
      </c>
      <c r="B39" s="129" t="s">
        <v>24</v>
      </c>
      <c r="C39" s="129" t="s">
        <v>24</v>
      </c>
      <c r="D39" s="129">
        <v>18</v>
      </c>
      <c r="E39" s="129">
        <v>0</v>
      </c>
      <c r="F39" s="129">
        <v>0</v>
      </c>
      <c r="G39" s="149">
        <v>1132</v>
      </c>
      <c r="H39" s="129" t="s">
        <v>24</v>
      </c>
      <c r="I39" s="37">
        <f t="shared" si="0"/>
        <v>1150</v>
      </c>
    </row>
    <row r="40" spans="1:9" ht="12" customHeight="1" x14ac:dyDescent="0.2">
      <c r="A40" s="65">
        <v>2010</v>
      </c>
      <c r="B40" s="129" t="s">
        <v>24</v>
      </c>
      <c r="C40" s="129" t="s">
        <v>24</v>
      </c>
      <c r="D40" s="129">
        <v>0</v>
      </c>
      <c r="E40" s="129">
        <v>0</v>
      </c>
      <c r="F40" s="129">
        <v>0</v>
      </c>
      <c r="G40" s="149">
        <v>3495</v>
      </c>
      <c r="H40" s="129" t="s">
        <v>24</v>
      </c>
      <c r="I40" s="37">
        <v>3495</v>
      </c>
    </row>
    <row r="41" spans="1:9" ht="12" customHeight="1" x14ac:dyDescent="0.2">
      <c r="A41" s="65">
        <v>2011</v>
      </c>
      <c r="B41" s="129" t="s">
        <v>24</v>
      </c>
      <c r="C41" s="129" t="s">
        <v>24</v>
      </c>
      <c r="D41" s="129">
        <v>10</v>
      </c>
      <c r="E41" s="129">
        <v>0</v>
      </c>
      <c r="F41" s="129">
        <v>0</v>
      </c>
      <c r="G41" s="149">
        <v>2563</v>
      </c>
      <c r="H41" s="129" t="s">
        <v>24</v>
      </c>
      <c r="I41" s="37">
        <v>2573</v>
      </c>
    </row>
    <row r="42" spans="1:9" ht="12" customHeight="1" x14ac:dyDescent="0.2">
      <c r="A42" s="65">
        <v>2012</v>
      </c>
      <c r="B42" s="129" t="s">
        <v>24</v>
      </c>
      <c r="C42" s="129" t="s">
        <v>24</v>
      </c>
      <c r="D42" s="129">
        <v>6</v>
      </c>
      <c r="E42" s="129">
        <v>201</v>
      </c>
      <c r="F42" s="129">
        <v>66</v>
      </c>
      <c r="G42" s="149">
        <v>878</v>
      </c>
      <c r="H42" s="129" t="s">
        <v>24</v>
      </c>
      <c r="I42" s="37">
        <v>1151</v>
      </c>
    </row>
    <row r="43" spans="1:9" ht="12" customHeight="1" x14ac:dyDescent="0.2">
      <c r="A43" s="65">
        <v>2013</v>
      </c>
      <c r="B43" s="129" t="s">
        <v>24</v>
      </c>
      <c r="C43" s="129" t="s">
        <v>24</v>
      </c>
      <c r="D43" s="129">
        <v>31</v>
      </c>
      <c r="E43" s="129" t="s">
        <v>310</v>
      </c>
      <c r="F43" s="129">
        <v>148</v>
      </c>
      <c r="G43" s="149">
        <v>2459</v>
      </c>
      <c r="H43" s="129" t="s">
        <v>24</v>
      </c>
      <c r="I43" s="37">
        <v>2638</v>
      </c>
    </row>
    <row r="44" spans="1:9" ht="12" customHeight="1" x14ac:dyDescent="0.2">
      <c r="A44" s="123">
        <v>2014</v>
      </c>
      <c r="B44" s="129" t="s">
        <v>24</v>
      </c>
      <c r="C44" s="129" t="s">
        <v>24</v>
      </c>
      <c r="D44" s="129">
        <v>14</v>
      </c>
      <c r="E44" s="129" t="s">
        <v>310</v>
      </c>
      <c r="F44" s="129">
        <v>62</v>
      </c>
      <c r="G44" s="149">
        <v>1583</v>
      </c>
      <c r="H44" s="129" t="s">
        <v>24</v>
      </c>
      <c r="I44" s="37">
        <v>1659</v>
      </c>
    </row>
    <row r="45" spans="1:9" ht="12" customHeight="1" x14ac:dyDescent="0.2">
      <c r="A45" s="65" t="s">
        <v>628</v>
      </c>
      <c r="B45" s="129" t="s">
        <v>24</v>
      </c>
      <c r="C45" s="129" t="s">
        <v>24</v>
      </c>
      <c r="D45" s="129">
        <v>32</v>
      </c>
      <c r="E45" s="129">
        <v>156</v>
      </c>
      <c r="F45" s="129">
        <v>36</v>
      </c>
      <c r="G45" s="149">
        <v>1841</v>
      </c>
      <c r="H45" s="129" t="s">
        <v>24</v>
      </c>
      <c r="I45" s="37">
        <v>2065</v>
      </c>
    </row>
    <row r="46" spans="1:9" ht="12" customHeight="1" x14ac:dyDescent="0.2">
      <c r="A46" s="65" t="s">
        <v>629</v>
      </c>
      <c r="B46" s="129" t="s">
        <v>24</v>
      </c>
      <c r="C46" s="129" t="s">
        <v>24</v>
      </c>
      <c r="D46" s="129">
        <v>7</v>
      </c>
      <c r="E46" s="129">
        <v>104</v>
      </c>
      <c r="F46" s="129">
        <v>19</v>
      </c>
      <c r="G46" s="149">
        <v>926</v>
      </c>
      <c r="H46" s="129" t="s">
        <v>24</v>
      </c>
      <c r="I46" s="37">
        <v>1056</v>
      </c>
    </row>
    <row r="47" spans="1:9" ht="12" customHeight="1" x14ac:dyDescent="0.2">
      <c r="A47" s="65" t="s">
        <v>630</v>
      </c>
      <c r="B47" s="129" t="s">
        <v>24</v>
      </c>
      <c r="C47" s="129" t="s">
        <v>24</v>
      </c>
      <c r="D47" s="129">
        <v>1</v>
      </c>
      <c r="E47" s="129">
        <v>6</v>
      </c>
      <c r="F47" s="129">
        <v>0</v>
      </c>
      <c r="G47" s="149">
        <v>1384</v>
      </c>
      <c r="H47" s="129" t="s">
        <v>24</v>
      </c>
      <c r="I47" s="37">
        <v>1391</v>
      </c>
    </row>
    <row r="48" spans="1:9" ht="12" customHeight="1" x14ac:dyDescent="0.2">
      <c r="A48" s="65" t="s">
        <v>631</v>
      </c>
      <c r="B48" s="129" t="s">
        <v>24</v>
      </c>
      <c r="C48" s="129" t="s">
        <v>24</v>
      </c>
      <c r="D48" s="129">
        <v>0</v>
      </c>
      <c r="E48" s="129">
        <v>26</v>
      </c>
      <c r="F48" s="129">
        <v>7</v>
      </c>
      <c r="G48" s="149">
        <v>493</v>
      </c>
      <c r="H48" s="129" t="s">
        <v>24</v>
      </c>
      <c r="I48" s="37">
        <v>526</v>
      </c>
    </row>
    <row r="49" spans="1:12" ht="12" customHeight="1" x14ac:dyDescent="0.2">
      <c r="A49" s="65" t="s">
        <v>632</v>
      </c>
      <c r="B49" s="129" t="s">
        <v>24</v>
      </c>
      <c r="C49" s="129" t="s">
        <v>24</v>
      </c>
      <c r="D49" s="129">
        <v>0</v>
      </c>
      <c r="E49" s="129">
        <v>1</v>
      </c>
      <c r="F49" s="129">
        <v>0</v>
      </c>
      <c r="G49" s="149">
        <v>983</v>
      </c>
      <c r="H49" s="129" t="s">
        <v>24</v>
      </c>
      <c r="I49" s="37">
        <v>984</v>
      </c>
    </row>
    <row r="50" spans="1:12" ht="12" customHeight="1" x14ac:dyDescent="0.2">
      <c r="A50" s="65" t="s">
        <v>633</v>
      </c>
      <c r="B50" s="129" t="s">
        <v>24</v>
      </c>
      <c r="C50" s="129" t="s">
        <v>24</v>
      </c>
      <c r="D50" s="129">
        <v>0</v>
      </c>
      <c r="E50" s="129">
        <v>1</v>
      </c>
      <c r="F50" s="129">
        <v>0</v>
      </c>
      <c r="G50" s="149">
        <v>2828</v>
      </c>
      <c r="H50" s="129" t="s">
        <v>24</v>
      </c>
      <c r="I50" s="37">
        <v>2829</v>
      </c>
    </row>
    <row r="51" spans="1:12" ht="12" customHeight="1" x14ac:dyDescent="0.2">
      <c r="A51" s="65" t="s">
        <v>634</v>
      </c>
      <c r="B51" s="129" t="s">
        <v>24</v>
      </c>
      <c r="C51" s="129" t="s">
        <v>24</v>
      </c>
      <c r="D51" s="129">
        <v>0</v>
      </c>
      <c r="E51" s="129">
        <v>1</v>
      </c>
      <c r="F51" s="129">
        <v>0</v>
      </c>
      <c r="G51" s="149">
        <v>2573</v>
      </c>
      <c r="H51" s="129" t="s">
        <v>24</v>
      </c>
      <c r="I51" s="37">
        <v>2574</v>
      </c>
    </row>
    <row r="52" spans="1:12" ht="12" customHeight="1" x14ac:dyDescent="0.2">
      <c r="A52" s="65" t="s">
        <v>635</v>
      </c>
      <c r="B52" s="129" t="s">
        <v>24</v>
      </c>
      <c r="C52" s="129" t="s">
        <v>24</v>
      </c>
      <c r="D52" s="129">
        <v>0</v>
      </c>
      <c r="E52" s="129">
        <v>0</v>
      </c>
      <c r="F52" s="129">
        <v>0</v>
      </c>
      <c r="G52" s="149">
        <v>1348</v>
      </c>
      <c r="H52" s="129" t="s">
        <v>24</v>
      </c>
      <c r="I52" s="149">
        <v>1348</v>
      </c>
      <c r="L52" s="790">
        <f>GEOMEAN(G50:G52)</f>
        <v>2140.604140723301</v>
      </c>
    </row>
    <row r="53" spans="1:12" ht="12" customHeight="1" x14ac:dyDescent="0.2">
      <c r="A53" s="65" t="s">
        <v>422</v>
      </c>
      <c r="B53" s="129" t="s">
        <v>24</v>
      </c>
      <c r="C53" s="129" t="s">
        <v>24</v>
      </c>
      <c r="D53" s="129">
        <v>0</v>
      </c>
      <c r="E53" s="129">
        <v>0</v>
      </c>
      <c r="F53" s="129">
        <v>0</v>
      </c>
      <c r="G53" s="149" t="s">
        <v>310</v>
      </c>
      <c r="H53" s="129" t="s">
        <v>24</v>
      </c>
      <c r="I53" s="149" t="s">
        <v>310</v>
      </c>
    </row>
    <row r="54" spans="1:12" ht="10" x14ac:dyDescent="0.2">
      <c r="A54" s="66" t="s">
        <v>130</v>
      </c>
      <c r="B54" s="18"/>
      <c r="C54" s="18"/>
      <c r="D54" s="100"/>
      <c r="E54" s="100"/>
      <c r="F54" s="100"/>
      <c r="G54" s="93">
        <v>1400</v>
      </c>
      <c r="H54" s="18"/>
      <c r="I54" s="18" t="s">
        <v>636</v>
      </c>
      <c r="J54" s="18" t="s">
        <v>636</v>
      </c>
    </row>
    <row r="55" spans="1:12" ht="12" customHeight="1" x14ac:dyDescent="0.2">
      <c r="F55" s="9"/>
      <c r="G55" s="13"/>
      <c r="H55" s="9"/>
    </row>
    <row r="56" spans="1:12" ht="17.25" customHeight="1" x14ac:dyDescent="0.25">
      <c r="A56" s="1006" t="s">
        <v>637</v>
      </c>
      <c r="B56" s="1006"/>
      <c r="C56" s="1006"/>
      <c r="D56" s="1006"/>
      <c r="E56" s="1006"/>
      <c r="F56" s="1006"/>
      <c r="G56" s="1006"/>
      <c r="H56" s="1006"/>
      <c r="I56" s="1006"/>
    </row>
    <row r="57" spans="1:12" ht="12" customHeight="1" x14ac:dyDescent="0.2">
      <c r="A57" s="90">
        <v>1976</v>
      </c>
      <c r="B57" s="129">
        <v>5357</v>
      </c>
      <c r="C57" s="129">
        <v>5451</v>
      </c>
      <c r="D57" s="129">
        <v>3068</v>
      </c>
      <c r="E57" s="129">
        <v>386</v>
      </c>
      <c r="F57" s="129">
        <v>1128</v>
      </c>
      <c r="G57" s="37">
        <v>6.5</v>
      </c>
      <c r="H57" s="129">
        <v>413</v>
      </c>
      <c r="I57" s="37">
        <f t="shared" ref="I57:I80" si="1">SUM(C57:H57)</f>
        <v>10452.5</v>
      </c>
    </row>
    <row r="58" spans="1:12" ht="12" customHeight="1" x14ac:dyDescent="0.2">
      <c r="A58" s="90">
        <v>1977</v>
      </c>
      <c r="B58" s="129">
        <v>13541</v>
      </c>
      <c r="C58" s="129">
        <v>5600</v>
      </c>
      <c r="D58" s="129">
        <v>4118</v>
      </c>
      <c r="E58" s="129">
        <v>1317</v>
      </c>
      <c r="F58" s="129">
        <v>1128</v>
      </c>
      <c r="G58" s="37">
        <v>6.5</v>
      </c>
      <c r="H58" s="129">
        <v>413</v>
      </c>
      <c r="I58" s="37">
        <f t="shared" si="1"/>
        <v>12582.5</v>
      </c>
    </row>
    <row r="59" spans="1:12" ht="12" customHeight="1" x14ac:dyDescent="0.2">
      <c r="A59" s="90">
        <v>1978</v>
      </c>
      <c r="B59" s="129">
        <v>905</v>
      </c>
      <c r="C59" s="129">
        <v>1498</v>
      </c>
      <c r="D59" s="129">
        <v>2639</v>
      </c>
      <c r="E59" s="129">
        <v>1070</v>
      </c>
      <c r="F59" s="129">
        <v>1128</v>
      </c>
      <c r="G59" s="37">
        <v>6.5</v>
      </c>
      <c r="H59" s="129">
        <v>413</v>
      </c>
      <c r="I59" s="37">
        <f t="shared" si="1"/>
        <v>6754.5</v>
      </c>
    </row>
    <row r="60" spans="1:12" ht="12" customHeight="1" x14ac:dyDescent="0.2">
      <c r="A60" s="90">
        <v>1979</v>
      </c>
      <c r="B60" s="129">
        <v>853</v>
      </c>
      <c r="C60" s="129">
        <v>646</v>
      </c>
      <c r="D60" s="129">
        <v>95</v>
      </c>
      <c r="E60" s="129">
        <v>1440</v>
      </c>
      <c r="F60" s="129">
        <v>1128</v>
      </c>
      <c r="G60" s="37">
        <v>6.5</v>
      </c>
      <c r="H60" s="129">
        <v>413</v>
      </c>
      <c r="I60" s="37">
        <f t="shared" si="1"/>
        <v>3728.5</v>
      </c>
    </row>
    <row r="61" spans="1:12" ht="12" customHeight="1" x14ac:dyDescent="0.2">
      <c r="A61" s="90">
        <v>1980</v>
      </c>
      <c r="B61" s="129">
        <v>1511</v>
      </c>
      <c r="C61" s="129">
        <v>5014</v>
      </c>
      <c r="D61" s="129">
        <v>5620</v>
      </c>
      <c r="E61" s="129">
        <v>815</v>
      </c>
      <c r="F61" s="129">
        <v>1128</v>
      </c>
      <c r="G61" s="37">
        <v>6.5</v>
      </c>
      <c r="H61" s="129">
        <v>413</v>
      </c>
      <c r="I61" s="37">
        <f t="shared" si="1"/>
        <v>12996.5</v>
      </c>
    </row>
    <row r="62" spans="1:12" ht="12" customHeight="1" x14ac:dyDescent="0.2">
      <c r="A62" s="90">
        <v>1981</v>
      </c>
      <c r="B62" s="129">
        <v>1516</v>
      </c>
      <c r="C62" s="129">
        <v>1781</v>
      </c>
      <c r="D62" s="129">
        <v>3516</v>
      </c>
      <c r="E62" s="129">
        <v>672</v>
      </c>
      <c r="F62" s="129">
        <v>117</v>
      </c>
      <c r="G62" s="37">
        <v>9.84</v>
      </c>
      <c r="H62" s="129">
        <v>765</v>
      </c>
      <c r="I62" s="37">
        <f t="shared" si="1"/>
        <v>6860.84</v>
      </c>
    </row>
    <row r="63" spans="1:12" ht="12" customHeight="1" x14ac:dyDescent="0.2">
      <c r="A63" s="90">
        <v>1982</v>
      </c>
      <c r="B63" s="129">
        <v>605</v>
      </c>
      <c r="C63" s="129">
        <v>2764</v>
      </c>
      <c r="D63" s="129">
        <v>4627</v>
      </c>
      <c r="E63" s="129">
        <v>687</v>
      </c>
      <c r="F63" s="129">
        <v>163</v>
      </c>
      <c r="G63" s="37">
        <v>9.84</v>
      </c>
      <c r="H63" s="129">
        <v>413</v>
      </c>
      <c r="I63" s="37">
        <f t="shared" si="1"/>
        <v>8663.84</v>
      </c>
    </row>
    <row r="64" spans="1:12" ht="12" customHeight="1" x14ac:dyDescent="0.2">
      <c r="A64" s="90">
        <v>1983</v>
      </c>
      <c r="B64" s="129">
        <v>126</v>
      </c>
      <c r="C64" s="129">
        <v>90</v>
      </c>
      <c r="D64" s="129">
        <v>3289</v>
      </c>
      <c r="E64" s="129">
        <v>346</v>
      </c>
      <c r="F64" s="129">
        <v>72</v>
      </c>
      <c r="G64" s="37">
        <v>9.84</v>
      </c>
      <c r="H64" s="129">
        <v>627</v>
      </c>
      <c r="I64" s="37">
        <f t="shared" si="1"/>
        <v>4433.84</v>
      </c>
    </row>
    <row r="65" spans="1:11" ht="12" customHeight="1" x14ac:dyDescent="0.2">
      <c r="A65" s="90">
        <v>1984</v>
      </c>
      <c r="B65" s="129">
        <v>495</v>
      </c>
      <c r="C65" s="129">
        <v>65</v>
      </c>
      <c r="D65" s="129">
        <v>903</v>
      </c>
      <c r="E65" s="129">
        <v>294</v>
      </c>
      <c r="F65" s="129">
        <v>365</v>
      </c>
      <c r="G65" s="37">
        <v>9.84</v>
      </c>
      <c r="H65" s="129">
        <v>841</v>
      </c>
      <c r="I65" s="37">
        <f t="shared" si="1"/>
        <v>2477.84</v>
      </c>
    </row>
    <row r="66" spans="1:11" ht="12" customHeight="1" x14ac:dyDescent="0.2">
      <c r="A66" s="90">
        <v>1985</v>
      </c>
      <c r="B66" s="129">
        <v>270</v>
      </c>
      <c r="C66" s="129">
        <v>118</v>
      </c>
      <c r="D66" s="129">
        <v>5286</v>
      </c>
      <c r="E66" s="129">
        <v>328</v>
      </c>
      <c r="F66" s="129">
        <v>622</v>
      </c>
      <c r="G66" s="37">
        <v>9.84</v>
      </c>
      <c r="H66" s="129">
        <v>1065</v>
      </c>
      <c r="I66" s="37">
        <f t="shared" si="1"/>
        <v>7428.84</v>
      </c>
    </row>
    <row r="67" spans="1:11" ht="12" customHeight="1" x14ac:dyDescent="0.2">
      <c r="A67" s="90">
        <v>1986</v>
      </c>
      <c r="B67" s="129">
        <v>193</v>
      </c>
      <c r="C67" s="129">
        <v>2210</v>
      </c>
      <c r="D67" s="129">
        <v>5401</v>
      </c>
      <c r="E67" s="129">
        <v>306</v>
      </c>
      <c r="F67" s="129">
        <v>374</v>
      </c>
      <c r="G67" s="37">
        <v>13808</v>
      </c>
      <c r="H67" s="129">
        <v>1071</v>
      </c>
      <c r="I67" s="37">
        <f t="shared" si="1"/>
        <v>23170</v>
      </c>
    </row>
    <row r="68" spans="1:11" ht="12" customHeight="1" x14ac:dyDescent="0.2">
      <c r="A68" s="90">
        <v>1987</v>
      </c>
      <c r="B68" s="129">
        <v>248</v>
      </c>
      <c r="C68" s="129">
        <v>2954</v>
      </c>
      <c r="D68" s="129">
        <v>9723</v>
      </c>
      <c r="E68" s="129">
        <v>232</v>
      </c>
      <c r="F68" s="129">
        <v>229</v>
      </c>
      <c r="G68" s="37">
        <v>19013</v>
      </c>
      <c r="H68" s="129">
        <v>1881.84</v>
      </c>
      <c r="I68" s="37">
        <f t="shared" si="1"/>
        <v>34032.839999999997</v>
      </c>
      <c r="J68" s="787" t="s">
        <v>18</v>
      </c>
    </row>
    <row r="69" spans="1:11" ht="12" customHeight="1" x14ac:dyDescent="0.2">
      <c r="A69" s="65">
        <v>1988</v>
      </c>
      <c r="B69" s="129">
        <v>725</v>
      </c>
      <c r="C69" s="129">
        <v>3126</v>
      </c>
      <c r="D69" s="129">
        <v>4861</v>
      </c>
      <c r="E69" s="129">
        <v>829</v>
      </c>
      <c r="F69" s="129">
        <v>2011</v>
      </c>
      <c r="G69" s="37">
        <v>28158</v>
      </c>
      <c r="H69" s="129">
        <v>1559.92</v>
      </c>
      <c r="I69" s="37">
        <f t="shared" si="1"/>
        <v>40544.92</v>
      </c>
      <c r="J69" s="787" t="s">
        <v>18</v>
      </c>
    </row>
    <row r="70" spans="1:11" ht="12" customHeight="1" x14ac:dyDescent="0.2">
      <c r="A70" s="65">
        <v>1989</v>
      </c>
      <c r="B70" s="129">
        <v>1272</v>
      </c>
      <c r="C70" s="129">
        <v>7013</v>
      </c>
      <c r="D70" s="129">
        <v>18548</v>
      </c>
      <c r="E70" s="129">
        <v>977</v>
      </c>
      <c r="F70" s="129">
        <v>2080</v>
      </c>
      <c r="G70" s="37">
        <v>25677</v>
      </c>
      <c r="H70" s="129">
        <v>1176.4459999999999</v>
      </c>
      <c r="I70" s="37">
        <f t="shared" si="1"/>
        <v>55471.445999999996</v>
      </c>
      <c r="J70" s="787" t="s">
        <v>18</v>
      </c>
    </row>
    <row r="71" spans="1:11" ht="12" customHeight="1" x14ac:dyDescent="0.2">
      <c r="A71" s="65">
        <v>1990</v>
      </c>
      <c r="B71" s="129">
        <v>1030</v>
      </c>
      <c r="C71" s="129">
        <v>5306</v>
      </c>
      <c r="D71" s="129">
        <v>13537</v>
      </c>
      <c r="E71" s="129">
        <v>640</v>
      </c>
      <c r="F71" s="129">
        <v>2007</v>
      </c>
      <c r="G71" s="37">
        <v>16995</v>
      </c>
      <c r="H71" s="129">
        <v>905.61400000000003</v>
      </c>
      <c r="I71" s="37">
        <f t="shared" si="1"/>
        <v>39390.614000000001</v>
      </c>
      <c r="J71" s="787" t="s">
        <v>18</v>
      </c>
    </row>
    <row r="72" spans="1:11" ht="12" customHeight="1" x14ac:dyDescent="0.2">
      <c r="A72" s="65">
        <v>1991</v>
      </c>
      <c r="B72" s="129">
        <v>246</v>
      </c>
      <c r="C72" s="129">
        <v>5886</v>
      </c>
      <c r="D72" s="129">
        <v>8036</v>
      </c>
      <c r="E72" s="129">
        <v>599</v>
      </c>
      <c r="F72" s="129">
        <v>3696</v>
      </c>
      <c r="G72" s="37">
        <v>14392</v>
      </c>
      <c r="H72" s="129">
        <v>1431.1799999999998</v>
      </c>
      <c r="I72" s="37">
        <f t="shared" si="1"/>
        <v>34040.18</v>
      </c>
      <c r="J72" s="787" t="s">
        <v>18</v>
      </c>
      <c r="K72" s="170"/>
    </row>
    <row r="73" spans="1:11" ht="12" customHeight="1" x14ac:dyDescent="0.2">
      <c r="A73" s="65">
        <v>1992</v>
      </c>
      <c r="B73" s="129">
        <v>753</v>
      </c>
      <c r="C73" s="129">
        <v>4955</v>
      </c>
      <c r="D73" s="129">
        <v>6645</v>
      </c>
      <c r="E73" s="129">
        <v>893</v>
      </c>
      <c r="F73" s="129">
        <v>2775</v>
      </c>
      <c r="G73" s="37">
        <v>16592</v>
      </c>
      <c r="H73" s="129">
        <v>4519.3339999999998</v>
      </c>
      <c r="I73" s="37">
        <f t="shared" si="1"/>
        <v>36379.334000000003</v>
      </c>
      <c r="J73" s="787" t="s">
        <v>18</v>
      </c>
      <c r="K73" s="170"/>
    </row>
    <row r="74" spans="1:11" ht="12" customHeight="1" x14ac:dyDescent="0.2">
      <c r="A74" s="65">
        <v>1993</v>
      </c>
      <c r="B74" s="129">
        <v>30</v>
      </c>
      <c r="C74" s="129">
        <v>5414</v>
      </c>
      <c r="D74" s="129">
        <v>8807</v>
      </c>
      <c r="E74" s="129">
        <v>1602</v>
      </c>
      <c r="F74" s="129">
        <v>3497</v>
      </c>
      <c r="G74" s="37">
        <v>13349</v>
      </c>
      <c r="H74" s="129">
        <v>2387.4899999999998</v>
      </c>
      <c r="I74" s="37">
        <f t="shared" si="1"/>
        <v>35056.49</v>
      </c>
      <c r="J74" s="787" t="s">
        <v>18</v>
      </c>
      <c r="K74" s="170"/>
    </row>
    <row r="75" spans="1:11" ht="12" customHeight="1" x14ac:dyDescent="0.2">
      <c r="A75" s="65">
        <v>1994</v>
      </c>
      <c r="B75" s="129">
        <v>0</v>
      </c>
      <c r="C75" s="129">
        <v>3662</v>
      </c>
      <c r="D75" s="129">
        <v>7865</v>
      </c>
      <c r="E75" s="129">
        <v>725</v>
      </c>
      <c r="F75" s="129">
        <v>3600</v>
      </c>
      <c r="G75" s="37">
        <v>14320</v>
      </c>
      <c r="H75" s="129">
        <v>3320.1869999999999</v>
      </c>
      <c r="I75" s="37">
        <f t="shared" si="1"/>
        <v>33492.186999999998</v>
      </c>
      <c r="J75" s="787" t="s">
        <v>18</v>
      </c>
      <c r="K75" s="170"/>
    </row>
    <row r="76" spans="1:11" ht="12" customHeight="1" x14ac:dyDescent="0.2">
      <c r="A76" s="65">
        <v>1995</v>
      </c>
      <c r="B76" s="129">
        <v>0</v>
      </c>
      <c r="C76" s="129">
        <v>5085</v>
      </c>
      <c r="D76" s="129">
        <v>7399</v>
      </c>
      <c r="E76" s="129">
        <v>687</v>
      </c>
      <c r="F76" s="129">
        <v>5401</v>
      </c>
      <c r="G76" s="37">
        <v>12727</v>
      </c>
      <c r="H76" s="129">
        <v>3373.5419999999999</v>
      </c>
      <c r="I76" s="37">
        <f t="shared" si="1"/>
        <v>34672.542000000001</v>
      </c>
      <c r="J76" s="787" t="s">
        <v>18</v>
      </c>
      <c r="K76" s="170"/>
    </row>
    <row r="77" spans="1:11" ht="12" customHeight="1" x14ac:dyDescent="0.2">
      <c r="A77" s="65">
        <v>1996</v>
      </c>
      <c r="B77" s="129">
        <v>148</v>
      </c>
      <c r="C77" s="129">
        <v>1441</v>
      </c>
      <c r="D77" s="129">
        <v>4068</v>
      </c>
      <c r="E77" s="129">
        <v>49</v>
      </c>
      <c r="F77" s="129">
        <v>7456</v>
      </c>
      <c r="G77" s="37">
        <v>20227</v>
      </c>
      <c r="H77" s="129">
        <v>4306.9889999999996</v>
      </c>
      <c r="I77" s="37">
        <f t="shared" si="1"/>
        <v>37547.989000000001</v>
      </c>
      <c r="J77" s="787" t="s">
        <v>18</v>
      </c>
      <c r="K77" s="170"/>
    </row>
    <row r="78" spans="1:11" ht="12" customHeight="1" x14ac:dyDescent="0.2">
      <c r="A78" s="65">
        <v>1997</v>
      </c>
      <c r="B78" s="129">
        <v>24</v>
      </c>
      <c r="C78" s="129">
        <v>2796</v>
      </c>
      <c r="D78" s="129">
        <v>6630</v>
      </c>
      <c r="E78" s="129">
        <v>311</v>
      </c>
      <c r="F78" s="129">
        <v>2687</v>
      </c>
      <c r="G78" s="37">
        <v>18168</v>
      </c>
      <c r="H78" s="129">
        <v>2416.3249999999998</v>
      </c>
      <c r="I78" s="37">
        <f t="shared" si="1"/>
        <v>33008.324999999997</v>
      </c>
      <c r="J78" s="787" t="s">
        <v>18</v>
      </c>
      <c r="K78" s="170"/>
    </row>
    <row r="79" spans="1:11" ht="12" customHeight="1" x14ac:dyDescent="0.2">
      <c r="A79" s="65">
        <v>1998</v>
      </c>
      <c r="B79" s="129">
        <v>5</v>
      </c>
      <c r="C79" s="129">
        <v>267</v>
      </c>
      <c r="D79" s="129">
        <v>4135</v>
      </c>
      <c r="E79" s="129">
        <v>0</v>
      </c>
      <c r="F79" s="129">
        <v>2912</v>
      </c>
      <c r="G79" s="37">
        <v>12529</v>
      </c>
      <c r="H79" s="129">
        <v>1921.42</v>
      </c>
      <c r="I79" s="37">
        <f t="shared" si="1"/>
        <v>21764.42</v>
      </c>
      <c r="J79" s="787" t="s">
        <v>18</v>
      </c>
      <c r="K79" s="170"/>
    </row>
    <row r="80" spans="1:11" ht="12" customHeight="1" x14ac:dyDescent="0.2">
      <c r="A80" s="65">
        <v>1999</v>
      </c>
      <c r="B80" s="129">
        <v>0</v>
      </c>
      <c r="C80" s="129">
        <v>87</v>
      </c>
      <c r="D80" s="129">
        <v>1926</v>
      </c>
      <c r="E80" s="129">
        <v>1</v>
      </c>
      <c r="F80" s="129">
        <v>114</v>
      </c>
      <c r="G80" s="37">
        <v>10363</v>
      </c>
      <c r="H80" s="129">
        <v>1990.31</v>
      </c>
      <c r="I80" s="37">
        <f t="shared" si="1"/>
        <v>14481.31</v>
      </c>
      <c r="J80" s="787" t="s">
        <v>18</v>
      </c>
      <c r="K80" s="170"/>
    </row>
    <row r="81" spans="1:14" ht="12" customHeight="1" x14ac:dyDescent="0.2">
      <c r="A81" s="65">
        <v>2000</v>
      </c>
      <c r="B81" s="221">
        <v>671</v>
      </c>
      <c r="C81" s="221">
        <v>647</v>
      </c>
      <c r="D81" s="221">
        <v>3289</v>
      </c>
      <c r="E81" s="221">
        <v>10</v>
      </c>
      <c r="F81" s="221">
        <v>1714</v>
      </c>
      <c r="G81" s="220">
        <v>9385</v>
      </c>
      <c r="H81" s="129">
        <v>284</v>
      </c>
      <c r="I81" s="220">
        <v>15329</v>
      </c>
      <c r="J81" s="170"/>
      <c r="K81" s="170"/>
    </row>
    <row r="82" spans="1:14" ht="12" customHeight="1" x14ac:dyDescent="0.2">
      <c r="A82" s="65">
        <v>2001</v>
      </c>
      <c r="B82" s="221">
        <v>0</v>
      </c>
      <c r="C82" s="221">
        <v>2523</v>
      </c>
      <c r="D82" s="221">
        <v>3885</v>
      </c>
      <c r="E82" s="221">
        <v>13</v>
      </c>
      <c r="F82" s="221">
        <v>3320</v>
      </c>
      <c r="G82" s="220">
        <v>9492</v>
      </c>
      <c r="H82" s="129">
        <v>282</v>
      </c>
      <c r="I82" s="220">
        <v>19515</v>
      </c>
      <c r="J82" s="170"/>
      <c r="K82" s="170"/>
    </row>
    <row r="83" spans="1:14" ht="12" customHeight="1" x14ac:dyDescent="0.2">
      <c r="A83" s="65">
        <v>2002</v>
      </c>
      <c r="B83" s="221">
        <v>40</v>
      </c>
      <c r="C83" s="221">
        <v>26</v>
      </c>
      <c r="D83" s="221">
        <v>963</v>
      </c>
      <c r="E83" s="221">
        <v>9</v>
      </c>
      <c r="F83" s="221">
        <v>2955</v>
      </c>
      <c r="G83" s="220">
        <v>11841</v>
      </c>
      <c r="H83" s="129">
        <v>776</v>
      </c>
      <c r="I83" s="220">
        <v>16570</v>
      </c>
      <c r="J83" s="170"/>
      <c r="K83" s="170"/>
    </row>
    <row r="84" spans="1:14" ht="12" customHeight="1" x14ac:dyDescent="0.2">
      <c r="A84" s="65">
        <v>2003</v>
      </c>
      <c r="B84" s="221">
        <v>0</v>
      </c>
      <c r="C84" s="221">
        <v>359.21000000000004</v>
      </c>
      <c r="D84" s="221">
        <v>851</v>
      </c>
      <c r="E84" s="221">
        <v>0</v>
      </c>
      <c r="F84" s="221">
        <v>1031</v>
      </c>
      <c r="G84" s="220">
        <v>19871</v>
      </c>
      <c r="H84" s="129">
        <v>838</v>
      </c>
      <c r="I84" s="220">
        <v>22950.21</v>
      </c>
      <c r="J84" s="170"/>
      <c r="K84" s="170"/>
    </row>
    <row r="85" spans="1:14" ht="12" customHeight="1" x14ac:dyDescent="0.2">
      <c r="A85" s="65">
        <v>2004</v>
      </c>
      <c r="B85" s="221">
        <v>0</v>
      </c>
      <c r="C85" s="221">
        <v>209.18</v>
      </c>
      <c r="D85" s="221">
        <v>3498</v>
      </c>
      <c r="E85" s="221">
        <v>24</v>
      </c>
      <c r="F85" s="221">
        <v>6012</v>
      </c>
      <c r="G85" s="220">
        <v>31773</v>
      </c>
      <c r="H85" s="129">
        <v>1012</v>
      </c>
      <c r="I85" s="220">
        <v>42528.18</v>
      </c>
      <c r="J85" s="170"/>
      <c r="K85" s="170"/>
      <c r="L85" s="170"/>
      <c r="M85" s="170"/>
      <c r="N85" s="170"/>
    </row>
    <row r="86" spans="1:14" ht="12" customHeight="1" x14ac:dyDescent="0.2">
      <c r="A86" s="65">
        <v>2005</v>
      </c>
      <c r="B86" s="221">
        <v>0</v>
      </c>
      <c r="C86" s="221">
        <v>304.36</v>
      </c>
      <c r="D86" s="221">
        <v>2260</v>
      </c>
      <c r="E86" s="221">
        <v>3</v>
      </c>
      <c r="F86" s="221">
        <v>118</v>
      </c>
      <c r="G86" s="220">
        <v>19695</v>
      </c>
      <c r="H86" s="129">
        <v>897</v>
      </c>
      <c r="I86" s="220">
        <v>23277.360000000001</v>
      </c>
      <c r="J86" s="170"/>
      <c r="K86" s="170"/>
      <c r="L86" s="170"/>
      <c r="M86" s="170"/>
      <c r="N86" s="170"/>
    </row>
    <row r="87" spans="1:14" ht="12" customHeight="1" x14ac:dyDescent="0.2">
      <c r="A87" s="65">
        <v>2006</v>
      </c>
      <c r="B87" s="221">
        <v>0</v>
      </c>
      <c r="C87" s="221">
        <v>256.06</v>
      </c>
      <c r="D87" s="221">
        <v>3738</v>
      </c>
      <c r="E87" s="221">
        <v>0</v>
      </c>
      <c r="F87" s="221">
        <v>1629</v>
      </c>
      <c r="G87" s="220">
        <v>17428</v>
      </c>
      <c r="H87" s="129">
        <v>1941</v>
      </c>
      <c r="I87" s="220">
        <v>24992.059999999998</v>
      </c>
      <c r="J87" s="170"/>
      <c r="K87" s="170"/>
      <c r="L87" s="170"/>
      <c r="M87" s="170"/>
      <c r="N87" s="170"/>
    </row>
    <row r="88" spans="1:14" ht="12" customHeight="1" x14ac:dyDescent="0.2">
      <c r="A88" s="65">
        <v>2007</v>
      </c>
      <c r="B88" s="221">
        <v>0</v>
      </c>
      <c r="C88" s="221">
        <v>529.41999999999996</v>
      </c>
      <c r="D88" s="221">
        <v>2472</v>
      </c>
      <c r="E88" s="221">
        <v>19</v>
      </c>
      <c r="F88" s="221">
        <v>1698</v>
      </c>
      <c r="G88" s="220">
        <v>13117</v>
      </c>
      <c r="H88" s="129">
        <v>583</v>
      </c>
      <c r="I88" s="220">
        <v>18418.419999999998</v>
      </c>
      <c r="J88" s="170"/>
      <c r="K88" s="170"/>
      <c r="L88" s="170"/>
      <c r="M88" s="170"/>
      <c r="N88" s="170"/>
    </row>
    <row r="89" spans="1:14" ht="12" customHeight="1" x14ac:dyDescent="0.2">
      <c r="A89" s="65">
        <v>2008</v>
      </c>
      <c r="B89" s="221">
        <v>0</v>
      </c>
      <c r="C89" s="221">
        <v>779.45</v>
      </c>
      <c r="D89" s="221">
        <v>1878</v>
      </c>
      <c r="E89" s="221">
        <v>0</v>
      </c>
      <c r="F89" s="221">
        <v>0</v>
      </c>
      <c r="G89" s="220">
        <v>15391</v>
      </c>
      <c r="H89" s="129">
        <v>500</v>
      </c>
      <c r="I89" s="220">
        <v>18548.45</v>
      </c>
      <c r="J89" s="170"/>
      <c r="K89" s="170"/>
      <c r="L89" s="170"/>
      <c r="M89" s="170"/>
      <c r="N89" s="170"/>
    </row>
    <row r="90" spans="1:14" ht="12" customHeight="1" x14ac:dyDescent="0.2">
      <c r="A90" s="65">
        <v>2009</v>
      </c>
      <c r="B90" s="221">
        <v>0</v>
      </c>
      <c r="C90" s="221">
        <v>1230.8499999999999</v>
      </c>
      <c r="D90" s="221">
        <v>2485</v>
      </c>
      <c r="E90" s="221">
        <v>0</v>
      </c>
      <c r="F90" s="221">
        <v>860</v>
      </c>
      <c r="G90" s="220">
        <v>9290</v>
      </c>
      <c r="H90" s="129">
        <v>666</v>
      </c>
      <c r="I90" s="220">
        <v>14531.85</v>
      </c>
      <c r="J90" s="170"/>
      <c r="K90" s="170"/>
      <c r="L90" s="170"/>
      <c r="M90" s="170"/>
      <c r="N90" s="170"/>
    </row>
    <row r="91" spans="1:14" ht="12" customHeight="1" x14ac:dyDescent="0.2">
      <c r="A91" s="65">
        <v>2010</v>
      </c>
      <c r="B91" s="221">
        <v>0</v>
      </c>
      <c r="C91" s="221">
        <v>1637.99</v>
      </c>
      <c r="D91" s="221">
        <v>3403</v>
      </c>
      <c r="E91" s="221">
        <v>0</v>
      </c>
      <c r="F91" s="221">
        <v>2005</v>
      </c>
      <c r="G91" s="220">
        <v>18158</v>
      </c>
      <c r="H91" s="129">
        <v>650</v>
      </c>
      <c r="I91" s="220">
        <v>25853.989999999998</v>
      </c>
      <c r="J91" s="170"/>
      <c r="K91" s="170"/>
      <c r="L91" s="170"/>
      <c r="M91" s="170"/>
      <c r="N91" s="170"/>
    </row>
    <row r="92" spans="1:14" ht="12" customHeight="1" x14ac:dyDescent="0.2">
      <c r="A92" s="65">
        <v>2011</v>
      </c>
      <c r="B92" s="221">
        <v>0</v>
      </c>
      <c r="C92" s="221">
        <v>2298.42</v>
      </c>
      <c r="D92" s="221">
        <v>6402</v>
      </c>
      <c r="E92" s="221">
        <v>0</v>
      </c>
      <c r="F92" s="221">
        <v>3086</v>
      </c>
      <c r="G92" s="220">
        <v>22870</v>
      </c>
      <c r="H92" s="129">
        <v>1363</v>
      </c>
      <c r="I92" s="220">
        <v>36019.42</v>
      </c>
      <c r="J92" s="170"/>
      <c r="K92" s="170"/>
      <c r="L92" s="170"/>
      <c r="M92" s="170"/>
      <c r="N92" s="170"/>
    </row>
    <row r="93" spans="1:14" ht="12" customHeight="1" x14ac:dyDescent="0.2">
      <c r="A93" s="65">
        <v>2012</v>
      </c>
      <c r="B93" s="221">
        <v>0</v>
      </c>
      <c r="C93" s="221">
        <v>1730.5700000000002</v>
      </c>
      <c r="D93" s="221">
        <v>3988</v>
      </c>
      <c r="E93" s="221">
        <v>3</v>
      </c>
      <c r="F93" s="221">
        <v>4490</v>
      </c>
      <c r="G93" s="220">
        <v>14032</v>
      </c>
      <c r="H93" s="129">
        <v>862</v>
      </c>
      <c r="I93" s="220">
        <v>25105.57</v>
      </c>
      <c r="J93" s="170"/>
      <c r="K93" s="170"/>
      <c r="L93" s="170"/>
      <c r="M93" s="170"/>
      <c r="N93" s="170"/>
    </row>
    <row r="94" spans="1:14" ht="12" customHeight="1" x14ac:dyDescent="0.2">
      <c r="A94" s="65">
        <v>2013</v>
      </c>
      <c r="B94" s="221">
        <v>0</v>
      </c>
      <c r="C94" s="221">
        <v>103.41000000000001</v>
      </c>
      <c r="D94" s="221">
        <v>2875</v>
      </c>
      <c r="E94" s="221">
        <v>0</v>
      </c>
      <c r="F94" s="221">
        <v>3618</v>
      </c>
      <c r="G94" s="220">
        <v>12503</v>
      </c>
      <c r="H94" s="129">
        <v>701</v>
      </c>
      <c r="I94" s="220">
        <v>19800.41</v>
      </c>
      <c r="J94" s="170"/>
      <c r="K94" s="170"/>
      <c r="L94" s="170"/>
      <c r="M94" s="170"/>
      <c r="N94" s="170"/>
    </row>
    <row r="95" spans="1:14" ht="12" customHeight="1" x14ac:dyDescent="0.2">
      <c r="A95" s="65">
        <v>2014</v>
      </c>
      <c r="B95" s="221">
        <v>0</v>
      </c>
      <c r="C95" s="221">
        <v>72.680000000000007</v>
      </c>
      <c r="D95" s="221">
        <v>5094</v>
      </c>
      <c r="E95" s="221">
        <v>2</v>
      </c>
      <c r="F95" s="221">
        <v>1124</v>
      </c>
      <c r="G95" s="220">
        <v>11893</v>
      </c>
      <c r="H95" s="129">
        <v>1676</v>
      </c>
      <c r="I95" s="230">
        <f t="shared" ref="I95:I100" si="2">SUM(C95:H95)</f>
        <v>19861.68</v>
      </c>
      <c r="J95" s="170"/>
      <c r="K95" s="170"/>
      <c r="L95" s="170"/>
      <c r="M95" s="170"/>
      <c r="N95" s="170"/>
    </row>
    <row r="96" spans="1:14" ht="12" customHeight="1" x14ac:dyDescent="0.2">
      <c r="A96" s="65">
        <v>2015</v>
      </c>
      <c r="B96" s="221">
        <v>0</v>
      </c>
      <c r="C96" s="221">
        <v>165.93</v>
      </c>
      <c r="D96" s="221">
        <v>10496</v>
      </c>
      <c r="E96" s="221">
        <v>0</v>
      </c>
      <c r="F96" s="221">
        <v>3644</v>
      </c>
      <c r="G96" s="220">
        <v>17305</v>
      </c>
      <c r="H96" s="129">
        <v>2182</v>
      </c>
      <c r="I96" s="230">
        <f t="shared" si="2"/>
        <v>33792.93</v>
      </c>
      <c r="J96" s="170"/>
      <c r="K96" s="170"/>
      <c r="L96" s="170"/>
      <c r="M96" s="170"/>
      <c r="N96" s="170"/>
    </row>
    <row r="97" spans="1:14" ht="12" customHeight="1" x14ac:dyDescent="0.2">
      <c r="A97" s="65">
        <v>2016</v>
      </c>
      <c r="B97" s="221">
        <v>0</v>
      </c>
      <c r="C97" s="221">
        <v>35.748000000000005</v>
      </c>
      <c r="D97" s="221">
        <v>2060</v>
      </c>
      <c r="E97" s="221">
        <v>2</v>
      </c>
      <c r="F97" s="221">
        <v>2837</v>
      </c>
      <c r="G97" s="230">
        <v>11248</v>
      </c>
      <c r="H97" s="129">
        <v>990</v>
      </c>
      <c r="I97" s="230">
        <f t="shared" si="2"/>
        <v>17172.748</v>
      </c>
      <c r="J97" s="170"/>
      <c r="K97" s="170"/>
      <c r="L97" s="170"/>
      <c r="M97" s="170"/>
      <c r="N97" s="170"/>
    </row>
    <row r="98" spans="1:14" ht="12" customHeight="1" x14ac:dyDescent="0.2">
      <c r="A98" s="65" t="s">
        <v>630</v>
      </c>
      <c r="B98" s="221">
        <v>0</v>
      </c>
      <c r="C98" s="221">
        <v>107</v>
      </c>
      <c r="D98" s="221">
        <v>3578</v>
      </c>
      <c r="E98" s="221">
        <v>0</v>
      </c>
      <c r="F98" s="221">
        <v>2781</v>
      </c>
      <c r="G98" s="230">
        <v>17145</v>
      </c>
      <c r="H98" s="129">
        <v>2404</v>
      </c>
      <c r="I98" s="230">
        <f t="shared" si="2"/>
        <v>26015</v>
      </c>
      <c r="J98" s="170"/>
      <c r="L98" s="340" t="s">
        <v>638</v>
      </c>
      <c r="M98" s="340"/>
      <c r="N98" s="340"/>
    </row>
    <row r="99" spans="1:14" ht="12" customHeight="1" x14ac:dyDescent="0.2">
      <c r="A99" s="65" t="s">
        <v>631</v>
      </c>
      <c r="B99" s="221">
        <v>0</v>
      </c>
      <c r="C99" s="221">
        <v>78</v>
      </c>
      <c r="D99" s="221">
        <v>2608</v>
      </c>
      <c r="E99" s="221">
        <v>0</v>
      </c>
      <c r="F99" s="221">
        <v>3685</v>
      </c>
      <c r="G99" s="230">
        <v>20741</v>
      </c>
      <c r="H99" s="129">
        <v>1225</v>
      </c>
      <c r="I99" s="230">
        <f t="shared" si="2"/>
        <v>28337</v>
      </c>
      <c r="J99" s="170"/>
      <c r="K99" s="170"/>
      <c r="L99" s="170"/>
      <c r="M99" s="170"/>
      <c r="N99" s="170"/>
    </row>
    <row r="100" spans="1:14" ht="12" customHeight="1" x14ac:dyDescent="0.2">
      <c r="A100" s="65" t="s">
        <v>632</v>
      </c>
      <c r="B100" s="221">
        <v>0</v>
      </c>
      <c r="C100" s="221">
        <v>98</v>
      </c>
      <c r="D100" s="221">
        <v>2374</v>
      </c>
      <c r="E100" s="221">
        <v>0</v>
      </c>
      <c r="F100" s="221">
        <v>1734</v>
      </c>
      <c r="G100" s="230">
        <v>14880</v>
      </c>
      <c r="H100" s="129">
        <v>1295</v>
      </c>
      <c r="I100" s="230">
        <f t="shared" si="2"/>
        <v>20381</v>
      </c>
      <c r="J100" s="170"/>
      <c r="K100" s="170"/>
      <c r="L100" s="170"/>
      <c r="M100" s="170"/>
      <c r="N100" s="170"/>
    </row>
    <row r="101" spans="1:14" ht="12" customHeight="1" x14ac:dyDescent="0.2">
      <c r="A101" s="65" t="s">
        <v>633</v>
      </c>
      <c r="B101" s="221">
        <v>0</v>
      </c>
      <c r="C101" s="221">
        <v>58</v>
      </c>
      <c r="D101" s="221">
        <v>3688</v>
      </c>
      <c r="E101" s="221">
        <v>0</v>
      </c>
      <c r="F101" s="221">
        <v>1454</v>
      </c>
      <c r="G101" s="230">
        <v>20879</v>
      </c>
      <c r="H101" s="129">
        <v>1049</v>
      </c>
      <c r="I101" s="230">
        <v>27128</v>
      </c>
      <c r="J101" s="170"/>
      <c r="K101" s="170"/>
      <c r="L101" s="170"/>
      <c r="M101" s="170"/>
      <c r="N101" s="170"/>
    </row>
    <row r="102" spans="1:14" ht="12" customHeight="1" x14ac:dyDescent="0.2">
      <c r="A102" s="65" t="s">
        <v>634</v>
      </c>
      <c r="B102" s="221">
        <v>0</v>
      </c>
      <c r="C102" s="221">
        <v>104</v>
      </c>
      <c r="D102" s="221">
        <v>2408</v>
      </c>
      <c r="E102" s="221">
        <v>0</v>
      </c>
      <c r="F102" s="221">
        <v>1557</v>
      </c>
      <c r="G102" s="230">
        <v>13207</v>
      </c>
      <c r="H102" s="129">
        <v>1792</v>
      </c>
      <c r="I102" s="230">
        <v>19068</v>
      </c>
      <c r="J102" s="170"/>
      <c r="K102" s="170"/>
      <c r="L102" s="170"/>
      <c r="M102" s="170"/>
      <c r="N102" s="170"/>
    </row>
    <row r="103" spans="1:14" ht="12" customHeight="1" x14ac:dyDescent="0.2">
      <c r="A103" s="65" t="s">
        <v>635</v>
      </c>
      <c r="B103" s="221">
        <v>0</v>
      </c>
      <c r="C103" s="221">
        <v>54</v>
      </c>
      <c r="D103" s="221">
        <v>1448</v>
      </c>
      <c r="E103" s="221">
        <v>0</v>
      </c>
      <c r="F103" s="221">
        <v>893</v>
      </c>
      <c r="G103" s="230">
        <v>14259</v>
      </c>
      <c r="H103" s="129">
        <v>776</v>
      </c>
      <c r="I103" s="230">
        <v>17430</v>
      </c>
      <c r="J103" s="170"/>
      <c r="K103" s="170"/>
      <c r="L103" s="792">
        <f>GEOMEAN(G101:G103)</f>
        <v>15783.415168113575</v>
      </c>
      <c r="M103" s="170"/>
      <c r="N103" s="170"/>
    </row>
    <row r="104" spans="1:14" ht="12" customHeight="1" x14ac:dyDescent="0.2">
      <c r="A104" s="65" t="s">
        <v>422</v>
      </c>
      <c r="B104" s="221">
        <v>0</v>
      </c>
      <c r="C104" s="221">
        <v>16</v>
      </c>
      <c r="D104" s="221">
        <v>348</v>
      </c>
      <c r="E104" s="221">
        <v>2</v>
      </c>
      <c r="F104" s="221" t="s">
        <v>310</v>
      </c>
      <c r="G104" s="230" t="s">
        <v>310</v>
      </c>
      <c r="H104" s="129">
        <v>1325</v>
      </c>
      <c r="I104" s="230" t="s">
        <v>310</v>
      </c>
      <c r="J104" s="170"/>
      <c r="K104" s="170"/>
      <c r="L104" s="170"/>
      <c r="M104" s="170"/>
      <c r="N104" s="170"/>
    </row>
    <row r="105" spans="1:14" ht="12" customHeight="1" x14ac:dyDescent="0.2">
      <c r="A105" s="165" t="s">
        <v>130</v>
      </c>
      <c r="B105" s="49"/>
      <c r="C105" s="49"/>
      <c r="D105" s="49"/>
      <c r="E105" s="49"/>
      <c r="F105" s="49"/>
      <c r="G105" s="276" t="s">
        <v>639</v>
      </c>
      <c r="H105" s="49"/>
      <c r="I105" s="49"/>
      <c r="J105" s="49"/>
    </row>
    <row r="106" spans="1:14" ht="12" customHeight="1" x14ac:dyDescent="0.2">
      <c r="A106" s="970" t="s">
        <v>640</v>
      </c>
      <c r="B106" s="970"/>
      <c r="C106" s="970"/>
      <c r="D106" s="970"/>
      <c r="E106" s="970"/>
      <c r="F106" s="970"/>
      <c r="G106" s="970"/>
      <c r="H106" s="970"/>
      <c r="I106" s="970"/>
    </row>
    <row r="107" spans="1:14" ht="12" customHeight="1" x14ac:dyDescent="0.2">
      <c r="A107" s="956" t="s">
        <v>641</v>
      </c>
      <c r="B107" s="956"/>
      <c r="C107" s="956"/>
      <c r="D107" s="956"/>
      <c r="E107" s="956"/>
      <c r="F107" s="956"/>
      <c r="G107" s="956"/>
      <c r="H107" s="956"/>
      <c r="I107" s="956"/>
    </row>
    <row r="108" spans="1:14" ht="12" customHeight="1" x14ac:dyDescent="0.2">
      <c r="A108" s="956" t="s">
        <v>642</v>
      </c>
      <c r="B108" s="956"/>
      <c r="C108" s="956"/>
      <c r="D108" s="956"/>
      <c r="E108" s="956"/>
      <c r="F108" s="956"/>
      <c r="G108" s="956"/>
      <c r="H108" s="956"/>
      <c r="I108" s="956"/>
    </row>
    <row r="109" spans="1:14" ht="12" customHeight="1" x14ac:dyDescent="0.2">
      <c r="A109" s="956" t="s">
        <v>643</v>
      </c>
      <c r="B109" s="956"/>
      <c r="C109" s="956"/>
      <c r="D109" s="956"/>
      <c r="E109" s="956"/>
      <c r="F109" s="956"/>
      <c r="G109" s="956"/>
      <c r="H109" s="956"/>
      <c r="I109" s="956"/>
    </row>
    <row r="110" spans="1:14" ht="12" customHeight="1" x14ac:dyDescent="0.2">
      <c r="A110" s="956" t="s">
        <v>644</v>
      </c>
      <c r="B110" s="956"/>
      <c r="C110" s="956"/>
      <c r="D110" s="956"/>
      <c r="E110" s="956"/>
      <c r="F110" s="956"/>
      <c r="G110" s="956"/>
      <c r="H110" s="956"/>
      <c r="I110" s="956"/>
    </row>
    <row r="111" spans="1:14" ht="12" customHeight="1" x14ac:dyDescent="0.2">
      <c r="A111" s="956" t="s">
        <v>645</v>
      </c>
      <c r="B111" s="956"/>
      <c r="C111" s="956"/>
      <c r="D111" s="956"/>
      <c r="E111" s="956"/>
      <c r="F111" s="956"/>
      <c r="G111" s="956"/>
      <c r="H111" s="956"/>
      <c r="I111" s="956"/>
    </row>
    <row r="112" spans="1:14" ht="12" customHeight="1" x14ac:dyDescent="0.2">
      <c r="A112" s="956" t="s">
        <v>552</v>
      </c>
      <c r="B112" s="956"/>
      <c r="C112" s="956"/>
      <c r="D112" s="956"/>
      <c r="E112" s="956"/>
      <c r="F112" s="956"/>
      <c r="G112" s="956"/>
      <c r="H112" s="956"/>
      <c r="I112" s="956"/>
    </row>
    <row r="113" spans="1:9" ht="33.4" customHeight="1" x14ac:dyDescent="0.2">
      <c r="A113" s="946" t="s">
        <v>646</v>
      </c>
      <c r="B113" s="946"/>
      <c r="C113" s="946"/>
      <c r="D113" s="946"/>
      <c r="E113" s="946"/>
      <c r="F113" s="946"/>
      <c r="G113" s="946"/>
      <c r="H113" s="946"/>
      <c r="I113" s="946"/>
    </row>
    <row r="114" spans="1:9" ht="24.75" customHeight="1" x14ac:dyDescent="0.2">
      <c r="A114" s="946" t="s">
        <v>647</v>
      </c>
      <c r="B114" s="946"/>
      <c r="C114" s="946"/>
      <c r="D114" s="946"/>
      <c r="E114" s="946"/>
      <c r="F114" s="946"/>
      <c r="G114" s="946"/>
      <c r="H114" s="946"/>
      <c r="I114" s="946"/>
    </row>
    <row r="115" spans="1:9" ht="12" customHeight="1" x14ac:dyDescent="0.2">
      <c r="A115" s="946" t="s">
        <v>648</v>
      </c>
      <c r="B115" s="946"/>
      <c r="C115" s="946"/>
      <c r="D115" s="946"/>
      <c r="E115" s="946"/>
      <c r="F115" s="946"/>
      <c r="G115" s="946"/>
      <c r="H115" s="946"/>
      <c r="I115" s="946"/>
    </row>
    <row r="116" spans="1:9" ht="12" customHeight="1" x14ac:dyDescent="0.2">
      <c r="A116" s="59"/>
      <c r="B116" s="59"/>
      <c r="C116" s="59"/>
      <c r="D116" s="59"/>
      <c r="E116" s="59"/>
      <c r="F116" s="59"/>
      <c r="G116" s="59"/>
      <c r="H116" s="59"/>
      <c r="I116" s="59"/>
    </row>
    <row r="117" spans="1:9" ht="21" customHeight="1" x14ac:dyDescent="0.2">
      <c r="A117" s="59"/>
      <c r="B117" s="59"/>
      <c r="C117" s="59"/>
      <c r="D117" s="59"/>
      <c r="E117" s="59"/>
      <c r="F117" s="59"/>
      <c r="G117" s="59"/>
      <c r="H117" s="59"/>
      <c r="I117" s="59"/>
    </row>
    <row r="118" spans="1:9" ht="12" customHeight="1" x14ac:dyDescent="0.2">
      <c r="A118" s="90"/>
      <c r="B118" s="90"/>
      <c r="C118" s="90"/>
      <c r="D118" s="90"/>
      <c r="E118" s="90"/>
      <c r="F118" s="90"/>
      <c r="G118" s="90"/>
      <c r="H118" s="90"/>
      <c r="I118" s="90"/>
    </row>
    <row r="119" spans="1:9" ht="12" customHeight="1" x14ac:dyDescent="0.2">
      <c r="B119" s="63"/>
      <c r="C119" s="63"/>
      <c r="D119" s="63"/>
      <c r="E119" s="63"/>
      <c r="F119" s="63"/>
      <c r="G119" s="63"/>
      <c r="H119" s="63"/>
      <c r="I119" s="63"/>
    </row>
    <row r="123" spans="1:9" s="275" customFormat="1" ht="12" customHeight="1" x14ac:dyDescent="0.2">
      <c r="A123" s="243"/>
      <c r="B123" s="254"/>
      <c r="C123" s="254"/>
      <c r="D123" s="254"/>
      <c r="E123" s="254"/>
      <c r="F123" s="247"/>
      <c r="G123" s="255"/>
      <c r="H123" s="256"/>
      <c r="I123" s="254"/>
    </row>
    <row r="137" spans="1:10" ht="12" customHeight="1" x14ac:dyDescent="0.2">
      <c r="A137" s="357" t="s">
        <v>649</v>
      </c>
      <c r="B137" s="368"/>
      <c r="C137" s="368"/>
      <c r="D137" s="368"/>
      <c r="E137" s="368"/>
      <c r="F137" s="368"/>
      <c r="G137" s="368"/>
      <c r="H137" s="368"/>
      <c r="I137" s="368"/>
      <c r="J137" s="368"/>
    </row>
    <row r="138" spans="1:10" ht="12" customHeight="1" x14ac:dyDescent="0.2">
      <c r="A138" s="820"/>
      <c r="B138" s="836"/>
      <c r="C138" s="1034" t="s">
        <v>574</v>
      </c>
      <c r="D138" s="1034"/>
      <c r="E138" s="1034"/>
      <c r="F138" s="1034"/>
      <c r="G138" s="837"/>
      <c r="H138" s="838"/>
      <c r="I138" s="836"/>
    </row>
    <row r="139" spans="1:10" ht="12" customHeight="1" x14ac:dyDescent="0.2">
      <c r="A139" s="940" t="s">
        <v>8</v>
      </c>
      <c r="B139" s="1035" t="s">
        <v>621</v>
      </c>
      <c r="C139" s="1037" t="s">
        <v>650</v>
      </c>
      <c r="D139" s="1037" t="s">
        <v>623</v>
      </c>
      <c r="E139" s="1037" t="s">
        <v>624</v>
      </c>
      <c r="F139" s="10"/>
      <c r="G139" s="1038" t="s">
        <v>111</v>
      </c>
      <c r="H139" s="1038"/>
      <c r="I139" s="1035" t="s">
        <v>625</v>
      </c>
      <c r="J139" s="1035"/>
    </row>
    <row r="140" spans="1:10" ht="12" customHeight="1" x14ac:dyDescent="0.2">
      <c r="A140" s="966"/>
      <c r="B140" s="1036"/>
      <c r="C140" s="1036"/>
      <c r="D140" s="1036"/>
      <c r="E140" s="1036"/>
      <c r="F140" s="359" t="s">
        <v>607</v>
      </c>
      <c r="G140" s="762" t="s">
        <v>307</v>
      </c>
      <c r="H140" s="360" t="s">
        <v>608</v>
      </c>
      <c r="I140" s="1036"/>
      <c r="J140" s="1036"/>
    </row>
    <row r="141" spans="1:10" ht="12" customHeight="1" x14ac:dyDescent="0.25">
      <c r="A141" s="399" t="str">
        <f>A5</f>
        <v>SPRING Chinook</v>
      </c>
      <c r="B141" s="369"/>
      <c r="C141" s="369"/>
      <c r="D141" s="369"/>
      <c r="E141" s="369"/>
      <c r="F141" s="369"/>
      <c r="G141" s="369"/>
      <c r="H141" s="369"/>
      <c r="I141" s="369"/>
    </row>
    <row r="142" spans="1:10" ht="12" customHeight="1" x14ac:dyDescent="0.2">
      <c r="A142" s="90" t="s">
        <v>44</v>
      </c>
      <c r="B142" s="129" t="s">
        <v>24</v>
      </c>
      <c r="C142" s="129" t="s">
        <v>24</v>
      </c>
      <c r="D142" s="129" t="s">
        <v>24</v>
      </c>
      <c r="E142" s="129">
        <f>AVERAGE(E11:E15)</f>
        <v>56.666666666666664</v>
      </c>
      <c r="F142" s="129">
        <f>AVERAGE(F11:F15)</f>
        <v>5</v>
      </c>
      <c r="G142" s="37">
        <f>AVERAGE(G11:G15)</f>
        <v>923.8</v>
      </c>
      <c r="H142" s="129" t="s">
        <v>24</v>
      </c>
      <c r="I142" s="129">
        <f>AVERAGE(I11:I15)</f>
        <v>962.8</v>
      </c>
    </row>
    <row r="143" spans="1:10" ht="12" customHeight="1" x14ac:dyDescent="0.2">
      <c r="A143" s="90" t="s">
        <v>45</v>
      </c>
      <c r="B143" s="129" t="s">
        <v>24</v>
      </c>
      <c r="C143" s="129" t="s">
        <v>24</v>
      </c>
      <c r="D143" s="129" t="s">
        <v>166</v>
      </c>
      <c r="E143" s="129">
        <f>AVERAGE(E16:E20)</f>
        <v>143</v>
      </c>
      <c r="F143" s="129">
        <f>AVERAGE(F16:F20)</f>
        <v>6</v>
      </c>
      <c r="G143" s="37">
        <f>AVERAGE(G16:G20)</f>
        <v>1875.4</v>
      </c>
      <c r="H143" s="129" t="s">
        <v>24</v>
      </c>
      <c r="I143" s="129">
        <f>AVERAGE(I16:I20)</f>
        <v>2024.4</v>
      </c>
    </row>
    <row r="144" spans="1:10" ht="12" customHeight="1" x14ac:dyDescent="0.2">
      <c r="A144" s="90" t="s">
        <v>46</v>
      </c>
      <c r="B144" s="129" t="s">
        <v>24</v>
      </c>
      <c r="C144" s="129" t="s">
        <v>24</v>
      </c>
      <c r="D144" s="129">
        <f>AVERAGE(D21:D25)</f>
        <v>0</v>
      </c>
      <c r="E144" s="129">
        <f>AVERAGE(E21:E25)</f>
        <v>93.6</v>
      </c>
      <c r="F144" s="129">
        <f>AVERAGE(F21:F25)</f>
        <v>15.4</v>
      </c>
      <c r="G144" s="37">
        <f>AVERAGE(G21:G25)</f>
        <v>1565.8</v>
      </c>
      <c r="H144" s="129" t="s">
        <v>24</v>
      </c>
      <c r="I144" s="129">
        <f>AVERAGE(I21:I25)</f>
        <v>1674.8</v>
      </c>
    </row>
    <row r="145" spans="1:9" ht="12" customHeight="1" x14ac:dyDescent="0.2">
      <c r="A145" s="65" t="s">
        <v>47</v>
      </c>
      <c r="B145" s="129" t="s">
        <v>24</v>
      </c>
      <c r="C145" s="129" t="s">
        <v>24</v>
      </c>
      <c r="D145" s="129">
        <f>AVERAGE(D26:D30)</f>
        <v>36.4</v>
      </c>
      <c r="E145" s="129">
        <f>AVERAGE(E26:E30)</f>
        <v>164.8</v>
      </c>
      <c r="F145" s="129">
        <f>AVERAGE(F26:F30)</f>
        <v>100</v>
      </c>
      <c r="G145" s="37">
        <f>AVERAGE(G26:G30)</f>
        <v>3146</v>
      </c>
      <c r="H145" s="129" t="str">
        <f>H26</f>
        <v>-</v>
      </c>
      <c r="I145" s="129">
        <f>AVERAGE(I26:I30)</f>
        <v>3447.2</v>
      </c>
    </row>
    <row r="146" spans="1:9" ht="12" customHeight="1" x14ac:dyDescent="0.2">
      <c r="A146" s="65" t="s">
        <v>48</v>
      </c>
      <c r="B146" s="129" t="s">
        <v>24</v>
      </c>
      <c r="C146" s="129" t="s">
        <v>24</v>
      </c>
      <c r="D146" s="129">
        <f>AVERAGE(D31:D35)</f>
        <v>45.6</v>
      </c>
      <c r="E146" s="129">
        <f>AVERAGE(E31:E35)</f>
        <v>249</v>
      </c>
      <c r="F146" s="129">
        <f>AVERAGE(F31:F35)</f>
        <v>132</v>
      </c>
      <c r="G146" s="37">
        <f>AVERAGE(G31:G35)</f>
        <v>2905</v>
      </c>
      <c r="H146" s="129" t="str">
        <f>H27</f>
        <v>-</v>
      </c>
      <c r="I146" s="129">
        <f>AVERAGE(I31:I35)</f>
        <v>3331.6</v>
      </c>
    </row>
    <row r="147" spans="1:9" ht="12" customHeight="1" x14ac:dyDescent="0.2">
      <c r="A147" s="65" t="s">
        <v>49</v>
      </c>
      <c r="B147" s="129" t="str">
        <f>B36</f>
        <v>-</v>
      </c>
      <c r="C147" s="129" t="str">
        <f t="shared" ref="C147" si="3">C36</f>
        <v>-</v>
      </c>
      <c r="D147" s="129">
        <f>AVERAGE(D36:D40)</f>
        <v>6</v>
      </c>
      <c r="E147" s="129">
        <f t="shared" ref="E147:G147" si="4">AVERAGE(E36:E40)</f>
        <v>90.8</v>
      </c>
      <c r="F147" s="129">
        <f t="shared" si="4"/>
        <v>36.4</v>
      </c>
      <c r="G147" s="37">
        <f t="shared" si="4"/>
        <v>1750.8</v>
      </c>
      <c r="H147" s="129" t="str">
        <f t="shared" ref="H147" si="5">H36</f>
        <v>-</v>
      </c>
      <c r="I147" s="129">
        <f t="shared" ref="I147" si="6">AVERAGE(I36:I40)</f>
        <v>1884</v>
      </c>
    </row>
    <row r="148" spans="1:9" ht="12" customHeight="1" x14ac:dyDescent="0.2">
      <c r="A148" s="65">
        <v>2011</v>
      </c>
      <c r="B148" s="129" t="str">
        <f t="shared" ref="B148:I156" si="7">B41</f>
        <v>-</v>
      </c>
      <c r="C148" s="129" t="str">
        <f t="shared" si="7"/>
        <v>-</v>
      </c>
      <c r="D148" s="129">
        <f t="shared" si="7"/>
        <v>10</v>
      </c>
      <c r="E148" s="129">
        <f t="shared" si="7"/>
        <v>0</v>
      </c>
      <c r="F148" s="129">
        <f t="shared" si="7"/>
        <v>0</v>
      </c>
      <c r="G148" s="149">
        <f t="shared" si="7"/>
        <v>2563</v>
      </c>
      <c r="H148" s="129" t="str">
        <f t="shared" si="7"/>
        <v>-</v>
      </c>
      <c r="I148" s="129">
        <f t="shared" si="7"/>
        <v>2573</v>
      </c>
    </row>
    <row r="149" spans="1:9" ht="12" customHeight="1" x14ac:dyDescent="0.2">
      <c r="A149" s="65">
        <v>2012</v>
      </c>
      <c r="B149" s="129" t="str">
        <f t="shared" si="7"/>
        <v>-</v>
      </c>
      <c r="C149" s="129" t="str">
        <f t="shared" si="7"/>
        <v>-</v>
      </c>
      <c r="D149" s="129">
        <f t="shared" si="7"/>
        <v>6</v>
      </c>
      <c r="E149" s="129">
        <f t="shared" si="7"/>
        <v>201</v>
      </c>
      <c r="F149" s="129">
        <f t="shared" si="7"/>
        <v>66</v>
      </c>
      <c r="G149" s="149">
        <f t="shared" si="7"/>
        <v>878</v>
      </c>
      <c r="H149" s="129" t="str">
        <f t="shared" si="7"/>
        <v>-</v>
      </c>
      <c r="I149" s="129">
        <f t="shared" si="7"/>
        <v>1151</v>
      </c>
    </row>
    <row r="150" spans="1:9" ht="12" customHeight="1" x14ac:dyDescent="0.2">
      <c r="A150" s="65">
        <v>2013</v>
      </c>
      <c r="B150" s="129" t="str">
        <f t="shared" si="7"/>
        <v>-</v>
      </c>
      <c r="C150" s="129" t="str">
        <f t="shared" si="7"/>
        <v>-</v>
      </c>
      <c r="D150" s="129">
        <f t="shared" si="7"/>
        <v>31</v>
      </c>
      <c r="E150" s="129" t="str">
        <f t="shared" si="7"/>
        <v>NA</v>
      </c>
      <c r="F150" s="129">
        <f t="shared" si="7"/>
        <v>148</v>
      </c>
      <c r="G150" s="149">
        <f t="shared" si="7"/>
        <v>2459</v>
      </c>
      <c r="H150" s="129" t="str">
        <f t="shared" si="7"/>
        <v>-</v>
      </c>
      <c r="I150" s="129">
        <f t="shared" si="7"/>
        <v>2638</v>
      </c>
    </row>
    <row r="151" spans="1:9" ht="12" customHeight="1" x14ac:dyDescent="0.2">
      <c r="A151" s="65">
        <v>2014</v>
      </c>
      <c r="B151" s="129" t="str">
        <f t="shared" si="7"/>
        <v>-</v>
      </c>
      <c r="C151" s="129" t="str">
        <f t="shared" si="7"/>
        <v>-</v>
      </c>
      <c r="D151" s="129">
        <f t="shared" si="7"/>
        <v>14</v>
      </c>
      <c r="E151" s="129" t="str">
        <f t="shared" si="7"/>
        <v>NA</v>
      </c>
      <c r="F151" s="129">
        <f t="shared" si="7"/>
        <v>62</v>
      </c>
      <c r="G151" s="149">
        <f t="shared" si="7"/>
        <v>1583</v>
      </c>
      <c r="H151" s="129" t="str">
        <f t="shared" si="7"/>
        <v>-</v>
      </c>
      <c r="I151" s="129">
        <f t="shared" si="7"/>
        <v>1659</v>
      </c>
    </row>
    <row r="152" spans="1:9" ht="12" customHeight="1" x14ac:dyDescent="0.2">
      <c r="A152" s="65">
        <v>2015</v>
      </c>
      <c r="B152" s="129" t="str">
        <f t="shared" si="7"/>
        <v>-</v>
      </c>
      <c r="C152" s="129" t="str">
        <f t="shared" si="7"/>
        <v>-</v>
      </c>
      <c r="D152" s="129">
        <f t="shared" si="7"/>
        <v>32</v>
      </c>
      <c r="E152" s="129">
        <f t="shared" si="7"/>
        <v>156</v>
      </c>
      <c r="F152" s="129">
        <f t="shared" si="7"/>
        <v>36</v>
      </c>
      <c r="G152" s="149">
        <f t="shared" si="7"/>
        <v>1841</v>
      </c>
      <c r="H152" s="129" t="str">
        <f t="shared" si="7"/>
        <v>-</v>
      </c>
      <c r="I152" s="129">
        <f t="shared" si="7"/>
        <v>2065</v>
      </c>
    </row>
    <row r="153" spans="1:9" ht="12" customHeight="1" x14ac:dyDescent="0.2">
      <c r="A153" s="65">
        <v>2016</v>
      </c>
      <c r="B153" s="129" t="str">
        <f t="shared" si="7"/>
        <v>-</v>
      </c>
      <c r="C153" s="129" t="str">
        <f t="shared" si="7"/>
        <v>-</v>
      </c>
      <c r="D153" s="129">
        <f t="shared" si="7"/>
        <v>7</v>
      </c>
      <c r="E153" s="129">
        <f t="shared" si="7"/>
        <v>104</v>
      </c>
      <c r="F153" s="129">
        <f t="shared" si="7"/>
        <v>19</v>
      </c>
      <c r="G153" s="149">
        <f t="shared" si="7"/>
        <v>926</v>
      </c>
      <c r="H153" s="129" t="str">
        <f t="shared" si="7"/>
        <v>-</v>
      </c>
      <c r="I153" s="129">
        <f t="shared" si="7"/>
        <v>1056</v>
      </c>
    </row>
    <row r="154" spans="1:9" ht="12" customHeight="1" x14ac:dyDescent="0.2">
      <c r="A154" s="65" t="s">
        <v>630</v>
      </c>
      <c r="B154" s="129" t="str">
        <f t="shared" si="7"/>
        <v>-</v>
      </c>
      <c r="C154" s="129" t="str">
        <f t="shared" si="7"/>
        <v>-</v>
      </c>
      <c r="D154" s="129">
        <f t="shared" si="7"/>
        <v>1</v>
      </c>
      <c r="E154" s="129">
        <f t="shared" si="7"/>
        <v>6</v>
      </c>
      <c r="F154" s="129">
        <f t="shared" si="7"/>
        <v>0</v>
      </c>
      <c r="G154" s="149">
        <f t="shared" si="7"/>
        <v>1384</v>
      </c>
      <c r="H154" s="129" t="str">
        <f t="shared" si="7"/>
        <v>-</v>
      </c>
      <c r="I154" s="129">
        <f t="shared" si="7"/>
        <v>1391</v>
      </c>
    </row>
    <row r="155" spans="1:9" ht="12" customHeight="1" x14ac:dyDescent="0.2">
      <c r="A155" s="65" t="s">
        <v>631</v>
      </c>
      <c r="B155" s="129" t="str">
        <f t="shared" si="7"/>
        <v>-</v>
      </c>
      <c r="C155" s="129" t="str">
        <f t="shared" si="7"/>
        <v>-</v>
      </c>
      <c r="D155" s="129">
        <f t="shared" si="7"/>
        <v>0</v>
      </c>
      <c r="E155" s="129">
        <f t="shared" si="7"/>
        <v>26</v>
      </c>
      <c r="F155" s="129">
        <f t="shared" si="7"/>
        <v>7</v>
      </c>
      <c r="G155" s="149">
        <f t="shared" si="7"/>
        <v>493</v>
      </c>
      <c r="H155" s="129" t="str">
        <f t="shared" si="7"/>
        <v>-</v>
      </c>
      <c r="I155" s="129">
        <f t="shared" si="7"/>
        <v>526</v>
      </c>
    </row>
    <row r="156" spans="1:9" ht="12" customHeight="1" x14ac:dyDescent="0.2">
      <c r="A156" s="65" t="s">
        <v>632</v>
      </c>
      <c r="B156" s="129" t="str">
        <f t="shared" si="7"/>
        <v>-</v>
      </c>
      <c r="C156" s="129" t="str">
        <f t="shared" si="7"/>
        <v>-</v>
      </c>
      <c r="D156" s="129">
        <f t="shared" si="7"/>
        <v>0</v>
      </c>
      <c r="E156" s="129">
        <f t="shared" si="7"/>
        <v>1</v>
      </c>
      <c r="F156" s="129">
        <f t="shared" si="7"/>
        <v>0</v>
      </c>
      <c r="G156" s="149">
        <f t="shared" si="7"/>
        <v>983</v>
      </c>
      <c r="H156" s="129" t="str">
        <f t="shared" si="7"/>
        <v>-</v>
      </c>
      <c r="I156" s="129">
        <f t="shared" si="7"/>
        <v>984</v>
      </c>
    </row>
    <row r="157" spans="1:9" ht="12" customHeight="1" x14ac:dyDescent="0.2">
      <c r="A157" s="65" t="s">
        <v>633</v>
      </c>
      <c r="B157" s="129" t="str">
        <f t="shared" ref="B157:I157" si="8">B50</f>
        <v>-</v>
      </c>
      <c r="C157" s="129" t="str">
        <f t="shared" si="8"/>
        <v>-</v>
      </c>
      <c r="D157" s="129">
        <f t="shared" si="8"/>
        <v>0</v>
      </c>
      <c r="E157" s="129">
        <f t="shared" si="8"/>
        <v>1</v>
      </c>
      <c r="F157" s="129">
        <f t="shared" si="8"/>
        <v>0</v>
      </c>
      <c r="G157" s="149">
        <f t="shared" si="8"/>
        <v>2828</v>
      </c>
      <c r="H157" s="129" t="str">
        <f t="shared" si="8"/>
        <v>-</v>
      </c>
      <c r="I157" s="129">
        <f t="shared" si="8"/>
        <v>2829</v>
      </c>
    </row>
    <row r="158" spans="1:9" ht="12" customHeight="1" x14ac:dyDescent="0.2">
      <c r="A158" s="65" t="s">
        <v>634</v>
      </c>
      <c r="B158" s="129" t="str">
        <f t="shared" ref="B158:I158" si="9">B51</f>
        <v>-</v>
      </c>
      <c r="C158" s="129" t="str">
        <f t="shared" si="9"/>
        <v>-</v>
      </c>
      <c r="D158" s="129">
        <f t="shared" si="9"/>
        <v>0</v>
      </c>
      <c r="E158" s="129">
        <f t="shared" si="9"/>
        <v>1</v>
      </c>
      <c r="F158" s="129">
        <f t="shared" si="9"/>
        <v>0</v>
      </c>
      <c r="G158" s="149">
        <f t="shared" si="9"/>
        <v>2573</v>
      </c>
      <c r="H158" s="129" t="str">
        <f t="shared" si="9"/>
        <v>-</v>
      </c>
      <c r="I158" s="129">
        <f t="shared" si="9"/>
        <v>2574</v>
      </c>
    </row>
    <row r="159" spans="1:9" ht="12" customHeight="1" x14ac:dyDescent="0.2">
      <c r="A159" s="65" t="s">
        <v>635</v>
      </c>
      <c r="B159" s="129" t="str">
        <f t="shared" ref="B159:I159" si="10">B52</f>
        <v>-</v>
      </c>
      <c r="C159" s="129" t="str">
        <f t="shared" si="10"/>
        <v>-</v>
      </c>
      <c r="D159" s="129">
        <f t="shared" si="10"/>
        <v>0</v>
      </c>
      <c r="E159" s="129">
        <f t="shared" si="10"/>
        <v>0</v>
      </c>
      <c r="F159" s="129">
        <f t="shared" si="10"/>
        <v>0</v>
      </c>
      <c r="G159" s="149">
        <f t="shared" si="10"/>
        <v>1348</v>
      </c>
      <c r="H159" s="129" t="str">
        <f t="shared" si="10"/>
        <v>-</v>
      </c>
      <c r="I159" s="129">
        <f t="shared" si="10"/>
        <v>1348</v>
      </c>
    </row>
    <row r="160" spans="1:9" ht="12" customHeight="1" x14ac:dyDescent="0.2">
      <c r="A160" s="65" t="s">
        <v>422</v>
      </c>
      <c r="B160" s="129" t="str">
        <f t="shared" ref="B160:I160" si="11">B53</f>
        <v>-</v>
      </c>
      <c r="C160" s="129" t="str">
        <f t="shared" si="11"/>
        <v>-</v>
      </c>
      <c r="D160" s="129">
        <f t="shared" si="11"/>
        <v>0</v>
      </c>
      <c r="E160" s="129">
        <f t="shared" si="11"/>
        <v>0</v>
      </c>
      <c r="F160" s="129">
        <f t="shared" si="11"/>
        <v>0</v>
      </c>
      <c r="G160" s="149" t="str">
        <f t="shared" si="11"/>
        <v>NA</v>
      </c>
      <c r="H160" s="129" t="str">
        <f t="shared" si="11"/>
        <v>-</v>
      </c>
      <c r="I160" s="129" t="str">
        <f t="shared" si="11"/>
        <v>NA</v>
      </c>
    </row>
    <row r="161" spans="1:10" ht="12" customHeight="1" x14ac:dyDescent="0.2">
      <c r="A161" s="66" t="s">
        <v>130</v>
      </c>
      <c r="B161" s="398"/>
      <c r="C161" s="398"/>
      <c r="D161" s="398"/>
      <c r="E161" s="398"/>
      <c r="F161" s="398"/>
      <c r="G161" s="276">
        <v>1400</v>
      </c>
      <c r="H161" s="398"/>
      <c r="I161" s="49" t="s">
        <v>636</v>
      </c>
      <c r="J161" s="49" t="s">
        <v>636</v>
      </c>
    </row>
    <row r="163" spans="1:10" ht="12" customHeight="1" x14ac:dyDescent="0.2">
      <c r="A163" s="357" t="s">
        <v>651</v>
      </c>
      <c r="B163" s="357"/>
      <c r="C163" s="357"/>
      <c r="D163" s="357"/>
      <c r="E163" s="357"/>
      <c r="F163" s="357"/>
      <c r="G163" s="357"/>
      <c r="H163" s="357"/>
      <c r="I163" s="357"/>
      <c r="J163" s="357"/>
    </row>
    <row r="164" spans="1:10" ht="12" customHeight="1" x14ac:dyDescent="0.2">
      <c r="A164" s="820"/>
      <c r="B164" s="836"/>
      <c r="C164" s="1034" t="s">
        <v>574</v>
      </c>
      <c r="D164" s="1034"/>
      <c r="E164" s="1034"/>
      <c r="F164" s="1034"/>
      <c r="G164" s="837"/>
      <c r="H164" s="838"/>
      <c r="I164" s="836"/>
    </row>
    <row r="165" spans="1:10" ht="12" customHeight="1" x14ac:dyDescent="0.2">
      <c r="A165" s="940" t="s">
        <v>8</v>
      </c>
      <c r="B165" s="1035" t="s">
        <v>621</v>
      </c>
      <c r="C165" s="1035" t="s">
        <v>622</v>
      </c>
      <c r="D165" s="1035" t="s">
        <v>623</v>
      </c>
      <c r="E165" s="1035" t="s">
        <v>624</v>
      </c>
      <c r="F165" s="10"/>
      <c r="G165" s="1038" t="s">
        <v>111</v>
      </c>
      <c r="H165" s="1038"/>
      <c r="I165" s="1035" t="s">
        <v>625</v>
      </c>
      <c r="J165" s="1035"/>
    </row>
    <row r="166" spans="1:10" ht="12" customHeight="1" x14ac:dyDescent="0.2">
      <c r="A166" s="966"/>
      <c r="B166" s="1036"/>
      <c r="C166" s="1036"/>
      <c r="D166" s="1036"/>
      <c r="E166" s="1036"/>
      <c r="F166" s="359" t="s">
        <v>607</v>
      </c>
      <c r="G166" s="762" t="s">
        <v>652</v>
      </c>
      <c r="H166" s="360" t="s">
        <v>608</v>
      </c>
      <c r="I166" s="1036"/>
      <c r="J166" s="1036"/>
    </row>
    <row r="167" spans="1:10" ht="12" customHeight="1" x14ac:dyDescent="0.25">
      <c r="A167" s="399" t="str">
        <f>A56</f>
        <v>FALL Chinook</v>
      </c>
      <c r="B167" s="369"/>
      <c r="C167" s="369"/>
      <c r="D167" s="369"/>
      <c r="E167" s="369"/>
      <c r="F167" s="369"/>
      <c r="G167" s="369"/>
      <c r="H167" s="369"/>
      <c r="I167" s="369"/>
    </row>
    <row r="168" spans="1:10" ht="12" customHeight="1" x14ac:dyDescent="0.2">
      <c r="A168" s="90" t="s">
        <v>44</v>
      </c>
      <c r="B168" s="129">
        <f t="shared" ref="B168:I168" si="12">AVERAGE(B62:B66)</f>
        <v>602.4</v>
      </c>
      <c r="C168" s="129">
        <f t="shared" si="12"/>
        <v>963.6</v>
      </c>
      <c r="D168" s="129">
        <f t="shared" si="12"/>
        <v>3524.2</v>
      </c>
      <c r="E168" s="129">
        <f t="shared" si="12"/>
        <v>465.4</v>
      </c>
      <c r="F168" s="129">
        <f t="shared" si="12"/>
        <v>267.8</v>
      </c>
      <c r="G168" s="37">
        <f t="shared" si="12"/>
        <v>9.84</v>
      </c>
      <c r="H168" s="129">
        <f t="shared" si="12"/>
        <v>742.2</v>
      </c>
      <c r="I168" s="149">
        <f t="shared" si="12"/>
        <v>5973.04</v>
      </c>
    </row>
    <row r="169" spans="1:10" ht="12" customHeight="1" x14ac:dyDescent="0.2">
      <c r="A169" s="90" t="s">
        <v>45</v>
      </c>
      <c r="B169" s="129">
        <f t="shared" ref="B169:I169" si="13">AVERAGE(B67:B71)</f>
        <v>693.6</v>
      </c>
      <c r="C169" s="129">
        <f t="shared" si="13"/>
        <v>4121.8</v>
      </c>
      <c r="D169" s="129">
        <f t="shared" si="13"/>
        <v>10414</v>
      </c>
      <c r="E169" s="129">
        <f t="shared" si="13"/>
        <v>596.79999999999995</v>
      </c>
      <c r="F169" s="129">
        <f t="shared" si="13"/>
        <v>1340.2</v>
      </c>
      <c r="G169" s="37">
        <f t="shared" si="13"/>
        <v>20730.2</v>
      </c>
      <c r="H169" s="129">
        <f t="shared" si="13"/>
        <v>1318.9639999999999</v>
      </c>
      <c r="I169" s="149">
        <f t="shared" si="13"/>
        <v>38521.964</v>
      </c>
      <c r="J169" s="787" t="s">
        <v>18</v>
      </c>
    </row>
    <row r="170" spans="1:10" ht="12" customHeight="1" x14ac:dyDescent="0.2">
      <c r="A170" s="90" t="s">
        <v>46</v>
      </c>
      <c r="B170" s="129">
        <f t="shared" ref="B170:I170" si="14">AVERAGE(B72:B76)</f>
        <v>205.8</v>
      </c>
      <c r="C170" s="129">
        <f t="shared" si="14"/>
        <v>5000.3999999999996</v>
      </c>
      <c r="D170" s="129">
        <f t="shared" si="14"/>
        <v>7750.4</v>
      </c>
      <c r="E170" s="129">
        <f t="shared" si="14"/>
        <v>901.2</v>
      </c>
      <c r="F170" s="129">
        <f t="shared" si="14"/>
        <v>3793.8</v>
      </c>
      <c r="G170" s="37">
        <f t="shared" si="14"/>
        <v>14276</v>
      </c>
      <c r="H170" s="129">
        <f t="shared" si="14"/>
        <v>3006.3465999999999</v>
      </c>
      <c r="I170" s="149">
        <f t="shared" si="14"/>
        <v>34728.1466</v>
      </c>
      <c r="J170" s="787" t="s">
        <v>18</v>
      </c>
    </row>
    <row r="171" spans="1:10" ht="12" customHeight="1" x14ac:dyDescent="0.2">
      <c r="A171" s="65" t="s">
        <v>47</v>
      </c>
      <c r="B171" s="129">
        <f>AVERAGE(B77:B81)</f>
        <v>169.6</v>
      </c>
      <c r="C171" s="129">
        <f t="shared" ref="C171:I171" si="15">AVERAGE(C77:C81)</f>
        <v>1047.5999999999999</v>
      </c>
      <c r="D171" s="129">
        <f t="shared" si="15"/>
        <v>4009.6</v>
      </c>
      <c r="E171" s="129">
        <f t="shared" si="15"/>
        <v>74.2</v>
      </c>
      <c r="F171" s="129">
        <f t="shared" si="15"/>
        <v>2976.6</v>
      </c>
      <c r="G171" s="37">
        <f t="shared" si="15"/>
        <v>14134.4</v>
      </c>
      <c r="H171" s="129">
        <f t="shared" si="15"/>
        <v>2183.8087999999998</v>
      </c>
      <c r="I171" s="149">
        <f t="shared" si="15"/>
        <v>24426.2088</v>
      </c>
      <c r="J171" s="787" t="s">
        <v>18</v>
      </c>
    </row>
    <row r="172" spans="1:10" ht="12" customHeight="1" x14ac:dyDescent="0.2">
      <c r="A172" s="65" t="s">
        <v>48</v>
      </c>
      <c r="B172" s="129">
        <f>AVERAGE(B82:B86)</f>
        <v>8</v>
      </c>
      <c r="C172" s="129">
        <f t="shared" ref="C172:I172" si="16">AVERAGE(C82:C86)</f>
        <v>684.35</v>
      </c>
      <c r="D172" s="129">
        <f t="shared" si="16"/>
        <v>2291.4</v>
      </c>
      <c r="E172" s="129">
        <f t="shared" si="16"/>
        <v>9.8000000000000007</v>
      </c>
      <c r="F172" s="129">
        <f t="shared" si="16"/>
        <v>2687.2</v>
      </c>
      <c r="G172" s="37">
        <f t="shared" si="16"/>
        <v>18534.400000000001</v>
      </c>
      <c r="H172" s="129">
        <f t="shared" si="16"/>
        <v>761</v>
      </c>
      <c r="I172" s="149">
        <f t="shared" si="16"/>
        <v>24968.15</v>
      </c>
    </row>
    <row r="173" spans="1:10" ht="12" customHeight="1" x14ac:dyDescent="0.2">
      <c r="A173" s="65" t="s">
        <v>49</v>
      </c>
      <c r="B173" s="129">
        <f>AVERAGE(B87:B91)</f>
        <v>0</v>
      </c>
      <c r="C173" s="129">
        <f>AVERAGE(C87:C91)</f>
        <v>886.75399999999991</v>
      </c>
      <c r="D173" s="129">
        <f t="shared" ref="D173:I173" si="17">AVERAGE(D87:D91)</f>
        <v>2795.2</v>
      </c>
      <c r="E173" s="129">
        <f t="shared" si="17"/>
        <v>3.8</v>
      </c>
      <c r="F173" s="129">
        <f t="shared" si="17"/>
        <v>1238.4000000000001</v>
      </c>
      <c r="G173" s="37">
        <f>AVERAGE(G87:G91)</f>
        <v>14676.8</v>
      </c>
      <c r="H173" s="129">
        <f t="shared" si="17"/>
        <v>868</v>
      </c>
      <c r="I173" s="149">
        <f t="shared" si="17"/>
        <v>20468.953999999998</v>
      </c>
    </row>
    <row r="174" spans="1:10" ht="12" customHeight="1" x14ac:dyDescent="0.2">
      <c r="A174" s="65">
        <v>2011</v>
      </c>
      <c r="B174" s="129">
        <f t="shared" ref="B174:I174" si="18">B92</f>
        <v>0</v>
      </c>
      <c r="C174" s="129">
        <f t="shared" si="18"/>
        <v>2298.42</v>
      </c>
      <c r="D174" s="129">
        <f t="shared" si="18"/>
        <v>6402</v>
      </c>
      <c r="E174" s="129">
        <f t="shared" si="18"/>
        <v>0</v>
      </c>
      <c r="F174" s="129">
        <f t="shared" si="18"/>
        <v>3086</v>
      </c>
      <c r="G174" s="149">
        <f t="shared" si="18"/>
        <v>22870</v>
      </c>
      <c r="H174" s="129">
        <f t="shared" si="18"/>
        <v>1363</v>
      </c>
      <c r="I174" s="149">
        <f t="shared" si="18"/>
        <v>36019.42</v>
      </c>
    </row>
    <row r="175" spans="1:10" ht="12" customHeight="1" x14ac:dyDescent="0.2">
      <c r="A175" s="65">
        <v>2012</v>
      </c>
      <c r="B175" s="129">
        <f t="shared" ref="B175:B186" si="19">B93</f>
        <v>0</v>
      </c>
      <c r="C175" s="129">
        <f t="shared" ref="C175" si="20">C93</f>
        <v>1730.5700000000002</v>
      </c>
      <c r="D175" s="129">
        <f t="shared" ref="D175:I180" si="21">D93</f>
        <v>3988</v>
      </c>
      <c r="E175" s="129">
        <f t="shared" si="21"/>
        <v>3</v>
      </c>
      <c r="F175" s="129">
        <f t="shared" si="21"/>
        <v>4490</v>
      </c>
      <c r="G175" s="149">
        <f t="shared" si="21"/>
        <v>14032</v>
      </c>
      <c r="H175" s="129">
        <f t="shared" si="21"/>
        <v>862</v>
      </c>
      <c r="I175" s="149">
        <f t="shared" si="21"/>
        <v>25105.57</v>
      </c>
    </row>
    <row r="176" spans="1:10" ht="12" customHeight="1" x14ac:dyDescent="0.2">
      <c r="A176" s="65">
        <v>2013</v>
      </c>
      <c r="B176" s="129">
        <f t="shared" si="19"/>
        <v>0</v>
      </c>
      <c r="C176" s="129">
        <f t="shared" ref="C176" si="22">C94</f>
        <v>103.41000000000001</v>
      </c>
      <c r="D176" s="129">
        <f t="shared" si="21"/>
        <v>2875</v>
      </c>
      <c r="E176" s="129">
        <f t="shared" si="21"/>
        <v>0</v>
      </c>
      <c r="F176" s="129">
        <f t="shared" si="21"/>
        <v>3618</v>
      </c>
      <c r="G176" s="149">
        <f t="shared" si="21"/>
        <v>12503</v>
      </c>
      <c r="H176" s="129">
        <f t="shared" si="21"/>
        <v>701</v>
      </c>
      <c r="I176" s="149">
        <f t="shared" si="21"/>
        <v>19800.41</v>
      </c>
    </row>
    <row r="177" spans="1:10" ht="12" customHeight="1" x14ac:dyDescent="0.2">
      <c r="A177" s="65">
        <v>2014</v>
      </c>
      <c r="B177" s="129">
        <f t="shared" si="19"/>
        <v>0</v>
      </c>
      <c r="C177" s="129">
        <f t="shared" ref="C177" si="23">C95</f>
        <v>72.680000000000007</v>
      </c>
      <c r="D177" s="129">
        <f t="shared" si="21"/>
        <v>5094</v>
      </c>
      <c r="E177" s="129">
        <f t="shared" si="21"/>
        <v>2</v>
      </c>
      <c r="F177" s="129">
        <f t="shared" si="21"/>
        <v>1124</v>
      </c>
      <c r="G177" s="149">
        <f t="shared" si="21"/>
        <v>11893</v>
      </c>
      <c r="H177" s="129">
        <f t="shared" si="21"/>
        <v>1676</v>
      </c>
      <c r="I177" s="149">
        <f t="shared" si="21"/>
        <v>19861.68</v>
      </c>
    </row>
    <row r="178" spans="1:10" ht="12" customHeight="1" x14ac:dyDescent="0.2">
      <c r="A178" s="65">
        <v>2015</v>
      </c>
      <c r="B178" s="129">
        <f t="shared" si="19"/>
        <v>0</v>
      </c>
      <c r="C178" s="129">
        <f t="shared" ref="C178" si="24">C96</f>
        <v>165.93</v>
      </c>
      <c r="D178" s="129">
        <f t="shared" si="21"/>
        <v>10496</v>
      </c>
      <c r="E178" s="129">
        <f t="shared" si="21"/>
        <v>0</v>
      </c>
      <c r="F178" s="129">
        <f t="shared" si="21"/>
        <v>3644</v>
      </c>
      <c r="G178" s="149">
        <f t="shared" si="21"/>
        <v>17305</v>
      </c>
      <c r="H178" s="129">
        <f t="shared" si="21"/>
        <v>2182</v>
      </c>
      <c r="I178" s="149">
        <f t="shared" si="21"/>
        <v>33792.93</v>
      </c>
    </row>
    <row r="179" spans="1:10" ht="12" customHeight="1" x14ac:dyDescent="0.2">
      <c r="A179" s="65">
        <v>2016</v>
      </c>
      <c r="B179" s="129">
        <f t="shared" si="19"/>
        <v>0</v>
      </c>
      <c r="C179" s="129">
        <f t="shared" ref="C179" si="25">C97</f>
        <v>35.748000000000005</v>
      </c>
      <c r="D179" s="129">
        <f t="shared" si="21"/>
        <v>2060</v>
      </c>
      <c r="E179" s="129">
        <f t="shared" si="21"/>
        <v>2</v>
      </c>
      <c r="F179" s="129">
        <f t="shared" si="21"/>
        <v>2837</v>
      </c>
      <c r="G179" s="149">
        <f t="shared" si="21"/>
        <v>11248</v>
      </c>
      <c r="H179" s="129">
        <f t="shared" si="21"/>
        <v>990</v>
      </c>
      <c r="I179" s="149">
        <f t="shared" si="21"/>
        <v>17172.748</v>
      </c>
    </row>
    <row r="180" spans="1:10" ht="12" customHeight="1" x14ac:dyDescent="0.2">
      <c r="A180" s="65" t="s">
        <v>630</v>
      </c>
      <c r="B180" s="129">
        <f t="shared" si="19"/>
        <v>0</v>
      </c>
      <c r="C180" s="129">
        <f t="shared" ref="C180:I186" si="26">C98</f>
        <v>107</v>
      </c>
      <c r="D180" s="129">
        <f t="shared" si="21"/>
        <v>3578</v>
      </c>
      <c r="E180" s="129">
        <f t="shared" si="21"/>
        <v>0</v>
      </c>
      <c r="F180" s="129">
        <f t="shared" si="21"/>
        <v>2781</v>
      </c>
      <c r="G180" s="149">
        <f t="shared" si="21"/>
        <v>17145</v>
      </c>
      <c r="H180" s="129">
        <f t="shared" si="21"/>
        <v>2404</v>
      </c>
      <c r="I180" s="149">
        <f t="shared" si="21"/>
        <v>26015</v>
      </c>
    </row>
    <row r="181" spans="1:10" ht="12" customHeight="1" x14ac:dyDescent="0.2">
      <c r="A181" s="65" t="s">
        <v>631</v>
      </c>
      <c r="B181" s="129">
        <f t="shared" si="19"/>
        <v>0</v>
      </c>
      <c r="C181" s="129">
        <f t="shared" si="26"/>
        <v>78</v>
      </c>
      <c r="D181" s="129">
        <f t="shared" si="26"/>
        <v>2608</v>
      </c>
      <c r="E181" s="129">
        <f t="shared" si="26"/>
        <v>0</v>
      </c>
      <c r="F181" s="129">
        <f t="shared" si="26"/>
        <v>3685</v>
      </c>
      <c r="G181" s="149">
        <f t="shared" si="26"/>
        <v>20741</v>
      </c>
      <c r="H181" s="129">
        <f t="shared" si="26"/>
        <v>1225</v>
      </c>
      <c r="I181" s="149">
        <f t="shared" si="26"/>
        <v>28337</v>
      </c>
    </row>
    <row r="182" spans="1:10" ht="12" customHeight="1" x14ac:dyDescent="0.2">
      <c r="A182" s="65" t="s">
        <v>632</v>
      </c>
      <c r="B182" s="129">
        <f t="shared" si="19"/>
        <v>0</v>
      </c>
      <c r="C182" s="129">
        <f t="shared" si="26"/>
        <v>98</v>
      </c>
      <c r="D182" s="129">
        <f t="shared" si="26"/>
        <v>2374</v>
      </c>
      <c r="E182" s="129">
        <f t="shared" si="26"/>
        <v>0</v>
      </c>
      <c r="F182" s="129">
        <f t="shared" si="26"/>
        <v>1734</v>
      </c>
      <c r="G182" s="149">
        <f t="shared" si="26"/>
        <v>14880</v>
      </c>
      <c r="H182" s="129">
        <f t="shared" si="26"/>
        <v>1295</v>
      </c>
      <c r="I182" s="149">
        <f t="shared" si="26"/>
        <v>20381</v>
      </c>
    </row>
    <row r="183" spans="1:10" ht="12" customHeight="1" x14ac:dyDescent="0.2">
      <c r="A183" s="65" t="s">
        <v>633</v>
      </c>
      <c r="B183" s="129">
        <f t="shared" si="19"/>
        <v>0</v>
      </c>
      <c r="C183" s="129">
        <f t="shared" si="26"/>
        <v>58</v>
      </c>
      <c r="D183" s="129">
        <f t="shared" si="26"/>
        <v>3688</v>
      </c>
      <c r="E183" s="129">
        <f t="shared" si="26"/>
        <v>0</v>
      </c>
      <c r="F183" s="129">
        <f t="shared" si="26"/>
        <v>1454</v>
      </c>
      <c r="G183" s="149">
        <f t="shared" si="26"/>
        <v>20879</v>
      </c>
      <c r="H183" s="129">
        <f t="shared" si="26"/>
        <v>1049</v>
      </c>
      <c r="I183" s="149">
        <f t="shared" si="26"/>
        <v>27128</v>
      </c>
    </row>
    <row r="184" spans="1:10" ht="12" customHeight="1" x14ac:dyDescent="0.2">
      <c r="A184" s="65" t="s">
        <v>634</v>
      </c>
      <c r="B184" s="129">
        <f t="shared" si="19"/>
        <v>0</v>
      </c>
      <c r="C184" s="129">
        <f t="shared" si="26"/>
        <v>104</v>
      </c>
      <c r="D184" s="129">
        <f t="shared" si="26"/>
        <v>2408</v>
      </c>
      <c r="E184" s="129">
        <f t="shared" si="26"/>
        <v>0</v>
      </c>
      <c r="F184" s="129">
        <f t="shared" si="26"/>
        <v>1557</v>
      </c>
      <c r="G184" s="149">
        <f t="shared" si="26"/>
        <v>13207</v>
      </c>
      <c r="H184" s="129">
        <f t="shared" si="26"/>
        <v>1792</v>
      </c>
      <c r="I184" s="149">
        <f t="shared" si="26"/>
        <v>19068</v>
      </c>
    </row>
    <row r="185" spans="1:10" ht="12" customHeight="1" x14ac:dyDescent="0.2">
      <c r="A185" s="65" t="s">
        <v>635</v>
      </c>
      <c r="B185" s="129">
        <f t="shared" si="19"/>
        <v>0</v>
      </c>
      <c r="C185" s="129">
        <f t="shared" si="26"/>
        <v>54</v>
      </c>
      <c r="D185" s="129">
        <f t="shared" si="26"/>
        <v>1448</v>
      </c>
      <c r="E185" s="129">
        <f t="shared" si="26"/>
        <v>0</v>
      </c>
      <c r="F185" s="129">
        <f t="shared" si="26"/>
        <v>893</v>
      </c>
      <c r="G185" s="149">
        <f t="shared" si="26"/>
        <v>14259</v>
      </c>
      <c r="H185" s="129">
        <f t="shared" si="26"/>
        <v>776</v>
      </c>
      <c r="I185" s="149">
        <f t="shared" si="26"/>
        <v>17430</v>
      </c>
    </row>
    <row r="186" spans="1:10" ht="12" customHeight="1" x14ac:dyDescent="0.2">
      <c r="A186" s="65" t="s">
        <v>422</v>
      </c>
      <c r="B186" s="129">
        <f t="shared" si="19"/>
        <v>0</v>
      </c>
      <c r="C186" s="129">
        <f t="shared" si="26"/>
        <v>16</v>
      </c>
      <c r="D186" s="129">
        <f t="shared" si="26"/>
        <v>348</v>
      </c>
      <c r="E186" s="129">
        <f t="shared" si="26"/>
        <v>2</v>
      </c>
      <c r="F186" s="129" t="str">
        <f t="shared" si="26"/>
        <v>NA</v>
      </c>
      <c r="G186" s="149" t="str">
        <f t="shared" si="26"/>
        <v>NA</v>
      </c>
      <c r="H186" s="129">
        <f t="shared" si="26"/>
        <v>1325</v>
      </c>
      <c r="I186" s="149" t="str">
        <f t="shared" si="26"/>
        <v>NA</v>
      </c>
    </row>
    <row r="187" spans="1:10" ht="12" customHeight="1" x14ac:dyDescent="0.2">
      <c r="A187" s="66" t="s">
        <v>610</v>
      </c>
      <c r="B187" s="400"/>
      <c r="C187" s="400"/>
      <c r="D187" s="400"/>
      <c r="E187" s="400"/>
      <c r="F187" s="400"/>
      <c r="G187" s="276" t="s">
        <v>639</v>
      </c>
      <c r="H187" s="400"/>
      <c r="I187" s="18" t="s">
        <v>636</v>
      </c>
      <c r="J187" s="18" t="s">
        <v>636</v>
      </c>
    </row>
    <row r="188" spans="1:10" ht="10" x14ac:dyDescent="0.2">
      <c r="A188" s="339" t="str">
        <f>A106</f>
        <v>a/  Age-3 and older.</v>
      </c>
      <c r="B188" s="339"/>
      <c r="C188" s="339"/>
      <c r="D188" s="339"/>
      <c r="E188" s="339"/>
      <c r="F188" s="339"/>
      <c r="G188" s="339"/>
      <c r="H188" s="339"/>
      <c r="I188" s="339"/>
    </row>
    <row r="189" spans="1:10" ht="10" x14ac:dyDescent="0.2">
      <c r="A189" s="339" t="str">
        <f t="shared" ref="A189:A193" si="27">A107</f>
        <v>b/  Age-3 and older, including hatchery fish spawning naturally.</v>
      </c>
      <c r="B189" s="339"/>
      <c r="C189" s="339"/>
      <c r="D189" s="339"/>
      <c r="E189" s="339"/>
      <c r="F189" s="339"/>
      <c r="G189" s="339"/>
      <c r="H189" s="339"/>
      <c r="I189" s="339"/>
    </row>
    <row r="190" spans="1:10" ht="10" x14ac:dyDescent="0.2">
      <c r="A190" s="339" t="str">
        <f t="shared" si="27"/>
        <v>c/  Includes fish taken from the spawning grounds for broodstock.</v>
      </c>
      <c r="B190" s="339"/>
      <c r="C190" s="339"/>
      <c r="D190" s="339"/>
      <c r="E190" s="339"/>
      <c r="F190" s="339"/>
      <c r="G190" s="339"/>
      <c r="H190" s="339"/>
      <c r="I190" s="339"/>
    </row>
    <row r="191" spans="1:10" ht="10" x14ac:dyDescent="0.2">
      <c r="A191" s="339" t="str">
        <f t="shared" si="27"/>
        <v>d/  Minimum estimate due to incomplete estimates of river recreational catch.  Does not include non-local catch.</v>
      </c>
      <c r="B191" s="339"/>
      <c r="C191" s="339"/>
      <c r="D191" s="339"/>
      <c r="E191" s="339"/>
      <c r="F191" s="339"/>
      <c r="G191" s="339"/>
      <c r="H191" s="339"/>
      <c r="I191" s="339"/>
    </row>
    <row r="192" spans="1:10" ht="10" x14ac:dyDescent="0.2">
      <c r="A192" s="339" t="str">
        <f t="shared" si="27"/>
        <v>e/  Fewer than 50 fish.</v>
      </c>
      <c r="B192" s="339"/>
      <c r="C192" s="339"/>
      <c r="D192" s="339"/>
      <c r="E192" s="339"/>
      <c r="F192" s="339"/>
      <c r="G192" s="339"/>
      <c r="H192" s="339"/>
      <c r="I192" s="339"/>
    </row>
    <row r="193" spans="1:9" ht="10" x14ac:dyDescent="0.2">
      <c r="A193" s="339" t="str">
        <f t="shared" si="27"/>
        <v>f/  In 1996 and 1997 WDFW not able to differentiate spawning time and believes this includes fall Chinook.</v>
      </c>
      <c r="B193" s="682"/>
      <c r="C193" s="682"/>
      <c r="D193" s="682"/>
      <c r="E193" s="682"/>
      <c r="F193" s="682"/>
      <c r="G193" s="682"/>
      <c r="H193" s="682"/>
      <c r="I193" s="682"/>
    </row>
    <row r="194" spans="1:9" ht="10" x14ac:dyDescent="0.2">
      <c r="A194" s="946" t="str">
        <f>A112</f>
        <v>g/  Preliminary.</v>
      </c>
      <c r="B194" s="946"/>
      <c r="C194" s="946"/>
      <c r="D194" s="946"/>
      <c r="E194" s="946"/>
      <c r="F194" s="946"/>
      <c r="G194" s="946"/>
      <c r="H194" s="946"/>
      <c r="I194" s="946"/>
    </row>
    <row r="195" spans="1:9" ht="47.25" customHeight="1" x14ac:dyDescent="0.2">
      <c r="A195" s="946" t="str">
        <f>A113</f>
        <v>h/  Rec. catch estimates by WDFW reflect a catch record card bias correction factor of 0.833.  Quinault Indian Nation does not believe this factor is appropriate.  Unadjusted catch estimates are 1,000 for 1987; 2,400 for 1988; 2,500 for 1989; 2,400 for 1990; 4,500 for 1991; 2,600 for 1992; 4,200 for 1993; 4,300 for 1994; 6,500 for 1995; 6,800 for 1996; 3,400 for 1997; 3,500 for 1998; and 100 for 1999; terminal run sizes would be adjusted accordingly.</v>
      </c>
      <c r="B195" s="946"/>
      <c r="C195" s="946"/>
      <c r="D195" s="946"/>
      <c r="E195" s="946"/>
      <c r="F195" s="946"/>
      <c r="G195" s="946"/>
      <c r="H195" s="946"/>
      <c r="I195" s="946"/>
    </row>
    <row r="196" spans="1:9" ht="24" customHeight="1" x14ac:dyDescent="0.2">
      <c r="A196" s="946" t="str">
        <f>A114</f>
        <v>i/ November 2014: Council adopted new spawning escapement objective. The SMSY estimate of 13,326 was accepted as an escapement goal by the Pacific Salmon Commission, PFMC and the co-managers. Previous objectives used for preseason planning were 1,400 (spring) and 14,600 (fall).</v>
      </c>
      <c r="B196" s="946"/>
      <c r="C196" s="946"/>
      <c r="D196" s="946"/>
      <c r="E196" s="946"/>
      <c r="F196" s="946"/>
      <c r="G196" s="946"/>
      <c r="H196" s="946"/>
      <c r="I196" s="946"/>
    </row>
    <row r="197" spans="1:9" ht="10" x14ac:dyDescent="0.2">
      <c r="A197" s="946" t="str">
        <f>A115</f>
        <v>j/ Includes non-harvest mortalities.</v>
      </c>
      <c r="B197" s="946"/>
      <c r="C197" s="946"/>
      <c r="D197" s="946"/>
      <c r="E197" s="946"/>
      <c r="F197" s="946"/>
      <c r="G197" s="946"/>
      <c r="H197" s="946"/>
      <c r="I197" s="946"/>
    </row>
    <row r="198" spans="1:9" ht="12" customHeight="1" x14ac:dyDescent="0.2">
      <c r="A198" s="339"/>
      <c r="B198" s="339"/>
      <c r="C198" s="339"/>
      <c r="D198" s="339"/>
      <c r="E198" s="339"/>
      <c r="F198" s="339"/>
      <c r="G198" s="339"/>
      <c r="H198" s="339"/>
      <c r="I198" s="339"/>
    </row>
  </sheetData>
  <customSheetViews>
    <customSheetView guid="{EF5D9E67-CDBC-4DA7-AF4B-457CDBE1825C}" showGridLines="0" printArea="1">
      <pane ySplit="4" topLeftCell="A5" activePane="bottomLeft" state="frozen"/>
      <selection pane="bottomLeft" activeCell="A5" sqref="A5:Q5"/>
      <rowBreaks count="1" manualBreakCount="1">
        <brk id="150" max="16" man="1"/>
      </rowBreaks>
      <pageMargins left="0" right="0" top="0" bottom="0" header="0" footer="0"/>
      <pageSetup scale="97" fitToHeight="2" orientation="landscape" r:id="rId1"/>
      <headerFooter alignWithMargins="0"/>
    </customSheetView>
    <customSheetView guid="{803B97A9-0AF5-4FA4-9F0C-810C2BEAFCD3}" showPageBreaks="1" showGridLines="0" printArea="1" showRuler="0">
      <pane ySplit="4" topLeftCell="A167" activePane="bottomLeft" state="frozen"/>
      <selection pane="bottomLeft" activeCell="I134" sqref="I134"/>
      <rowBreaks count="3" manualBreakCount="3">
        <brk id="40" max="16383" man="1"/>
        <brk id="80" max="16383" man="1"/>
        <brk id="128" max="16" man="1"/>
      </rowBreaks>
      <pageMargins left="0" right="0" top="0" bottom="0" header="0" footer="0"/>
      <pageSetup fitToHeight="2" orientation="landscape" r:id="rId2"/>
      <headerFooter alignWithMargins="0"/>
    </customSheetView>
    <customSheetView guid="{5AE94949-FC73-44C2-96F8-94154186EF22}" showPageBreaks="1" showGridLines="0" showRuler="0">
      <pane ySplit="4" topLeftCell="A104" activePane="bottomLeft" state="frozen"/>
      <selection pane="bottomLeft" sqref="A1:IV65536"/>
      <rowBreaks count="5" manualBreakCount="5">
        <brk id="40" max="16383" man="1"/>
        <brk id="82" max="16383" man="1"/>
        <brk id="83" max="16383" man="1"/>
        <brk id="125" max="16383" man="1"/>
        <brk id="167" max="16383" man="1"/>
      </rowBreaks>
      <pageMargins left="0" right="0" top="0" bottom="0" header="0" footer="0"/>
      <pageSetup scale="93" fitToHeight="2" orientation="landscape" r:id="rId3"/>
      <headerFooter alignWithMargins="0"/>
    </customSheetView>
    <customSheetView guid="{CD5E8C7E-750A-46DA-942B-F5133C1E4099}" showPageBreaks="1" showGridLines="0" showRuler="0">
      <pane ySplit="4" topLeftCell="A5" activePane="bottomLeft" state="frozen"/>
      <selection pane="bottomLeft" sqref="A1:IV65536"/>
      <rowBreaks count="2" manualBreakCount="2">
        <brk id="40" max="16383" man="1"/>
        <brk id="128" max="16" man="1"/>
      </rowBreaks>
      <pageMargins left="0" right="0" top="0" bottom="0" header="0" footer="0"/>
      <pageSetup fitToHeight="2" orientation="landscape" r:id="rId4"/>
      <headerFooter alignWithMargins="0"/>
    </customSheetView>
    <customSheetView guid="{BBF7E6D9-D6DC-4A8E-B6D8-078D86A9ABA9}" showPageBreaks="1" showGridLines="0" showRuler="0">
      <pane ySplit="4" topLeftCell="A26" activePane="bottomLeft" state="frozen"/>
      <selection pane="bottomLeft" activeCell="A35" sqref="A35"/>
      <rowBreaks count="3" manualBreakCount="3">
        <brk id="40" max="16383" man="1"/>
        <brk id="80" max="16383" man="1"/>
        <brk id="128" max="16" man="1"/>
      </rowBreaks>
      <pageMargins left="0" right="0" top="0" bottom="0" header="0" footer="0"/>
      <pageSetup fitToHeight="2" orientation="landscape" r:id="rId5"/>
      <headerFooter alignWithMargins="0"/>
    </customSheetView>
    <customSheetView guid="{622B48C2-7B56-4B1F-A7B4-4660CCA8C989}" showPageBreaks="1" showGridLines="0" printArea="1" showRuler="0">
      <pane ySplit="4" topLeftCell="A130" activePane="bottomLeft" state="frozen"/>
      <selection pane="bottomLeft" activeCell="A158" sqref="A158:Q158"/>
      <rowBreaks count="1" manualBreakCount="1">
        <brk id="123" max="16" man="1"/>
      </rowBreaks>
      <pageMargins left="0" right="0" top="0" bottom="0" header="0" footer="0"/>
      <pageSetup fitToHeight="2" orientation="landscape" r:id="rId6"/>
      <headerFooter alignWithMargins="0"/>
    </customSheetView>
    <customSheetView guid="{1BB9C890-5E21-46C2-BAFE-D361E72979A8}" showPageBreaks="1" showGridLines="0" printArea="1" showRuler="0">
      <pane ySplit="4" topLeftCell="A95" activePane="bottomLeft" state="frozen"/>
      <selection pane="bottomLeft" activeCell="N115" sqref="N115"/>
      <rowBreaks count="1" manualBreakCount="1">
        <brk id="123" max="16" man="1"/>
      </rowBreaks>
      <pageMargins left="0" right="0" top="0" bottom="0" header="0" footer="0"/>
      <pageSetup fitToHeight="2" orientation="landscape" r:id="rId7"/>
      <headerFooter alignWithMargins="0"/>
    </customSheetView>
    <customSheetView guid="{CBDD6A68-2B40-41C7-BE8F-235A878832D4}" showGridLines="0" showRuler="0">
      <pane ySplit="4" topLeftCell="A95" activePane="bottomLeft" state="frozen"/>
      <selection pane="bottomLeft" activeCell="N115" sqref="N115"/>
      <rowBreaks count="1" manualBreakCount="1">
        <brk id="123" max="16" man="1"/>
      </rowBreaks>
      <pageMargins left="0" right="0" top="0" bottom="0" header="0" footer="0"/>
      <pageSetup fitToHeight="2" orientation="landscape" r:id="rId8"/>
      <headerFooter alignWithMargins="0"/>
    </customSheetView>
    <customSheetView guid="{4E64E44E-C413-40AC-A3E9-46A65E2E50C1}" showPageBreaks="1" showGridLines="0" printArea="1" showRuler="0">
      <pane ySplit="4" topLeftCell="A120" activePane="bottomLeft" state="frozen"/>
      <selection pane="bottomLeft" activeCell="P103" sqref="P103:Q104"/>
      <rowBreaks count="1" manualBreakCount="1">
        <brk id="126" max="16" man="1"/>
      </rowBreaks>
      <pageMargins left="0" right="0" top="0" bottom="0" header="0" footer="0"/>
      <pageSetup fitToHeight="2" orientation="landscape" r:id="rId9"/>
      <headerFooter alignWithMargins="0"/>
    </customSheetView>
    <customSheetView guid="{5AF37BD3-DE11-4EB0-B468-40F0C613EAAC}" showPageBreaks="1" showGridLines="0" showRuler="0">
      <pane ySplit="4" topLeftCell="A120" activePane="bottomLeft" state="frozen"/>
      <selection pane="bottomLeft" activeCell="P103" sqref="P103:Q104"/>
      <rowBreaks count="6" manualBreakCount="6">
        <brk id="40" max="16383" man="1"/>
        <brk id="80" max="16383" man="1"/>
        <brk id="120" max="16383" man="1"/>
        <brk id="126" max="16" man="1"/>
        <brk id="166" max="16383" man="1"/>
        <brk id="206" max="16383" man="1"/>
      </rowBreaks>
      <pageMargins left="0" right="0" top="0" bottom="0" header="0" footer="0"/>
      <pageSetup fitToHeight="2" orientation="landscape" r:id="rId10"/>
      <headerFooter alignWithMargins="0"/>
    </customSheetView>
    <customSheetView guid="{8B1E0859-77EF-4DDB-A81F-104DBA348B31}" showPageBreaks="1" showGridLines="0" printArea="1">
      <pane ySplit="4" topLeftCell="A140" activePane="bottomLeft" state="frozen"/>
      <selection pane="bottomLeft" activeCell="A151" sqref="A151"/>
      <rowBreaks count="1" manualBreakCount="1">
        <brk id="131" max="16" man="1"/>
      </rowBreaks>
      <pageMargins left="0" right="0" top="0" bottom="0" header="0" footer="0"/>
      <pageSetup fitToHeight="2" orientation="landscape" r:id="rId11"/>
      <headerFooter alignWithMargins="0"/>
    </customSheetView>
    <customSheetView guid="{56968ECB-F4FE-477A-8A39-9E820F23F3B6}" showGridLines="0">
      <pane ySplit="4" topLeftCell="A5" activePane="bottomLeft" state="frozen"/>
      <selection pane="bottomLeft" sqref="A1:Q1"/>
      <rowBreaks count="1" manualBreakCount="1">
        <brk id="134" max="16" man="1"/>
      </rowBreaks>
      <pageMargins left="0" right="0" top="0" bottom="0" header="0" footer="0"/>
      <pageSetup fitToHeight="2" orientation="landscape" r:id="rId12"/>
      <headerFooter alignWithMargins="0"/>
    </customSheetView>
    <customSheetView guid="{951E20F6-66AF-4739-924D-9C0B166AA065}" showPageBreaks="1" showGridLines="0" showRuler="0">
      <pane ySplit="4" topLeftCell="A155" activePane="bottomLeft" state="frozen"/>
      <selection pane="bottomLeft" activeCell="A93" sqref="A93:Q96"/>
      <rowBreaks count="3" manualBreakCount="3">
        <brk id="40" max="16383" man="1"/>
        <brk id="80" max="16383" man="1"/>
        <brk id="128" max="16" man="1"/>
      </rowBreaks>
      <pageMargins left="0" right="0" top="0" bottom="0" header="0" footer="0"/>
      <pageSetup fitToHeight="2" orientation="landscape" r:id="rId13"/>
      <headerFooter alignWithMargins="0"/>
    </customSheetView>
  </customSheetViews>
  <mergeCells count="41">
    <mergeCell ref="A196:I196"/>
    <mergeCell ref="A115:I115"/>
    <mergeCell ref="B165:B166"/>
    <mergeCell ref="I139:J140"/>
    <mergeCell ref="I165:J166"/>
    <mergeCell ref="C164:F164"/>
    <mergeCell ref="A165:A166"/>
    <mergeCell ref="E165:E166"/>
    <mergeCell ref="G165:H165"/>
    <mergeCell ref="A113:I113"/>
    <mergeCell ref="A114:I114"/>
    <mergeCell ref="C2:F2"/>
    <mergeCell ref="G3:H3"/>
    <mergeCell ref="A1:J1"/>
    <mergeCell ref="I3:J4"/>
    <mergeCell ref="A3:A4"/>
    <mergeCell ref="B3:B4"/>
    <mergeCell ref="C3:C4"/>
    <mergeCell ref="D3:D4"/>
    <mergeCell ref="E3:E4"/>
    <mergeCell ref="A106:I106"/>
    <mergeCell ref="A5:I5"/>
    <mergeCell ref="A112:I112"/>
    <mergeCell ref="A111:I111"/>
    <mergeCell ref="A110:I110"/>
    <mergeCell ref="A109:I109"/>
    <mergeCell ref="A108:I108"/>
    <mergeCell ref="A107:I107"/>
    <mergeCell ref="A56:I56"/>
    <mergeCell ref="A197:I197"/>
    <mergeCell ref="C138:F138"/>
    <mergeCell ref="A139:A140"/>
    <mergeCell ref="B139:B140"/>
    <mergeCell ref="C139:C140"/>
    <mergeCell ref="D139:D140"/>
    <mergeCell ref="E139:E140"/>
    <mergeCell ref="G139:H139"/>
    <mergeCell ref="C165:C166"/>
    <mergeCell ref="D165:D166"/>
    <mergeCell ref="A195:I195"/>
    <mergeCell ref="A194:I194"/>
  </mergeCells>
  <phoneticPr fontId="0" type="noConversion"/>
  <pageMargins left="1" right="1" top="1" bottom="1" header="0.5" footer="0.5"/>
  <pageSetup scale="97" fitToHeight="2" orientation="landscape" r:id="rId14"/>
  <headerFooter alignWithMargins="0"/>
  <rowBreaks count="1" manualBreakCount="1">
    <brk id="161" max="16" man="1"/>
  </rowBreaks>
  <legacyDrawing r:id="rId1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M114"/>
  <sheetViews>
    <sheetView showGridLines="0" zoomScaleNormal="100" workbookViewId="0">
      <pane ySplit="4" topLeftCell="A78" activePane="bottomLeft" state="frozen"/>
      <selection activeCell="J81" sqref="J81"/>
      <selection pane="bottomLeft" activeCell="J81" sqref="J81"/>
    </sheetView>
  </sheetViews>
  <sheetFormatPr defaultColWidth="9.1796875" defaultRowHeight="12" customHeight="1" x14ac:dyDescent="0.2"/>
  <cols>
    <col min="1" max="1" width="8.7265625" style="63" customWidth="1"/>
    <col min="2" max="2" width="8.7265625" style="5" customWidth="1"/>
    <col min="3" max="3" width="9.26953125" style="5" customWidth="1"/>
    <col min="4" max="4" width="9.7265625" style="5" customWidth="1"/>
    <col min="5" max="5" width="8.7265625" style="5" customWidth="1"/>
    <col min="6" max="6" width="2.26953125" style="5" customWidth="1"/>
    <col min="7" max="7" width="9.7265625" style="5" customWidth="1"/>
    <col min="8" max="8" width="8.7265625" style="5" customWidth="1"/>
    <col min="9" max="9" width="1.7265625" style="5" customWidth="1"/>
    <col min="10" max="12" width="8.7265625" style="5" customWidth="1"/>
    <col min="13" max="16384" width="9.1796875" style="112"/>
  </cols>
  <sheetData>
    <row r="1" spans="1:12" ht="12" customHeight="1" x14ac:dyDescent="0.2">
      <c r="A1" s="1032" t="s">
        <v>653</v>
      </c>
      <c r="B1" s="1032"/>
      <c r="C1" s="1032"/>
      <c r="D1" s="1032"/>
      <c r="E1" s="1032"/>
      <c r="F1" s="1032"/>
      <c r="G1" s="1032"/>
      <c r="H1" s="1032"/>
      <c r="I1" s="1032"/>
      <c r="J1" s="1032"/>
      <c r="K1" s="1032"/>
      <c r="L1" s="1032"/>
    </row>
    <row r="2" spans="1:12" ht="12" customHeight="1" x14ac:dyDescent="0.2">
      <c r="A2" s="90"/>
      <c r="B2" s="1042" t="s">
        <v>574</v>
      </c>
      <c r="C2" s="1042"/>
      <c r="D2" s="1042"/>
      <c r="E2" s="1042"/>
      <c r="F2" s="63"/>
      <c r="H2" s="8"/>
      <c r="J2" s="112"/>
      <c r="K2" s="112"/>
      <c r="L2" s="112"/>
    </row>
    <row r="3" spans="1:12" ht="12" customHeight="1" x14ac:dyDescent="0.2">
      <c r="A3" s="940" t="s">
        <v>8</v>
      </c>
      <c r="B3" s="968" t="s">
        <v>650</v>
      </c>
      <c r="C3" s="968" t="s">
        <v>623</v>
      </c>
      <c r="D3" s="967" t="s">
        <v>624</v>
      </c>
      <c r="F3" s="4"/>
      <c r="G3" s="1044" t="s">
        <v>654</v>
      </c>
      <c r="H3" s="1044"/>
      <c r="I3" s="4"/>
      <c r="J3" s="1042" t="s">
        <v>655</v>
      </c>
      <c r="K3" s="1042"/>
      <c r="L3" s="1042"/>
    </row>
    <row r="4" spans="1:12" ht="12" customHeight="1" x14ac:dyDescent="0.2">
      <c r="A4" s="966"/>
      <c r="B4" s="969"/>
      <c r="C4" s="969"/>
      <c r="D4" s="1043"/>
      <c r="E4" s="89" t="s">
        <v>607</v>
      </c>
      <c r="F4" s="64"/>
      <c r="G4" s="355" t="s">
        <v>120</v>
      </c>
      <c r="H4" s="355" t="s">
        <v>119</v>
      </c>
      <c r="I4" s="12"/>
      <c r="J4" s="355" t="s">
        <v>120</v>
      </c>
      <c r="K4" s="355" t="s">
        <v>119</v>
      </c>
      <c r="L4" s="69" t="s">
        <v>656</v>
      </c>
    </row>
    <row r="5" spans="1:12" ht="12" customHeight="1" x14ac:dyDescent="0.2">
      <c r="A5" s="90">
        <v>1976</v>
      </c>
      <c r="B5" s="48">
        <v>13840</v>
      </c>
      <c r="C5" s="48">
        <v>14502</v>
      </c>
      <c r="D5" s="48">
        <v>4012</v>
      </c>
      <c r="E5" s="48">
        <v>2633</v>
      </c>
      <c r="F5" s="257"/>
      <c r="G5" s="48">
        <v>43900</v>
      </c>
      <c r="H5" s="48">
        <v>3615.1503759398493</v>
      </c>
      <c r="I5" s="38"/>
      <c r="J5" s="48">
        <v>74823.055589460666</v>
      </c>
      <c r="K5" s="48">
        <v>14041</v>
      </c>
      <c r="L5" s="48">
        <v>82490</v>
      </c>
    </row>
    <row r="6" spans="1:12" ht="12" customHeight="1" x14ac:dyDescent="0.2">
      <c r="A6" s="90">
        <v>1977</v>
      </c>
      <c r="B6" s="48">
        <v>1455</v>
      </c>
      <c r="C6" s="48">
        <v>2530</v>
      </c>
      <c r="D6" s="48">
        <v>1482</v>
      </c>
      <c r="E6" s="48">
        <v>926</v>
      </c>
      <c r="F6" s="257"/>
      <c r="G6" s="48">
        <v>26850</v>
      </c>
      <c r="H6" s="48">
        <v>475.40606060606058</v>
      </c>
      <c r="I6" s="38"/>
      <c r="J6" s="48">
        <v>33026.488995543674</v>
      </c>
      <c r="K6" s="48">
        <v>14433</v>
      </c>
      <c r="L6" s="48">
        <f>SUM(J6:K6)</f>
        <v>47459.488995543674</v>
      </c>
    </row>
    <row r="7" spans="1:12" ht="12" customHeight="1" x14ac:dyDescent="0.2">
      <c r="A7" s="90">
        <v>1978</v>
      </c>
      <c r="B7" s="48">
        <v>837</v>
      </c>
      <c r="C7" s="48">
        <v>4273</v>
      </c>
      <c r="D7" s="48">
        <v>1869</v>
      </c>
      <c r="E7" s="48">
        <v>2304</v>
      </c>
      <c r="F7" s="257"/>
      <c r="G7" s="48">
        <v>11700</v>
      </c>
      <c r="H7" s="48">
        <v>8868.2209577464782</v>
      </c>
      <c r="I7" s="38"/>
      <c r="J7" s="48">
        <v>15098.483779071907</v>
      </c>
      <c r="K7" s="48">
        <v>10879</v>
      </c>
      <c r="L7" s="48">
        <f>SUM(J7:K7)</f>
        <v>25977.483779071907</v>
      </c>
    </row>
    <row r="8" spans="1:12" ht="12" customHeight="1" x14ac:dyDescent="0.2">
      <c r="A8" s="90">
        <v>1979</v>
      </c>
      <c r="B8" s="48">
        <v>15</v>
      </c>
      <c r="C8" s="48">
        <v>3289</v>
      </c>
      <c r="D8" s="48">
        <v>5940</v>
      </c>
      <c r="E8" s="48">
        <v>2500</v>
      </c>
      <c r="F8" s="257"/>
      <c r="G8" s="48">
        <v>35400</v>
      </c>
      <c r="H8" s="48">
        <v>29373.657858136299</v>
      </c>
      <c r="I8" s="38"/>
      <c r="J8" s="48">
        <v>39392.800653990875</v>
      </c>
      <c r="K8" s="48">
        <v>32497</v>
      </c>
      <c r="L8" s="48">
        <f>SUM(J8:K8)</f>
        <v>71889.800653990882</v>
      </c>
    </row>
    <row r="9" spans="1:12" ht="12" customHeight="1" x14ac:dyDescent="0.2">
      <c r="A9" s="90">
        <v>1980</v>
      </c>
      <c r="B9" s="48">
        <v>10009</v>
      </c>
      <c r="C9" s="48">
        <v>23782</v>
      </c>
      <c r="D9" s="48">
        <v>4247</v>
      </c>
      <c r="E9" s="48">
        <v>1743</v>
      </c>
      <c r="F9" s="257"/>
      <c r="G9" s="48">
        <v>29700</v>
      </c>
      <c r="H9" s="48">
        <v>8701.323138297872</v>
      </c>
      <c r="I9" s="38"/>
      <c r="J9" s="48">
        <v>59810.292334601138</v>
      </c>
      <c r="K9" s="48">
        <v>17814</v>
      </c>
      <c r="L9" s="48">
        <f>SUM(J9:K9)</f>
        <v>77624.292334601138</v>
      </c>
    </row>
    <row r="10" spans="1:12" ht="12" customHeight="1" x14ac:dyDescent="0.2">
      <c r="A10" s="90">
        <v>1981</v>
      </c>
      <c r="B10" s="48">
        <v>3000</v>
      </c>
      <c r="C10" s="48">
        <v>24779</v>
      </c>
      <c r="D10" s="48">
        <v>3164</v>
      </c>
      <c r="E10" s="48">
        <v>2408</v>
      </c>
      <c r="F10" s="257"/>
      <c r="G10" s="48">
        <v>13000</v>
      </c>
      <c r="H10" s="48">
        <v>23959.599999999999</v>
      </c>
      <c r="I10" s="38"/>
      <c r="J10" s="48">
        <v>18013.139659574466</v>
      </c>
      <c r="K10" s="48">
        <v>48274</v>
      </c>
      <c r="L10" s="48">
        <f>SUM(J10:K10)</f>
        <v>66287.139659574459</v>
      </c>
    </row>
    <row r="11" spans="1:12" ht="12" customHeight="1" x14ac:dyDescent="0.2">
      <c r="A11" s="90">
        <v>1982</v>
      </c>
      <c r="B11" s="48">
        <v>17378</v>
      </c>
      <c r="C11" s="48">
        <v>25980</v>
      </c>
      <c r="D11" s="48">
        <v>6036</v>
      </c>
      <c r="E11" s="48">
        <v>3128</v>
      </c>
      <c r="F11" s="257"/>
      <c r="G11" s="258">
        <v>18100</v>
      </c>
      <c r="H11" s="258">
        <v>11369.4</v>
      </c>
      <c r="I11" s="38"/>
      <c r="J11" s="258">
        <v>45675.972624250251</v>
      </c>
      <c r="K11" s="258">
        <v>36496.507375749752</v>
      </c>
      <c r="L11" s="95">
        <v>82172.48000000001</v>
      </c>
    </row>
    <row r="12" spans="1:12" ht="12" customHeight="1" x14ac:dyDescent="0.2">
      <c r="A12" s="90">
        <v>1983</v>
      </c>
      <c r="B12" s="48">
        <v>1821</v>
      </c>
      <c r="C12" s="48">
        <v>11549</v>
      </c>
      <c r="D12" s="48">
        <v>808</v>
      </c>
      <c r="E12" s="48">
        <v>1865</v>
      </c>
      <c r="F12" s="257"/>
      <c r="G12" s="48">
        <v>25300</v>
      </c>
      <c r="H12" s="258">
        <v>13908.6</v>
      </c>
      <c r="I12" s="38"/>
      <c r="J12" s="258">
        <v>31841.402219103635</v>
      </c>
      <c r="K12" s="258">
        <v>23434.437780896369</v>
      </c>
      <c r="L12" s="95">
        <v>55275.840000000004</v>
      </c>
    </row>
    <row r="13" spans="1:12" ht="12" customHeight="1" x14ac:dyDescent="0.2">
      <c r="A13" s="90">
        <v>1984</v>
      </c>
      <c r="B13" s="48">
        <v>3218</v>
      </c>
      <c r="C13" s="48">
        <v>6556</v>
      </c>
      <c r="D13" s="48">
        <v>3391</v>
      </c>
      <c r="E13" s="48">
        <v>16198</v>
      </c>
      <c r="F13" s="257"/>
      <c r="G13" s="48">
        <v>105741</v>
      </c>
      <c r="H13" s="258">
        <v>30373.599999999999</v>
      </c>
      <c r="I13" s="38"/>
      <c r="J13" s="258">
        <v>120929.56387542309</v>
      </c>
      <c r="K13" s="258">
        <v>44649.766124576905</v>
      </c>
      <c r="L13" s="95">
        <v>165579.32999999999</v>
      </c>
    </row>
    <row r="14" spans="1:12" ht="12" customHeight="1" x14ac:dyDescent="0.2">
      <c r="A14" s="90">
        <v>1985</v>
      </c>
      <c r="B14" s="48">
        <v>1080</v>
      </c>
      <c r="C14" s="48">
        <v>9204</v>
      </c>
      <c r="D14" s="48">
        <v>925</v>
      </c>
      <c r="E14" s="48">
        <v>1460</v>
      </c>
      <c r="F14" s="257"/>
      <c r="G14" s="48">
        <v>22092</v>
      </c>
      <c r="H14" s="258">
        <v>6656.1</v>
      </c>
      <c r="I14" s="38"/>
      <c r="J14" s="258">
        <v>29348.259261256106</v>
      </c>
      <c r="K14" s="258">
        <v>11556.590738743893</v>
      </c>
      <c r="L14" s="95">
        <v>40904.85</v>
      </c>
    </row>
    <row r="15" spans="1:12" ht="12" customHeight="1" x14ac:dyDescent="0.2">
      <c r="A15" s="90">
        <v>1986</v>
      </c>
      <c r="B15" s="48">
        <v>12506</v>
      </c>
      <c r="C15" s="48">
        <v>36586</v>
      </c>
      <c r="D15" s="48">
        <v>1898</v>
      </c>
      <c r="E15" s="48">
        <v>6186</v>
      </c>
      <c r="F15" s="257"/>
      <c r="G15" s="48">
        <v>33683</v>
      </c>
      <c r="H15" s="258">
        <v>36314</v>
      </c>
      <c r="I15" s="38"/>
      <c r="J15" s="258">
        <v>52690.586381901288</v>
      </c>
      <c r="K15" s="258">
        <v>74545.353618098714</v>
      </c>
      <c r="L15" s="95">
        <v>127235.94</v>
      </c>
    </row>
    <row r="16" spans="1:12" ht="12" customHeight="1" x14ac:dyDescent="0.2">
      <c r="A16" s="90">
        <v>1987</v>
      </c>
      <c r="B16" s="48">
        <v>17355</v>
      </c>
      <c r="C16" s="48">
        <v>30616</v>
      </c>
      <c r="D16" s="48">
        <v>3516</v>
      </c>
      <c r="E16" s="48">
        <v>3112</v>
      </c>
      <c r="F16" s="257"/>
      <c r="G16" s="48">
        <v>22642</v>
      </c>
      <c r="H16" s="258">
        <v>13228.2</v>
      </c>
      <c r="I16" s="38"/>
      <c r="J16" s="258">
        <v>46220.272596872004</v>
      </c>
      <c r="K16" s="258">
        <v>44361.407403128003</v>
      </c>
      <c r="L16" s="95">
        <v>90581.680000000008</v>
      </c>
    </row>
    <row r="17" spans="1:12" ht="12" customHeight="1" x14ac:dyDescent="0.2">
      <c r="A17" s="90">
        <v>1988</v>
      </c>
      <c r="B17" s="48">
        <v>3537</v>
      </c>
      <c r="C17" s="48">
        <v>20105</v>
      </c>
      <c r="D17" s="48">
        <v>495</v>
      </c>
      <c r="E17" s="48">
        <v>5654</v>
      </c>
      <c r="F17" s="257"/>
      <c r="G17" s="48">
        <v>61958</v>
      </c>
      <c r="H17" s="258">
        <v>46855.199999999997</v>
      </c>
      <c r="I17" s="38"/>
      <c r="J17" s="258">
        <v>61749.30028297918</v>
      </c>
      <c r="K17" s="258">
        <v>76869.749717020823</v>
      </c>
      <c r="L17" s="95">
        <v>138619.04999999999</v>
      </c>
    </row>
    <row r="18" spans="1:12" ht="12" customHeight="1" x14ac:dyDescent="0.2">
      <c r="A18" s="90">
        <v>1989</v>
      </c>
      <c r="B18" s="48">
        <v>1352</v>
      </c>
      <c r="C18" s="48">
        <v>23277</v>
      </c>
      <c r="D18" s="48">
        <v>1717</v>
      </c>
      <c r="E18" s="48">
        <v>4841</v>
      </c>
      <c r="F18" s="257"/>
      <c r="G18" s="48">
        <v>56695</v>
      </c>
      <c r="H18" s="258">
        <v>28012.7</v>
      </c>
      <c r="I18" s="38"/>
      <c r="J18" s="258">
        <v>67466.569452606331</v>
      </c>
      <c r="K18" s="258">
        <v>48479.640547393668</v>
      </c>
      <c r="L18" s="95">
        <v>115946.20999999999</v>
      </c>
    </row>
    <row r="19" spans="1:12" ht="12" customHeight="1" x14ac:dyDescent="0.2">
      <c r="A19" s="90">
        <v>1990</v>
      </c>
      <c r="B19" s="48">
        <v>3827</v>
      </c>
      <c r="C19" s="48">
        <v>39961</v>
      </c>
      <c r="D19" s="48">
        <v>1461</v>
      </c>
      <c r="E19" s="48">
        <v>6982</v>
      </c>
      <c r="F19" s="257"/>
      <c r="G19" s="48">
        <v>45603</v>
      </c>
      <c r="H19" s="258">
        <v>25403.9</v>
      </c>
      <c r="I19" s="38"/>
      <c r="J19" s="258">
        <v>66047.435371501328</v>
      </c>
      <c r="K19" s="258">
        <v>57234.294628498676</v>
      </c>
      <c r="L19" s="95">
        <v>123281.73000000001</v>
      </c>
    </row>
    <row r="20" spans="1:12" ht="12" customHeight="1" x14ac:dyDescent="0.2">
      <c r="A20" s="63">
        <v>1991</v>
      </c>
      <c r="B20" s="48">
        <v>47764</v>
      </c>
      <c r="C20" s="48">
        <v>68893</v>
      </c>
      <c r="D20" s="48">
        <v>8142</v>
      </c>
      <c r="E20" s="48">
        <v>29408</v>
      </c>
      <c r="F20" s="257"/>
      <c r="G20" s="48">
        <v>61034</v>
      </c>
      <c r="H20" s="258">
        <v>79772.5</v>
      </c>
      <c r="I20" s="38"/>
      <c r="J20" s="258">
        <v>83815.06674786254</v>
      </c>
      <c r="K20" s="258">
        <v>215374.85325213746</v>
      </c>
      <c r="L20" s="95">
        <v>299189.92</v>
      </c>
    </row>
    <row r="21" spans="1:12" ht="12" customHeight="1" x14ac:dyDescent="0.2">
      <c r="A21" s="63">
        <v>1992</v>
      </c>
      <c r="B21" s="48">
        <v>666</v>
      </c>
      <c r="C21" s="48">
        <v>14059</v>
      </c>
      <c r="D21" s="48">
        <v>1129</v>
      </c>
      <c r="E21" s="48">
        <v>5264</v>
      </c>
      <c r="F21" s="257"/>
      <c r="G21" s="48">
        <v>32906</v>
      </c>
      <c r="H21" s="48">
        <v>9361.7000000000007</v>
      </c>
      <c r="I21" s="38"/>
      <c r="J21" s="258">
        <v>43982.227117467439</v>
      </c>
      <c r="K21" s="258">
        <v>19879.092882532561</v>
      </c>
      <c r="L21" s="95">
        <v>63861.32</v>
      </c>
    </row>
    <row r="22" spans="1:12" ht="12" customHeight="1" x14ac:dyDescent="0.2">
      <c r="A22" s="63">
        <v>1993</v>
      </c>
      <c r="B22" s="48">
        <v>3759</v>
      </c>
      <c r="C22" s="48">
        <v>15875</v>
      </c>
      <c r="D22" s="48">
        <v>718</v>
      </c>
      <c r="E22" s="48">
        <v>6363</v>
      </c>
      <c r="F22" s="257"/>
      <c r="G22" s="48">
        <v>25406</v>
      </c>
      <c r="H22" s="48">
        <v>14725.9</v>
      </c>
      <c r="I22" s="38"/>
      <c r="J22" s="258">
        <v>34435.880310393302</v>
      </c>
      <c r="K22" s="258">
        <v>33021.579689606704</v>
      </c>
      <c r="L22" s="95">
        <v>67457.460000000006</v>
      </c>
    </row>
    <row r="23" spans="1:12" ht="12" customHeight="1" x14ac:dyDescent="0.2">
      <c r="A23" s="63">
        <v>1994</v>
      </c>
      <c r="B23" s="48">
        <v>715</v>
      </c>
      <c r="C23" s="48">
        <v>8612</v>
      </c>
      <c r="D23" s="48">
        <v>916</v>
      </c>
      <c r="E23" s="48">
        <v>1789</v>
      </c>
      <c r="F23" s="257"/>
      <c r="G23" s="48">
        <v>12360</v>
      </c>
      <c r="H23" s="48">
        <v>14798.9</v>
      </c>
      <c r="I23" s="38"/>
      <c r="J23" s="258">
        <v>13542.490830256767</v>
      </c>
      <c r="K23" s="258">
        <v>26033.149169743236</v>
      </c>
      <c r="L23" s="95">
        <v>39575.64</v>
      </c>
    </row>
    <row r="24" spans="1:12" ht="12" customHeight="1" x14ac:dyDescent="0.2">
      <c r="A24" s="63">
        <v>1995</v>
      </c>
      <c r="B24" s="48">
        <v>9604</v>
      </c>
      <c r="C24" s="48">
        <v>38389</v>
      </c>
      <c r="D24" s="48">
        <v>2142</v>
      </c>
      <c r="E24" s="48">
        <v>9690</v>
      </c>
      <c r="F24" s="257"/>
      <c r="G24" s="48">
        <v>47422</v>
      </c>
      <c r="H24" s="48">
        <v>37861</v>
      </c>
      <c r="I24" s="38"/>
      <c r="J24" s="258">
        <v>58970.35014535168</v>
      </c>
      <c r="K24" s="258">
        <v>87707.599854648317</v>
      </c>
      <c r="L24" s="95">
        <v>146677.95000000001</v>
      </c>
    </row>
    <row r="25" spans="1:12" ht="12" customHeight="1" x14ac:dyDescent="0.2">
      <c r="A25" s="63">
        <v>1996</v>
      </c>
      <c r="B25" s="48">
        <v>10096</v>
      </c>
      <c r="C25" s="48">
        <v>51784</v>
      </c>
      <c r="D25" s="48">
        <v>2672</v>
      </c>
      <c r="E25" s="48">
        <v>20846</v>
      </c>
      <c r="F25" s="257"/>
      <c r="G25" s="48">
        <v>63571</v>
      </c>
      <c r="H25" s="48">
        <v>48607.199999999997</v>
      </c>
      <c r="I25" s="38"/>
      <c r="J25" s="258">
        <v>83514.475090306936</v>
      </c>
      <c r="K25" s="258">
        <v>116067.63490969306</v>
      </c>
      <c r="L25" s="95">
        <v>199582.11</v>
      </c>
    </row>
    <row r="26" spans="1:12" ht="12" customHeight="1" x14ac:dyDescent="0.2">
      <c r="A26" s="90">
        <v>1997</v>
      </c>
      <c r="B26" s="48">
        <v>115</v>
      </c>
      <c r="C26" s="48">
        <v>5395</v>
      </c>
      <c r="D26" s="48">
        <v>125</v>
      </c>
      <c r="E26" s="48">
        <v>1547</v>
      </c>
      <c r="F26" s="257"/>
      <c r="G26" s="48">
        <v>22470</v>
      </c>
      <c r="H26" s="48">
        <v>13073.9</v>
      </c>
      <c r="I26" s="38"/>
      <c r="J26" s="258">
        <v>19928.408211982889</v>
      </c>
      <c r="K26" s="258">
        <v>22981.891788017114</v>
      </c>
      <c r="L26" s="95">
        <v>42910.3</v>
      </c>
    </row>
    <row r="27" spans="1:12" ht="12" customHeight="1" x14ac:dyDescent="0.2">
      <c r="A27" s="90">
        <v>1998</v>
      </c>
      <c r="B27" s="48">
        <v>795</v>
      </c>
      <c r="C27" s="48">
        <v>13468</v>
      </c>
      <c r="D27" s="48">
        <v>305</v>
      </c>
      <c r="E27" s="48">
        <v>2123</v>
      </c>
      <c r="F27" s="257"/>
      <c r="G27" s="48">
        <v>34892</v>
      </c>
      <c r="H27" s="48">
        <v>17432</v>
      </c>
      <c r="I27" s="38"/>
      <c r="J27" s="258">
        <v>36425.516732365817</v>
      </c>
      <c r="K27" s="258">
        <v>33088.473267634181</v>
      </c>
      <c r="L27" s="95">
        <v>69513.989999999991</v>
      </c>
    </row>
    <row r="28" spans="1:12" ht="12" customHeight="1" x14ac:dyDescent="0.2">
      <c r="A28" s="90">
        <v>1999</v>
      </c>
      <c r="B28" s="48">
        <v>1674</v>
      </c>
      <c r="C28" s="48">
        <v>12062</v>
      </c>
      <c r="D28" s="48">
        <v>68</v>
      </c>
      <c r="E28" s="48">
        <v>4507</v>
      </c>
      <c r="F28" s="257"/>
      <c r="G28" s="48">
        <v>33348</v>
      </c>
      <c r="H28" s="48">
        <v>25375</v>
      </c>
      <c r="I28" s="38"/>
      <c r="J28" s="258">
        <v>35528.35052348207</v>
      </c>
      <c r="K28" s="258">
        <v>41964.46947651793</v>
      </c>
      <c r="L28" s="95">
        <v>77492.820000000007</v>
      </c>
    </row>
    <row r="29" spans="1:12" ht="12" customHeight="1" x14ac:dyDescent="0.2">
      <c r="A29" s="90">
        <v>2000</v>
      </c>
      <c r="B29" s="48">
        <v>4995</v>
      </c>
      <c r="C29" s="48">
        <v>10797</v>
      </c>
      <c r="D29" s="48">
        <v>7</v>
      </c>
      <c r="E29" s="48">
        <v>5122</v>
      </c>
      <c r="F29" s="257"/>
      <c r="G29" s="48">
        <v>38054</v>
      </c>
      <c r="H29" s="48">
        <v>33875</v>
      </c>
      <c r="I29" s="38"/>
      <c r="J29" s="258">
        <v>39087.510652777855</v>
      </c>
      <c r="K29" s="258">
        <v>54313.809347222152</v>
      </c>
      <c r="L29" s="95">
        <v>93401.32</v>
      </c>
    </row>
    <row r="30" spans="1:12" ht="12" customHeight="1" x14ac:dyDescent="0.2">
      <c r="A30" s="90">
        <v>2001</v>
      </c>
      <c r="B30" s="48">
        <v>3152</v>
      </c>
      <c r="C30" s="48">
        <v>15520</v>
      </c>
      <c r="D30" s="48">
        <v>82</v>
      </c>
      <c r="E30" s="48">
        <v>20868</v>
      </c>
      <c r="F30" s="257"/>
      <c r="G30" s="48">
        <v>80100</v>
      </c>
      <c r="H30" s="48">
        <v>80142</v>
      </c>
      <c r="I30" s="38"/>
      <c r="J30" s="258">
        <v>71441.501708635391</v>
      </c>
      <c r="K30" s="258">
        <v>129180.91829136461</v>
      </c>
      <c r="L30" s="95">
        <v>200622.41999999998</v>
      </c>
    </row>
    <row r="31" spans="1:12" ht="12" customHeight="1" x14ac:dyDescent="0.2">
      <c r="A31" s="90">
        <v>2002</v>
      </c>
      <c r="B31" s="48">
        <v>6853</v>
      </c>
      <c r="C31" s="48">
        <v>14132</v>
      </c>
      <c r="D31" s="48">
        <v>666</v>
      </c>
      <c r="E31" s="48">
        <v>13083</v>
      </c>
      <c r="F31" s="257"/>
      <c r="G31" s="48">
        <v>110066</v>
      </c>
      <c r="H31" s="48">
        <v>53161</v>
      </c>
      <c r="I31" s="38"/>
      <c r="J31" s="258">
        <v>104128.12661818088</v>
      </c>
      <c r="K31" s="258">
        <v>94562.153381819124</v>
      </c>
      <c r="L31" s="95">
        <v>198690.28</v>
      </c>
    </row>
    <row r="32" spans="1:12" ht="12" customHeight="1" x14ac:dyDescent="0.2">
      <c r="A32" s="90">
        <v>2003</v>
      </c>
      <c r="B32" s="48">
        <v>6623</v>
      </c>
      <c r="C32" s="48">
        <v>12041</v>
      </c>
      <c r="D32" s="48">
        <v>1000</v>
      </c>
      <c r="E32" s="48">
        <v>12026</v>
      </c>
      <c r="F32" s="257"/>
      <c r="G32" s="48">
        <v>84952</v>
      </c>
      <c r="H32" s="48">
        <v>66654</v>
      </c>
      <c r="I32" s="38"/>
      <c r="J32" s="258">
        <v>85122.063402508662</v>
      </c>
      <c r="K32" s="258">
        <v>98847.00659749136</v>
      </c>
      <c r="L32" s="95">
        <v>183969.07</v>
      </c>
    </row>
    <row r="33" spans="1:12" ht="12" customHeight="1" x14ac:dyDescent="0.2">
      <c r="A33" s="90">
        <v>2004</v>
      </c>
      <c r="B33" s="48">
        <v>5162</v>
      </c>
      <c r="C33" s="48">
        <v>17681</v>
      </c>
      <c r="D33" s="48">
        <v>1741</v>
      </c>
      <c r="E33" s="48">
        <v>9847</v>
      </c>
      <c r="F33" s="257"/>
      <c r="G33" s="48">
        <v>60690</v>
      </c>
      <c r="H33" s="48">
        <v>52134</v>
      </c>
      <c r="I33" s="38"/>
      <c r="J33" s="258">
        <v>74747.506889240874</v>
      </c>
      <c r="K33" s="258">
        <v>73356.76311075913</v>
      </c>
      <c r="L33" s="95">
        <v>148104.27000000002</v>
      </c>
    </row>
    <row r="34" spans="1:12" ht="12" customHeight="1" x14ac:dyDescent="0.2">
      <c r="A34" s="90">
        <v>2005</v>
      </c>
      <c r="B34" s="48">
        <v>3238</v>
      </c>
      <c r="C34" s="48">
        <v>23260</v>
      </c>
      <c r="D34" s="48">
        <v>2286</v>
      </c>
      <c r="E34" s="48">
        <v>10919</v>
      </c>
      <c r="F34" s="257"/>
      <c r="G34" s="48">
        <v>38297</v>
      </c>
      <c r="H34" s="48">
        <v>51450</v>
      </c>
      <c r="I34" s="38"/>
      <c r="J34" s="258">
        <v>75109.978114931262</v>
      </c>
      <c r="K34" s="258">
        <v>55293.191885068751</v>
      </c>
      <c r="L34" s="95">
        <v>130403.17000000001</v>
      </c>
    </row>
    <row r="35" spans="1:12" ht="12" customHeight="1" x14ac:dyDescent="0.2">
      <c r="A35" s="90">
        <v>2006</v>
      </c>
      <c r="B35" s="48">
        <v>649</v>
      </c>
      <c r="C35" s="48">
        <v>8685</v>
      </c>
      <c r="D35" s="48">
        <v>127</v>
      </c>
      <c r="E35" s="48">
        <v>2151</v>
      </c>
      <c r="F35" s="257"/>
      <c r="G35" s="48">
        <v>17767</v>
      </c>
      <c r="H35" s="48">
        <v>17223</v>
      </c>
      <c r="I35" s="38"/>
      <c r="J35" s="258">
        <v>21779.186729005265</v>
      </c>
      <c r="K35" s="258">
        <v>25142.243270994739</v>
      </c>
      <c r="L35" s="95">
        <v>46921.430000000008</v>
      </c>
    </row>
    <row r="36" spans="1:12" ht="12" customHeight="1" x14ac:dyDescent="0.2">
      <c r="A36" s="90">
        <v>2007</v>
      </c>
      <c r="B36" s="48">
        <v>1687</v>
      </c>
      <c r="C36" s="48">
        <v>8926</v>
      </c>
      <c r="D36" s="48">
        <v>1108</v>
      </c>
      <c r="E36" s="48">
        <v>4450</v>
      </c>
      <c r="F36" s="257"/>
      <c r="G36" s="48">
        <v>25121</v>
      </c>
      <c r="H36" s="48">
        <v>15236.129439675473</v>
      </c>
      <c r="I36" s="38"/>
      <c r="J36" s="258">
        <v>26833.430297381376</v>
      </c>
      <c r="K36" s="258">
        <v>30079.779142294094</v>
      </c>
      <c r="L36" s="95">
        <v>56913.209439675469</v>
      </c>
    </row>
    <row r="37" spans="1:12" ht="12" customHeight="1" x14ac:dyDescent="0.2">
      <c r="A37" s="90">
        <v>2008</v>
      </c>
      <c r="B37" s="48">
        <v>7766</v>
      </c>
      <c r="C37" s="48">
        <v>10204</v>
      </c>
      <c r="D37" s="48">
        <v>869</v>
      </c>
      <c r="E37" s="48">
        <v>3266</v>
      </c>
      <c r="F37" s="257"/>
      <c r="G37" s="48">
        <v>34054</v>
      </c>
      <c r="H37" s="48">
        <v>20039.064249279552</v>
      </c>
      <c r="I37" s="38"/>
      <c r="J37" s="258">
        <v>41999.173756628305</v>
      </c>
      <c r="K37" s="258">
        <v>34807.760492651243</v>
      </c>
      <c r="L37" s="95">
        <v>76806.934249279555</v>
      </c>
    </row>
    <row r="38" spans="1:12" ht="12" customHeight="1" x14ac:dyDescent="0.2">
      <c r="A38" s="90">
        <v>2009</v>
      </c>
      <c r="B38" s="48">
        <v>567</v>
      </c>
      <c r="C38" s="48">
        <v>28513</v>
      </c>
      <c r="D38" s="48">
        <v>2519</v>
      </c>
      <c r="E38" s="48">
        <v>16288</v>
      </c>
      <c r="F38" s="257"/>
      <c r="G38" s="48">
        <v>69222</v>
      </c>
      <c r="H38" s="48">
        <v>55864.082758620687</v>
      </c>
      <c r="I38" s="38"/>
      <c r="J38" s="258">
        <v>80866.885536174668</v>
      </c>
      <c r="K38" s="258">
        <v>93334.367222446017</v>
      </c>
      <c r="L38" s="95">
        <v>174201.25275862069</v>
      </c>
    </row>
    <row r="39" spans="1:12" ht="12" customHeight="1" x14ac:dyDescent="0.2">
      <c r="A39" s="90">
        <v>2010</v>
      </c>
      <c r="B39" s="48">
        <v>4090</v>
      </c>
      <c r="C39" s="48">
        <v>25163</v>
      </c>
      <c r="D39" s="48">
        <v>1542</v>
      </c>
      <c r="E39" s="48">
        <v>12455</v>
      </c>
      <c r="F39" s="257"/>
      <c r="G39" s="48">
        <v>102237</v>
      </c>
      <c r="H39" s="48">
        <v>74069</v>
      </c>
      <c r="I39" s="258"/>
      <c r="J39" s="258">
        <v>112930.31697017179</v>
      </c>
      <c r="K39" s="258">
        <v>107643.58302982822</v>
      </c>
      <c r="L39" s="95">
        <v>220573.90000000002</v>
      </c>
    </row>
    <row r="40" spans="1:12" ht="12" customHeight="1" x14ac:dyDescent="0.2">
      <c r="A40" s="90">
        <v>2011</v>
      </c>
      <c r="B40" s="48">
        <v>3517</v>
      </c>
      <c r="C40" s="48">
        <v>28267</v>
      </c>
      <c r="D40" s="48">
        <v>742</v>
      </c>
      <c r="E40" s="48">
        <v>14569</v>
      </c>
      <c r="F40" s="257"/>
      <c r="G40" s="48">
        <v>64403</v>
      </c>
      <c r="H40" s="48">
        <v>23756.972942130004</v>
      </c>
      <c r="I40" s="258"/>
      <c r="J40" s="258">
        <v>80487.890574767516</v>
      </c>
      <c r="K40" s="258">
        <v>55885.962367362503</v>
      </c>
      <c r="L40" s="95">
        <v>136373.85294213</v>
      </c>
    </row>
    <row r="41" spans="1:12" ht="12" customHeight="1" x14ac:dyDescent="0.2">
      <c r="A41" s="90">
        <v>2012</v>
      </c>
      <c r="B41" s="48">
        <v>10279</v>
      </c>
      <c r="C41" s="48">
        <v>30670</v>
      </c>
      <c r="D41" s="48">
        <v>2470</v>
      </c>
      <c r="E41" s="48">
        <v>18069</v>
      </c>
      <c r="F41" s="257"/>
      <c r="G41" s="48">
        <v>66836</v>
      </c>
      <c r="H41" s="48">
        <v>22301</v>
      </c>
      <c r="I41" s="258"/>
      <c r="J41" s="258">
        <v>94190.941678016447</v>
      </c>
      <c r="K41" s="258">
        <v>58048.428321983549</v>
      </c>
      <c r="L41" s="95">
        <v>152239.37</v>
      </c>
    </row>
    <row r="42" spans="1:12" ht="12" customHeight="1" x14ac:dyDescent="0.2">
      <c r="A42" s="90">
        <v>2013</v>
      </c>
      <c r="B42" s="48">
        <v>5935</v>
      </c>
      <c r="C42" s="48">
        <v>21957</v>
      </c>
      <c r="D42" s="48">
        <v>2515</v>
      </c>
      <c r="E42" s="48">
        <v>21246</v>
      </c>
      <c r="F42" s="257"/>
      <c r="G42" s="48">
        <v>56785</v>
      </c>
      <c r="H42" s="48">
        <v>26732</v>
      </c>
      <c r="I42" s="258"/>
      <c r="J42" s="258">
        <v>73262.659929265254</v>
      </c>
      <c r="K42" s="258">
        <v>62935.650070734737</v>
      </c>
      <c r="L42" s="95">
        <v>136198.31</v>
      </c>
    </row>
    <row r="43" spans="1:12" ht="12" customHeight="1" x14ac:dyDescent="0.2">
      <c r="A43" s="90">
        <v>2014</v>
      </c>
      <c r="B43" s="48">
        <v>5504</v>
      </c>
      <c r="C43" s="48">
        <v>67252</v>
      </c>
      <c r="D43" s="48">
        <v>7322</v>
      </c>
      <c r="E43" s="48">
        <v>28595</v>
      </c>
      <c r="F43" s="257"/>
      <c r="G43" s="48">
        <v>105039</v>
      </c>
      <c r="H43" s="48">
        <v>59840</v>
      </c>
      <c r="I43" s="258"/>
      <c r="J43" s="258">
        <v>140428.0258662847</v>
      </c>
      <c r="K43" s="258">
        <v>134341.3820236348</v>
      </c>
      <c r="L43" s="95">
        <v>274769.40788991947</v>
      </c>
    </row>
    <row r="44" spans="1:12" ht="12" customHeight="1" x14ac:dyDescent="0.2">
      <c r="A44" s="90">
        <v>2015</v>
      </c>
      <c r="B44" s="48">
        <v>1540</v>
      </c>
      <c r="C44" s="48">
        <v>12544</v>
      </c>
      <c r="D44" s="48">
        <v>610</v>
      </c>
      <c r="E44" s="48">
        <v>8172</v>
      </c>
      <c r="F44" s="257"/>
      <c r="G44" s="48">
        <v>21278</v>
      </c>
      <c r="H44" s="48">
        <v>9646</v>
      </c>
      <c r="I44" s="258"/>
      <c r="J44" s="258">
        <v>28953</v>
      </c>
      <c r="K44" s="258">
        <v>24825</v>
      </c>
      <c r="L44" s="95">
        <v>53778</v>
      </c>
    </row>
    <row r="45" spans="1:12" ht="12" customHeight="1" x14ac:dyDescent="0.2">
      <c r="A45" s="90">
        <v>2016</v>
      </c>
      <c r="B45" s="48">
        <v>232</v>
      </c>
      <c r="C45" s="48">
        <v>2063</v>
      </c>
      <c r="D45" s="48">
        <v>891</v>
      </c>
      <c r="E45" s="48">
        <v>3868</v>
      </c>
      <c r="F45" s="257"/>
      <c r="G45" s="48">
        <v>38595</v>
      </c>
      <c r="H45" s="48">
        <v>24464</v>
      </c>
      <c r="I45" s="258"/>
      <c r="J45" s="258">
        <v>33284</v>
      </c>
      <c r="K45" s="258">
        <v>36248</v>
      </c>
      <c r="L45" s="95">
        <v>69532</v>
      </c>
    </row>
    <row r="46" spans="1:12" ht="12" customHeight="1" x14ac:dyDescent="0.2">
      <c r="A46" s="90">
        <v>2017</v>
      </c>
      <c r="B46" s="48">
        <v>1170</v>
      </c>
      <c r="C46" s="48">
        <v>10554</v>
      </c>
      <c r="D46" s="48">
        <v>886</v>
      </c>
      <c r="E46" s="48">
        <v>10721</v>
      </c>
      <c r="F46" s="257"/>
      <c r="G46" s="48">
        <v>26907</v>
      </c>
      <c r="H46" s="48">
        <v>22617</v>
      </c>
      <c r="I46" s="258"/>
      <c r="J46" s="258">
        <v>36260</v>
      </c>
      <c r="K46" s="258">
        <v>36646</v>
      </c>
      <c r="L46" s="95">
        <v>72906</v>
      </c>
    </row>
    <row r="47" spans="1:12" ht="12" customHeight="1" x14ac:dyDescent="0.2">
      <c r="A47" s="90">
        <v>2018</v>
      </c>
      <c r="B47" s="48">
        <v>802</v>
      </c>
      <c r="C47" s="48">
        <v>8950</v>
      </c>
      <c r="D47" s="48">
        <v>177</v>
      </c>
      <c r="E47" s="48">
        <v>4087</v>
      </c>
      <c r="F47" s="257"/>
      <c r="G47" s="48">
        <v>49622</v>
      </c>
      <c r="H47" s="48">
        <v>16199</v>
      </c>
      <c r="I47" s="258"/>
      <c r="J47" s="258">
        <v>57980</v>
      </c>
      <c r="K47" s="258">
        <v>22043</v>
      </c>
      <c r="L47" s="95">
        <v>80023</v>
      </c>
    </row>
    <row r="48" spans="1:12" ht="12" customHeight="1" x14ac:dyDescent="0.2">
      <c r="A48" s="90">
        <v>2019</v>
      </c>
      <c r="B48" s="48">
        <v>2000</v>
      </c>
      <c r="C48" s="48">
        <v>8207</v>
      </c>
      <c r="D48" s="48">
        <v>0</v>
      </c>
      <c r="E48" s="48">
        <v>13666</v>
      </c>
      <c r="F48" s="257"/>
      <c r="G48" s="48">
        <v>30468</v>
      </c>
      <c r="H48" s="48">
        <v>14089</v>
      </c>
      <c r="I48" s="258"/>
      <c r="J48" s="258">
        <v>36011.876378818903</v>
      </c>
      <c r="K48" s="258">
        <v>17479.123621181101</v>
      </c>
      <c r="L48" s="95">
        <v>53491</v>
      </c>
    </row>
    <row r="49" spans="1:13" ht="12" customHeight="1" x14ac:dyDescent="0.2">
      <c r="A49" s="90">
        <v>2020</v>
      </c>
      <c r="B49" s="48">
        <v>1014</v>
      </c>
      <c r="C49" s="48">
        <v>6541</v>
      </c>
      <c r="D49" s="48">
        <v>180</v>
      </c>
      <c r="E49" s="48">
        <v>6538</v>
      </c>
      <c r="F49" s="257"/>
      <c r="G49" s="48">
        <v>23814</v>
      </c>
      <c r="H49" s="48">
        <v>14392</v>
      </c>
      <c r="I49" s="258"/>
      <c r="J49" s="48">
        <v>30099</v>
      </c>
      <c r="K49" s="258">
        <v>21923</v>
      </c>
      <c r="L49" s="95">
        <v>52022</v>
      </c>
    </row>
    <row r="50" spans="1:13" ht="12" customHeight="1" x14ac:dyDescent="0.2">
      <c r="A50" s="90" t="s">
        <v>590</v>
      </c>
      <c r="B50" s="48">
        <v>1504</v>
      </c>
      <c r="C50" s="48">
        <v>13861</v>
      </c>
      <c r="D50" s="48">
        <v>0</v>
      </c>
      <c r="E50" s="48">
        <v>5805</v>
      </c>
      <c r="F50" s="257"/>
      <c r="G50" s="48">
        <v>62762</v>
      </c>
      <c r="H50" s="48">
        <v>31475</v>
      </c>
      <c r="I50" s="258"/>
      <c r="J50" s="258">
        <v>71566</v>
      </c>
      <c r="K50" s="258">
        <v>43852</v>
      </c>
      <c r="L50" s="95">
        <v>115418</v>
      </c>
    </row>
    <row r="51" spans="1:13" ht="12" customHeight="1" x14ac:dyDescent="0.2">
      <c r="A51" s="90" t="s">
        <v>609</v>
      </c>
      <c r="B51" s="48">
        <v>3518</v>
      </c>
      <c r="C51" s="48">
        <v>22100</v>
      </c>
      <c r="D51" s="48">
        <v>252</v>
      </c>
      <c r="E51" s="48">
        <v>16141</v>
      </c>
      <c r="F51" s="257"/>
      <c r="G51" s="48">
        <v>65977</v>
      </c>
      <c r="H51" s="48">
        <v>70978</v>
      </c>
      <c r="I51" s="258"/>
      <c r="J51" s="258">
        <v>78656</v>
      </c>
      <c r="K51" s="258">
        <v>99991</v>
      </c>
      <c r="L51" s="95">
        <v>178647</v>
      </c>
    </row>
    <row r="52" spans="1:13" ht="12" customHeight="1" x14ac:dyDescent="0.2">
      <c r="A52" s="125" t="s">
        <v>364</v>
      </c>
      <c r="B52" s="48">
        <v>1474</v>
      </c>
      <c r="C52" s="48">
        <v>3562</v>
      </c>
      <c r="D52" s="48">
        <v>1348</v>
      </c>
      <c r="E52" s="48" t="s">
        <v>310</v>
      </c>
      <c r="F52" s="257"/>
      <c r="G52" s="48" t="s">
        <v>310</v>
      </c>
      <c r="H52" s="48" t="s">
        <v>310</v>
      </c>
      <c r="I52" s="258"/>
      <c r="J52" s="258" t="s">
        <v>310</v>
      </c>
      <c r="K52" s="258" t="s">
        <v>310</v>
      </c>
      <c r="L52" s="95" t="s">
        <v>310</v>
      </c>
    </row>
    <row r="53" spans="1:13" ht="12" customHeight="1" x14ac:dyDescent="0.2">
      <c r="A53" s="27" t="s">
        <v>130</v>
      </c>
      <c r="B53" s="91"/>
      <c r="C53" s="91"/>
      <c r="D53" s="91"/>
      <c r="E53" s="93"/>
      <c r="F53" s="94"/>
      <c r="G53" s="91" t="s">
        <v>657</v>
      </c>
      <c r="H53" s="91"/>
      <c r="I53" s="92"/>
      <c r="J53" s="91"/>
      <c r="K53" s="91"/>
      <c r="L53" s="91"/>
      <c r="M53" s="112">
        <v>35400</v>
      </c>
    </row>
    <row r="54" spans="1:13" ht="12" customHeight="1" x14ac:dyDescent="0.3">
      <c r="A54" s="946" t="s">
        <v>658</v>
      </c>
      <c r="B54" s="1050"/>
      <c r="C54" s="1050"/>
      <c r="D54" s="1050"/>
      <c r="E54" s="1050"/>
      <c r="F54" s="1050"/>
      <c r="G54" s="1050"/>
      <c r="H54" s="1050"/>
      <c r="I54" s="1050"/>
      <c r="J54" s="1050"/>
      <c r="K54" s="1050"/>
      <c r="L54" s="1050"/>
    </row>
    <row r="55" spans="1:13" ht="12" customHeight="1" x14ac:dyDescent="0.2">
      <c r="A55" s="956" t="s">
        <v>659</v>
      </c>
      <c r="B55" s="956"/>
      <c r="C55" s="956"/>
      <c r="D55" s="956"/>
      <c r="E55" s="956"/>
      <c r="F55" s="956"/>
      <c r="G55" s="956"/>
      <c r="H55" s="956"/>
      <c r="I55" s="956"/>
      <c r="J55" s="956"/>
      <c r="K55" s="956"/>
      <c r="L55" s="956"/>
    </row>
    <row r="56" spans="1:13" ht="12" customHeight="1" x14ac:dyDescent="0.2">
      <c r="A56" s="63" t="s">
        <v>660</v>
      </c>
      <c r="B56" s="63"/>
      <c r="C56" s="63"/>
      <c r="D56" s="63"/>
      <c r="E56" s="63"/>
      <c r="F56" s="63"/>
      <c r="G56" s="63"/>
      <c r="H56" s="63"/>
      <c r="I56" s="63"/>
      <c r="J56" s="63"/>
      <c r="K56" s="63"/>
      <c r="L56" s="63"/>
    </row>
    <row r="57" spans="1:13" ht="12" customHeight="1" x14ac:dyDescent="0.2">
      <c r="A57" s="946" t="s">
        <v>661</v>
      </c>
      <c r="B57" s="946"/>
      <c r="C57" s="946"/>
      <c r="D57" s="946"/>
      <c r="E57" s="946"/>
      <c r="F57" s="946"/>
      <c r="G57" s="946"/>
      <c r="H57" s="946"/>
      <c r="I57" s="946"/>
      <c r="J57" s="946"/>
      <c r="K57" s="946"/>
      <c r="L57" s="946"/>
    </row>
    <row r="58" spans="1:13" ht="12" customHeight="1" x14ac:dyDescent="0.2">
      <c r="A58" s="946"/>
      <c r="B58" s="946"/>
      <c r="C58" s="946"/>
      <c r="D58" s="946"/>
      <c r="E58" s="946"/>
      <c r="F58" s="946"/>
      <c r="G58" s="946"/>
      <c r="H58" s="946"/>
      <c r="I58" s="946"/>
      <c r="J58" s="946"/>
      <c r="K58" s="946"/>
      <c r="L58" s="946"/>
    </row>
    <row r="59" spans="1:13" ht="12" customHeight="1" x14ac:dyDescent="0.2">
      <c r="A59" s="63" t="s">
        <v>69</v>
      </c>
    </row>
    <row r="60" spans="1:13" ht="50.25" customHeight="1" x14ac:dyDescent="0.2">
      <c r="A60" s="1048" t="s">
        <v>662</v>
      </c>
      <c r="B60" s="1049"/>
      <c r="C60" s="1049"/>
      <c r="D60" s="1049"/>
      <c r="E60" s="1049"/>
      <c r="F60" s="1049"/>
      <c r="G60" s="1049"/>
      <c r="H60" s="1049"/>
      <c r="I60" s="1049"/>
      <c r="J60" s="1049"/>
      <c r="K60" s="1049"/>
      <c r="L60" s="1049"/>
    </row>
    <row r="61" spans="1:13" ht="37.5" customHeight="1" x14ac:dyDescent="0.2">
      <c r="A61" s="1047" t="s">
        <v>663</v>
      </c>
      <c r="B61" s="1047"/>
      <c r="C61" s="1047"/>
      <c r="D61" s="1047"/>
      <c r="E61" s="1047"/>
      <c r="F61" s="1047"/>
      <c r="G61" s="1047"/>
      <c r="H61" s="1047"/>
      <c r="I61" s="1047"/>
      <c r="J61" s="1047"/>
      <c r="K61" s="1047"/>
      <c r="L61" s="1047"/>
    </row>
    <row r="62" spans="1:13" ht="45" customHeight="1" x14ac:dyDescent="0.2">
      <c r="A62" s="1045" t="s">
        <v>664</v>
      </c>
      <c r="B62" s="1046"/>
      <c r="C62" s="1046"/>
      <c r="D62" s="1046"/>
      <c r="E62" s="1046"/>
      <c r="F62" s="1046"/>
      <c r="G62" s="1046"/>
      <c r="H62" s="1046"/>
      <c r="I62" s="1046"/>
      <c r="J62" s="1046"/>
      <c r="K62" s="1046"/>
      <c r="L62" s="1046"/>
    </row>
    <row r="63" spans="1:13" ht="12" customHeight="1" x14ac:dyDescent="0.2">
      <c r="A63" s="638"/>
      <c r="B63" s="639"/>
      <c r="C63" s="639"/>
      <c r="D63" s="639"/>
      <c r="E63" s="639"/>
      <c r="F63" s="639"/>
      <c r="G63" s="639"/>
      <c r="H63" s="639"/>
      <c r="I63" s="639"/>
      <c r="J63" s="639"/>
      <c r="K63" s="639"/>
      <c r="L63" s="639"/>
    </row>
    <row r="64" spans="1:13" ht="12" customHeight="1" x14ac:dyDescent="0.2">
      <c r="C64" s="90">
        <v>2020</v>
      </c>
      <c r="E64" s="5" t="s">
        <v>665</v>
      </c>
      <c r="G64" s="13">
        <f>G49</f>
        <v>23814</v>
      </c>
    </row>
    <row r="65" spans="1:12" ht="12" customHeight="1" x14ac:dyDescent="0.2">
      <c r="C65" s="90" t="s">
        <v>590</v>
      </c>
      <c r="E65" s="5" t="s">
        <v>666</v>
      </c>
      <c r="G65" s="13">
        <f t="shared" ref="G65:G66" si="0">G50</f>
        <v>62762</v>
      </c>
    </row>
    <row r="66" spans="1:12" ht="12" customHeight="1" x14ac:dyDescent="0.2">
      <c r="C66" s="90" t="s">
        <v>609</v>
      </c>
      <c r="E66" s="5" t="s">
        <v>667</v>
      </c>
      <c r="G66" s="13">
        <f t="shared" si="0"/>
        <v>65977</v>
      </c>
    </row>
    <row r="67" spans="1:12" ht="12" customHeight="1" thickBot="1" x14ac:dyDescent="0.25">
      <c r="C67" s="171"/>
      <c r="D67" s="172"/>
      <c r="E67" s="172" t="s">
        <v>668</v>
      </c>
      <c r="F67" s="172"/>
      <c r="G67" s="771">
        <f>GEOMEAN(G64:G66)</f>
        <v>46199.849696205223</v>
      </c>
    </row>
    <row r="68" spans="1:12" ht="12" customHeight="1" thickTop="1" x14ac:dyDescent="0.2">
      <c r="E68" s="5" t="s">
        <v>669</v>
      </c>
      <c r="G68" s="13">
        <v>18320</v>
      </c>
    </row>
    <row r="77" spans="1:12" s="275" customFormat="1" ht="12" customHeight="1" x14ac:dyDescent="0.2">
      <c r="A77" s="243"/>
      <c r="B77" s="244"/>
      <c r="C77" s="244"/>
      <c r="D77" s="244"/>
      <c r="E77" s="244"/>
      <c r="F77" s="244"/>
      <c r="G77" s="244"/>
      <c r="H77" s="244"/>
      <c r="I77" s="244"/>
      <c r="J77" s="244"/>
      <c r="K77" s="244"/>
      <c r="L77" s="244"/>
    </row>
    <row r="84" spans="1:12" s="108" customFormat="1" ht="12" customHeight="1" x14ac:dyDescent="0.2">
      <c r="A84" s="953" t="s">
        <v>670</v>
      </c>
      <c r="B84" s="953"/>
      <c r="C84" s="953"/>
      <c r="D84" s="953"/>
      <c r="E84" s="953"/>
      <c r="F84" s="953"/>
      <c r="G84" s="953"/>
      <c r="H84" s="953"/>
      <c r="I84" s="953"/>
      <c r="J84" s="953"/>
      <c r="K84" s="953"/>
      <c r="L84" s="953"/>
    </row>
    <row r="85" spans="1:12" ht="12" customHeight="1" x14ac:dyDescent="0.2">
      <c r="A85" s="807"/>
      <c r="B85" s="971" t="s">
        <v>574</v>
      </c>
      <c r="C85" s="971"/>
      <c r="D85" s="971"/>
      <c r="E85" s="971"/>
      <c r="F85" s="820"/>
      <c r="G85" s="839"/>
      <c r="H85" s="821"/>
      <c r="I85" s="839"/>
      <c r="J85" s="840"/>
      <c r="K85" s="840"/>
      <c r="L85" s="840"/>
    </row>
    <row r="86" spans="1:12" ht="12" customHeight="1" x14ac:dyDescent="0.2">
      <c r="A86" s="940" t="s">
        <v>8</v>
      </c>
      <c r="B86" s="968" t="s">
        <v>650</v>
      </c>
      <c r="C86" s="968" t="s">
        <v>623</v>
      </c>
      <c r="D86" s="967" t="s">
        <v>624</v>
      </c>
      <c r="F86" s="4"/>
      <c r="G86" s="1044" t="s">
        <v>654</v>
      </c>
      <c r="H86" s="1044"/>
      <c r="I86" s="4"/>
      <c r="J86" s="1042" t="s">
        <v>655</v>
      </c>
      <c r="K86" s="1042"/>
      <c r="L86" s="1042"/>
    </row>
    <row r="87" spans="1:12" ht="12" customHeight="1" x14ac:dyDescent="0.2">
      <c r="A87" s="966"/>
      <c r="B87" s="969"/>
      <c r="C87" s="969"/>
      <c r="D87" s="969"/>
      <c r="E87" s="89" t="s">
        <v>607</v>
      </c>
      <c r="F87" s="64"/>
      <c r="G87" s="401" t="s">
        <v>120</v>
      </c>
      <c r="H87" s="274" t="s">
        <v>119</v>
      </c>
      <c r="I87" s="402"/>
      <c r="J87" s="274" t="s">
        <v>120</v>
      </c>
      <c r="K87" s="274" t="s">
        <v>119</v>
      </c>
      <c r="L87" s="763" t="s">
        <v>656</v>
      </c>
    </row>
    <row r="88" spans="1:12" ht="12" customHeight="1" x14ac:dyDescent="0.2">
      <c r="A88" s="90" t="s">
        <v>44</v>
      </c>
      <c r="B88" s="48">
        <f>AVERAGE(B10:B14)</f>
        <v>5299.4</v>
      </c>
      <c r="C88" s="48">
        <f>AVERAGE(C10:C14)</f>
        <v>15613.6</v>
      </c>
      <c r="D88" s="48">
        <f>AVERAGE(D10:D14)</f>
        <v>2864.8</v>
      </c>
      <c r="E88" s="48">
        <f>AVERAGE(E10:E14)</f>
        <v>5011.8</v>
      </c>
      <c r="F88" s="403"/>
      <c r="G88" s="48">
        <f>AVERAGE(G10:G14)</f>
        <v>36846.6</v>
      </c>
      <c r="H88" s="48">
        <f>AVERAGE(H10:H14)</f>
        <v>17253.46</v>
      </c>
      <c r="I88" s="38"/>
      <c r="J88" s="48">
        <f>AVERAGE(J10:J14)</f>
        <v>49161.667527921512</v>
      </c>
      <c r="K88" s="48">
        <f>AVERAGE(K10:K14)</f>
        <v>32882.260403993387</v>
      </c>
      <c r="L88" s="48">
        <f>AVERAGE(L10:L14)</f>
        <v>82043.927931914892</v>
      </c>
    </row>
    <row r="89" spans="1:12" ht="12" customHeight="1" x14ac:dyDescent="0.2">
      <c r="A89" s="90" t="s">
        <v>45</v>
      </c>
      <c r="B89" s="48">
        <f>AVERAGE(B15:B19)</f>
        <v>7715.4</v>
      </c>
      <c r="C89" s="48">
        <f>AVERAGE(C15:C19)</f>
        <v>30109</v>
      </c>
      <c r="D89" s="48">
        <f>AVERAGE(D15:D19)</f>
        <v>1817.4</v>
      </c>
      <c r="E89" s="48">
        <f>AVERAGE(E15:E19)</f>
        <v>5355</v>
      </c>
      <c r="F89" s="404"/>
      <c r="G89" s="48">
        <f>AVERAGE(G15:G19)</f>
        <v>44116.2</v>
      </c>
      <c r="H89" s="48">
        <f>AVERAGE(H15:H19)</f>
        <v>29962.799999999999</v>
      </c>
      <c r="I89" s="38"/>
      <c r="J89" s="48">
        <f>AVERAGE(J15:J19)</f>
        <v>58834.832817172028</v>
      </c>
      <c r="K89" s="48">
        <f>AVERAGE(K15:K19)</f>
        <v>60298.089182827985</v>
      </c>
      <c r="L89" s="48">
        <f>AVERAGE(L15:L19)</f>
        <v>119132.92199999999</v>
      </c>
    </row>
    <row r="90" spans="1:12" ht="12" customHeight="1" x14ac:dyDescent="0.2">
      <c r="A90" s="90" t="s">
        <v>46</v>
      </c>
      <c r="B90" s="48">
        <f>AVERAGE(B20:B24)</f>
        <v>12501.6</v>
      </c>
      <c r="C90" s="48">
        <f t="shared" ref="C90:L90" si="1">AVERAGE(C20:C24)</f>
        <v>29165.599999999999</v>
      </c>
      <c r="D90" s="48">
        <f t="shared" si="1"/>
        <v>2609.4</v>
      </c>
      <c r="E90" s="48">
        <f t="shared" si="1"/>
        <v>10502.8</v>
      </c>
      <c r="F90" s="404"/>
      <c r="G90" s="48">
        <f t="shared" si="1"/>
        <v>35825.599999999999</v>
      </c>
      <c r="H90" s="48">
        <f t="shared" si="1"/>
        <v>31304</v>
      </c>
      <c r="I90" s="38"/>
      <c r="J90" s="48">
        <f t="shared" si="1"/>
        <v>46949.203030266348</v>
      </c>
      <c r="K90" s="48">
        <f t="shared" si="1"/>
        <v>76403.254969733651</v>
      </c>
      <c r="L90" s="48">
        <f t="shared" si="1"/>
        <v>123352.45800000001</v>
      </c>
    </row>
    <row r="91" spans="1:12" ht="12" customHeight="1" x14ac:dyDescent="0.2">
      <c r="A91" s="63" t="s">
        <v>47</v>
      </c>
      <c r="B91" s="48">
        <f>AVERAGE(B25:B29)</f>
        <v>3535</v>
      </c>
      <c r="C91" s="48">
        <f>AVERAGE(C25:C29)</f>
        <v>18701.2</v>
      </c>
      <c r="D91" s="48">
        <f>AVERAGE(D25:D29)</f>
        <v>635.4</v>
      </c>
      <c r="E91" s="48">
        <f>AVERAGE(E25:E29)</f>
        <v>6829</v>
      </c>
      <c r="F91" s="48"/>
      <c r="G91" s="48">
        <f>AVERAGE(G25:G29)</f>
        <v>38467</v>
      </c>
      <c r="H91" s="48">
        <f>AVERAGE(H25:H29)</f>
        <v>27672.620000000003</v>
      </c>
      <c r="I91" s="48"/>
      <c r="J91" s="48">
        <f>AVERAGE(J25:J29)</f>
        <v>42896.852242183115</v>
      </c>
      <c r="K91" s="48">
        <f>AVERAGE(K25:K29)</f>
        <v>53683.255757816893</v>
      </c>
      <c r="L91" s="48">
        <f>AVERAGE(L25:L29)</f>
        <v>96580.107999999993</v>
      </c>
    </row>
    <row r="92" spans="1:12" ht="12" customHeight="1" x14ac:dyDescent="0.2">
      <c r="A92" s="90" t="s">
        <v>48</v>
      </c>
      <c r="B92" s="48">
        <f>AVERAGE(B30:B34)</f>
        <v>5005.6000000000004</v>
      </c>
      <c r="C92" s="48">
        <f t="shared" ref="C92:L92" si="2">AVERAGE(C30:C34)</f>
        <v>16526.8</v>
      </c>
      <c r="D92" s="48">
        <f t="shared" si="2"/>
        <v>1155</v>
      </c>
      <c r="E92" s="48">
        <f t="shared" si="2"/>
        <v>13348.6</v>
      </c>
      <c r="F92" s="48"/>
      <c r="G92" s="48">
        <f t="shared" si="2"/>
        <v>74821</v>
      </c>
      <c r="H92" s="48">
        <f t="shared" si="2"/>
        <v>60708.2</v>
      </c>
      <c r="I92" s="48"/>
      <c r="J92" s="48">
        <f t="shared" si="2"/>
        <v>82109.835346699416</v>
      </c>
      <c r="K92" s="48">
        <f t="shared" si="2"/>
        <v>90248.006653300603</v>
      </c>
      <c r="L92" s="48">
        <f t="shared" si="2"/>
        <v>172357.842</v>
      </c>
    </row>
    <row r="93" spans="1:12" ht="10" x14ac:dyDescent="0.2">
      <c r="A93" s="90" t="s">
        <v>49</v>
      </c>
      <c r="B93" s="48">
        <f>AVERAGE(B35:B39)</f>
        <v>2951.8</v>
      </c>
      <c r="C93" s="48">
        <f t="shared" ref="C93:L93" si="3">AVERAGE(C35:C39)</f>
        <v>16298.2</v>
      </c>
      <c r="D93" s="48">
        <f t="shared" si="3"/>
        <v>1233</v>
      </c>
      <c r="E93" s="48">
        <f t="shared" si="3"/>
        <v>7722</v>
      </c>
      <c r="F93" s="48"/>
      <c r="G93" s="48">
        <f t="shared" si="3"/>
        <v>49680.2</v>
      </c>
      <c r="H93" s="48">
        <f t="shared" si="3"/>
        <v>36486.255289515146</v>
      </c>
      <c r="I93" s="48"/>
      <c r="J93" s="48">
        <f t="shared" si="3"/>
        <v>56881.79865787227</v>
      </c>
      <c r="K93" s="48">
        <f t="shared" si="3"/>
        <v>58201.546631642865</v>
      </c>
      <c r="L93" s="48">
        <f t="shared" si="3"/>
        <v>115083.34528951514</v>
      </c>
    </row>
    <row r="94" spans="1:12" ht="12" customHeight="1" x14ac:dyDescent="0.2">
      <c r="A94" s="90">
        <v>2011</v>
      </c>
      <c r="B94" s="48">
        <f t="shared" ref="B94:E104" si="4">B40</f>
        <v>3517</v>
      </c>
      <c r="C94" s="48">
        <f t="shared" si="4"/>
        <v>28267</v>
      </c>
      <c r="D94" s="48">
        <f t="shared" si="4"/>
        <v>742</v>
      </c>
      <c r="E94" s="48">
        <f t="shared" si="4"/>
        <v>14569</v>
      </c>
      <c r="F94" s="405"/>
      <c r="G94" s="48">
        <f t="shared" ref="G94:H100" si="5">G40</f>
        <v>64403</v>
      </c>
      <c r="H94" s="48">
        <f t="shared" si="5"/>
        <v>23756.972942130004</v>
      </c>
      <c r="I94" s="95"/>
      <c r="J94" s="48">
        <f t="shared" ref="J94:L100" si="6">J40</f>
        <v>80487.890574767516</v>
      </c>
      <c r="K94" s="48">
        <f t="shared" si="6"/>
        <v>55885.962367362503</v>
      </c>
      <c r="L94" s="48">
        <f t="shared" si="6"/>
        <v>136373.85294213</v>
      </c>
    </row>
    <row r="95" spans="1:12" ht="12" customHeight="1" x14ac:dyDescent="0.2">
      <c r="A95" s="90">
        <v>2012</v>
      </c>
      <c r="B95" s="48">
        <f t="shared" si="4"/>
        <v>10279</v>
      </c>
      <c r="C95" s="48">
        <f t="shared" si="4"/>
        <v>30670</v>
      </c>
      <c r="D95" s="48">
        <f t="shared" si="4"/>
        <v>2470</v>
      </c>
      <c r="E95" s="48">
        <f t="shared" si="4"/>
        <v>18069</v>
      </c>
      <c r="F95" s="405"/>
      <c r="G95" s="48">
        <f t="shared" si="5"/>
        <v>66836</v>
      </c>
      <c r="H95" s="48">
        <f t="shared" si="5"/>
        <v>22301</v>
      </c>
      <c r="I95" s="95"/>
      <c r="J95" s="48">
        <f t="shared" si="6"/>
        <v>94190.941678016447</v>
      </c>
      <c r="K95" s="48">
        <f t="shared" si="6"/>
        <v>58048.428321983549</v>
      </c>
      <c r="L95" s="48">
        <f t="shared" si="6"/>
        <v>152239.37</v>
      </c>
    </row>
    <row r="96" spans="1:12" ht="12" customHeight="1" x14ac:dyDescent="0.2">
      <c r="A96" s="90">
        <v>2013</v>
      </c>
      <c r="B96" s="48">
        <f t="shared" si="4"/>
        <v>5935</v>
      </c>
      <c r="C96" s="48">
        <f t="shared" si="4"/>
        <v>21957</v>
      </c>
      <c r="D96" s="48">
        <f t="shared" si="4"/>
        <v>2515</v>
      </c>
      <c r="E96" s="48">
        <f t="shared" si="4"/>
        <v>21246</v>
      </c>
      <c r="F96" s="405"/>
      <c r="G96" s="48">
        <f t="shared" si="5"/>
        <v>56785</v>
      </c>
      <c r="H96" s="48">
        <f t="shared" si="5"/>
        <v>26732</v>
      </c>
      <c r="I96" s="95"/>
      <c r="J96" s="48">
        <f t="shared" si="6"/>
        <v>73262.659929265254</v>
      </c>
      <c r="K96" s="48">
        <f t="shared" si="6"/>
        <v>62935.650070734737</v>
      </c>
      <c r="L96" s="48">
        <f t="shared" si="6"/>
        <v>136198.31</v>
      </c>
    </row>
    <row r="97" spans="1:12" ht="12" customHeight="1" x14ac:dyDescent="0.2">
      <c r="A97" s="90">
        <v>2014</v>
      </c>
      <c r="B97" s="48">
        <f t="shared" si="4"/>
        <v>5504</v>
      </c>
      <c r="C97" s="48">
        <f t="shared" si="4"/>
        <v>67252</v>
      </c>
      <c r="D97" s="48">
        <f t="shared" si="4"/>
        <v>7322</v>
      </c>
      <c r="E97" s="48">
        <f t="shared" si="4"/>
        <v>28595</v>
      </c>
      <c r="F97" s="405"/>
      <c r="G97" s="48">
        <f t="shared" si="5"/>
        <v>105039</v>
      </c>
      <c r="H97" s="48">
        <f t="shared" si="5"/>
        <v>59840</v>
      </c>
      <c r="I97" s="95"/>
      <c r="J97" s="48">
        <f t="shared" si="6"/>
        <v>140428.0258662847</v>
      </c>
      <c r="K97" s="48">
        <f t="shared" si="6"/>
        <v>134341.3820236348</v>
      </c>
      <c r="L97" s="48">
        <f t="shared" si="6"/>
        <v>274769.40788991947</v>
      </c>
    </row>
    <row r="98" spans="1:12" ht="12" customHeight="1" x14ac:dyDescent="0.2">
      <c r="A98" s="90">
        <v>2015</v>
      </c>
      <c r="B98" s="48">
        <f t="shared" si="4"/>
        <v>1540</v>
      </c>
      <c r="C98" s="48">
        <f t="shared" si="4"/>
        <v>12544</v>
      </c>
      <c r="D98" s="48">
        <f t="shared" si="4"/>
        <v>610</v>
      </c>
      <c r="E98" s="48">
        <f t="shared" si="4"/>
        <v>8172</v>
      </c>
      <c r="F98" s="405"/>
      <c r="G98" s="48">
        <f t="shared" si="5"/>
        <v>21278</v>
      </c>
      <c r="H98" s="48">
        <f t="shared" si="5"/>
        <v>9646</v>
      </c>
      <c r="I98" s="95"/>
      <c r="J98" s="48">
        <f t="shared" si="6"/>
        <v>28953</v>
      </c>
      <c r="K98" s="48">
        <f t="shared" si="6"/>
        <v>24825</v>
      </c>
      <c r="L98" s="48">
        <f t="shared" si="6"/>
        <v>53778</v>
      </c>
    </row>
    <row r="99" spans="1:12" ht="12" customHeight="1" x14ac:dyDescent="0.2">
      <c r="A99" s="90">
        <v>2016</v>
      </c>
      <c r="B99" s="48">
        <f t="shared" si="4"/>
        <v>232</v>
      </c>
      <c r="C99" s="48">
        <f t="shared" si="4"/>
        <v>2063</v>
      </c>
      <c r="D99" s="48">
        <f t="shared" si="4"/>
        <v>891</v>
      </c>
      <c r="E99" s="48">
        <f t="shared" si="4"/>
        <v>3868</v>
      </c>
      <c r="F99" s="405"/>
      <c r="G99" s="48">
        <f t="shared" si="5"/>
        <v>38595</v>
      </c>
      <c r="H99" s="48">
        <f t="shared" si="5"/>
        <v>24464</v>
      </c>
      <c r="I99" s="95"/>
      <c r="J99" s="48">
        <f t="shared" si="6"/>
        <v>33284</v>
      </c>
      <c r="K99" s="48">
        <f t="shared" si="6"/>
        <v>36248</v>
      </c>
      <c r="L99" s="48">
        <f t="shared" si="6"/>
        <v>69532</v>
      </c>
    </row>
    <row r="100" spans="1:12" ht="12" customHeight="1" x14ac:dyDescent="0.2">
      <c r="A100" s="90">
        <v>2017</v>
      </c>
      <c r="B100" s="48">
        <f t="shared" si="4"/>
        <v>1170</v>
      </c>
      <c r="C100" s="48">
        <f t="shared" si="4"/>
        <v>10554</v>
      </c>
      <c r="D100" s="48">
        <f t="shared" si="4"/>
        <v>886</v>
      </c>
      <c r="E100" s="48">
        <f t="shared" si="4"/>
        <v>10721</v>
      </c>
      <c r="F100" s="405"/>
      <c r="G100" s="48">
        <f t="shared" si="5"/>
        <v>26907</v>
      </c>
      <c r="H100" s="48">
        <f t="shared" si="5"/>
        <v>22617</v>
      </c>
      <c r="I100" s="95"/>
      <c r="J100" s="48">
        <f t="shared" si="6"/>
        <v>36260</v>
      </c>
      <c r="K100" s="48">
        <f t="shared" si="6"/>
        <v>36646</v>
      </c>
      <c r="L100" s="48">
        <f t="shared" si="6"/>
        <v>72906</v>
      </c>
    </row>
    <row r="101" spans="1:12" ht="12" customHeight="1" x14ac:dyDescent="0.2">
      <c r="A101" s="90">
        <v>2018</v>
      </c>
      <c r="B101" s="48">
        <f t="shared" si="4"/>
        <v>802</v>
      </c>
      <c r="C101" s="48">
        <f t="shared" si="4"/>
        <v>8950</v>
      </c>
      <c r="D101" s="48">
        <f t="shared" si="4"/>
        <v>177</v>
      </c>
      <c r="E101" s="48">
        <f t="shared" si="4"/>
        <v>4087</v>
      </c>
      <c r="F101" s="405"/>
      <c r="G101" s="48">
        <f t="shared" ref="G101:H101" si="7">G47</f>
        <v>49622</v>
      </c>
      <c r="H101" s="48">
        <f t="shared" si="7"/>
        <v>16199</v>
      </c>
      <c r="I101" s="95"/>
      <c r="J101" s="48">
        <f t="shared" ref="J101" si="8">J47</f>
        <v>57980</v>
      </c>
      <c r="K101" s="48">
        <f t="shared" ref="K101:L104" si="9">K47</f>
        <v>22043</v>
      </c>
      <c r="L101" s="48">
        <f t="shared" si="9"/>
        <v>80023</v>
      </c>
    </row>
    <row r="102" spans="1:12" ht="12" customHeight="1" x14ac:dyDescent="0.2">
      <c r="A102" s="90">
        <v>2019</v>
      </c>
      <c r="B102" s="48">
        <f t="shared" si="4"/>
        <v>2000</v>
      </c>
      <c r="C102" s="48">
        <f t="shared" si="4"/>
        <v>8207</v>
      </c>
      <c r="D102" s="48">
        <f t="shared" si="4"/>
        <v>0</v>
      </c>
      <c r="E102" s="48">
        <f t="shared" si="4"/>
        <v>13666</v>
      </c>
      <c r="F102" s="405"/>
      <c r="G102" s="48">
        <f t="shared" ref="G102:H102" si="10">G48</f>
        <v>30468</v>
      </c>
      <c r="H102" s="48">
        <f t="shared" si="10"/>
        <v>14089</v>
      </c>
      <c r="I102" s="95"/>
      <c r="J102" s="48">
        <f t="shared" ref="J102" si="11">J48</f>
        <v>36011.876378818903</v>
      </c>
      <c r="K102" s="48">
        <f t="shared" si="9"/>
        <v>17479.123621181101</v>
      </c>
      <c r="L102" s="48">
        <f t="shared" si="9"/>
        <v>53491</v>
      </c>
    </row>
    <row r="103" spans="1:12" ht="12" customHeight="1" x14ac:dyDescent="0.2">
      <c r="A103" s="90">
        <v>2020</v>
      </c>
      <c r="B103" s="48">
        <f t="shared" si="4"/>
        <v>1014</v>
      </c>
      <c r="C103" s="48">
        <f t="shared" si="4"/>
        <v>6541</v>
      </c>
      <c r="D103" s="48">
        <f t="shared" si="4"/>
        <v>180</v>
      </c>
      <c r="E103" s="48">
        <f t="shared" si="4"/>
        <v>6538</v>
      </c>
      <c r="F103" s="405"/>
      <c r="G103" s="48">
        <f t="shared" ref="G103:H103" si="12">G49</f>
        <v>23814</v>
      </c>
      <c r="H103" s="48">
        <f t="shared" si="12"/>
        <v>14392</v>
      </c>
      <c r="I103" s="95"/>
      <c r="J103" s="48">
        <f t="shared" ref="J103" si="13">J49</f>
        <v>30099</v>
      </c>
      <c r="K103" s="48">
        <f t="shared" si="9"/>
        <v>21923</v>
      </c>
      <c r="L103" s="48">
        <f t="shared" si="9"/>
        <v>52022</v>
      </c>
    </row>
    <row r="104" spans="1:12" ht="12" customHeight="1" x14ac:dyDescent="0.2">
      <c r="A104" s="90" t="s">
        <v>590</v>
      </c>
      <c r="B104" s="48">
        <f t="shared" si="4"/>
        <v>1504</v>
      </c>
      <c r="C104" s="48">
        <f t="shared" si="4"/>
        <v>13861</v>
      </c>
      <c r="D104" s="48">
        <f t="shared" si="4"/>
        <v>0</v>
      </c>
      <c r="E104" s="48">
        <f t="shared" si="4"/>
        <v>5805</v>
      </c>
      <c r="F104" s="405"/>
      <c r="G104" s="48">
        <f>G50</f>
        <v>62762</v>
      </c>
      <c r="H104" s="48">
        <f>H50</f>
        <v>31475</v>
      </c>
      <c r="I104" s="95"/>
      <c r="J104" s="48">
        <f>J50</f>
        <v>71566</v>
      </c>
      <c r="K104" s="48">
        <f t="shared" si="9"/>
        <v>43852</v>
      </c>
      <c r="L104" s="48">
        <f t="shared" si="9"/>
        <v>115418</v>
      </c>
    </row>
    <row r="105" spans="1:12" ht="12" customHeight="1" x14ac:dyDescent="0.2">
      <c r="A105" s="90" t="s">
        <v>609</v>
      </c>
      <c r="B105" s="48">
        <f t="shared" ref="B105:E106" si="14">B51</f>
        <v>3518</v>
      </c>
      <c r="C105" s="48">
        <f t="shared" si="14"/>
        <v>22100</v>
      </c>
      <c r="D105" s="48">
        <f t="shared" si="14"/>
        <v>252</v>
      </c>
      <c r="E105" s="48">
        <f t="shared" si="14"/>
        <v>16141</v>
      </c>
      <c r="F105" s="405"/>
      <c r="G105" s="48">
        <f t="shared" ref="G105:H106" si="15">G51</f>
        <v>65977</v>
      </c>
      <c r="H105" s="48">
        <f t="shared" si="15"/>
        <v>70978</v>
      </c>
      <c r="I105" s="95"/>
      <c r="J105" s="48">
        <f t="shared" ref="J105:L106" si="16">J51</f>
        <v>78656</v>
      </c>
      <c r="K105" s="48">
        <f t="shared" si="16"/>
        <v>99991</v>
      </c>
      <c r="L105" s="48">
        <f t="shared" si="16"/>
        <v>178647</v>
      </c>
    </row>
    <row r="106" spans="1:12" ht="12" customHeight="1" x14ac:dyDescent="0.2">
      <c r="A106" s="125" t="s">
        <v>364</v>
      </c>
      <c r="B106" s="39">
        <f t="shared" si="14"/>
        <v>1474</v>
      </c>
      <c r="C106" s="39">
        <f t="shared" si="14"/>
        <v>3562</v>
      </c>
      <c r="D106" s="39">
        <f t="shared" si="14"/>
        <v>1348</v>
      </c>
      <c r="E106" s="39" t="str">
        <f t="shared" si="14"/>
        <v>NA</v>
      </c>
      <c r="F106" s="406"/>
      <c r="G106" s="39" t="str">
        <f t="shared" si="15"/>
        <v>NA</v>
      </c>
      <c r="H106" s="39" t="str">
        <f t="shared" si="15"/>
        <v>NA</v>
      </c>
      <c r="I106" s="96"/>
      <c r="J106" s="39" t="str">
        <f t="shared" si="16"/>
        <v>NA</v>
      </c>
      <c r="K106" s="39" t="str">
        <f t="shared" si="16"/>
        <v>NA</v>
      </c>
      <c r="L106" s="39" t="str">
        <f t="shared" si="16"/>
        <v>NA</v>
      </c>
    </row>
    <row r="107" spans="1:12" ht="12" customHeight="1" x14ac:dyDescent="0.2">
      <c r="A107" s="125" t="s">
        <v>130</v>
      </c>
      <c r="B107" s="39"/>
      <c r="C107" s="39"/>
      <c r="D107" s="39"/>
      <c r="E107" s="39"/>
      <c r="F107" s="39"/>
      <c r="G107" s="91" t="s">
        <v>657</v>
      </c>
      <c r="H107" s="39"/>
      <c r="I107" s="39"/>
      <c r="J107" s="39"/>
      <c r="K107" s="39"/>
      <c r="L107" s="39"/>
    </row>
    <row r="108" spans="1:12" ht="11.5" customHeight="1" x14ac:dyDescent="0.2">
      <c r="A108" s="955" t="str">
        <f>A54</f>
        <v>a/  Beginning in 1987, estimates provided by WDFW for recreational catch reflect punch card bias correction factor.</v>
      </c>
      <c r="B108" s="955"/>
      <c r="C108" s="955"/>
      <c r="D108" s="955"/>
      <c r="E108" s="955"/>
      <c r="F108" s="955"/>
      <c r="G108" s="955"/>
      <c r="H108" s="955"/>
      <c r="I108" s="955"/>
      <c r="J108" s="955"/>
      <c r="K108" s="955"/>
      <c r="L108" s="955"/>
    </row>
    <row r="109" spans="1:12" ht="11.5" customHeight="1" x14ac:dyDescent="0.2">
      <c r="A109" s="959" t="str">
        <f>A55</f>
        <v>b/  "Natural" includes hatchery fish spawning in wild.  "Hatchery" includes wild fish taken for brood stock.</v>
      </c>
      <c r="B109" s="959"/>
      <c r="C109" s="959"/>
      <c r="D109" s="959"/>
      <c r="E109" s="959"/>
      <c r="F109" s="959"/>
      <c r="G109" s="959"/>
      <c r="H109" s="959"/>
      <c r="I109" s="959"/>
      <c r="J109" s="959"/>
      <c r="K109" s="959"/>
      <c r="L109" s="959"/>
    </row>
    <row r="110" spans="1:12" ht="11.5" customHeight="1" x14ac:dyDescent="0.2">
      <c r="A110" s="959" t="str">
        <f>A56</f>
        <v>c/  Terminal run size numbers from 1981 to present are under co-manager review.</v>
      </c>
      <c r="B110" s="959"/>
      <c r="C110" s="959"/>
      <c r="D110" s="959"/>
      <c r="E110" s="959"/>
      <c r="F110" s="959"/>
      <c r="G110" s="959"/>
      <c r="H110" s="959"/>
      <c r="I110" s="959"/>
      <c r="J110" s="959"/>
      <c r="K110" s="959"/>
      <c r="L110" s="959"/>
    </row>
    <row r="111" spans="1:12" ht="11.5" customHeight="1" x14ac:dyDescent="0.2">
      <c r="A111" s="959" t="str">
        <f>A57</f>
        <v>d/  The combined natural and hatchery run size total may not add to the sum of the catch and escapements due to hatchery total run size including on-station and off-station escapements.</v>
      </c>
      <c r="B111" s="959"/>
      <c r="C111" s="959"/>
      <c r="D111" s="959"/>
      <c r="E111" s="959"/>
      <c r="F111" s="959"/>
      <c r="G111" s="959"/>
      <c r="H111" s="959"/>
      <c r="I111" s="959"/>
      <c r="J111" s="959"/>
      <c r="K111" s="959"/>
      <c r="L111" s="959"/>
    </row>
    <row r="112" spans="1:12" ht="11.5" customHeight="1" x14ac:dyDescent="0.2">
      <c r="A112" s="959"/>
      <c r="B112" s="959"/>
      <c r="C112" s="959"/>
      <c r="D112" s="959"/>
      <c r="E112" s="959"/>
      <c r="F112" s="959"/>
      <c r="G112" s="959"/>
      <c r="H112" s="959"/>
      <c r="I112" s="959"/>
      <c r="J112" s="959"/>
      <c r="K112" s="959"/>
      <c r="L112" s="959"/>
    </row>
    <row r="113" spans="1:12" ht="11.5" customHeight="1" x14ac:dyDescent="0.2">
      <c r="A113" s="955" t="str">
        <f>A59</f>
        <v>e/  Preliminary.</v>
      </c>
      <c r="B113" s="955"/>
      <c r="C113" s="955"/>
      <c r="D113" s="955"/>
      <c r="E113" s="955"/>
      <c r="F113" s="955"/>
      <c r="G113" s="955"/>
      <c r="H113" s="955"/>
      <c r="I113" s="955"/>
      <c r="J113" s="955"/>
      <c r="K113" s="955"/>
      <c r="L113" s="955"/>
    </row>
    <row r="114" spans="1:12" ht="48" customHeight="1" x14ac:dyDescent="0.2">
      <c r="A114" s="1048" t="str">
        <f>A60</f>
        <v>f/ The Pacific Fisheries Management Council adopted a new SMSY of 24,426 under FMP Amendment 16 as a biological reference point used to develop status determination critieria consistent with the Magnusun-Stevens Act. Previously, the conservation objective of 35,400 listed in the Pacific Coast Salmon FMP was used to assess overfished status.  The natural spawning escapement goal remains 35,400.</v>
      </c>
      <c r="B114" s="1049"/>
      <c r="C114" s="1049"/>
      <c r="D114" s="1049"/>
      <c r="E114" s="1049"/>
      <c r="F114" s="1049"/>
      <c r="G114" s="1049"/>
      <c r="H114" s="1049"/>
      <c r="I114" s="1049"/>
      <c r="J114" s="1049"/>
      <c r="K114" s="1049"/>
      <c r="L114" s="1049"/>
    </row>
  </sheetData>
  <customSheetViews>
    <customSheetView guid="{EF5D9E67-CDBC-4DA7-AF4B-457CDBE1825C}" showGridLines="0" printArea="1">
      <pane ySplit="4" topLeftCell="A5" activePane="bottomLeft" state="frozen"/>
      <selection pane="bottomLeft" sqref="A1:S1"/>
      <pageMargins left="0" right="0" top="0" bottom="0" header="0" footer="0"/>
      <pageSetup orientation="landscape" r:id="rId1"/>
      <headerFooter alignWithMargins="0"/>
    </customSheetView>
    <customSheetView guid="{803B97A9-0AF5-4FA4-9F0C-810C2BEAFCD3}" showPageBreaks="1" showGridLines="0" printArea="1" showRuler="0">
      <pane ySplit="4" topLeftCell="A5" activePane="bottomLeft" state="frozen"/>
      <selection pane="bottomLeft" activeCell="L129" sqref="L129"/>
      <pageMargins left="0" right="0" top="0" bottom="0" header="0" footer="0"/>
      <pageSetup orientation="landscape" r:id="rId2"/>
      <headerFooter alignWithMargins="0"/>
    </customSheetView>
    <customSheetView guid="{5AE94949-FC73-44C2-96F8-94154186EF22}" showPageBreaks="1" showGridLines="0" showRuler="0">
      <pane ySplit="4" topLeftCell="A93" activePane="bottomLeft" state="frozen"/>
      <selection pane="bottomLeft" activeCell="U114" sqref="U114"/>
      <rowBreaks count="4" manualBreakCount="4">
        <brk id="42" max="16383" man="1"/>
        <brk id="84" max="18" man="1"/>
        <brk id="126" max="16383" man="1"/>
        <brk id="168" max="16383" man="1"/>
      </rowBreaks>
      <pageMargins left="0" right="0" top="0" bottom="0" header="0" footer="0"/>
      <pageSetup scale="95" orientation="landscape" r:id="rId3"/>
      <headerFooter alignWithMargins="0"/>
    </customSheetView>
    <customSheetView guid="{CD5E8C7E-750A-46DA-942B-F5133C1E4099}" showPageBreaks="1" showGridLines="0" showRuler="0">
      <pane ySplit="4" topLeftCell="A5" activePane="bottomLeft" state="frozen"/>
      <selection pane="bottomLeft" activeCell="A5" sqref="A5"/>
      <pageMargins left="0" right="0" top="0" bottom="0" header="0" footer="0"/>
      <pageSetup orientation="landscape" r:id="rId4"/>
      <headerFooter alignWithMargins="0"/>
    </customSheetView>
    <customSheetView guid="{BBF7E6D9-D6DC-4A8E-B6D8-078D86A9ABA9}" showPageBreaks="1" showGridLines="0" showRuler="0">
      <pane ySplit="4" topLeftCell="A97" activePane="bottomLeft" state="frozen"/>
      <selection pane="bottomLeft" activeCell="A118" sqref="A118"/>
      <pageMargins left="0" right="0" top="0" bottom="0" header="0" footer="0"/>
      <pageSetup orientation="landscape" r:id="rId5"/>
      <headerFooter alignWithMargins="0"/>
    </customSheetView>
    <customSheetView guid="{4E64E44E-C413-40AC-A3E9-46A65E2E50C1}" showPageBreaks="1" showGridLines="0" printArea="1" showRuler="0">
      <pane ySplit="4" topLeftCell="A10" activePane="bottomLeft" state="frozen"/>
      <selection pane="bottomLeft" activeCell="J33" sqref="J33:J34"/>
      <pageMargins left="0" right="0" top="0" bottom="0" header="0" footer="0"/>
      <pageSetup orientation="landscape" r:id="rId6"/>
      <headerFooter alignWithMargins="0"/>
    </customSheetView>
    <customSheetView guid="{5AF37BD3-DE11-4EB0-B468-40F0C613EAAC}" showPageBreaks="1" showGridLines="0" showRuler="0">
      <pane ySplit="4" topLeftCell="A10" activePane="bottomLeft" state="frozen"/>
      <selection pane="bottomLeft" activeCell="J33" sqref="J33:J34"/>
      <pageMargins left="0" right="0" top="0" bottom="0" header="0" footer="0"/>
      <pageSetup orientation="landscape" r:id="rId7"/>
      <headerFooter alignWithMargins="0"/>
    </customSheetView>
    <customSheetView guid="{8B1E0859-77EF-4DDB-A81F-104DBA348B31}" showPageBreaks="1" showGridLines="0" printArea="1">
      <pane ySplit="4" topLeftCell="A102" activePane="bottomLeft" state="frozen"/>
      <selection pane="bottomLeft" activeCell="B5" sqref="B5:R38"/>
      <pageMargins left="0" right="0" top="0" bottom="0" header="0" footer="0"/>
      <pageSetup orientation="landscape" r:id="rId8"/>
      <headerFooter alignWithMargins="0"/>
    </customSheetView>
    <customSheetView guid="{56968ECB-F4FE-477A-8A39-9E820F23F3B6}" showGridLines="0">
      <pane ySplit="4" topLeftCell="A104" activePane="bottomLeft" state="frozen"/>
      <selection pane="bottomLeft" activeCell="B5" sqref="B5:R39"/>
      <pageMargins left="0" right="0" top="0" bottom="0" header="0" footer="0"/>
      <pageSetup orientation="landscape" r:id="rId9"/>
      <headerFooter alignWithMargins="0"/>
    </customSheetView>
    <customSheetView guid="{951E20F6-66AF-4739-924D-9C0B166AA065}" showPageBreaks="1" showGridLines="0" showRuler="0">
      <pane ySplit="4" topLeftCell="A97" activePane="bottomLeft" state="frozen"/>
      <selection pane="bottomLeft" activeCell="A118" sqref="A118"/>
      <pageMargins left="0" right="0" top="0" bottom="0" header="0" footer="0"/>
      <pageSetup orientation="landscape" r:id="rId10"/>
      <headerFooter alignWithMargins="0"/>
    </customSheetView>
  </customSheetViews>
  <mergeCells count="28">
    <mergeCell ref="A114:L114"/>
    <mergeCell ref="A60:L60"/>
    <mergeCell ref="A113:L113"/>
    <mergeCell ref="A55:L55"/>
    <mergeCell ref="A54:L54"/>
    <mergeCell ref="A84:L84"/>
    <mergeCell ref="B85:E85"/>
    <mergeCell ref="A86:A87"/>
    <mergeCell ref="B86:B87"/>
    <mergeCell ref="C86:C87"/>
    <mergeCell ref="D86:D87"/>
    <mergeCell ref="G86:H86"/>
    <mergeCell ref="A111:L112"/>
    <mergeCell ref="A109:L109"/>
    <mergeCell ref="A57:L58"/>
    <mergeCell ref="A108:L108"/>
    <mergeCell ref="J86:L86"/>
    <mergeCell ref="A110:L110"/>
    <mergeCell ref="G3:H3"/>
    <mergeCell ref="A3:A4"/>
    <mergeCell ref="A62:L62"/>
    <mergeCell ref="A61:L61"/>
    <mergeCell ref="A1:L1"/>
    <mergeCell ref="J3:L3"/>
    <mergeCell ref="B2:E2"/>
    <mergeCell ref="B3:B4"/>
    <mergeCell ref="C3:C4"/>
    <mergeCell ref="D3:D4"/>
  </mergeCells>
  <phoneticPr fontId="0" type="noConversion"/>
  <pageMargins left="1" right="1" top="1" bottom="1" header="0.5" footer="0.5"/>
  <pageSetup orientation="landscape" r:id="rId1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G143"/>
  <sheetViews>
    <sheetView showGridLines="0" zoomScaleNormal="100" workbookViewId="0">
      <pane ySplit="2" topLeftCell="A3" activePane="bottomLeft" state="frozen"/>
      <selection activeCell="J81" sqref="J81"/>
      <selection pane="bottomLeft" activeCell="C3" sqref="C3:C50"/>
    </sheetView>
  </sheetViews>
  <sheetFormatPr defaultColWidth="9.1796875" defaultRowHeight="12" customHeight="1" x14ac:dyDescent="0.3"/>
  <cols>
    <col min="1" max="1" width="12.7265625" style="63" bestFit="1" customWidth="1"/>
    <col min="2" max="2" width="20.7265625" style="13" customWidth="1"/>
    <col min="3" max="3" width="17.1796875" style="183" customWidth="1"/>
    <col min="4" max="4" width="15.54296875" style="183" customWidth="1" phonetic="1"/>
    <col min="5" max="5" width="16.7265625" style="183" customWidth="1" phonetic="1"/>
    <col min="6" max="6" width="9.1796875" style="183"/>
    <col min="7" max="7" width="9.1796875" style="183" customWidth="1"/>
    <col min="8" max="16384" width="9.1796875" style="183"/>
  </cols>
  <sheetData>
    <row r="1" spans="1:7" ht="26.25" customHeight="1" x14ac:dyDescent="0.3">
      <c r="A1" s="1032" t="s">
        <v>671</v>
      </c>
      <c r="B1" s="1032"/>
      <c r="C1" s="1032"/>
      <c r="D1" s="1032"/>
      <c r="E1" s="1032"/>
    </row>
    <row r="2" spans="1:7" ht="12" customHeight="1" x14ac:dyDescent="0.3">
      <c r="A2" s="362" t="s">
        <v>8</v>
      </c>
      <c r="B2" s="407" t="s">
        <v>672</v>
      </c>
      <c r="C2" s="408" t="s">
        <v>673</v>
      </c>
      <c r="D2" s="367" t="s">
        <v>674</v>
      </c>
      <c r="E2" s="367" t="s">
        <v>675</v>
      </c>
    </row>
    <row r="3" spans="1:7" ht="12" customHeight="1" x14ac:dyDescent="0.3">
      <c r="A3" s="90">
        <v>1976</v>
      </c>
      <c r="B3" s="129">
        <v>52</v>
      </c>
      <c r="C3" s="129">
        <v>3200</v>
      </c>
      <c r="D3" s="129">
        <v>7400</v>
      </c>
      <c r="E3" s="129">
        <v>14800</v>
      </c>
      <c r="F3" s="409"/>
      <c r="G3" s="409"/>
    </row>
    <row r="4" spans="1:7" ht="12" customHeight="1" x14ac:dyDescent="0.3">
      <c r="A4" s="90">
        <v>1977</v>
      </c>
      <c r="B4" s="129">
        <v>51</v>
      </c>
      <c r="C4" s="129">
        <v>600</v>
      </c>
      <c r="D4" s="129">
        <v>3600</v>
      </c>
      <c r="E4" s="129">
        <v>30500</v>
      </c>
      <c r="F4" s="409"/>
      <c r="G4" s="409"/>
    </row>
    <row r="5" spans="1:7" ht="12" customHeight="1" x14ac:dyDescent="0.3">
      <c r="A5" s="90">
        <v>1978</v>
      </c>
      <c r="B5" s="129">
        <v>163</v>
      </c>
      <c r="C5" s="129">
        <v>6900</v>
      </c>
      <c r="D5" s="129">
        <v>13700</v>
      </c>
      <c r="E5" s="129">
        <v>21000</v>
      </c>
      <c r="F5" s="409"/>
      <c r="G5" s="409"/>
    </row>
    <row r="6" spans="1:7" ht="12" customHeight="1" x14ac:dyDescent="0.3">
      <c r="A6" s="90">
        <v>1979</v>
      </c>
      <c r="B6" s="129">
        <v>299</v>
      </c>
      <c r="C6" s="129">
        <v>6500</v>
      </c>
      <c r="D6" s="129">
        <v>3200</v>
      </c>
      <c r="E6" s="129">
        <v>4700</v>
      </c>
      <c r="F6" s="409"/>
      <c r="G6" s="409"/>
    </row>
    <row r="7" spans="1:7" ht="12" customHeight="1" x14ac:dyDescent="0.3">
      <c r="A7" s="90">
        <v>1980</v>
      </c>
      <c r="B7" s="129">
        <v>178</v>
      </c>
      <c r="C7" s="129">
        <v>4400</v>
      </c>
      <c r="D7" s="129">
        <v>11900</v>
      </c>
      <c r="E7" s="129">
        <v>16800</v>
      </c>
      <c r="F7" s="409"/>
      <c r="G7" s="409"/>
    </row>
    <row r="8" spans="1:7" ht="12" customHeight="1" x14ac:dyDescent="0.3">
      <c r="A8" s="90">
        <v>1981</v>
      </c>
      <c r="B8" s="129">
        <v>148</v>
      </c>
      <c r="C8" s="129">
        <v>5300</v>
      </c>
      <c r="D8" s="129">
        <v>4500</v>
      </c>
      <c r="E8" s="129">
        <v>21700</v>
      </c>
      <c r="F8" s="409"/>
      <c r="G8" s="409"/>
    </row>
    <row r="9" spans="1:7" ht="12" customHeight="1" x14ac:dyDescent="0.3">
      <c r="A9" s="90">
        <v>1982</v>
      </c>
      <c r="B9" s="129">
        <v>146</v>
      </c>
      <c r="C9" s="129">
        <v>5500</v>
      </c>
      <c r="D9" s="129">
        <v>7400</v>
      </c>
      <c r="E9" s="129">
        <v>15300</v>
      </c>
      <c r="F9" s="409"/>
      <c r="G9" s="409"/>
    </row>
    <row r="10" spans="1:7" ht="12" customHeight="1" x14ac:dyDescent="0.3">
      <c r="A10" s="90">
        <v>1983</v>
      </c>
      <c r="B10" s="129">
        <v>45</v>
      </c>
      <c r="C10" s="129">
        <v>4400</v>
      </c>
      <c r="D10" s="129">
        <v>3700</v>
      </c>
      <c r="E10" s="129">
        <v>400</v>
      </c>
      <c r="F10" s="409"/>
      <c r="G10" s="409"/>
    </row>
    <row r="11" spans="1:7" ht="12" customHeight="1" x14ac:dyDescent="0.3">
      <c r="A11" s="90">
        <v>1984</v>
      </c>
      <c r="B11" s="129">
        <v>118</v>
      </c>
      <c r="C11" s="129">
        <v>5500</v>
      </c>
      <c r="D11" s="129">
        <v>4300</v>
      </c>
      <c r="E11" s="129">
        <v>900</v>
      </c>
      <c r="F11" s="409"/>
      <c r="G11" s="409"/>
    </row>
    <row r="12" spans="1:7" ht="12" customHeight="1" x14ac:dyDescent="0.3">
      <c r="A12" s="90">
        <v>1985</v>
      </c>
      <c r="B12" s="129">
        <v>115</v>
      </c>
      <c r="C12" s="129">
        <v>4800</v>
      </c>
      <c r="D12" s="129">
        <v>3700</v>
      </c>
      <c r="E12" s="129">
        <v>24700</v>
      </c>
      <c r="F12" s="409"/>
      <c r="G12" s="409"/>
    </row>
    <row r="13" spans="1:7" ht="12" customHeight="1" x14ac:dyDescent="0.3">
      <c r="A13" s="90">
        <v>1986</v>
      </c>
      <c r="B13" s="129">
        <v>115</v>
      </c>
      <c r="C13" s="129">
        <v>6700</v>
      </c>
      <c r="D13" s="129">
        <v>7100</v>
      </c>
      <c r="E13" s="129">
        <v>1900</v>
      </c>
      <c r="F13" s="409"/>
      <c r="G13" s="409"/>
    </row>
    <row r="14" spans="1:7" ht="12" customHeight="1" x14ac:dyDescent="0.3">
      <c r="A14" s="90">
        <v>1987</v>
      </c>
      <c r="B14" s="129">
        <v>346</v>
      </c>
      <c r="C14" s="129">
        <v>12220</v>
      </c>
      <c r="D14" s="129">
        <v>3486</v>
      </c>
      <c r="E14" s="129">
        <v>24347</v>
      </c>
      <c r="F14" s="409"/>
      <c r="G14" s="409"/>
    </row>
    <row r="15" spans="1:7" ht="12" customHeight="1" x14ac:dyDescent="0.3">
      <c r="A15" s="90">
        <v>1988</v>
      </c>
      <c r="B15" s="129">
        <v>437</v>
      </c>
      <c r="C15" s="129">
        <v>9801</v>
      </c>
      <c r="D15" s="129">
        <v>8623</v>
      </c>
      <c r="E15" s="129">
        <v>18186</v>
      </c>
      <c r="F15" s="409"/>
      <c r="G15" s="409"/>
    </row>
    <row r="16" spans="1:7" ht="12" customHeight="1" x14ac:dyDescent="0.3">
      <c r="A16" s="90">
        <v>1989</v>
      </c>
      <c r="B16" s="129">
        <v>530</v>
      </c>
      <c r="C16" s="129">
        <v>10108</v>
      </c>
      <c r="D16" s="129">
        <v>2563</v>
      </c>
      <c r="E16" s="129">
        <v>2691</v>
      </c>
      <c r="F16" s="409"/>
      <c r="G16" s="409"/>
    </row>
    <row r="17" spans="1:7" ht="12" customHeight="1" x14ac:dyDescent="0.3">
      <c r="A17" s="90">
        <v>1990</v>
      </c>
      <c r="B17" s="129">
        <v>260</v>
      </c>
      <c r="C17" s="129">
        <v>5282</v>
      </c>
      <c r="D17" s="129">
        <v>1660</v>
      </c>
      <c r="E17" s="129">
        <v>8965</v>
      </c>
      <c r="F17" s="409"/>
      <c r="G17" s="409"/>
    </row>
    <row r="18" spans="1:7" ht="12" customHeight="1" x14ac:dyDescent="0.3">
      <c r="A18" s="117">
        <v>1991</v>
      </c>
      <c r="B18" s="129">
        <v>109</v>
      </c>
      <c r="C18" s="129">
        <v>6304</v>
      </c>
      <c r="D18" s="129">
        <v>2565</v>
      </c>
      <c r="E18" s="129">
        <v>5566</v>
      </c>
      <c r="F18" s="409"/>
      <c r="G18" s="409"/>
    </row>
    <row r="19" spans="1:7" ht="12" customHeight="1" x14ac:dyDescent="0.3">
      <c r="A19" s="117">
        <v>1992</v>
      </c>
      <c r="B19" s="129">
        <v>142</v>
      </c>
      <c r="C19" s="129">
        <v>7512</v>
      </c>
      <c r="D19" s="129">
        <v>2566</v>
      </c>
      <c r="E19" s="129">
        <v>8801</v>
      </c>
      <c r="F19" s="409"/>
      <c r="G19" s="409"/>
    </row>
    <row r="20" spans="1:7" ht="12" customHeight="1" x14ac:dyDescent="0.3">
      <c r="A20" s="117">
        <v>1993</v>
      </c>
      <c r="B20" s="129">
        <v>126</v>
      </c>
      <c r="C20" s="129">
        <v>6695</v>
      </c>
      <c r="D20" s="129">
        <v>5259</v>
      </c>
      <c r="E20" s="129">
        <v>32077</v>
      </c>
      <c r="F20" s="409"/>
      <c r="G20" s="409"/>
    </row>
    <row r="21" spans="1:7" ht="12" customHeight="1" x14ac:dyDescent="0.3">
      <c r="A21" s="117">
        <v>1994</v>
      </c>
      <c r="B21" s="129">
        <v>85</v>
      </c>
      <c r="C21" s="129">
        <v>6878</v>
      </c>
      <c r="D21" s="129">
        <v>1449</v>
      </c>
      <c r="E21" s="129">
        <v>963</v>
      </c>
      <c r="F21" s="409"/>
      <c r="G21" s="409"/>
    </row>
    <row r="22" spans="1:7" ht="12" customHeight="1" x14ac:dyDescent="0.3">
      <c r="A22" s="117">
        <v>1995</v>
      </c>
      <c r="B22" s="129">
        <v>26</v>
      </c>
      <c r="C22" s="129">
        <v>4076</v>
      </c>
      <c r="D22" s="129">
        <v>687</v>
      </c>
      <c r="E22" s="129">
        <v>207</v>
      </c>
      <c r="F22" s="409"/>
      <c r="G22" s="409"/>
    </row>
    <row r="23" spans="1:7" ht="12" customHeight="1" x14ac:dyDescent="0.3">
      <c r="A23" s="117">
        <v>1996</v>
      </c>
      <c r="B23" s="129">
        <v>41</v>
      </c>
      <c r="C23" s="129">
        <v>5221</v>
      </c>
      <c r="D23" s="129">
        <v>594</v>
      </c>
      <c r="E23" s="129">
        <v>1244</v>
      </c>
      <c r="F23" s="409"/>
      <c r="G23" s="409"/>
    </row>
    <row r="24" spans="1:7" ht="12" customHeight="1" x14ac:dyDescent="0.3">
      <c r="A24" s="117">
        <v>1997</v>
      </c>
      <c r="B24" s="129">
        <v>19</v>
      </c>
      <c r="C24" s="129">
        <v>2625</v>
      </c>
      <c r="D24" s="129">
        <v>1033</v>
      </c>
      <c r="E24" s="129">
        <v>2532</v>
      </c>
      <c r="F24" s="409"/>
      <c r="G24" s="409"/>
    </row>
    <row r="25" spans="1:7" ht="12" customHeight="1" x14ac:dyDescent="0.3">
      <c r="A25" s="117">
        <v>1998</v>
      </c>
      <c r="B25" s="129">
        <v>75</v>
      </c>
      <c r="C25" s="129">
        <v>6124</v>
      </c>
      <c r="D25" s="129">
        <v>4699</v>
      </c>
      <c r="E25" s="129">
        <v>3440</v>
      </c>
      <c r="F25" s="409"/>
      <c r="G25" s="409"/>
    </row>
    <row r="26" spans="1:7" ht="12" customHeight="1" x14ac:dyDescent="0.3">
      <c r="A26" s="117">
        <v>1999</v>
      </c>
      <c r="B26" s="129">
        <v>10</v>
      </c>
      <c r="C26" s="129">
        <v>4840</v>
      </c>
      <c r="D26" s="129">
        <v>599</v>
      </c>
      <c r="E26" s="129">
        <v>73</v>
      </c>
      <c r="F26" s="409"/>
      <c r="G26" s="409"/>
    </row>
    <row r="27" spans="1:7" ht="12" customHeight="1" x14ac:dyDescent="0.3">
      <c r="A27" s="117">
        <v>2000</v>
      </c>
      <c r="B27" s="129">
        <v>0</v>
      </c>
      <c r="C27" s="129">
        <v>3421</v>
      </c>
      <c r="D27" s="129">
        <v>755</v>
      </c>
      <c r="E27" s="129">
        <v>0</v>
      </c>
      <c r="F27" s="409"/>
      <c r="G27" s="409"/>
    </row>
    <row r="28" spans="1:7" ht="12" customHeight="1" x14ac:dyDescent="0.3">
      <c r="A28" s="117">
        <v>2001</v>
      </c>
      <c r="B28" s="129">
        <v>5</v>
      </c>
      <c r="C28" s="129">
        <v>4047</v>
      </c>
      <c r="D28" s="129">
        <v>2009</v>
      </c>
      <c r="E28" s="129">
        <v>0</v>
      </c>
      <c r="F28" s="409"/>
      <c r="G28" s="409"/>
    </row>
    <row r="29" spans="1:7" ht="12" customHeight="1" x14ac:dyDescent="0.3">
      <c r="A29" s="117">
        <v>2002</v>
      </c>
      <c r="B29" s="129">
        <v>36</v>
      </c>
      <c r="C29" s="129">
        <v>4542</v>
      </c>
      <c r="D29" s="129">
        <v>1151</v>
      </c>
      <c r="E29" s="129">
        <v>16939</v>
      </c>
      <c r="F29" s="409"/>
      <c r="G29" s="409"/>
    </row>
    <row r="30" spans="1:7" ht="12" customHeight="1" x14ac:dyDescent="0.3">
      <c r="A30" s="117">
        <v>2003</v>
      </c>
      <c r="B30" s="129">
        <v>92</v>
      </c>
      <c r="C30" s="129">
        <v>7343</v>
      </c>
      <c r="D30" s="129">
        <v>3742</v>
      </c>
      <c r="E30" s="129">
        <v>37130</v>
      </c>
      <c r="F30" s="409"/>
      <c r="G30" s="409"/>
    </row>
    <row r="31" spans="1:7" ht="12" customHeight="1" x14ac:dyDescent="0.3">
      <c r="A31" s="117">
        <v>2004</v>
      </c>
      <c r="B31" s="129">
        <v>142</v>
      </c>
      <c r="C31" s="129">
        <v>10662</v>
      </c>
      <c r="D31" s="129">
        <v>2916</v>
      </c>
      <c r="E31" s="129">
        <v>6990</v>
      </c>
      <c r="F31" s="409"/>
      <c r="G31" s="409"/>
    </row>
    <row r="32" spans="1:7" ht="12" customHeight="1" x14ac:dyDescent="0.3">
      <c r="A32" s="117">
        <v>2005</v>
      </c>
      <c r="B32" s="129">
        <v>24</v>
      </c>
      <c r="C32" s="129">
        <v>7648</v>
      </c>
      <c r="D32" s="129">
        <v>1283</v>
      </c>
      <c r="E32" s="129">
        <v>116</v>
      </c>
      <c r="F32" s="409"/>
      <c r="G32" s="409"/>
    </row>
    <row r="33" spans="1:7" ht="12" customHeight="1" x14ac:dyDescent="0.3">
      <c r="A33" s="117">
        <v>2006</v>
      </c>
      <c r="B33" s="129">
        <v>16</v>
      </c>
      <c r="C33" s="129">
        <v>7044</v>
      </c>
      <c r="D33" s="129">
        <v>862</v>
      </c>
      <c r="E33" s="129">
        <v>8</v>
      </c>
      <c r="F33" s="409"/>
      <c r="G33" s="409"/>
    </row>
    <row r="34" spans="1:7" ht="12" customHeight="1" x14ac:dyDescent="0.3">
      <c r="A34" s="117">
        <v>2007</v>
      </c>
      <c r="B34" s="129">
        <v>20</v>
      </c>
      <c r="C34" s="129">
        <v>2126</v>
      </c>
      <c r="D34" s="129">
        <v>1173</v>
      </c>
      <c r="E34" s="129">
        <v>1</v>
      </c>
      <c r="F34" s="409"/>
      <c r="G34" s="409"/>
    </row>
    <row r="35" spans="1:7" ht="12" customHeight="1" x14ac:dyDescent="0.3">
      <c r="A35" s="117">
        <v>2008</v>
      </c>
      <c r="B35" s="129">
        <v>10</v>
      </c>
      <c r="C35" s="129">
        <v>3682</v>
      </c>
      <c r="D35" s="129">
        <v>1171</v>
      </c>
      <c r="E35" s="129">
        <v>0</v>
      </c>
      <c r="F35" s="409"/>
      <c r="G35" s="409"/>
    </row>
    <row r="36" spans="1:7" ht="12" customHeight="1" x14ac:dyDescent="0.3">
      <c r="A36" s="117">
        <v>2009</v>
      </c>
      <c r="B36" s="129">
        <v>43</v>
      </c>
      <c r="C36" s="129">
        <f>5498-43</f>
        <v>5455</v>
      </c>
      <c r="D36" s="129">
        <v>1156</v>
      </c>
      <c r="E36" s="129">
        <v>1441</v>
      </c>
      <c r="F36" s="409"/>
      <c r="G36" s="409"/>
    </row>
    <row r="37" spans="1:7" ht="12" customHeight="1" x14ac:dyDescent="0.3">
      <c r="A37" s="117">
        <v>2010</v>
      </c>
      <c r="B37" s="129">
        <v>8</v>
      </c>
      <c r="C37" s="129">
        <v>4521</v>
      </c>
      <c r="D37" s="129">
        <v>2037</v>
      </c>
      <c r="E37" s="129">
        <v>1856</v>
      </c>
      <c r="F37" s="409"/>
      <c r="G37" s="409"/>
    </row>
    <row r="38" spans="1:7" ht="12" customHeight="1" x14ac:dyDescent="0.3">
      <c r="A38" s="117">
        <v>2011</v>
      </c>
      <c r="B38" s="129">
        <f>2+2+6+3+4+5+3+1</f>
        <v>26</v>
      </c>
      <c r="C38" s="129">
        <v>5998</v>
      </c>
      <c r="D38" s="129">
        <v>7421</v>
      </c>
      <c r="E38" s="129" ph="1">
        <f>1+1752+4649+2299+476</f>
        <v>9177</v>
      </c>
      <c r="F38" s="409"/>
      <c r="G38" s="409"/>
    </row>
    <row r="39" spans="1:7" ht="12" customHeight="1" x14ac:dyDescent="0.3">
      <c r="A39" s="117">
        <v>2012</v>
      </c>
      <c r="B39" s="129">
        <v>15</v>
      </c>
      <c r="C39" s="129">
        <v>5090</v>
      </c>
      <c r="D39" s="129">
        <v>3426</v>
      </c>
      <c r="E39" s="129">
        <v>1193</v>
      </c>
      <c r="F39" s="409"/>
      <c r="G39" s="409"/>
    </row>
    <row r="40" spans="1:7" ht="12" customHeight="1" x14ac:dyDescent="0.3">
      <c r="A40" s="117">
        <v>2013</v>
      </c>
      <c r="B40" s="129">
        <v>20</v>
      </c>
      <c r="C40" s="129">
        <v>7148</v>
      </c>
      <c r="D40" s="129">
        <v>3834</v>
      </c>
      <c r="E40" s="129">
        <v>969</v>
      </c>
      <c r="F40" s="409"/>
      <c r="G40" s="409"/>
    </row>
    <row r="41" spans="1:7" ht="12" customHeight="1" x14ac:dyDescent="0.3">
      <c r="A41" s="117">
        <v>2014</v>
      </c>
      <c r="B41" s="129">
        <v>11</v>
      </c>
      <c r="C41" s="129">
        <v>12349</v>
      </c>
      <c r="D41" s="129">
        <v>1250</v>
      </c>
      <c r="E41" s="129">
        <v>4313</v>
      </c>
      <c r="F41" s="409"/>
      <c r="G41" s="409"/>
    </row>
    <row r="42" spans="1:7" ht="12" customHeight="1" x14ac:dyDescent="0.3">
      <c r="A42" s="117">
        <v>2015</v>
      </c>
      <c r="B42" s="129">
        <v>6</v>
      </c>
      <c r="C42" s="129">
        <v>11574</v>
      </c>
      <c r="D42" s="129">
        <v>4879</v>
      </c>
      <c r="E42" s="129">
        <v>16639</v>
      </c>
      <c r="F42" s="409"/>
      <c r="G42" s="409"/>
    </row>
    <row r="43" spans="1:7" ht="12" customHeight="1" x14ac:dyDescent="0.3">
      <c r="A43" s="117">
        <v>2016</v>
      </c>
      <c r="B43" s="129">
        <v>41</v>
      </c>
      <c r="C43" s="129">
        <v>5137</v>
      </c>
      <c r="D43" s="129">
        <v>7294</v>
      </c>
      <c r="E43" s="129">
        <v>4312</v>
      </c>
      <c r="F43" s="409"/>
      <c r="G43" s="409"/>
    </row>
    <row r="44" spans="1:7" ht="12" customHeight="1" x14ac:dyDescent="0.3">
      <c r="A44" s="117">
        <v>2017</v>
      </c>
      <c r="B44" s="129">
        <v>59</v>
      </c>
      <c r="C44" s="129">
        <v>6813</v>
      </c>
      <c r="D44" s="129">
        <v>2986</v>
      </c>
      <c r="E44" s="129">
        <v>3524</v>
      </c>
      <c r="F44" s="409"/>
      <c r="G44" s="409"/>
    </row>
    <row r="45" spans="1:7" ht="12" customHeight="1" x14ac:dyDescent="0.3">
      <c r="A45" s="117">
        <v>2018</v>
      </c>
      <c r="B45" s="129">
        <v>1</v>
      </c>
      <c r="C45" s="129">
        <v>4420</v>
      </c>
      <c r="D45" s="129">
        <v>3852</v>
      </c>
      <c r="E45" s="129">
        <v>3</v>
      </c>
      <c r="F45" s="409"/>
      <c r="G45" s="409"/>
    </row>
    <row r="46" spans="1:7" ht="12" customHeight="1" x14ac:dyDescent="0.3">
      <c r="A46" s="117">
        <v>2019</v>
      </c>
      <c r="B46" s="129">
        <v>0</v>
      </c>
      <c r="C46" s="129">
        <v>5232</v>
      </c>
      <c r="D46" s="129">
        <v>1677</v>
      </c>
      <c r="E46" s="129">
        <v>0</v>
      </c>
      <c r="F46" s="409"/>
      <c r="G46" s="409"/>
    </row>
    <row r="47" spans="1:7" ht="12" customHeight="1" x14ac:dyDescent="0.3">
      <c r="A47" s="117">
        <v>2020</v>
      </c>
      <c r="B47" s="129">
        <v>0</v>
      </c>
      <c r="C47" s="129">
        <v>10778</v>
      </c>
      <c r="D47" s="129">
        <v>778</v>
      </c>
      <c r="E47" s="129">
        <v>1</v>
      </c>
      <c r="F47" s="409"/>
      <c r="G47" s="409"/>
    </row>
    <row r="48" spans="1:7" ht="12" customHeight="1" x14ac:dyDescent="0.3">
      <c r="A48" s="117">
        <v>2021</v>
      </c>
      <c r="B48" s="129">
        <v>5</v>
      </c>
      <c r="C48" s="129">
        <v>6818</v>
      </c>
      <c r="D48" s="129">
        <v>2928</v>
      </c>
      <c r="E48" s="129">
        <v>1374</v>
      </c>
      <c r="F48" s="409"/>
      <c r="G48" s="409"/>
    </row>
    <row r="49" spans="1:7" ht="12" customHeight="1" x14ac:dyDescent="0.3">
      <c r="A49" s="117">
        <v>2022</v>
      </c>
      <c r="B49" s="129">
        <v>23</v>
      </c>
      <c r="C49" s="129">
        <v>6620</v>
      </c>
      <c r="D49" s="129">
        <v>6968</v>
      </c>
      <c r="E49" s="129">
        <v>24139</v>
      </c>
      <c r="F49" s="409"/>
      <c r="G49" s="409"/>
    </row>
    <row r="50" spans="1:7" ht="12" customHeight="1" x14ac:dyDescent="0.3">
      <c r="A50" s="113" t="s">
        <v>286</v>
      </c>
      <c r="B50" s="129">
        <v>12</v>
      </c>
      <c r="C50" s="129">
        <v>7481</v>
      </c>
      <c r="D50" s="129">
        <v>11556</v>
      </c>
      <c r="E50" s="129">
        <v>6490</v>
      </c>
      <c r="F50" s="409"/>
      <c r="G50" s="409"/>
    </row>
    <row r="51" spans="1:7" ht="12" customHeight="1" x14ac:dyDescent="0.3">
      <c r="A51" s="970" t="s">
        <v>676</v>
      </c>
      <c r="B51" s="970"/>
      <c r="C51" s="970"/>
      <c r="D51" s="970"/>
      <c r="E51" s="970"/>
    </row>
    <row r="52" spans="1:7" ht="12" customHeight="1" x14ac:dyDescent="0.3">
      <c r="A52" s="956" t="s">
        <v>288</v>
      </c>
      <c r="B52" s="956"/>
      <c r="C52" s="956"/>
      <c r="D52" s="956"/>
      <c r="E52" s="956"/>
    </row>
    <row r="61" spans="1:7" s="282" customFormat="1" ht="12" customHeight="1" x14ac:dyDescent="0.3">
      <c r="A61" s="243"/>
      <c r="B61" s="251"/>
      <c r="C61" s="251"/>
      <c r="D61" s="251"/>
      <c r="E61" s="251"/>
    </row>
    <row r="68" spans="1:5" ht="15" customHeight="1" x14ac:dyDescent="0.3">
      <c r="A68" s="953" t="s">
        <v>677</v>
      </c>
      <c r="B68" s="953"/>
      <c r="C68" s="953"/>
      <c r="D68" s="953"/>
      <c r="E68" s="953"/>
    </row>
    <row r="69" spans="1:5" s="410" customFormat="1" ht="12" customHeight="1" x14ac:dyDescent="0.3">
      <c r="A69" s="207" t="s">
        <v>8</v>
      </c>
      <c r="B69" s="407" t="s">
        <v>672</v>
      </c>
      <c r="C69" s="407" t="s">
        <v>673</v>
      </c>
      <c r="D69" s="118" t="s">
        <v>674</v>
      </c>
      <c r="E69" s="118" t="s">
        <v>675</v>
      </c>
    </row>
    <row r="70" spans="1:5" ht="12" customHeight="1" x14ac:dyDescent="0.3">
      <c r="A70" s="90" t="s">
        <v>44</v>
      </c>
      <c r="B70" s="55">
        <f>AVERAGE(B8:B12)</f>
        <v>114.4</v>
      </c>
      <c r="C70" s="34">
        <f>AVERAGE(C8:C12)</f>
        <v>5100</v>
      </c>
      <c r="D70" s="34" ph="1">
        <f>AVERAGE(D8:D12)</f>
        <v>4720</v>
      </c>
      <c r="E70" s="34" ph="1">
        <f>AVERAGE(E8:E12)</f>
        <v>12600</v>
      </c>
    </row>
    <row r="71" spans="1:5" ht="12" customHeight="1" x14ac:dyDescent="0.3">
      <c r="A71" s="90" t="s">
        <v>45</v>
      </c>
      <c r="B71" s="55">
        <f>AVERAGE(B13:B17)</f>
        <v>337.6</v>
      </c>
      <c r="C71" s="34">
        <f>AVERAGE(C13:C17)</f>
        <v>8822.2000000000007</v>
      </c>
      <c r="D71" s="34" ph="1">
        <f>AVERAGE(D13:D17)</f>
        <v>4686.3999999999996</v>
      </c>
      <c r="E71" s="34" ph="1">
        <f>AVERAGE(E13:E17)</f>
        <v>11217.8</v>
      </c>
    </row>
    <row r="72" spans="1:5" ht="12" customHeight="1" x14ac:dyDescent="0.3">
      <c r="A72" s="90" t="s">
        <v>46</v>
      </c>
      <c r="B72" s="55">
        <f>AVERAGE(B18:B22)</f>
        <v>97.6</v>
      </c>
      <c r="C72" s="34">
        <f>AVERAGE(C18:C22)</f>
        <v>6293</v>
      </c>
      <c r="D72" s="34" ph="1">
        <f>AVERAGE(D18:D22)</f>
        <v>2505.1999999999998</v>
      </c>
      <c r="E72" s="34" ph="1">
        <f>AVERAGE(E18:E22)</f>
        <v>9522.7999999999993</v>
      </c>
    </row>
    <row r="73" spans="1:5" ht="12" customHeight="1" x14ac:dyDescent="0.3">
      <c r="A73" s="117" t="s">
        <v>47</v>
      </c>
      <c r="B73" s="55">
        <f>AVERAGE(B23:B27)</f>
        <v>29</v>
      </c>
      <c r="C73" s="34">
        <f>AVERAGE(C23:C27)</f>
        <v>4446.2</v>
      </c>
      <c r="D73" s="34" ph="1">
        <f>AVERAGE(D23:D27)</f>
        <v>1536</v>
      </c>
      <c r="E73" s="34" ph="1">
        <f>AVERAGE(E23:E27)</f>
        <v>1457.8</v>
      </c>
    </row>
    <row r="74" spans="1:5" ht="12" customHeight="1" x14ac:dyDescent="0.3">
      <c r="A74" s="117" t="s">
        <v>48</v>
      </c>
      <c r="B74" s="55">
        <f>AVERAGE(B28:B32)</f>
        <v>59.8</v>
      </c>
      <c r="C74" s="34">
        <f>AVERAGE(C28:C32)</f>
        <v>6848.4</v>
      </c>
      <c r="D74" s="34" ph="1">
        <f>AVERAGE(D28:D32)</f>
        <v>2220.1999999999998</v>
      </c>
      <c r="E74" s="34" ph="1">
        <f>AVERAGE(E28:E32)</f>
        <v>12235</v>
      </c>
    </row>
    <row r="75" spans="1:5" ht="12" customHeight="1" x14ac:dyDescent="0.3">
      <c r="A75" s="117" t="s">
        <v>49</v>
      </c>
      <c r="B75" s="55">
        <f>AVERAGE(B33:B37)</f>
        <v>19.399999999999999</v>
      </c>
      <c r="C75" s="34">
        <f t="shared" ref="C75:E75" si="0">AVERAGE(C33:C37)</f>
        <v>4565.6000000000004</v>
      </c>
      <c r="D75" s="34" ph="1">
        <f t="shared" si="0"/>
        <v>1279.8</v>
      </c>
      <c r="E75" s="34" ph="1">
        <f t="shared" si="0"/>
        <v>661.2</v>
      </c>
    </row>
    <row r="76" spans="1:5" ht="12" customHeight="1" x14ac:dyDescent="0.3">
      <c r="A76" s="117">
        <v>2011</v>
      </c>
      <c r="B76" s="55">
        <f t="shared" ref="B76:E86" si="1">B38</f>
        <v>26</v>
      </c>
      <c r="C76" s="34">
        <f t="shared" si="1"/>
        <v>5998</v>
      </c>
      <c r="D76" s="34" ph="1">
        <f t="shared" si="1"/>
        <v>7421</v>
      </c>
      <c r="E76" s="34" ph="1">
        <f t="shared" si="1"/>
        <v>9177</v>
      </c>
    </row>
    <row r="77" spans="1:5" ht="12" customHeight="1" x14ac:dyDescent="0.3">
      <c r="A77" s="117">
        <v>2012</v>
      </c>
      <c r="B77" s="55">
        <f t="shared" si="1"/>
        <v>15</v>
      </c>
      <c r="C77" s="34">
        <f t="shared" si="1"/>
        <v>5090</v>
      </c>
      <c r="D77" s="34" ph="1">
        <f t="shared" si="1"/>
        <v>3426</v>
      </c>
      <c r="E77" s="34" ph="1">
        <f t="shared" si="1"/>
        <v>1193</v>
      </c>
    </row>
    <row r="78" spans="1:5" ht="12" customHeight="1" x14ac:dyDescent="0.3">
      <c r="A78" s="117">
        <v>2013</v>
      </c>
      <c r="B78" s="55">
        <f t="shared" si="1"/>
        <v>20</v>
      </c>
      <c r="C78" s="34">
        <f t="shared" si="1"/>
        <v>7148</v>
      </c>
      <c r="D78" s="34" ph="1">
        <f t="shared" si="1"/>
        <v>3834</v>
      </c>
      <c r="E78" s="34" ph="1">
        <f t="shared" si="1"/>
        <v>969</v>
      </c>
    </row>
    <row r="79" spans="1:5" ht="12" customHeight="1" x14ac:dyDescent="0.3">
      <c r="A79" s="117">
        <v>2014</v>
      </c>
      <c r="B79" s="55">
        <f t="shared" si="1"/>
        <v>11</v>
      </c>
      <c r="C79" s="34">
        <f t="shared" si="1"/>
        <v>12349</v>
      </c>
      <c r="D79" s="34" ph="1">
        <f t="shared" si="1"/>
        <v>1250</v>
      </c>
      <c r="E79" s="34" ph="1">
        <f t="shared" si="1"/>
        <v>4313</v>
      </c>
    </row>
    <row r="80" spans="1:5" ht="12" customHeight="1" x14ac:dyDescent="0.3">
      <c r="A80" s="117">
        <v>2015</v>
      </c>
      <c r="B80" s="55">
        <f t="shared" si="1"/>
        <v>6</v>
      </c>
      <c r="C80" s="34">
        <f t="shared" si="1"/>
        <v>11574</v>
      </c>
      <c r="D80" s="34" ph="1">
        <f t="shared" si="1"/>
        <v>4879</v>
      </c>
      <c r="E80" s="34" ph="1">
        <f t="shared" si="1"/>
        <v>16639</v>
      </c>
    </row>
    <row r="81" spans="1:5" ht="12" customHeight="1" x14ac:dyDescent="0.3">
      <c r="A81" s="117">
        <v>2016</v>
      </c>
      <c r="B81" s="55">
        <f t="shared" si="1"/>
        <v>41</v>
      </c>
      <c r="C81" s="34">
        <f t="shared" si="1"/>
        <v>5137</v>
      </c>
      <c r="D81" s="34" ph="1">
        <f t="shared" si="1"/>
        <v>7294</v>
      </c>
      <c r="E81" s="34" ph="1">
        <f t="shared" si="1"/>
        <v>4312</v>
      </c>
    </row>
    <row r="82" spans="1:5" ht="12" customHeight="1" x14ac:dyDescent="0.3">
      <c r="A82" s="117">
        <v>2017</v>
      </c>
      <c r="B82" s="55">
        <f t="shared" si="1"/>
        <v>59</v>
      </c>
      <c r="C82" s="34">
        <f t="shared" si="1"/>
        <v>6813</v>
      </c>
      <c r="D82" s="34" ph="1">
        <f t="shared" si="1"/>
        <v>2986</v>
      </c>
      <c r="E82" s="34" ph="1">
        <f t="shared" si="1"/>
        <v>3524</v>
      </c>
    </row>
    <row r="83" spans="1:5" ht="12" customHeight="1" x14ac:dyDescent="0.3">
      <c r="A83" s="117">
        <v>2018</v>
      </c>
      <c r="B83" s="55">
        <f t="shared" si="1"/>
        <v>1</v>
      </c>
      <c r="C83" s="34">
        <f t="shared" si="1"/>
        <v>4420</v>
      </c>
      <c r="D83" s="34" ph="1">
        <f t="shared" si="1"/>
        <v>3852</v>
      </c>
      <c r="E83" s="34" ph="1">
        <f t="shared" si="1"/>
        <v>3</v>
      </c>
    </row>
    <row r="84" spans="1:5" ht="12" customHeight="1" x14ac:dyDescent="0.3">
      <c r="A84" s="117">
        <v>2019</v>
      </c>
      <c r="B84" s="55">
        <f t="shared" si="1"/>
        <v>0</v>
      </c>
      <c r="C84" s="34">
        <f t="shared" si="1"/>
        <v>5232</v>
      </c>
      <c r="D84" s="34" ph="1">
        <f t="shared" si="1"/>
        <v>1677</v>
      </c>
      <c r="E84" s="34" ph="1">
        <f t="shared" si="1"/>
        <v>0</v>
      </c>
    </row>
    <row r="85" spans="1:5" ht="12" customHeight="1" x14ac:dyDescent="0.3">
      <c r="A85" s="117">
        <v>2020</v>
      </c>
      <c r="B85" s="55">
        <f t="shared" si="1"/>
        <v>0</v>
      </c>
      <c r="C85" s="34">
        <f t="shared" si="1"/>
        <v>10778</v>
      </c>
      <c r="D85" s="34" ph="1">
        <f t="shared" si="1"/>
        <v>778</v>
      </c>
      <c r="E85" s="34" ph="1">
        <f t="shared" si="1"/>
        <v>1</v>
      </c>
    </row>
    <row r="86" spans="1:5" ht="12" customHeight="1" x14ac:dyDescent="0.3">
      <c r="A86" s="117">
        <v>2021</v>
      </c>
      <c r="B86" s="55">
        <f t="shared" si="1"/>
        <v>5</v>
      </c>
      <c r="C86" s="34">
        <f t="shared" si="1"/>
        <v>6818</v>
      </c>
      <c r="D86" s="34" ph="1">
        <f t="shared" si="1"/>
        <v>2928</v>
      </c>
      <c r="E86" s="34" ph="1">
        <f t="shared" si="1"/>
        <v>1374</v>
      </c>
    </row>
    <row r="87" spans="1:5" ht="12" customHeight="1" x14ac:dyDescent="0.3">
      <c r="A87" s="117">
        <v>2022</v>
      </c>
      <c r="B87" s="55">
        <f t="shared" ref="B87:E88" si="2">B49</f>
        <v>23</v>
      </c>
      <c r="C87" s="34">
        <f t="shared" si="2"/>
        <v>6620</v>
      </c>
      <c r="D87" s="34" ph="1">
        <f t="shared" si="2"/>
        <v>6968</v>
      </c>
      <c r="E87" s="34" ph="1">
        <f t="shared" si="2"/>
        <v>24139</v>
      </c>
    </row>
    <row r="88" spans="1:5" ht="12" customHeight="1" x14ac:dyDescent="0.3">
      <c r="A88" s="113" t="s">
        <v>286</v>
      </c>
      <c r="B88" s="56">
        <f t="shared" si="2"/>
        <v>12</v>
      </c>
      <c r="C88" s="364">
        <f t="shared" si="2"/>
        <v>7481</v>
      </c>
      <c r="D88" s="364" ph="1">
        <f t="shared" si="2"/>
        <v>11556</v>
      </c>
      <c r="E88" s="364" ph="1">
        <f t="shared" si="2"/>
        <v>6490</v>
      </c>
    </row>
    <row r="89" spans="1:5" ht="12" customHeight="1" x14ac:dyDescent="0.3">
      <c r="A89" s="956" t="str">
        <f>A51</f>
        <v>a/  Stock separation under review.</v>
      </c>
      <c r="B89" s="956"/>
      <c r="C89" s="956"/>
      <c r="D89" s="956"/>
      <c r="E89" s="956"/>
    </row>
    <row r="90" spans="1:5" ht="12" customHeight="1" x14ac:dyDescent="0.3">
      <c r="A90" s="956" t="str">
        <f>A52</f>
        <v>b/  Preliminary.</v>
      </c>
      <c r="B90" s="956"/>
      <c r="C90" s="956"/>
      <c r="D90" s="956" ph="1"/>
      <c r="E90" s="956" ph="1"/>
    </row>
    <row r="93" spans="1:5" ht="12" customHeight="1" x14ac:dyDescent="0.3">
      <c r="D93" s="183"/>
      <c r="E93" s="183"/>
    </row>
    <row r="94" spans="1:5" ht="12" customHeight="1" x14ac:dyDescent="0.3">
      <c r="D94" s="183"/>
      <c r="E94" s="183"/>
    </row>
    <row r="95" spans="1:5" ht="12" customHeight="1" x14ac:dyDescent="0.3">
      <c r="D95" s="183"/>
      <c r="E95" s="183"/>
    </row>
    <row r="96" spans="1:5" ht="12" customHeight="1" x14ac:dyDescent="0.3">
      <c r="D96" s="183"/>
      <c r="E96" s="183"/>
    </row>
    <row r="97" spans="4:5" ht="12" customHeight="1" x14ac:dyDescent="0.3">
      <c r="D97" s="183"/>
      <c r="E97" s="183"/>
    </row>
    <row r="98" spans="4:5" ht="12" customHeight="1" x14ac:dyDescent="0.3">
      <c r="D98" s="183"/>
      <c r="E98" s="183"/>
    </row>
    <row r="99" spans="4:5" ht="12" customHeight="1" x14ac:dyDescent="0.3">
      <c r="D99" s="183"/>
      <c r="E99" s="183"/>
    </row>
    <row r="100" spans="4:5" ht="12" customHeight="1" x14ac:dyDescent="0.3">
      <c r="D100" s="183"/>
      <c r="E100" s="183"/>
    </row>
    <row r="101" spans="4:5" ht="12" customHeight="1" x14ac:dyDescent="0.3">
      <c r="D101" s="183"/>
      <c r="E101" s="183"/>
    </row>
    <row r="102" spans="4:5" ht="12" customHeight="1" x14ac:dyDescent="0.3">
      <c r="D102" s="183"/>
      <c r="E102" s="183"/>
    </row>
    <row r="103" spans="4:5" ht="12" customHeight="1" x14ac:dyDescent="0.3">
      <c r="D103" s="183"/>
      <c r="E103" s="183"/>
    </row>
    <row r="104" spans="4:5" ht="12" customHeight="1" x14ac:dyDescent="0.3">
      <c r="D104" s="183"/>
      <c r="E104" s="183"/>
    </row>
    <row r="105" spans="4:5" ht="12" customHeight="1" x14ac:dyDescent="0.3">
      <c r="D105" s="183"/>
      <c r="E105" s="183"/>
    </row>
    <row r="106" spans="4:5" ht="12" customHeight="1" x14ac:dyDescent="0.3">
      <c r="D106" s="183"/>
      <c r="E106" s="183"/>
    </row>
    <row r="107" spans="4:5" ht="12" customHeight="1" x14ac:dyDescent="0.3">
      <c r="D107" s="183"/>
      <c r="E107" s="183"/>
    </row>
    <row r="108" spans="4:5" ht="12" customHeight="1" x14ac:dyDescent="0.3">
      <c r="D108" s="183"/>
      <c r="E108" s="183"/>
    </row>
    <row r="109" spans="4:5" ht="12" customHeight="1" x14ac:dyDescent="0.3">
      <c r="D109" s="183"/>
      <c r="E109" s="183"/>
    </row>
    <row r="110" spans="4:5" ht="12" customHeight="1" x14ac:dyDescent="0.3">
      <c r="D110" s="183"/>
      <c r="E110" s="183"/>
    </row>
    <row r="111" spans="4:5" ht="12" customHeight="1" x14ac:dyDescent="0.3">
      <c r="D111" s="183"/>
      <c r="E111" s="183"/>
    </row>
    <row r="112" spans="4:5" ht="12" customHeight="1" x14ac:dyDescent="0.3">
      <c r="D112" s="183"/>
      <c r="E112" s="183"/>
    </row>
    <row r="113" spans="4:5" ht="12" customHeight="1" x14ac:dyDescent="0.3">
      <c r="D113" s="183"/>
      <c r="E113" s="183"/>
    </row>
    <row r="114" spans="4:5" ht="12" customHeight="1" x14ac:dyDescent="0.3">
      <c r="D114" s="183"/>
      <c r="E114" s="183"/>
    </row>
    <row r="117" spans="4:5" ht="12" customHeight="1" x14ac:dyDescent="0.3">
      <c r="D117" s="183"/>
      <c r="E117" s="183"/>
    </row>
    <row r="118" spans="4:5" ht="12" customHeight="1" x14ac:dyDescent="0.3">
      <c r="D118" s="183"/>
      <c r="E118" s="183"/>
    </row>
    <row r="119" spans="4:5" ht="12" customHeight="1" x14ac:dyDescent="0.3">
      <c r="D119" s="183"/>
      <c r="E119" s="183"/>
    </row>
    <row r="120" spans="4:5" ht="12" customHeight="1" x14ac:dyDescent="0.3">
      <c r="D120" s="183"/>
      <c r="E120" s="183"/>
    </row>
    <row r="121" spans="4:5" ht="12" customHeight="1" x14ac:dyDescent="0.3">
      <c r="D121" s="183"/>
      <c r="E121" s="183"/>
    </row>
    <row r="122" spans="4:5" ht="12" customHeight="1" x14ac:dyDescent="0.3">
      <c r="D122" s="183"/>
      <c r="E122" s="183"/>
    </row>
    <row r="123" spans="4:5" ht="12" customHeight="1" x14ac:dyDescent="0.3">
      <c r="D123" s="183"/>
      <c r="E123" s="183"/>
    </row>
    <row r="124" spans="4:5" ht="12" customHeight="1" x14ac:dyDescent="0.3">
      <c r="D124" s="183"/>
      <c r="E124" s="183"/>
    </row>
    <row r="125" spans="4:5" ht="12" customHeight="1" x14ac:dyDescent="0.3">
      <c r="D125" s="183"/>
      <c r="E125" s="183"/>
    </row>
    <row r="126" spans="4:5" ht="12" customHeight="1" x14ac:dyDescent="0.3">
      <c r="D126" s="183"/>
      <c r="E126" s="183"/>
    </row>
    <row r="127" spans="4:5" ht="12" customHeight="1" x14ac:dyDescent="0.3">
      <c r="D127" s="183"/>
      <c r="E127" s="183"/>
    </row>
    <row r="128" spans="4:5" ht="12" customHeight="1" x14ac:dyDescent="0.3">
      <c r="D128" s="183"/>
      <c r="E128" s="183"/>
    </row>
    <row r="129" spans="4:5" ht="12" customHeight="1" x14ac:dyDescent="0.3">
      <c r="D129" s="183"/>
      <c r="E129" s="183"/>
    </row>
    <row r="130" spans="4:5" ht="12" customHeight="1" x14ac:dyDescent="0.3">
      <c r="D130" s="183"/>
      <c r="E130" s="183"/>
    </row>
    <row r="131" spans="4:5" ht="12" customHeight="1" x14ac:dyDescent="0.3">
      <c r="D131" s="183"/>
      <c r="E131" s="183"/>
    </row>
    <row r="132" spans="4:5" ht="12" customHeight="1" x14ac:dyDescent="0.3">
      <c r="D132" s="183"/>
      <c r="E132" s="183"/>
    </row>
    <row r="133" spans="4:5" ht="12" customHeight="1" x14ac:dyDescent="0.3">
      <c r="D133" s="183"/>
      <c r="E133" s="183"/>
    </row>
    <row r="134" spans="4:5" ht="12" customHeight="1" x14ac:dyDescent="0.3">
      <c r="D134" s="183"/>
      <c r="E134" s="183"/>
    </row>
    <row r="135" spans="4:5" ht="12" customHeight="1" x14ac:dyDescent="0.3">
      <c r="D135" s="183"/>
      <c r="E135" s="183"/>
    </row>
    <row r="136" spans="4:5" ht="12" customHeight="1" x14ac:dyDescent="0.3">
      <c r="D136" s="183"/>
      <c r="E136" s="183"/>
    </row>
    <row r="137" spans="4:5" ht="12" customHeight="1" x14ac:dyDescent="0.3">
      <c r="D137" s="183"/>
      <c r="E137" s="183"/>
    </row>
    <row r="138" spans="4:5" ht="12" customHeight="1" x14ac:dyDescent="0.3">
      <c r="D138" s="183"/>
      <c r="E138" s="183"/>
    </row>
    <row r="139" spans="4:5" ht="12" customHeight="1" x14ac:dyDescent="0.3">
      <c r="D139" s="183"/>
      <c r="E139" s="183"/>
    </row>
    <row r="140" spans="4:5" ht="12" customHeight="1" x14ac:dyDescent="0.3">
      <c r="D140" s="183"/>
      <c r="E140" s="183"/>
    </row>
    <row r="141" spans="4:5" ht="12" customHeight="1" x14ac:dyDescent="0.3">
      <c r="D141" s="183"/>
      <c r="E141" s="183"/>
    </row>
    <row r="142" spans="4:5" ht="12" customHeight="1" x14ac:dyDescent="0.3">
      <c r="D142" s="183"/>
      <c r="E142" s="183"/>
    </row>
    <row r="143" spans="4:5" ht="12" customHeight="1" x14ac:dyDescent="0.3">
      <c r="D143" s="183"/>
      <c r="E143" s="183"/>
    </row>
  </sheetData>
  <customSheetViews>
    <customSheetView guid="{EF5D9E67-CDBC-4DA7-AF4B-457CDBE1825C}" showGridLines="0" printArea="1">
      <pane ySplit="2" topLeftCell="A3" activePane="bottomLeft" state="frozen"/>
      <selection pane="bottomLeft" activeCell="A3" sqref="A3"/>
      <pageMargins left="0" right="0" top="0" bottom="0" header="0" footer="0"/>
      <pageSetup orientation="landscape" r:id="rId1"/>
      <headerFooter alignWithMargins="0"/>
    </customSheetView>
    <customSheetView guid="{803B97A9-0AF5-4FA4-9F0C-810C2BEAFCD3}" showPageBreaks="1" showGridLines="0" showRuler="0">
      <pane ySplit="2" topLeftCell="A3" activePane="bottomLeft" state="frozen"/>
      <selection pane="bottomLeft" activeCell="A3" sqref="A3"/>
      <pageMargins left="0" right="0" top="0" bottom="0" header="0" footer="0"/>
      <pageSetup orientation="landscape" r:id="rId2"/>
      <headerFooter alignWithMargins="0"/>
    </customSheetView>
    <customSheetView guid="{5AE94949-FC73-44C2-96F8-94154186EF22}" showPageBreaks="1" showGridLines="0" showRuler="0">
      <pane ySplit="2" topLeftCell="A3" activePane="bottomLeft" state="frozen"/>
      <selection pane="bottomLeft" activeCell="A3" sqref="A3"/>
      <pageMargins left="0" right="0" top="0" bottom="0" header="0" footer="0"/>
      <pageSetup orientation="landscape" r:id="rId3"/>
      <headerFooter alignWithMargins="0"/>
    </customSheetView>
    <customSheetView guid="{CD5E8C7E-750A-46DA-942B-F5133C1E4099}" showPageBreaks="1" showGridLines="0" showRuler="0">
      <pane ySplit="2" topLeftCell="A3" activePane="bottomLeft" state="frozen"/>
      <selection pane="bottomLeft" activeCell="A3" sqref="A3"/>
      <pageMargins left="0" right="0" top="0" bottom="0" header="0" footer="0"/>
      <pageSetup orientation="landscape" r:id="rId4"/>
      <headerFooter alignWithMargins="0"/>
    </customSheetView>
    <customSheetView guid="{BBF7E6D9-D6DC-4A8E-B6D8-078D86A9ABA9}" showPageBreaks="1" showGridLines="0" printArea="1" showRuler="0">
      <pane ySplit="2" topLeftCell="A87" activePane="bottomLeft" state="frozen"/>
      <selection pane="bottomLeft" activeCell="A101" sqref="A101:E121"/>
      <pageMargins left="0" right="0" top="0" bottom="0" header="0" footer="0"/>
      <pageSetup orientation="landscape" r:id="rId5"/>
      <headerFooter alignWithMargins="0"/>
    </customSheetView>
    <customSheetView guid="{622B48C2-7B56-4B1F-A7B4-4660CCA8C989}" showPageBreaks="1" showGridLines="0" printArea="1" showRuler="0">
      <pane ySplit="2" topLeftCell="A81" activePane="bottomLeft" state="frozen"/>
      <selection pane="bottomLeft" activeCell="D107" sqref="D107"/>
      <pageMargins left="0" right="0" top="0" bottom="0" header="0" footer="0"/>
      <pageSetup orientation="landscape" r:id="rId6"/>
      <headerFooter alignWithMargins="0"/>
    </customSheetView>
    <customSheetView guid="{1BB9C890-5E21-46C2-BAFE-D361E72979A8}" showPageBreaks="1" showGridLines="0" printArea="1" showRuler="0">
      <pane ySplit="2" topLeftCell="A84" activePane="bottomLeft" state="frozen"/>
      <selection pane="bottomLeft" activeCell="E100" sqref="E100:E117"/>
      <pageMargins left="0" right="0" top="0" bottom="0" header="0" footer="0"/>
      <pageSetup orientation="landscape" r:id="rId7"/>
      <headerFooter alignWithMargins="0"/>
    </customSheetView>
    <customSheetView guid="{CBDD6A68-2B40-41C7-BE8F-235A878832D4}" showGridLines="0" showRuler="0">
      <pane ySplit="2" topLeftCell="A84" activePane="bottomLeft" state="frozen"/>
      <selection pane="bottomLeft" activeCell="E100" sqref="E100:E117"/>
      <pageMargins left="0" right="0" top="0" bottom="0" header="0" footer="0"/>
      <pageSetup orientation="landscape" r:id="rId8"/>
      <headerFooter alignWithMargins="0"/>
    </customSheetView>
    <customSheetView guid="{4E64E44E-C413-40AC-A3E9-46A65E2E50C1}" showPageBreaks="1" showGridLines="0" printArea="1" showRuler="0">
      <pane ySplit="2" topLeftCell="A3" activePane="bottomLeft" state="frozen"/>
      <selection pane="bottomLeft" activeCell="A3" sqref="A3"/>
      <pageMargins left="0" right="0" top="0" bottom="0" header="0" footer="0"/>
      <pageSetup orientation="landscape" r:id="rId9"/>
      <headerFooter alignWithMargins="0"/>
    </customSheetView>
    <customSheetView guid="{5AF37BD3-DE11-4EB0-B468-40F0C613EAAC}" showPageBreaks="1" showGridLines="0" showRuler="0">
      <pane ySplit="2" topLeftCell="A3" activePane="bottomLeft" state="frozen"/>
      <selection pane="bottomLeft" activeCell="A3" sqref="A3"/>
      <pageMargins left="0" right="0" top="0" bottom="0" header="0" footer="0"/>
      <pageSetup orientation="landscape" r:id="rId10"/>
      <headerFooter alignWithMargins="0"/>
    </customSheetView>
    <customSheetView guid="{8B1E0859-77EF-4DDB-A81F-104DBA348B31}" showPageBreaks="1" showGridLines="0" printArea="1">
      <pane ySplit="2" topLeftCell="A16" activePane="bottomLeft" state="frozen"/>
      <selection pane="bottomLeft" activeCell="A118" sqref="A118"/>
      <pageMargins left="0" right="0" top="0" bottom="0" header="0" footer="0"/>
      <pageSetup orientation="landscape" r:id="rId11"/>
      <headerFooter alignWithMargins="0"/>
    </customSheetView>
    <customSheetView guid="{56968ECB-F4FE-477A-8A39-9E820F23F3B6}" showGridLines="0">
      <pane ySplit="2" topLeftCell="A95" activePane="bottomLeft" state="frozen"/>
      <selection pane="bottomLeft" activeCell="A121" sqref="A121"/>
      <pageMargins left="0" right="0" top="0" bottom="0" header="0" footer="0"/>
      <pageSetup orientation="landscape" r:id="rId12"/>
      <headerFooter alignWithMargins="0"/>
    </customSheetView>
    <customSheetView guid="{951E20F6-66AF-4739-924D-9C0B166AA065}" showPageBreaks="1" showGridLines="0" showRuler="0">
      <pane ySplit="2" topLeftCell="A3" activePane="bottomLeft" state="frozen"/>
      <selection pane="bottomLeft" activeCell="A3" sqref="A3"/>
      <pageMargins left="0" right="0" top="0" bottom="0" header="0" footer="0"/>
      <pageSetup orientation="landscape" r:id="rId13"/>
      <headerFooter alignWithMargins="0"/>
    </customSheetView>
  </customSheetViews>
  <mergeCells count="6">
    <mergeCell ref="A90:E90"/>
    <mergeCell ref="A1:E1"/>
    <mergeCell ref="A68:E68"/>
    <mergeCell ref="A89:E89"/>
    <mergeCell ref="A51:E51"/>
    <mergeCell ref="A52:E52"/>
  </mergeCells>
  <phoneticPr fontId="0" type="noConversion"/>
  <pageMargins left="1" right="1" top="1" bottom="1" header="0.5" footer="0.5"/>
  <pageSetup orientation="landscape" r:id="rId14"/>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L94"/>
  <sheetViews>
    <sheetView showGridLines="0" zoomScaleNormal="100" workbookViewId="0">
      <pane ySplit="4" topLeftCell="A56" activePane="bottomLeft" state="frozen"/>
      <selection activeCell="J81" sqref="J81"/>
      <selection pane="bottomLeft" activeCell="J81" sqref="J81"/>
    </sheetView>
  </sheetViews>
  <sheetFormatPr defaultColWidth="9.1796875" defaultRowHeight="12" customHeight="1" x14ac:dyDescent="0.2"/>
  <cols>
    <col min="1" max="1" width="10.7265625" style="63" customWidth="1"/>
    <col min="2" max="2" width="8.7265625" style="13" customWidth="1"/>
    <col min="3" max="3" width="9.453125" style="13" customWidth="1"/>
    <col min="4" max="4" width="8.7265625" style="13" customWidth="1"/>
    <col min="5" max="5" width="1.7265625" style="13" customWidth="1"/>
    <col min="6" max="7" width="8.7265625" style="13" customWidth="1"/>
    <col min="8" max="8" width="1.7265625" style="13" customWidth="1"/>
    <col min="9" max="11" width="8.7265625" style="13" customWidth="1"/>
    <col min="12" max="16384" width="9.1796875" style="112"/>
  </cols>
  <sheetData>
    <row r="1" spans="1:12" ht="12" customHeight="1" x14ac:dyDescent="0.2">
      <c r="A1" s="1007" t="s">
        <v>678</v>
      </c>
      <c r="B1" s="1007"/>
      <c r="C1" s="1007"/>
      <c r="D1" s="1007"/>
      <c r="E1" s="1007"/>
      <c r="F1" s="1007"/>
      <c r="G1" s="1007"/>
      <c r="H1" s="1007"/>
      <c r="I1" s="1007"/>
      <c r="J1" s="1007"/>
      <c r="K1" s="1007"/>
    </row>
    <row r="2" spans="1:12" ht="12" customHeight="1" x14ac:dyDescent="0.2">
      <c r="A2" s="53"/>
      <c r="B2" s="984" t="s">
        <v>679</v>
      </c>
      <c r="C2" s="984"/>
      <c r="D2" s="984"/>
      <c r="E2" s="52"/>
      <c r="F2" s="278"/>
      <c r="G2" s="278"/>
      <c r="H2" s="52"/>
      <c r="I2" s="278"/>
      <c r="J2" s="278"/>
      <c r="K2" s="278"/>
    </row>
    <row r="3" spans="1:12" ht="12" customHeight="1" x14ac:dyDescent="0.2">
      <c r="A3" s="940" t="s">
        <v>8</v>
      </c>
      <c r="B3" s="311"/>
      <c r="C3" s="987" t="s">
        <v>680</v>
      </c>
      <c r="D3" s="311"/>
      <c r="E3" s="52"/>
      <c r="F3" s="984" t="s">
        <v>395</v>
      </c>
      <c r="G3" s="984"/>
      <c r="H3" s="52"/>
      <c r="I3" s="984" t="s">
        <v>681</v>
      </c>
      <c r="J3" s="984"/>
      <c r="K3" s="984"/>
    </row>
    <row r="4" spans="1:12" ht="21" customHeight="1" x14ac:dyDescent="0.2">
      <c r="A4" s="966"/>
      <c r="B4" s="367" t="s">
        <v>576</v>
      </c>
      <c r="C4" s="988"/>
      <c r="D4" s="367" t="s">
        <v>682</v>
      </c>
      <c r="E4" s="367"/>
      <c r="F4" s="367" t="s">
        <v>120</v>
      </c>
      <c r="G4" s="367" t="s">
        <v>683</v>
      </c>
      <c r="H4" s="367"/>
      <c r="I4" s="367" t="s">
        <v>120</v>
      </c>
      <c r="J4" s="367" t="s">
        <v>119</v>
      </c>
      <c r="K4" s="367" t="s">
        <v>115</v>
      </c>
    </row>
    <row r="5" spans="1:12" ht="12" customHeight="1" x14ac:dyDescent="0.2">
      <c r="A5" s="90">
        <v>1977</v>
      </c>
      <c r="B5" s="129">
        <v>1900</v>
      </c>
      <c r="C5" s="124" t="s">
        <v>84</v>
      </c>
      <c r="D5" s="124" t="s">
        <v>84</v>
      </c>
      <c r="F5" s="129">
        <v>1500</v>
      </c>
      <c r="G5" s="48">
        <v>300</v>
      </c>
      <c r="I5" s="129">
        <v>3000</v>
      </c>
      <c r="J5" s="129">
        <v>600</v>
      </c>
      <c r="K5" s="129">
        <f t="shared" ref="K5:K39" si="0">SUM(I5:J5)</f>
        <v>3600</v>
      </c>
      <c r="L5" s="112" t="b">
        <f t="shared" ref="L5:L44" si="1">K5=(I5+J5)</f>
        <v>1</v>
      </c>
    </row>
    <row r="6" spans="1:12" ht="12" customHeight="1" x14ac:dyDescent="0.2">
      <c r="A6" s="90">
        <v>1978</v>
      </c>
      <c r="B6" s="129">
        <v>6900</v>
      </c>
      <c r="C6" s="124" t="s">
        <v>84</v>
      </c>
      <c r="D6" s="124" t="s">
        <v>84</v>
      </c>
      <c r="F6" s="129">
        <v>2500</v>
      </c>
      <c r="G6" s="48">
        <v>1600</v>
      </c>
      <c r="I6" s="129">
        <v>6600</v>
      </c>
      <c r="J6" s="129">
        <v>4200</v>
      </c>
      <c r="K6" s="129">
        <f t="shared" si="0"/>
        <v>10800</v>
      </c>
      <c r="L6" s="112" t="b">
        <f t="shared" si="1"/>
        <v>1</v>
      </c>
    </row>
    <row r="7" spans="1:12" ht="12" customHeight="1" x14ac:dyDescent="0.2">
      <c r="A7" s="90">
        <v>1979</v>
      </c>
      <c r="B7" s="129">
        <v>17800</v>
      </c>
      <c r="C7" s="124" t="s">
        <v>84</v>
      </c>
      <c r="D7" s="124" t="s">
        <v>84</v>
      </c>
      <c r="F7" s="129">
        <v>7200</v>
      </c>
      <c r="G7" s="48">
        <v>4700</v>
      </c>
      <c r="I7" s="129">
        <v>18000</v>
      </c>
      <c r="J7" s="129">
        <v>11700</v>
      </c>
      <c r="K7" s="129">
        <f t="shared" si="0"/>
        <v>29700</v>
      </c>
      <c r="L7" s="112" t="b">
        <f t="shared" si="1"/>
        <v>1</v>
      </c>
    </row>
    <row r="8" spans="1:12" ht="12" customHeight="1" x14ac:dyDescent="0.2">
      <c r="A8" s="90">
        <v>1980</v>
      </c>
      <c r="B8" s="129">
        <v>12400</v>
      </c>
      <c r="C8" s="124" t="s">
        <v>84</v>
      </c>
      <c r="D8" s="124" t="s">
        <v>84</v>
      </c>
      <c r="F8" s="129">
        <v>2499</v>
      </c>
      <c r="G8" s="48">
        <v>5829</v>
      </c>
      <c r="I8" s="129">
        <v>6260</v>
      </c>
      <c r="J8" s="129">
        <v>14500</v>
      </c>
      <c r="K8" s="129">
        <f t="shared" si="0"/>
        <v>20760</v>
      </c>
      <c r="L8" s="112" t="b">
        <f t="shared" si="1"/>
        <v>1</v>
      </c>
    </row>
    <row r="9" spans="1:12" ht="12" customHeight="1" x14ac:dyDescent="0.2">
      <c r="A9" s="90">
        <v>1981</v>
      </c>
      <c r="B9" s="129">
        <v>10400</v>
      </c>
      <c r="C9" s="124" t="s">
        <v>84</v>
      </c>
      <c r="D9" s="124" t="s">
        <v>84</v>
      </c>
      <c r="F9" s="129">
        <v>2217</v>
      </c>
      <c r="G9" s="48">
        <v>6309</v>
      </c>
      <c r="I9" s="129">
        <v>4498</v>
      </c>
      <c r="J9" s="129">
        <v>14443</v>
      </c>
      <c r="K9" s="129">
        <f t="shared" si="0"/>
        <v>18941</v>
      </c>
      <c r="L9" s="112" t="b">
        <f t="shared" si="1"/>
        <v>1</v>
      </c>
    </row>
    <row r="10" spans="1:12" ht="12" customHeight="1" x14ac:dyDescent="0.2">
      <c r="A10" s="90">
        <v>1982</v>
      </c>
      <c r="B10" s="129">
        <v>11000</v>
      </c>
      <c r="C10" s="124" t="s">
        <v>84</v>
      </c>
      <c r="D10" s="124" t="s">
        <v>84</v>
      </c>
      <c r="F10" s="129">
        <v>2241</v>
      </c>
      <c r="G10" s="48">
        <v>7021</v>
      </c>
      <c r="I10" s="129">
        <v>14400</v>
      </c>
      <c r="J10" s="129">
        <v>8071</v>
      </c>
      <c r="K10" s="129">
        <f t="shared" si="0"/>
        <v>22471</v>
      </c>
      <c r="L10" s="112" t="b">
        <f t="shared" si="1"/>
        <v>1</v>
      </c>
    </row>
    <row r="11" spans="1:12" ht="12" customHeight="1" x14ac:dyDescent="0.2">
      <c r="A11" s="90">
        <v>1983</v>
      </c>
      <c r="B11" s="129">
        <v>3700</v>
      </c>
      <c r="C11" s="124" t="s">
        <v>84</v>
      </c>
      <c r="D11" s="124" t="s">
        <v>84</v>
      </c>
      <c r="F11" s="129">
        <v>7045</v>
      </c>
      <c r="G11" s="48">
        <v>6392</v>
      </c>
      <c r="I11" s="129">
        <v>9032</v>
      </c>
      <c r="J11" s="129">
        <v>8071</v>
      </c>
      <c r="K11" s="129">
        <f t="shared" si="0"/>
        <v>17103</v>
      </c>
      <c r="L11" s="112" t="b">
        <f t="shared" si="1"/>
        <v>1</v>
      </c>
    </row>
    <row r="12" spans="1:12" ht="12" customHeight="1" x14ac:dyDescent="0.2">
      <c r="A12" s="90">
        <v>1984</v>
      </c>
      <c r="B12" s="129">
        <v>21100</v>
      </c>
      <c r="C12" s="124" t="s">
        <v>84</v>
      </c>
      <c r="D12" s="124" t="s">
        <v>84</v>
      </c>
      <c r="F12" s="129">
        <v>3160</v>
      </c>
      <c r="G12" s="48">
        <v>8287</v>
      </c>
      <c r="I12" s="129">
        <v>7764</v>
      </c>
      <c r="J12" s="129">
        <v>24024</v>
      </c>
      <c r="K12" s="129">
        <f t="shared" si="0"/>
        <v>31788</v>
      </c>
      <c r="L12" s="112" t="b">
        <f t="shared" si="1"/>
        <v>1</v>
      </c>
    </row>
    <row r="13" spans="1:12" ht="12" customHeight="1" x14ac:dyDescent="0.2">
      <c r="A13" s="90">
        <v>1985</v>
      </c>
      <c r="B13" s="129">
        <v>7300</v>
      </c>
      <c r="C13" s="124" t="s">
        <v>84</v>
      </c>
      <c r="D13" s="124" t="s">
        <v>84</v>
      </c>
      <c r="F13" s="129">
        <v>1524</v>
      </c>
      <c r="G13" s="48">
        <v>3186</v>
      </c>
      <c r="I13" s="129">
        <v>3350</v>
      </c>
      <c r="J13" s="129">
        <v>8678</v>
      </c>
      <c r="K13" s="129">
        <f t="shared" si="0"/>
        <v>12028</v>
      </c>
      <c r="L13" s="112" t="b">
        <f t="shared" si="1"/>
        <v>1</v>
      </c>
    </row>
    <row r="14" spans="1:12" ht="12" customHeight="1" x14ac:dyDescent="0.2">
      <c r="A14" s="90">
        <v>1986</v>
      </c>
      <c r="B14" s="129">
        <v>24382</v>
      </c>
      <c r="C14" s="124" t="s">
        <v>84</v>
      </c>
      <c r="D14" s="124" t="s">
        <v>84</v>
      </c>
      <c r="F14" s="129">
        <v>5136</v>
      </c>
      <c r="G14" s="48">
        <v>4907</v>
      </c>
      <c r="I14" s="129">
        <v>14898</v>
      </c>
      <c r="J14" s="129">
        <v>21332</v>
      </c>
      <c r="K14" s="129">
        <f t="shared" si="0"/>
        <v>36230</v>
      </c>
      <c r="L14" s="112" t="b">
        <f t="shared" si="1"/>
        <v>1</v>
      </c>
    </row>
    <row r="15" spans="1:12" ht="12" customHeight="1" x14ac:dyDescent="0.2">
      <c r="A15" s="90">
        <v>1987</v>
      </c>
      <c r="B15" s="129">
        <v>13987</v>
      </c>
      <c r="C15" s="124" t="s">
        <v>84</v>
      </c>
      <c r="D15" s="124" t="s">
        <v>84</v>
      </c>
      <c r="F15" s="129">
        <v>1849</v>
      </c>
      <c r="G15" s="48">
        <v>1431</v>
      </c>
      <c r="I15" s="129">
        <v>9619</v>
      </c>
      <c r="J15" s="129">
        <v>8772</v>
      </c>
      <c r="K15" s="129">
        <f t="shared" si="0"/>
        <v>18391</v>
      </c>
      <c r="L15" s="112" t="b">
        <f t="shared" si="1"/>
        <v>1</v>
      </c>
    </row>
    <row r="16" spans="1:12" ht="12" customHeight="1" x14ac:dyDescent="0.2">
      <c r="A16" s="90">
        <v>1988</v>
      </c>
      <c r="B16" s="129">
        <v>12757</v>
      </c>
      <c r="C16" s="124" t="s">
        <v>84</v>
      </c>
      <c r="D16" s="124" t="s">
        <v>84</v>
      </c>
      <c r="F16" s="129">
        <v>1194</v>
      </c>
      <c r="G16" s="48">
        <v>6156</v>
      </c>
      <c r="I16" s="129">
        <v>2282</v>
      </c>
      <c r="J16" s="129">
        <v>16582</v>
      </c>
      <c r="K16" s="129">
        <f t="shared" si="0"/>
        <v>18864</v>
      </c>
      <c r="L16" s="112" t="b">
        <f t="shared" si="1"/>
        <v>1</v>
      </c>
    </row>
    <row r="17" spans="1:12" ht="12" customHeight="1" x14ac:dyDescent="0.2">
      <c r="A17" s="90">
        <v>1989</v>
      </c>
      <c r="B17" s="129">
        <v>8989</v>
      </c>
      <c r="C17" s="124" t="s">
        <v>84</v>
      </c>
      <c r="D17" s="124" t="s">
        <v>84</v>
      </c>
      <c r="F17" s="129">
        <v>4443</v>
      </c>
      <c r="G17" s="48">
        <v>3964</v>
      </c>
      <c r="I17" s="129">
        <v>7993</v>
      </c>
      <c r="J17" s="129">
        <v>8526</v>
      </c>
      <c r="K17" s="129">
        <f t="shared" si="0"/>
        <v>16519</v>
      </c>
      <c r="L17" s="112" t="b">
        <f t="shared" si="1"/>
        <v>1</v>
      </c>
    </row>
    <row r="18" spans="1:12" ht="12" customHeight="1" x14ac:dyDescent="0.2">
      <c r="A18" s="90">
        <v>1990</v>
      </c>
      <c r="B18" s="129">
        <v>8770</v>
      </c>
      <c r="C18" s="124" t="s">
        <v>84</v>
      </c>
      <c r="D18" s="124" t="s">
        <v>84</v>
      </c>
      <c r="F18" s="129">
        <v>3301</v>
      </c>
      <c r="G18" s="48">
        <v>4738</v>
      </c>
      <c r="I18" s="129">
        <v>5329</v>
      </c>
      <c r="J18" s="129">
        <v>10787</v>
      </c>
      <c r="K18" s="129">
        <f t="shared" si="0"/>
        <v>16116</v>
      </c>
      <c r="L18" s="112" t="b">
        <f t="shared" si="1"/>
        <v>1</v>
      </c>
    </row>
    <row r="19" spans="1:12" ht="12" customHeight="1" x14ac:dyDescent="0.2">
      <c r="A19" s="53">
        <v>1991</v>
      </c>
      <c r="B19" s="129">
        <v>21506</v>
      </c>
      <c r="C19" s="124" t="s">
        <v>84</v>
      </c>
      <c r="D19" s="124" t="s">
        <v>84</v>
      </c>
      <c r="F19" s="129">
        <v>9250</v>
      </c>
      <c r="G19" s="48">
        <v>22531</v>
      </c>
      <c r="I19" s="129">
        <v>13166</v>
      </c>
      <c r="J19" s="129">
        <v>38517</v>
      </c>
      <c r="K19" s="129">
        <f t="shared" si="0"/>
        <v>51683</v>
      </c>
      <c r="L19" s="112" t="b">
        <f t="shared" si="1"/>
        <v>1</v>
      </c>
    </row>
    <row r="20" spans="1:12" ht="12" customHeight="1" x14ac:dyDescent="0.2">
      <c r="A20" s="53">
        <v>1992</v>
      </c>
      <c r="B20" s="129">
        <v>5214</v>
      </c>
      <c r="C20" s="124" t="s">
        <v>84</v>
      </c>
      <c r="D20" s="124" t="s">
        <v>84</v>
      </c>
      <c r="F20" s="129">
        <v>4617</v>
      </c>
      <c r="G20" s="48">
        <v>4855</v>
      </c>
      <c r="I20" s="129">
        <v>6682</v>
      </c>
      <c r="J20" s="129">
        <v>7771</v>
      </c>
      <c r="K20" s="129">
        <f t="shared" si="0"/>
        <v>14453</v>
      </c>
      <c r="L20" s="112" t="b">
        <f t="shared" si="1"/>
        <v>1</v>
      </c>
    </row>
    <row r="21" spans="1:12" ht="12" customHeight="1" x14ac:dyDescent="0.2">
      <c r="A21" s="53">
        <v>1993</v>
      </c>
      <c r="B21" s="129">
        <v>6020</v>
      </c>
      <c r="C21" s="124" t="s">
        <v>84</v>
      </c>
      <c r="D21" s="124" t="s">
        <v>84</v>
      </c>
      <c r="F21" s="129">
        <v>1940</v>
      </c>
      <c r="G21" s="48">
        <v>5688</v>
      </c>
      <c r="I21" s="129">
        <v>3077</v>
      </c>
      <c r="J21" s="129">
        <v>10057</v>
      </c>
      <c r="K21" s="129">
        <f t="shared" si="0"/>
        <v>13134</v>
      </c>
      <c r="L21" s="112" t="b">
        <f t="shared" si="1"/>
        <v>1</v>
      </c>
    </row>
    <row r="22" spans="1:12" ht="12" customHeight="1" x14ac:dyDescent="0.2">
      <c r="A22" s="53">
        <v>1994</v>
      </c>
      <c r="B22" s="129">
        <v>1564</v>
      </c>
      <c r="C22" s="124" t="s">
        <v>84</v>
      </c>
      <c r="D22" s="124" t="s">
        <v>84</v>
      </c>
      <c r="F22" s="129">
        <v>820</v>
      </c>
      <c r="G22" s="48">
        <v>1299</v>
      </c>
      <c r="I22" s="129">
        <v>1278</v>
      </c>
      <c r="J22" s="129">
        <v>2047</v>
      </c>
      <c r="K22" s="129">
        <f t="shared" si="0"/>
        <v>3325</v>
      </c>
      <c r="L22" s="112" t="b">
        <f t="shared" si="1"/>
        <v>1</v>
      </c>
    </row>
    <row r="23" spans="1:12" ht="12" customHeight="1" x14ac:dyDescent="0.2">
      <c r="A23" s="53">
        <v>1995</v>
      </c>
      <c r="B23" s="129">
        <v>5513</v>
      </c>
      <c r="C23" s="124" t="s">
        <v>84</v>
      </c>
      <c r="D23" s="124" t="s">
        <v>84</v>
      </c>
      <c r="F23" s="129">
        <v>4969</v>
      </c>
      <c r="G23" s="48">
        <v>5858</v>
      </c>
      <c r="I23" s="129">
        <v>6824</v>
      </c>
      <c r="J23" s="129">
        <v>8970</v>
      </c>
      <c r="K23" s="129">
        <f t="shared" si="0"/>
        <v>15794</v>
      </c>
      <c r="L23" s="112" t="b">
        <f t="shared" si="1"/>
        <v>1</v>
      </c>
    </row>
    <row r="24" spans="1:12" ht="12" customHeight="1" x14ac:dyDescent="0.2">
      <c r="A24" s="53">
        <v>1996</v>
      </c>
      <c r="B24" s="129">
        <v>10087</v>
      </c>
      <c r="C24" s="124" t="s">
        <v>84</v>
      </c>
      <c r="D24" s="124" t="s">
        <v>84</v>
      </c>
      <c r="F24" s="129">
        <v>13327</v>
      </c>
      <c r="G24" s="48">
        <v>9521</v>
      </c>
      <c r="I24" s="129">
        <v>18849</v>
      </c>
      <c r="J24" s="129">
        <v>13865</v>
      </c>
      <c r="K24" s="129">
        <f t="shared" si="0"/>
        <v>32714</v>
      </c>
      <c r="L24" s="112" t="b">
        <f t="shared" si="1"/>
        <v>1</v>
      </c>
    </row>
    <row r="25" spans="1:12" ht="12" customHeight="1" x14ac:dyDescent="0.2">
      <c r="A25" s="53">
        <v>1997</v>
      </c>
      <c r="B25" s="129">
        <v>365</v>
      </c>
      <c r="C25" s="124" t="s">
        <v>84</v>
      </c>
      <c r="D25" s="124" t="s">
        <v>84</v>
      </c>
      <c r="F25" s="129">
        <v>3150</v>
      </c>
      <c r="G25" s="48">
        <v>1054</v>
      </c>
      <c r="I25" s="129">
        <v>3339</v>
      </c>
      <c r="J25" s="129">
        <v>1118</v>
      </c>
      <c r="K25" s="129">
        <f t="shared" si="0"/>
        <v>4457</v>
      </c>
      <c r="L25" s="112" t="b">
        <f t="shared" si="1"/>
        <v>1</v>
      </c>
    </row>
    <row r="26" spans="1:12" ht="12" customHeight="1" x14ac:dyDescent="0.2">
      <c r="A26" s="53">
        <v>1998</v>
      </c>
      <c r="B26" s="129">
        <v>5946</v>
      </c>
      <c r="C26" s="124" t="s">
        <v>84</v>
      </c>
      <c r="D26" s="124" t="s">
        <v>84</v>
      </c>
      <c r="F26" s="129">
        <v>3770</v>
      </c>
      <c r="G26" s="48">
        <v>3158</v>
      </c>
      <c r="I26" s="129">
        <v>7156</v>
      </c>
      <c r="J26" s="129">
        <v>5581</v>
      </c>
      <c r="K26" s="129">
        <f t="shared" si="0"/>
        <v>12737</v>
      </c>
      <c r="L26" s="112" t="b">
        <f t="shared" si="1"/>
        <v>1</v>
      </c>
    </row>
    <row r="27" spans="1:12" ht="12" customHeight="1" x14ac:dyDescent="0.2">
      <c r="A27" s="53">
        <v>1999</v>
      </c>
      <c r="B27" s="129">
        <v>15491</v>
      </c>
      <c r="C27" s="124" t="s">
        <v>84</v>
      </c>
      <c r="D27" s="124" t="s">
        <v>84</v>
      </c>
      <c r="F27" s="129">
        <v>12666</v>
      </c>
      <c r="G27" s="48">
        <v>14617</v>
      </c>
      <c r="I27" s="129">
        <v>19138</v>
      </c>
      <c r="J27" s="129">
        <v>23101</v>
      </c>
      <c r="K27" s="129">
        <f t="shared" si="0"/>
        <v>42239</v>
      </c>
      <c r="L27" s="112" t="b">
        <f t="shared" si="1"/>
        <v>1</v>
      </c>
    </row>
    <row r="28" spans="1:12" ht="12" customHeight="1" x14ac:dyDescent="0.2">
      <c r="A28" s="53">
        <v>2000</v>
      </c>
      <c r="B28" s="129">
        <v>16194</v>
      </c>
      <c r="C28" s="124" t="s">
        <v>84</v>
      </c>
      <c r="D28" s="124" t="s">
        <v>84</v>
      </c>
      <c r="F28" s="129">
        <v>7421</v>
      </c>
      <c r="G28" s="48">
        <v>9481</v>
      </c>
      <c r="I28" s="129">
        <v>14559</v>
      </c>
      <c r="J28" s="129">
        <v>18099</v>
      </c>
      <c r="K28" s="129">
        <f t="shared" si="0"/>
        <v>32658</v>
      </c>
      <c r="L28" s="112" t="b">
        <f t="shared" si="1"/>
        <v>1</v>
      </c>
    </row>
    <row r="29" spans="1:12" ht="12" customHeight="1" x14ac:dyDescent="0.2">
      <c r="A29" s="53">
        <v>2001</v>
      </c>
      <c r="B29" s="129">
        <v>25348</v>
      </c>
      <c r="C29" s="124" t="s">
        <v>84</v>
      </c>
      <c r="D29" s="124" t="s">
        <v>84</v>
      </c>
      <c r="F29" s="129">
        <v>21565</v>
      </c>
      <c r="G29" s="48">
        <v>30689</v>
      </c>
      <c r="I29" s="129">
        <v>30016</v>
      </c>
      <c r="J29" s="129">
        <v>47115</v>
      </c>
      <c r="K29" s="129">
        <f t="shared" si="0"/>
        <v>77131</v>
      </c>
      <c r="L29" s="112" t="b">
        <f t="shared" si="1"/>
        <v>1</v>
      </c>
    </row>
    <row r="30" spans="1:12" ht="12" customHeight="1" x14ac:dyDescent="0.2">
      <c r="A30" s="53">
        <v>2002</v>
      </c>
      <c r="B30" s="129">
        <v>19197</v>
      </c>
      <c r="C30" s="124" t="s">
        <v>84</v>
      </c>
      <c r="D30" s="124" t="s">
        <v>84</v>
      </c>
      <c r="F30" s="129">
        <v>12213</v>
      </c>
      <c r="G30" s="48">
        <v>16841</v>
      </c>
      <c r="I30" s="129">
        <v>16847</v>
      </c>
      <c r="J30" s="129">
        <v>30196</v>
      </c>
      <c r="K30" s="129">
        <f t="shared" si="0"/>
        <v>47043</v>
      </c>
      <c r="L30" s="112" t="b">
        <f t="shared" si="1"/>
        <v>1</v>
      </c>
    </row>
    <row r="31" spans="1:12" ht="12" customHeight="1" x14ac:dyDescent="0.2">
      <c r="A31" s="53">
        <v>2003</v>
      </c>
      <c r="B31" s="129">
        <v>22546</v>
      </c>
      <c r="C31" s="124" t="s">
        <v>84</v>
      </c>
      <c r="D31" s="124" t="s">
        <v>84</v>
      </c>
      <c r="F31" s="129">
        <v>4710</v>
      </c>
      <c r="G31" s="48">
        <v>16841</v>
      </c>
      <c r="I31" s="129">
        <v>9546</v>
      </c>
      <c r="J31" s="129">
        <v>34132</v>
      </c>
      <c r="K31" s="129">
        <f t="shared" si="0"/>
        <v>43678</v>
      </c>
      <c r="L31" s="112" t="b">
        <f t="shared" si="1"/>
        <v>1</v>
      </c>
    </row>
    <row r="32" spans="1:12" ht="12" customHeight="1" x14ac:dyDescent="0.2">
      <c r="A32" s="53">
        <v>2004</v>
      </c>
      <c r="B32" s="129">
        <v>17055</v>
      </c>
      <c r="C32" s="124" t="s">
        <v>84</v>
      </c>
      <c r="D32" s="124" t="s">
        <v>84</v>
      </c>
      <c r="F32" s="129">
        <v>1404</v>
      </c>
      <c r="G32" s="48">
        <v>10321</v>
      </c>
      <c r="I32" s="129">
        <v>3377</v>
      </c>
      <c r="J32" s="129">
        <v>24821</v>
      </c>
      <c r="K32" s="129">
        <f t="shared" si="0"/>
        <v>28198</v>
      </c>
      <c r="L32" s="112" t="b">
        <f t="shared" si="1"/>
        <v>1</v>
      </c>
    </row>
    <row r="33" spans="1:12" ht="12" customHeight="1" x14ac:dyDescent="0.2">
      <c r="A33" s="53">
        <v>2005</v>
      </c>
      <c r="B33" s="129">
        <v>23852</v>
      </c>
      <c r="C33" s="124" t="s">
        <v>84</v>
      </c>
      <c r="D33" s="124" t="s">
        <v>84</v>
      </c>
      <c r="F33" s="278">
        <v>6418</v>
      </c>
      <c r="G33" s="48">
        <v>10034</v>
      </c>
      <c r="I33" s="129">
        <v>15951</v>
      </c>
      <c r="J33" s="129">
        <v>25574</v>
      </c>
      <c r="K33" s="129">
        <f t="shared" si="0"/>
        <v>41525</v>
      </c>
      <c r="L33" s="112" t="b">
        <f t="shared" si="1"/>
        <v>1</v>
      </c>
    </row>
    <row r="34" spans="1:12" ht="12" customHeight="1" x14ac:dyDescent="0.2">
      <c r="A34" s="53">
        <v>2006</v>
      </c>
      <c r="B34" s="129">
        <v>9785</v>
      </c>
      <c r="C34" s="31">
        <v>336.39517755102042</v>
      </c>
      <c r="D34" s="31">
        <v>325.11389999999994</v>
      </c>
      <c r="F34" s="129">
        <v>1107</v>
      </c>
      <c r="G34" s="48">
        <v>3198</v>
      </c>
      <c r="I34" s="129">
        <v>3429</v>
      </c>
      <c r="J34" s="129">
        <v>11023</v>
      </c>
      <c r="K34" s="129">
        <f t="shared" si="0"/>
        <v>14452</v>
      </c>
      <c r="L34" s="112" t="b">
        <f t="shared" si="1"/>
        <v>1</v>
      </c>
    </row>
    <row r="35" spans="1:12" ht="12" customHeight="1" x14ac:dyDescent="0.2">
      <c r="A35" s="53">
        <v>2007</v>
      </c>
      <c r="B35" s="129">
        <v>11498</v>
      </c>
      <c r="C35" s="31">
        <v>415</v>
      </c>
      <c r="D35" s="31">
        <v>412</v>
      </c>
      <c r="F35" s="129">
        <v>2999</v>
      </c>
      <c r="G35" s="48">
        <v>3333</v>
      </c>
      <c r="I35" s="129">
        <v>6376</v>
      </c>
      <c r="J35" s="129">
        <v>12258</v>
      </c>
      <c r="K35" s="129">
        <f t="shared" si="0"/>
        <v>18634</v>
      </c>
      <c r="L35" s="112" t="b">
        <f t="shared" si="1"/>
        <v>1</v>
      </c>
    </row>
    <row r="36" spans="1:12" ht="12" customHeight="1" x14ac:dyDescent="0.2">
      <c r="A36" s="53">
        <v>2008</v>
      </c>
      <c r="B36" s="129">
        <v>25227</v>
      </c>
      <c r="C36" s="31">
        <v>961</v>
      </c>
      <c r="D36" s="31">
        <v>978</v>
      </c>
      <c r="F36" s="129">
        <v>14920</v>
      </c>
      <c r="G36" s="48">
        <v>14959</v>
      </c>
      <c r="I36" s="129">
        <v>26544</v>
      </c>
      <c r="J36" s="129">
        <v>29774</v>
      </c>
      <c r="K36" s="129">
        <f t="shared" si="0"/>
        <v>56318</v>
      </c>
      <c r="L36" s="112" t="b">
        <f t="shared" si="1"/>
        <v>1</v>
      </c>
    </row>
    <row r="37" spans="1:12" ht="12" customHeight="1" x14ac:dyDescent="0.2">
      <c r="A37" s="53">
        <v>2009</v>
      </c>
      <c r="B37" s="129">
        <v>54882</v>
      </c>
      <c r="C37" s="31">
        <v>2036.0355763265309</v>
      </c>
      <c r="D37" s="31">
        <v>2047.3942799999998</v>
      </c>
      <c r="F37" s="129">
        <v>27303</v>
      </c>
      <c r="G37" s="48">
        <v>29190</v>
      </c>
      <c r="I37" s="129">
        <v>48323.838529454646</v>
      </c>
      <c r="J37" s="129">
        <v>66094.912617929949</v>
      </c>
      <c r="K37" s="129">
        <f t="shared" si="0"/>
        <v>114418.7511473846</v>
      </c>
      <c r="L37" s="112" t="b">
        <f t="shared" si="1"/>
        <v>1</v>
      </c>
    </row>
    <row r="38" spans="1:12" ht="12" customHeight="1" x14ac:dyDescent="0.2">
      <c r="A38" s="53">
        <v>2010</v>
      </c>
      <c r="B38" s="129">
        <v>41726</v>
      </c>
      <c r="C38" s="31">
        <v>1449</v>
      </c>
      <c r="D38" s="31">
        <v>1450</v>
      </c>
      <c r="F38" s="129">
        <v>17286</v>
      </c>
      <c r="G38" s="48">
        <v>15433</v>
      </c>
      <c r="I38" s="129">
        <v>34209</v>
      </c>
      <c r="J38" s="129">
        <v>41680</v>
      </c>
      <c r="K38" s="129">
        <f t="shared" si="0"/>
        <v>75889</v>
      </c>
      <c r="L38" s="112" t="b">
        <f t="shared" si="1"/>
        <v>1</v>
      </c>
    </row>
    <row r="39" spans="1:12" ht="12" customHeight="1" x14ac:dyDescent="0.2">
      <c r="A39" s="53">
        <v>2011</v>
      </c>
      <c r="B39" s="129">
        <v>38431</v>
      </c>
      <c r="C39" s="31">
        <v>1481</v>
      </c>
      <c r="D39" s="31">
        <v>1570</v>
      </c>
      <c r="F39" s="129">
        <v>5814</v>
      </c>
      <c r="G39" s="48">
        <v>2738</v>
      </c>
      <c r="I39" s="129">
        <v>23538</v>
      </c>
      <c r="J39" s="129">
        <v>24474</v>
      </c>
      <c r="K39" s="129">
        <f t="shared" si="0"/>
        <v>48012</v>
      </c>
      <c r="L39" s="112" t="b">
        <f t="shared" si="1"/>
        <v>1</v>
      </c>
    </row>
    <row r="40" spans="1:12" ht="12" customHeight="1" x14ac:dyDescent="0.2">
      <c r="A40" s="53">
        <v>2012</v>
      </c>
      <c r="B40" s="129">
        <v>19166</v>
      </c>
      <c r="C40" s="31">
        <v>656</v>
      </c>
      <c r="D40" s="31">
        <v>798</v>
      </c>
      <c r="F40" s="129">
        <v>10018</v>
      </c>
      <c r="G40" s="48">
        <v>5176</v>
      </c>
      <c r="I40" s="129">
        <v>21299</v>
      </c>
      <c r="J40" s="129">
        <v>14171</v>
      </c>
      <c r="K40" s="129">
        <f t="shared" ref="K40:K43" si="2">I40+J40</f>
        <v>35470</v>
      </c>
      <c r="L40" s="112" t="b">
        <f t="shared" si="1"/>
        <v>1</v>
      </c>
    </row>
    <row r="41" spans="1:12" ht="12" customHeight="1" x14ac:dyDescent="0.2">
      <c r="A41" s="53">
        <v>2013</v>
      </c>
      <c r="B41" s="129">
        <v>20477</v>
      </c>
      <c r="C41" s="31">
        <v>942</v>
      </c>
      <c r="D41" s="31">
        <v>1047</v>
      </c>
      <c r="F41" s="129">
        <v>2973</v>
      </c>
      <c r="G41" s="48">
        <v>1834</v>
      </c>
      <c r="I41" s="129">
        <v>12240</v>
      </c>
      <c r="J41" s="129">
        <v>14209</v>
      </c>
      <c r="K41" s="129">
        <f t="shared" si="2"/>
        <v>26449</v>
      </c>
      <c r="L41" s="112" t="b">
        <f t="shared" si="1"/>
        <v>1</v>
      </c>
    </row>
    <row r="42" spans="1:12" ht="12" customHeight="1" x14ac:dyDescent="0.2">
      <c r="A42" s="53">
        <v>2014</v>
      </c>
      <c r="B42" s="129">
        <v>50299</v>
      </c>
      <c r="C42" s="31">
        <v>2061</v>
      </c>
      <c r="D42" s="31">
        <v>2268</v>
      </c>
      <c r="F42" s="129">
        <v>29720</v>
      </c>
      <c r="G42" s="48">
        <v>16024</v>
      </c>
      <c r="I42" s="129">
        <v>52606</v>
      </c>
      <c r="J42" s="129">
        <v>46326</v>
      </c>
      <c r="K42" s="129">
        <f t="shared" si="2"/>
        <v>98932</v>
      </c>
      <c r="L42" s="112" t="b">
        <f t="shared" si="1"/>
        <v>1</v>
      </c>
    </row>
    <row r="43" spans="1:12" ht="12" customHeight="1" x14ac:dyDescent="0.2">
      <c r="A43" s="53">
        <v>2015</v>
      </c>
      <c r="B43" s="129">
        <v>9556</v>
      </c>
      <c r="C43" s="31">
        <v>541</v>
      </c>
      <c r="D43" s="31">
        <v>802</v>
      </c>
      <c r="F43" s="31">
        <v>11631</v>
      </c>
      <c r="G43" s="48">
        <v>7346</v>
      </c>
      <c r="I43" s="31">
        <v>16760</v>
      </c>
      <c r="J43" s="31">
        <v>13083</v>
      </c>
      <c r="K43" s="129">
        <f t="shared" si="2"/>
        <v>29843</v>
      </c>
      <c r="L43" s="112" t="b">
        <f t="shared" si="1"/>
        <v>1</v>
      </c>
    </row>
    <row r="44" spans="1:12" ht="12" customHeight="1" x14ac:dyDescent="0.2">
      <c r="A44" s="53">
        <v>2016</v>
      </c>
      <c r="B44" s="129">
        <v>37258</v>
      </c>
      <c r="C44" s="31">
        <v>1360</v>
      </c>
      <c r="D44" s="31">
        <v>1522</v>
      </c>
      <c r="F44" s="31">
        <v>10523</v>
      </c>
      <c r="G44" s="48">
        <v>14778</v>
      </c>
      <c r="I44" s="31">
        <v>25347</v>
      </c>
      <c r="J44" s="31">
        <v>38904</v>
      </c>
      <c r="K44" s="129">
        <v>64251</v>
      </c>
      <c r="L44" s="112" t="b">
        <f t="shared" si="1"/>
        <v>1</v>
      </c>
    </row>
    <row r="45" spans="1:12" ht="12" customHeight="1" x14ac:dyDescent="0.2">
      <c r="A45" s="53">
        <v>2017</v>
      </c>
      <c r="B45" s="129">
        <v>33842</v>
      </c>
      <c r="C45" s="31">
        <v>1333</v>
      </c>
      <c r="D45" s="31">
        <v>1544</v>
      </c>
      <c r="F45" s="31">
        <v>29566</v>
      </c>
      <c r="G45" s="48">
        <v>18252</v>
      </c>
      <c r="I45" s="31">
        <v>46430</v>
      </c>
      <c r="J45" s="31">
        <v>37555</v>
      </c>
      <c r="K45" s="129">
        <v>83985</v>
      </c>
      <c r="L45" s="112" t="b">
        <v>1</v>
      </c>
    </row>
    <row r="46" spans="1:12" ht="12" customHeight="1" x14ac:dyDescent="0.2">
      <c r="A46" s="53">
        <v>2018</v>
      </c>
      <c r="B46" s="129">
        <v>12084</v>
      </c>
      <c r="C46" s="31">
        <v>508</v>
      </c>
      <c r="D46" s="31">
        <v>549</v>
      </c>
      <c r="F46" s="31">
        <v>17276</v>
      </c>
      <c r="G46" s="48">
        <v>8151</v>
      </c>
      <c r="I46" s="31">
        <v>24132</v>
      </c>
      <c r="J46" s="31">
        <v>14113</v>
      </c>
      <c r="K46" s="31">
        <v>38245</v>
      </c>
      <c r="L46" s="112" t="b">
        <v>1</v>
      </c>
    </row>
    <row r="47" spans="1:12" ht="12" customHeight="1" x14ac:dyDescent="0.2">
      <c r="A47" s="53">
        <v>2019</v>
      </c>
      <c r="B47" s="129">
        <v>4348</v>
      </c>
      <c r="C47" s="31">
        <v>259</v>
      </c>
      <c r="D47" s="31">
        <v>355</v>
      </c>
      <c r="F47" s="31">
        <v>13969</v>
      </c>
      <c r="G47" s="48">
        <v>6919</v>
      </c>
      <c r="H47" s="112"/>
      <c r="I47" s="31">
        <v>16662</v>
      </c>
      <c r="J47" s="31">
        <v>9022</v>
      </c>
      <c r="K47" s="31">
        <v>25684</v>
      </c>
      <c r="L47" s="112" t="b">
        <v>1</v>
      </c>
    </row>
    <row r="48" spans="1:12" ht="12" customHeight="1" x14ac:dyDescent="0.2">
      <c r="A48" s="53">
        <v>2020</v>
      </c>
      <c r="B48" s="129">
        <v>17567</v>
      </c>
      <c r="C48" s="31">
        <v>736</v>
      </c>
      <c r="D48" s="31">
        <v>971</v>
      </c>
      <c r="F48" s="31">
        <v>12037</v>
      </c>
      <c r="G48" s="48">
        <v>8944</v>
      </c>
      <c r="I48" s="31">
        <v>26265</v>
      </c>
      <c r="J48" s="31">
        <v>22431</v>
      </c>
      <c r="K48" s="31">
        <v>48696</v>
      </c>
      <c r="L48" s="112" t="b">
        <v>1</v>
      </c>
    </row>
    <row r="49" spans="1:12" ht="12" customHeight="1" x14ac:dyDescent="0.2">
      <c r="A49" s="53">
        <v>2021</v>
      </c>
      <c r="B49" s="129">
        <v>14619</v>
      </c>
      <c r="C49" s="31">
        <v>1010</v>
      </c>
      <c r="D49" s="31">
        <v>1281</v>
      </c>
      <c r="F49" s="31">
        <v>22022</v>
      </c>
      <c r="G49" s="48">
        <v>32556</v>
      </c>
      <c r="I49" s="31">
        <v>28039</v>
      </c>
      <c r="J49" s="31">
        <v>43185</v>
      </c>
      <c r="K49" s="31">
        <v>71224</v>
      </c>
      <c r="L49" s="112" t="b">
        <v>1</v>
      </c>
    </row>
    <row r="50" spans="1:12" ht="12" customHeight="1" x14ac:dyDescent="0.2">
      <c r="A50" s="53" t="s">
        <v>684</v>
      </c>
      <c r="B50" s="129">
        <v>23546</v>
      </c>
      <c r="C50" s="31" t="s">
        <v>310</v>
      </c>
      <c r="D50" s="31" t="s">
        <v>310</v>
      </c>
      <c r="F50" s="31" t="s">
        <v>310</v>
      </c>
      <c r="G50" s="48" t="s">
        <v>310</v>
      </c>
      <c r="I50" s="31" t="s">
        <v>310</v>
      </c>
      <c r="J50" s="31" t="s">
        <v>310</v>
      </c>
      <c r="K50" s="31" t="s">
        <v>310</v>
      </c>
    </row>
    <row r="51" spans="1:12" ht="12" customHeight="1" x14ac:dyDescent="0.2">
      <c r="A51" s="362" t="s">
        <v>324</v>
      </c>
      <c r="B51" s="129">
        <v>7979</v>
      </c>
      <c r="C51" s="31" t="s">
        <v>310</v>
      </c>
      <c r="D51" s="31" t="s">
        <v>310</v>
      </c>
      <c r="F51" s="31" t="s">
        <v>310</v>
      </c>
      <c r="G51" s="48" t="s">
        <v>310</v>
      </c>
      <c r="I51" s="31" t="s">
        <v>310</v>
      </c>
      <c r="J51" s="31" t="s">
        <v>310</v>
      </c>
      <c r="K51" s="31" t="s">
        <v>310</v>
      </c>
    </row>
    <row r="52" spans="1:12" ht="12" customHeight="1" x14ac:dyDescent="0.2">
      <c r="A52" s="25" t="s">
        <v>130</v>
      </c>
      <c r="B52" s="365"/>
      <c r="C52" s="24"/>
      <c r="D52" s="24"/>
      <c r="E52" s="24"/>
      <c r="F52" s="280"/>
      <c r="G52" s="365" t="s">
        <v>545</v>
      </c>
      <c r="H52" s="24"/>
      <c r="I52" s="24"/>
      <c r="J52" s="24"/>
      <c r="K52" s="24"/>
    </row>
    <row r="53" spans="1:12" ht="12" customHeight="1" x14ac:dyDescent="0.2">
      <c r="A53" s="970" t="s">
        <v>685</v>
      </c>
      <c r="B53" s="970"/>
      <c r="C53" s="970"/>
      <c r="D53" s="970"/>
      <c r="E53" s="970"/>
      <c r="F53" s="970"/>
      <c r="G53" s="970"/>
      <c r="H53" s="970"/>
      <c r="I53" s="970"/>
      <c r="J53" s="970"/>
      <c r="K53" s="970"/>
    </row>
    <row r="54" spans="1:12" ht="12" customHeight="1" x14ac:dyDescent="0.2">
      <c r="A54" s="956" t="s">
        <v>686</v>
      </c>
      <c r="B54" s="956"/>
      <c r="C54" s="956"/>
      <c r="D54" s="956"/>
      <c r="E54" s="956"/>
      <c r="F54" s="956"/>
      <c r="G54" s="956"/>
      <c r="H54" s="956"/>
      <c r="I54" s="956"/>
      <c r="J54" s="956"/>
      <c r="K54" s="956"/>
    </row>
    <row r="55" spans="1:12" ht="12" customHeight="1" x14ac:dyDescent="0.2">
      <c r="A55" s="956" t="s">
        <v>327</v>
      </c>
      <c r="B55" s="956"/>
      <c r="C55" s="956"/>
      <c r="D55" s="956"/>
      <c r="E55" s="956"/>
      <c r="F55" s="956"/>
      <c r="G55" s="956"/>
      <c r="H55" s="956"/>
      <c r="I55" s="956"/>
      <c r="J55" s="956"/>
      <c r="K55" s="956"/>
    </row>
    <row r="59" spans="1:12" s="275" customFormat="1" ht="12" customHeight="1" x14ac:dyDescent="0.2">
      <c r="A59" s="243"/>
      <c r="B59" s="251"/>
      <c r="C59" s="251"/>
      <c r="D59" s="251"/>
      <c r="E59" s="251"/>
      <c r="F59" s="251"/>
      <c r="G59" s="251"/>
      <c r="H59" s="251"/>
      <c r="I59" s="251"/>
      <c r="J59" s="251"/>
      <c r="K59" s="251"/>
    </row>
    <row r="68" spans="1:11" ht="10" x14ac:dyDescent="0.2">
      <c r="A68" s="1007" t="s">
        <v>687</v>
      </c>
      <c r="B68" s="1007"/>
      <c r="C68" s="1007"/>
      <c r="D68" s="1007"/>
      <c r="E68" s="1007"/>
      <c r="F68" s="1007"/>
      <c r="G68" s="1007"/>
      <c r="H68" s="1007"/>
      <c r="I68" s="1007"/>
      <c r="J68" s="1007"/>
      <c r="K68" s="1007"/>
    </row>
    <row r="69" spans="1:11" ht="12" customHeight="1" x14ac:dyDescent="0.2">
      <c r="A69" s="824"/>
      <c r="B69" s="1051" t="s">
        <v>679</v>
      </c>
      <c r="C69" s="1051"/>
      <c r="D69" s="1051"/>
      <c r="E69" s="833"/>
      <c r="F69" s="841"/>
      <c r="G69" s="841"/>
      <c r="H69" s="833"/>
      <c r="I69" s="841"/>
      <c r="J69" s="841"/>
      <c r="K69" s="841"/>
    </row>
    <row r="70" spans="1:11" ht="12" customHeight="1" x14ac:dyDescent="0.2">
      <c r="A70" s="940" t="s">
        <v>8</v>
      </c>
      <c r="B70" s="311"/>
      <c r="C70" s="987" t="s">
        <v>680</v>
      </c>
      <c r="D70" s="311"/>
      <c r="E70" s="52"/>
      <c r="F70" s="984" t="s">
        <v>395</v>
      </c>
      <c r="G70" s="984"/>
      <c r="H70" s="52"/>
      <c r="I70" s="984" t="s">
        <v>681</v>
      </c>
      <c r="J70" s="984"/>
      <c r="K70" s="984"/>
    </row>
    <row r="71" spans="1:11" ht="21" customHeight="1" x14ac:dyDescent="0.2">
      <c r="A71" s="966"/>
      <c r="B71" s="367" t="s">
        <v>576</v>
      </c>
      <c r="C71" s="988"/>
      <c r="D71" s="367" t="s">
        <v>682</v>
      </c>
      <c r="E71" s="367"/>
      <c r="F71" s="367" t="s">
        <v>120</v>
      </c>
      <c r="G71" s="367" t="s">
        <v>683</v>
      </c>
      <c r="H71" s="367"/>
      <c r="I71" s="367" t="s">
        <v>120</v>
      </c>
      <c r="J71" s="367" t="s">
        <v>119</v>
      </c>
      <c r="K71" s="367" t="s">
        <v>115</v>
      </c>
    </row>
    <row r="72" spans="1:11" ht="12" customHeight="1" x14ac:dyDescent="0.2">
      <c r="A72" s="90" t="s">
        <v>44</v>
      </c>
      <c r="B72" s="129">
        <f>AVERAGE(B9:B13)</f>
        <v>10700</v>
      </c>
      <c r="C72" s="124" t="s">
        <v>84</v>
      </c>
      <c r="D72" s="124" t="s">
        <v>84</v>
      </c>
      <c r="F72" s="129">
        <f>AVERAGE(F9:F13)</f>
        <v>3237.4</v>
      </c>
      <c r="G72" s="48">
        <f>AVERAGE(G9:G13)</f>
        <v>6239</v>
      </c>
      <c r="I72" s="129">
        <f>AVERAGE(I9:I13)</f>
        <v>7808.8</v>
      </c>
      <c r="J72" s="129">
        <f>AVERAGE(J9:J13)</f>
        <v>12657.4</v>
      </c>
      <c r="K72" s="129">
        <f>AVERAGE(K9:K13)</f>
        <v>20466.2</v>
      </c>
    </row>
    <row r="73" spans="1:11" ht="12" customHeight="1" x14ac:dyDescent="0.2">
      <c r="A73" s="90" t="s">
        <v>45</v>
      </c>
      <c r="B73" s="129">
        <f>AVERAGE(B14:B18)</f>
        <v>13777</v>
      </c>
      <c r="C73" s="124" t="s">
        <v>84</v>
      </c>
      <c r="D73" s="124" t="s">
        <v>84</v>
      </c>
      <c r="F73" s="129">
        <f>AVERAGE(F14:F18)</f>
        <v>3184.6</v>
      </c>
      <c r="G73" s="48">
        <f>AVERAGE(G14:G18)</f>
        <v>4239.2</v>
      </c>
      <c r="I73" s="129">
        <f>AVERAGE(I14:I18)</f>
        <v>8024.2</v>
      </c>
      <c r="J73" s="129">
        <f>AVERAGE(J14:J18)</f>
        <v>13199.8</v>
      </c>
      <c r="K73" s="129">
        <f>AVERAGE(K14:K18)</f>
        <v>21224</v>
      </c>
    </row>
    <row r="74" spans="1:11" ht="12" customHeight="1" x14ac:dyDescent="0.2">
      <c r="A74" s="90" t="s">
        <v>46</v>
      </c>
      <c r="B74" s="129">
        <f>AVERAGE(B19:B23)</f>
        <v>7963.4</v>
      </c>
      <c r="C74" s="124" t="s">
        <v>84</v>
      </c>
      <c r="D74" s="124" t="s">
        <v>84</v>
      </c>
      <c r="F74" s="129">
        <f t="shared" ref="F74:K74" si="3">AVERAGE(F19:F23)</f>
        <v>4319.2</v>
      </c>
      <c r="G74" s="48">
        <f t="shared" si="3"/>
        <v>8046.2</v>
      </c>
      <c r="I74" s="129">
        <f t="shared" si="3"/>
        <v>6205.4</v>
      </c>
      <c r="J74" s="129">
        <f t="shared" si="3"/>
        <v>13472.4</v>
      </c>
      <c r="K74" s="129">
        <f t="shared" si="3"/>
        <v>19677.8</v>
      </c>
    </row>
    <row r="75" spans="1:11" ht="12" customHeight="1" x14ac:dyDescent="0.2">
      <c r="A75" s="53" t="s">
        <v>47</v>
      </c>
      <c r="B75" s="129">
        <f>AVERAGE(B24:B28)</f>
        <v>9616.6</v>
      </c>
      <c r="C75" s="31" t="str">
        <f>C24</f>
        <v>--</v>
      </c>
      <c r="D75" s="31" t="str">
        <f>D24</f>
        <v>--</v>
      </c>
      <c r="F75" s="129">
        <f>AVERAGE(F24:F28)</f>
        <v>8066.8</v>
      </c>
      <c r="G75" s="48">
        <f>AVERAGE(G24:G28)</f>
        <v>7566.2</v>
      </c>
      <c r="I75" s="129">
        <f>AVERAGE(I24:I28)</f>
        <v>12608.2</v>
      </c>
      <c r="J75" s="129">
        <f>AVERAGE(J24:J28)</f>
        <v>12352.8</v>
      </c>
      <c r="K75" s="129">
        <f>AVERAGE(K24:K28)</f>
        <v>24961</v>
      </c>
    </row>
    <row r="76" spans="1:11" ht="12" customHeight="1" x14ac:dyDescent="0.2">
      <c r="A76" s="53" t="s">
        <v>48</v>
      </c>
      <c r="B76" s="129">
        <f>AVERAGE(B29:B33)</f>
        <v>21599.599999999999</v>
      </c>
      <c r="C76" s="31" t="str">
        <f>C25</f>
        <v>--</v>
      </c>
      <c r="D76" s="31" t="str">
        <f>D25</f>
        <v>--</v>
      </c>
      <c r="F76" s="129">
        <f>AVERAGE(F29:F33)</f>
        <v>9262</v>
      </c>
      <c r="G76" s="48">
        <f>AVERAGE(G29:G33)</f>
        <v>16945.2</v>
      </c>
      <c r="I76" s="129">
        <f>AVERAGE(I29:I33)</f>
        <v>15147.4</v>
      </c>
      <c r="J76" s="129">
        <f>AVERAGE(J29:J33)</f>
        <v>32367.599999999999</v>
      </c>
      <c r="K76" s="129">
        <f>AVERAGE(K29:K33)</f>
        <v>47515</v>
      </c>
    </row>
    <row r="77" spans="1:11" ht="12" customHeight="1" x14ac:dyDescent="0.2">
      <c r="A77" s="53" t="s">
        <v>49</v>
      </c>
      <c r="B77" s="129">
        <f>AVERAGE(B34:B38)</f>
        <v>28623.599999999999</v>
      </c>
      <c r="C77" s="129">
        <f t="shared" ref="C77:K77" si="4">AVERAGE(C34:C38)</f>
        <v>1039.4861507755102</v>
      </c>
      <c r="D77" s="129">
        <f t="shared" si="4"/>
        <v>1042.501636</v>
      </c>
      <c r="F77" s="129">
        <f t="shared" si="4"/>
        <v>12723</v>
      </c>
      <c r="G77" s="129">
        <f t="shared" si="4"/>
        <v>13222.6</v>
      </c>
      <c r="I77" s="129">
        <f t="shared" si="4"/>
        <v>23776.367705890931</v>
      </c>
      <c r="J77" s="129">
        <f t="shared" si="4"/>
        <v>32165.98252358599</v>
      </c>
      <c r="K77" s="129">
        <f t="shared" si="4"/>
        <v>55942.350229476913</v>
      </c>
    </row>
    <row r="78" spans="1:11" ht="12" customHeight="1" x14ac:dyDescent="0.2">
      <c r="A78" s="53">
        <v>2011</v>
      </c>
      <c r="B78" s="129">
        <f t="shared" ref="B78:D88" si="5">B39</f>
        <v>38431</v>
      </c>
      <c r="C78" s="31">
        <f t="shared" si="5"/>
        <v>1481</v>
      </c>
      <c r="D78" s="31">
        <f t="shared" si="5"/>
        <v>1570</v>
      </c>
      <c r="F78" s="129">
        <f t="shared" ref="F78:G88" si="6">F39</f>
        <v>5814</v>
      </c>
      <c r="G78" s="48">
        <f t="shared" si="6"/>
        <v>2738</v>
      </c>
      <c r="I78" s="129">
        <f t="shared" ref="I78:K82" si="7">I39</f>
        <v>23538</v>
      </c>
      <c r="J78" s="129">
        <f t="shared" si="7"/>
        <v>24474</v>
      </c>
      <c r="K78" s="129">
        <f t="shared" si="7"/>
        <v>48012</v>
      </c>
    </row>
    <row r="79" spans="1:11" ht="12" customHeight="1" x14ac:dyDescent="0.2">
      <c r="A79" s="53">
        <v>2012</v>
      </c>
      <c r="B79" s="129">
        <f t="shared" si="5"/>
        <v>19166</v>
      </c>
      <c r="C79" s="31">
        <f t="shared" si="5"/>
        <v>656</v>
      </c>
      <c r="D79" s="31">
        <f t="shared" si="5"/>
        <v>798</v>
      </c>
      <c r="F79" s="129">
        <f t="shared" si="6"/>
        <v>10018</v>
      </c>
      <c r="G79" s="48">
        <f t="shared" si="6"/>
        <v>5176</v>
      </c>
      <c r="I79" s="129">
        <f t="shared" si="7"/>
        <v>21299</v>
      </c>
      <c r="J79" s="129">
        <f t="shared" si="7"/>
        <v>14171</v>
      </c>
      <c r="K79" s="129">
        <f t="shared" si="7"/>
        <v>35470</v>
      </c>
    </row>
    <row r="80" spans="1:11" ht="12" customHeight="1" x14ac:dyDescent="0.2">
      <c r="A80" s="53">
        <v>2013</v>
      </c>
      <c r="B80" s="129">
        <f t="shared" si="5"/>
        <v>20477</v>
      </c>
      <c r="C80" s="31">
        <f t="shared" si="5"/>
        <v>942</v>
      </c>
      <c r="D80" s="31">
        <f t="shared" si="5"/>
        <v>1047</v>
      </c>
      <c r="F80" s="129">
        <f t="shared" si="6"/>
        <v>2973</v>
      </c>
      <c r="G80" s="48">
        <f t="shared" si="6"/>
        <v>1834</v>
      </c>
      <c r="I80" s="129">
        <f t="shared" si="7"/>
        <v>12240</v>
      </c>
      <c r="J80" s="129">
        <f t="shared" si="7"/>
        <v>14209</v>
      </c>
      <c r="K80" s="129">
        <f t="shared" si="7"/>
        <v>26449</v>
      </c>
    </row>
    <row r="81" spans="1:11" ht="12" customHeight="1" x14ac:dyDescent="0.2">
      <c r="A81" s="53">
        <v>2014</v>
      </c>
      <c r="B81" s="129">
        <f t="shared" si="5"/>
        <v>50299</v>
      </c>
      <c r="C81" s="31">
        <f t="shared" si="5"/>
        <v>2061</v>
      </c>
      <c r="D81" s="31">
        <f t="shared" si="5"/>
        <v>2268</v>
      </c>
      <c r="F81" s="129">
        <f t="shared" si="6"/>
        <v>29720</v>
      </c>
      <c r="G81" s="48">
        <f t="shared" si="6"/>
        <v>16024</v>
      </c>
      <c r="I81" s="129">
        <f t="shared" si="7"/>
        <v>52606</v>
      </c>
      <c r="J81" s="129">
        <f t="shared" si="7"/>
        <v>46326</v>
      </c>
      <c r="K81" s="129">
        <f t="shared" si="7"/>
        <v>98932</v>
      </c>
    </row>
    <row r="82" spans="1:11" ht="12" customHeight="1" x14ac:dyDescent="0.2">
      <c r="A82" s="53">
        <v>2015</v>
      </c>
      <c r="B82" s="129">
        <f t="shared" si="5"/>
        <v>9556</v>
      </c>
      <c r="C82" s="31">
        <f t="shared" si="5"/>
        <v>541</v>
      </c>
      <c r="D82" s="31">
        <f t="shared" si="5"/>
        <v>802</v>
      </c>
      <c r="F82" s="129">
        <f t="shared" si="6"/>
        <v>11631</v>
      </c>
      <c r="G82" s="48">
        <f t="shared" si="6"/>
        <v>7346</v>
      </c>
      <c r="I82" s="129">
        <f t="shared" si="7"/>
        <v>16760</v>
      </c>
      <c r="J82" s="129">
        <f t="shared" si="7"/>
        <v>13083</v>
      </c>
      <c r="K82" s="129">
        <f t="shared" si="7"/>
        <v>29843</v>
      </c>
    </row>
    <row r="83" spans="1:11" ht="12" customHeight="1" x14ac:dyDescent="0.2">
      <c r="A83" s="53">
        <v>2016</v>
      </c>
      <c r="B83" s="129">
        <f t="shared" si="5"/>
        <v>37258</v>
      </c>
      <c r="C83" s="31">
        <f t="shared" si="5"/>
        <v>1360</v>
      </c>
      <c r="D83" s="31">
        <f t="shared" si="5"/>
        <v>1522</v>
      </c>
      <c r="F83" s="129">
        <f t="shared" si="6"/>
        <v>10523</v>
      </c>
      <c r="G83" s="48">
        <f t="shared" si="6"/>
        <v>14778</v>
      </c>
      <c r="I83" s="129">
        <f>I44</f>
        <v>25347</v>
      </c>
      <c r="J83" s="129">
        <f t="shared" ref="J83" si="8">J44</f>
        <v>38904</v>
      </c>
      <c r="K83" s="129">
        <f t="shared" ref="K83:K88" si="9">K44</f>
        <v>64251</v>
      </c>
    </row>
    <row r="84" spans="1:11" ht="12" customHeight="1" x14ac:dyDescent="0.2">
      <c r="A84" s="53">
        <v>2017</v>
      </c>
      <c r="B84" s="129">
        <f t="shared" si="5"/>
        <v>33842</v>
      </c>
      <c r="C84" s="31">
        <f t="shared" si="5"/>
        <v>1333</v>
      </c>
      <c r="D84" s="31">
        <f t="shared" si="5"/>
        <v>1544</v>
      </c>
      <c r="F84" s="129">
        <f t="shared" si="6"/>
        <v>29566</v>
      </c>
      <c r="G84" s="48">
        <f t="shared" si="6"/>
        <v>18252</v>
      </c>
      <c r="I84" s="129">
        <f>I45</f>
        <v>46430</v>
      </c>
      <c r="J84" s="129">
        <f>J45</f>
        <v>37555</v>
      </c>
      <c r="K84" s="129">
        <f t="shared" si="9"/>
        <v>83985</v>
      </c>
    </row>
    <row r="85" spans="1:11" ht="12" customHeight="1" x14ac:dyDescent="0.2">
      <c r="A85" s="53">
        <v>2018</v>
      </c>
      <c r="B85" s="129">
        <f t="shared" si="5"/>
        <v>12084</v>
      </c>
      <c r="C85" s="31">
        <f t="shared" si="5"/>
        <v>508</v>
      </c>
      <c r="D85" s="31">
        <f t="shared" si="5"/>
        <v>549</v>
      </c>
      <c r="F85" s="129">
        <f t="shared" si="6"/>
        <v>17276</v>
      </c>
      <c r="G85" s="48">
        <f t="shared" si="6"/>
        <v>8151</v>
      </c>
      <c r="I85" s="129">
        <f t="shared" ref="I85" si="10">I46</f>
        <v>24132</v>
      </c>
      <c r="J85" s="129">
        <f>J46</f>
        <v>14113</v>
      </c>
      <c r="K85" s="129">
        <f t="shared" si="9"/>
        <v>38245</v>
      </c>
    </row>
    <row r="86" spans="1:11" ht="12" customHeight="1" x14ac:dyDescent="0.2">
      <c r="A86" s="53">
        <v>2019</v>
      </c>
      <c r="B86" s="129">
        <f t="shared" si="5"/>
        <v>4348</v>
      </c>
      <c r="C86" s="31">
        <f t="shared" si="5"/>
        <v>259</v>
      </c>
      <c r="D86" s="31">
        <f t="shared" si="5"/>
        <v>355</v>
      </c>
      <c r="F86" s="129">
        <f t="shared" si="6"/>
        <v>13969</v>
      </c>
      <c r="G86" s="48">
        <f t="shared" si="6"/>
        <v>6919</v>
      </c>
      <c r="I86" s="129">
        <f t="shared" ref="I86" si="11">I47</f>
        <v>16662</v>
      </c>
      <c r="J86" s="129">
        <f>J47</f>
        <v>9022</v>
      </c>
      <c r="K86" s="129">
        <f t="shared" si="9"/>
        <v>25684</v>
      </c>
    </row>
    <row r="87" spans="1:11" ht="12" customHeight="1" x14ac:dyDescent="0.2">
      <c r="A87" s="53">
        <v>2020</v>
      </c>
      <c r="B87" s="129">
        <f t="shared" si="5"/>
        <v>17567</v>
      </c>
      <c r="C87" s="31">
        <f t="shared" si="5"/>
        <v>736</v>
      </c>
      <c r="D87" s="31">
        <f t="shared" si="5"/>
        <v>971</v>
      </c>
      <c r="F87" s="129">
        <f t="shared" si="6"/>
        <v>12037</v>
      </c>
      <c r="G87" s="48">
        <f t="shared" si="6"/>
        <v>8944</v>
      </c>
      <c r="I87" s="129">
        <f>I48</f>
        <v>26265</v>
      </c>
      <c r="J87" s="129">
        <f>J48</f>
        <v>22431</v>
      </c>
      <c r="K87" s="129">
        <f t="shared" si="9"/>
        <v>48696</v>
      </c>
    </row>
    <row r="88" spans="1:11" ht="12" customHeight="1" x14ac:dyDescent="0.2">
      <c r="A88" s="53">
        <v>2021</v>
      </c>
      <c r="B88" s="129">
        <f t="shared" si="5"/>
        <v>14619</v>
      </c>
      <c r="C88" s="31">
        <f t="shared" si="5"/>
        <v>1010</v>
      </c>
      <c r="D88" s="31">
        <f t="shared" si="5"/>
        <v>1281</v>
      </c>
      <c r="F88" s="129">
        <f t="shared" si="6"/>
        <v>22022</v>
      </c>
      <c r="G88" s="48">
        <f t="shared" si="6"/>
        <v>32556</v>
      </c>
      <c r="I88" s="129">
        <f>I49</f>
        <v>28039</v>
      </c>
      <c r="J88" s="129">
        <f>J49</f>
        <v>43185</v>
      </c>
      <c r="K88" s="129">
        <f t="shared" si="9"/>
        <v>71224</v>
      </c>
    </row>
    <row r="89" spans="1:11" ht="12" customHeight="1" x14ac:dyDescent="0.2">
      <c r="A89" s="53" t="s">
        <v>684</v>
      </c>
      <c r="B89" s="129">
        <f t="shared" ref="B89:D90" si="12">B50</f>
        <v>23546</v>
      </c>
      <c r="C89" s="31" t="str">
        <f t="shared" si="12"/>
        <v>NA</v>
      </c>
      <c r="D89" s="31" t="str">
        <f t="shared" si="12"/>
        <v>NA</v>
      </c>
      <c r="F89" s="129" t="str">
        <f t="shared" ref="F89:G90" si="13">F50</f>
        <v>NA</v>
      </c>
      <c r="G89" s="48" t="str">
        <f t="shared" si="13"/>
        <v>NA</v>
      </c>
      <c r="I89" s="129" t="str">
        <f t="shared" ref="I89:K90" si="14">I50</f>
        <v>NA</v>
      </c>
      <c r="J89" s="129" t="str">
        <f t="shared" si="14"/>
        <v>NA</v>
      </c>
      <c r="K89" s="129" t="str">
        <f t="shared" si="14"/>
        <v>NA</v>
      </c>
    </row>
    <row r="90" spans="1:11" ht="12" customHeight="1" x14ac:dyDescent="0.2">
      <c r="A90" s="362" t="s">
        <v>324</v>
      </c>
      <c r="B90" s="129">
        <f t="shared" si="12"/>
        <v>7979</v>
      </c>
      <c r="C90" s="31" t="str">
        <f t="shared" si="12"/>
        <v>NA</v>
      </c>
      <c r="D90" s="31" t="str">
        <f t="shared" si="12"/>
        <v>NA</v>
      </c>
      <c r="F90" s="129" t="str">
        <f t="shared" si="13"/>
        <v>NA</v>
      </c>
      <c r="G90" s="48" t="str">
        <f t="shared" si="13"/>
        <v>NA</v>
      </c>
      <c r="I90" s="129" t="str">
        <f t="shared" si="14"/>
        <v>NA</v>
      </c>
      <c r="J90" s="129" t="str">
        <f t="shared" si="14"/>
        <v>NA</v>
      </c>
      <c r="K90" s="129" t="str">
        <f t="shared" si="14"/>
        <v>NA</v>
      </c>
    </row>
    <row r="91" spans="1:11" ht="12" customHeight="1" x14ac:dyDescent="0.2">
      <c r="A91" s="25" t="s">
        <v>130</v>
      </c>
      <c r="B91" s="365"/>
      <c r="C91" s="24"/>
      <c r="D91" s="24"/>
      <c r="E91" s="24"/>
      <c r="F91" s="411"/>
      <c r="G91" s="365" t="s">
        <v>545</v>
      </c>
      <c r="H91" s="24"/>
      <c r="I91" s="24"/>
      <c r="J91" s="24"/>
      <c r="K91" s="24"/>
    </row>
    <row r="92" spans="1:11" ht="12" customHeight="1" x14ac:dyDescent="0.2">
      <c r="A92" s="970" t="str">
        <f>A53</f>
        <v>a/  Includes dip-in fish destined for other river systems.</v>
      </c>
      <c r="B92" s="970"/>
      <c r="C92" s="970"/>
      <c r="D92" s="970"/>
      <c r="E92" s="970"/>
      <c r="F92" s="970"/>
      <c r="G92" s="970"/>
      <c r="H92" s="970"/>
      <c r="I92" s="970"/>
      <c r="J92" s="970"/>
      <c r="K92" s="970"/>
    </row>
    <row r="93" spans="1:11" ht="12" customHeight="1" x14ac:dyDescent="0.2">
      <c r="A93" s="956" t="str">
        <f>A54</f>
        <v>b/  Includes Treaty and Non-treaty regulated fisheries.</v>
      </c>
      <c r="B93" s="956"/>
      <c r="C93" s="956"/>
      <c r="D93" s="956"/>
      <c r="E93" s="956"/>
      <c r="F93" s="956"/>
      <c r="G93" s="956"/>
      <c r="H93" s="956"/>
      <c r="I93" s="956"/>
      <c r="J93" s="956"/>
      <c r="K93" s="956"/>
    </row>
    <row r="94" spans="1:11" ht="12" customHeight="1" x14ac:dyDescent="0.2">
      <c r="A94" s="956" t="str">
        <f>A55</f>
        <v>c/  Preliminary.</v>
      </c>
      <c r="B94" s="956"/>
      <c r="C94" s="956"/>
      <c r="D94" s="956"/>
      <c r="E94" s="956"/>
      <c r="F94" s="956"/>
      <c r="G94" s="956"/>
      <c r="H94" s="956"/>
      <c r="I94" s="956"/>
      <c r="J94" s="956"/>
      <c r="K94" s="956"/>
    </row>
  </sheetData>
  <customSheetViews>
    <customSheetView guid="{EF5D9E67-CDBC-4DA7-AF4B-457CDBE1825C}" showGridLines="0" printArea="1">
      <pane ySplit="4" topLeftCell="A5" activePane="bottomLeft" state="frozen"/>
      <selection pane="bottomLeft" activeCell="A5" sqref="A5"/>
      <pageMargins left="0" right="0" top="0" bottom="0" header="0" footer="0"/>
      <pageSetup orientation="landscape" r:id="rId1"/>
      <headerFooter alignWithMargins="0"/>
    </customSheetView>
    <customSheetView guid="{803B97A9-0AF5-4FA4-9F0C-810C2BEAFCD3}" showPageBreaks="1" showGridLines="0" showRuler="0">
      <pane ySplit="4" topLeftCell="A86" activePane="bottomLeft" state="frozen"/>
      <selection pane="bottomLeft" activeCell="I102" sqref="I102:K102"/>
      <pageMargins left="0" right="0" top="0" bottom="0" header="0" footer="0"/>
      <pageSetup orientation="landscape" r:id="rId2"/>
      <headerFooter alignWithMargins="0"/>
    </customSheetView>
    <customSheetView guid="{5AE94949-FC73-44C2-96F8-94154186EF22}" showPageBreaks="1" showGridLines="0" showRuler="0">
      <pane ySplit="4" topLeftCell="A5" activePane="bottomLeft" state="frozen"/>
      <selection pane="bottomLeft" activeCell="A5" sqref="A5"/>
      <pageMargins left="0" right="0" top="0" bottom="0" header="0" footer="0"/>
      <pageSetup orientation="landscape" r:id="rId3"/>
      <headerFooter alignWithMargins="0"/>
    </customSheetView>
    <customSheetView guid="{CD5E8C7E-750A-46DA-942B-F5133C1E4099}" showPageBreaks="1" showGridLines="0" showRuler="0">
      <pane ySplit="4" topLeftCell="A5" activePane="bottomLeft" state="frozen"/>
      <selection pane="bottomLeft" activeCell="A5" sqref="A5"/>
      <pageMargins left="0" right="0" top="0" bottom="0" header="0" footer="0"/>
      <pageSetup orientation="landscape" r:id="rId4"/>
      <headerFooter alignWithMargins="0"/>
    </customSheetView>
    <customSheetView guid="{BBF7E6D9-D6DC-4A8E-B6D8-078D86A9ABA9}" showPageBreaks="1" showGridLines="0" showRuler="0">
      <pane ySplit="4" topLeftCell="A5" activePane="bottomLeft" state="frozen"/>
      <selection pane="bottomLeft" activeCell="A5" sqref="A5"/>
      <pageMargins left="0" right="0" top="0" bottom="0" header="0" footer="0"/>
      <pageSetup orientation="landscape" r:id="rId5"/>
      <headerFooter alignWithMargins="0"/>
    </customSheetView>
    <customSheetView guid="{622B48C2-7B56-4B1F-A7B4-4660CCA8C989}" showPageBreaks="1" showGridLines="0" printArea="1" showRuler="0">
      <pane ySplit="4" topLeftCell="A9" activePane="bottomLeft" state="frozen"/>
      <selection pane="bottomLeft" activeCell="K5" sqref="K5:K32"/>
      <pageMargins left="0" right="0" top="0" bottom="0" header="0" footer="0"/>
      <pageSetup orientation="landscape" r:id="rId6"/>
      <headerFooter alignWithMargins="0"/>
    </customSheetView>
    <customSheetView guid="{1BB9C890-5E21-46C2-BAFE-D361E72979A8}" showPageBreaks="1" showGridLines="0" printArea="1" showRuler="0">
      <pane ySplit="4" topLeftCell="A92" activePane="bottomLeft" state="frozen"/>
      <selection pane="bottomLeft" activeCell="B2" sqref="B2:D2"/>
      <pageMargins left="0" right="0" top="0" bottom="0" header="0" footer="0"/>
      <pageSetup orientation="landscape" r:id="rId7"/>
      <headerFooter alignWithMargins="0"/>
    </customSheetView>
    <customSheetView guid="{CBDD6A68-2B40-41C7-BE8F-235A878832D4}" showGridLines="0" showRuler="0">
      <pane ySplit="4" topLeftCell="A92" activePane="bottomLeft" state="frozen"/>
      <selection pane="bottomLeft" activeCell="B2" sqref="B2:D2"/>
      <pageMargins left="0" right="0" top="0" bottom="0" header="0" footer="0"/>
      <pageSetup orientation="landscape" r:id="rId8"/>
      <headerFooter alignWithMargins="0"/>
    </customSheetView>
    <customSheetView guid="{4E64E44E-C413-40AC-A3E9-46A65E2E50C1}" showPageBreaks="1" showGridLines="0" printArea="1" showRuler="0">
      <pane ySplit="4" topLeftCell="A5" activePane="bottomLeft" state="frozen"/>
      <selection pane="bottomLeft" activeCell="A5" sqref="A5"/>
      <pageMargins left="0" right="0" top="0" bottom="0" header="0" footer="0"/>
      <pageSetup orientation="landscape" r:id="rId9"/>
      <headerFooter alignWithMargins="0"/>
    </customSheetView>
    <customSheetView guid="{5AF37BD3-DE11-4EB0-B468-40F0C613EAAC}" showPageBreaks="1" showGridLines="0" showRuler="0">
      <pane ySplit="4" topLeftCell="A5" activePane="bottomLeft" state="frozen"/>
      <selection pane="bottomLeft" activeCell="A5" sqref="A5"/>
      <pageMargins left="0" right="0" top="0" bottom="0" header="0" footer="0"/>
      <pageSetup orientation="landscape" r:id="rId10"/>
      <headerFooter alignWithMargins="0"/>
    </customSheetView>
    <customSheetView guid="{8B1E0859-77EF-4DDB-A81F-104DBA348B31}" showPageBreaks="1" showGridLines="0" printArea="1">
      <pane ySplit="4" topLeftCell="A23" activePane="bottomLeft" state="frozen"/>
      <selection pane="bottomLeft" activeCell="A5" sqref="A5:K37"/>
      <pageMargins left="0" right="0" top="0" bottom="0" header="0" footer="0"/>
      <pageSetup orientation="landscape" r:id="rId11"/>
      <headerFooter alignWithMargins="0"/>
    </customSheetView>
    <customSheetView guid="{56968ECB-F4FE-477A-8A39-9E820F23F3B6}" showGridLines="0">
      <pane ySplit="4" topLeftCell="A99" activePane="bottomLeft" state="frozen"/>
      <selection pane="bottomLeft" activeCell="A104" sqref="A104:A105"/>
      <pageMargins left="0" right="0" top="0" bottom="0" header="0" footer="0"/>
      <pageSetup orientation="landscape" r:id="rId12"/>
      <headerFooter alignWithMargins="0"/>
    </customSheetView>
    <customSheetView guid="{951E20F6-66AF-4739-924D-9C0B166AA065}" showPageBreaks="1" showGridLines="0" showRuler="0">
      <pane ySplit="4" topLeftCell="A86" activePane="bottomLeft" state="frozen"/>
      <selection pane="bottomLeft" activeCell="I102" sqref="I102:K102"/>
      <pageMargins left="0" right="0" top="0" bottom="0" header="0" footer="0"/>
      <pageSetup orientation="landscape" r:id="rId13"/>
      <headerFooter alignWithMargins="0"/>
    </customSheetView>
  </customSheetViews>
  <mergeCells count="18">
    <mergeCell ref="I70:K70"/>
    <mergeCell ref="A55:K55"/>
    <mergeCell ref="A94:K94"/>
    <mergeCell ref="A1:K1"/>
    <mergeCell ref="A3:A4"/>
    <mergeCell ref="C3:C4"/>
    <mergeCell ref="F3:G3"/>
    <mergeCell ref="I3:K3"/>
    <mergeCell ref="B2:D2"/>
    <mergeCell ref="A54:K54"/>
    <mergeCell ref="A53:K53"/>
    <mergeCell ref="A92:K92"/>
    <mergeCell ref="A93:K93"/>
    <mergeCell ref="A68:K68"/>
    <mergeCell ref="B69:D69"/>
    <mergeCell ref="A70:A71"/>
    <mergeCell ref="C70:C71"/>
    <mergeCell ref="F70:G70"/>
  </mergeCells>
  <phoneticPr fontId="0" type="noConversion"/>
  <pageMargins left="1" right="1" top="1" bottom="1" header="0.5" footer="0.5"/>
  <pageSetup orientation="landscape" r:id="rId14"/>
  <headerFooter alignWithMargins="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M97"/>
  <sheetViews>
    <sheetView showGridLines="0" zoomScaleNormal="100" workbookViewId="0">
      <selection activeCell="K5" sqref="K5:K51"/>
    </sheetView>
  </sheetViews>
  <sheetFormatPr defaultColWidth="9.1796875" defaultRowHeight="12" customHeight="1" x14ac:dyDescent="0.2"/>
  <cols>
    <col min="1" max="1" width="10.7265625" style="63" customWidth="1"/>
    <col min="2" max="4" width="9.7265625" style="5" customWidth="1"/>
    <col min="5" max="5" width="1.7265625" style="5" customWidth="1"/>
    <col min="6" max="7" width="8.7265625" style="5" customWidth="1"/>
    <col min="8" max="8" width="1.7265625" style="5" customWidth="1"/>
    <col min="9" max="11" width="8.7265625" style="5" customWidth="1"/>
    <col min="12" max="16384" width="9.1796875" style="112"/>
  </cols>
  <sheetData>
    <row r="1" spans="1:12" ht="12" customHeight="1" x14ac:dyDescent="0.2">
      <c r="A1" s="1007" t="s">
        <v>688</v>
      </c>
      <c r="B1" s="1007"/>
      <c r="C1" s="1007"/>
      <c r="D1" s="1007"/>
      <c r="E1" s="1007"/>
      <c r="F1" s="1007"/>
      <c r="G1" s="1007"/>
      <c r="H1" s="1007"/>
      <c r="I1" s="1007"/>
      <c r="J1" s="1007"/>
      <c r="K1" s="1007"/>
    </row>
    <row r="2" spans="1:12" ht="12" customHeight="1" x14ac:dyDescent="0.2">
      <c r="A2" s="53"/>
      <c r="B2" s="1042" t="s">
        <v>689</v>
      </c>
      <c r="C2" s="1042"/>
      <c r="D2" s="1042"/>
      <c r="E2" s="4"/>
      <c r="F2" s="112"/>
      <c r="G2" s="112"/>
      <c r="H2" s="4"/>
      <c r="I2" s="112"/>
      <c r="J2" s="112"/>
      <c r="K2" s="112"/>
    </row>
    <row r="3" spans="1:12" ht="12" customHeight="1" x14ac:dyDescent="0.2">
      <c r="A3" s="940" t="s">
        <v>8</v>
      </c>
      <c r="B3" s="358"/>
      <c r="C3" s="968" t="s">
        <v>680</v>
      </c>
      <c r="D3" s="358"/>
      <c r="E3" s="4"/>
      <c r="F3" s="1042" t="s">
        <v>395</v>
      </c>
      <c r="G3" s="1042"/>
      <c r="H3" s="4"/>
      <c r="I3" s="1042" t="s">
        <v>681</v>
      </c>
      <c r="J3" s="1042"/>
      <c r="K3" s="1042"/>
    </row>
    <row r="4" spans="1:12" ht="12" customHeight="1" x14ac:dyDescent="0.2">
      <c r="A4" s="966"/>
      <c r="B4" s="355" t="s">
        <v>576</v>
      </c>
      <c r="C4" s="969"/>
      <c r="D4" s="355" t="s">
        <v>690</v>
      </c>
      <c r="E4" s="3"/>
      <c r="F4" s="274" t="s">
        <v>307</v>
      </c>
      <c r="G4" s="33" t="s">
        <v>683</v>
      </c>
      <c r="H4" s="3"/>
      <c r="I4" s="355" t="s">
        <v>120</v>
      </c>
      <c r="J4" s="355" t="s">
        <v>119</v>
      </c>
      <c r="K4" s="355" t="s">
        <v>115</v>
      </c>
    </row>
    <row r="5" spans="1:12" ht="12" customHeight="1" x14ac:dyDescent="0.2">
      <c r="A5" s="90">
        <v>1976</v>
      </c>
      <c r="B5" s="129">
        <v>160</v>
      </c>
      <c r="C5" s="129">
        <v>11</v>
      </c>
      <c r="D5" s="129">
        <v>61</v>
      </c>
      <c r="E5" s="61"/>
      <c r="F5" s="129">
        <v>505</v>
      </c>
      <c r="G5" s="129">
        <v>0</v>
      </c>
      <c r="H5" s="61"/>
      <c r="I5" s="129">
        <v>737</v>
      </c>
      <c r="J5" s="129">
        <v>0</v>
      </c>
      <c r="K5" s="129">
        <v>737</v>
      </c>
      <c r="L5" s="112" t="b">
        <f>K5=(I5+J5)</f>
        <v>1</v>
      </c>
    </row>
    <row r="6" spans="1:12" ht="12" customHeight="1" x14ac:dyDescent="0.2">
      <c r="A6" s="90">
        <v>1977</v>
      </c>
      <c r="B6" s="129">
        <v>364</v>
      </c>
      <c r="C6" s="129">
        <v>25</v>
      </c>
      <c r="D6" s="129">
        <v>34</v>
      </c>
      <c r="E6" s="61"/>
      <c r="F6" s="129">
        <v>732</v>
      </c>
      <c r="G6" s="129">
        <v>0</v>
      </c>
      <c r="H6" s="61"/>
      <c r="I6" s="129">
        <v>1155</v>
      </c>
      <c r="J6" s="129">
        <v>0</v>
      </c>
      <c r="K6" s="129">
        <v>1155</v>
      </c>
      <c r="L6" s="112" t="b">
        <f t="shared" ref="L6:L12" si="0">K6=(I6+J6)</f>
        <v>1</v>
      </c>
    </row>
    <row r="7" spans="1:12" ht="12" customHeight="1" x14ac:dyDescent="0.2">
      <c r="A7" s="90">
        <v>1978</v>
      </c>
      <c r="B7" s="129">
        <v>229</v>
      </c>
      <c r="C7" s="129">
        <v>16</v>
      </c>
      <c r="D7" s="129">
        <v>51</v>
      </c>
      <c r="E7" s="61"/>
      <c r="F7" s="129">
        <v>1110</v>
      </c>
      <c r="G7" s="129">
        <v>0</v>
      </c>
      <c r="H7" s="61"/>
      <c r="I7" s="129">
        <v>1406</v>
      </c>
      <c r="J7" s="129">
        <v>0</v>
      </c>
      <c r="K7" s="129">
        <v>1406</v>
      </c>
      <c r="L7" s="112" t="b">
        <f t="shared" si="0"/>
        <v>1</v>
      </c>
    </row>
    <row r="8" spans="1:12" ht="12" customHeight="1" x14ac:dyDescent="0.2">
      <c r="A8" s="90">
        <v>1979</v>
      </c>
      <c r="B8" s="129">
        <v>475</v>
      </c>
      <c r="C8" s="129">
        <v>31</v>
      </c>
      <c r="D8" s="129">
        <v>60</v>
      </c>
      <c r="E8" s="61"/>
      <c r="F8" s="129">
        <v>870</v>
      </c>
      <c r="G8" s="129">
        <v>118</v>
      </c>
      <c r="H8" s="61"/>
      <c r="I8" s="129">
        <v>1369</v>
      </c>
      <c r="J8" s="129">
        <v>185</v>
      </c>
      <c r="K8" s="129">
        <v>1554</v>
      </c>
      <c r="L8" s="112" t="b">
        <f t="shared" si="0"/>
        <v>1</v>
      </c>
    </row>
    <row r="9" spans="1:12" ht="12" customHeight="1" x14ac:dyDescent="0.2">
      <c r="A9" s="90">
        <v>1980</v>
      </c>
      <c r="B9" s="129">
        <v>108</v>
      </c>
      <c r="C9" s="129">
        <v>8</v>
      </c>
      <c r="D9" s="129">
        <v>59</v>
      </c>
      <c r="E9" s="61"/>
      <c r="F9" s="129">
        <v>1038</v>
      </c>
      <c r="G9" s="129">
        <v>0</v>
      </c>
      <c r="H9" s="61"/>
      <c r="I9" s="129">
        <v>1213</v>
      </c>
      <c r="J9" s="129">
        <v>0</v>
      </c>
      <c r="K9" s="129">
        <v>1213</v>
      </c>
      <c r="L9" s="112" t="b">
        <f t="shared" si="0"/>
        <v>1</v>
      </c>
    </row>
    <row r="10" spans="1:12" ht="12" customHeight="1" x14ac:dyDescent="0.2">
      <c r="A10" s="90">
        <v>1981</v>
      </c>
      <c r="B10" s="129">
        <v>299</v>
      </c>
      <c r="C10" s="129">
        <v>20</v>
      </c>
      <c r="D10" s="129">
        <v>22</v>
      </c>
      <c r="E10" s="61"/>
      <c r="F10" s="129">
        <v>988</v>
      </c>
      <c r="G10" s="129">
        <v>0</v>
      </c>
      <c r="H10" s="61"/>
      <c r="I10" s="129">
        <v>1329</v>
      </c>
      <c r="J10" s="129">
        <v>0</v>
      </c>
      <c r="K10" s="129">
        <v>1329</v>
      </c>
      <c r="L10" s="112" t="b">
        <f t="shared" si="0"/>
        <v>1</v>
      </c>
    </row>
    <row r="11" spans="1:12" ht="12" customHeight="1" x14ac:dyDescent="0.2">
      <c r="A11" s="90">
        <v>1982</v>
      </c>
      <c r="B11" s="129">
        <v>495</v>
      </c>
      <c r="C11" s="129">
        <v>35</v>
      </c>
      <c r="D11" s="129">
        <v>6</v>
      </c>
      <c r="E11" s="61"/>
      <c r="F11" s="129">
        <v>781</v>
      </c>
      <c r="G11" s="129">
        <v>119</v>
      </c>
      <c r="H11" s="61"/>
      <c r="I11" s="129">
        <v>1244</v>
      </c>
      <c r="J11" s="129">
        <v>180</v>
      </c>
      <c r="K11" s="129">
        <v>1424</v>
      </c>
      <c r="L11" s="112" t="b">
        <f t="shared" si="0"/>
        <v>1</v>
      </c>
    </row>
    <row r="12" spans="1:12" ht="12" customHeight="1" x14ac:dyDescent="0.2">
      <c r="A12" s="90">
        <v>1983</v>
      </c>
      <c r="B12" s="129">
        <v>104</v>
      </c>
      <c r="C12" s="129">
        <v>9</v>
      </c>
      <c r="D12" s="129">
        <v>20</v>
      </c>
      <c r="E12" s="61"/>
      <c r="F12" s="129">
        <v>1044</v>
      </c>
      <c r="G12" s="129">
        <v>38</v>
      </c>
      <c r="H12" s="61"/>
      <c r="I12" s="129">
        <v>1173</v>
      </c>
      <c r="J12" s="129">
        <v>42</v>
      </c>
      <c r="K12" s="129">
        <v>1215</v>
      </c>
      <c r="L12" s="112" t="b">
        <f t="shared" si="0"/>
        <v>1</v>
      </c>
    </row>
    <row r="13" spans="1:12" ht="12" customHeight="1" x14ac:dyDescent="0.2">
      <c r="A13" s="90">
        <v>1984</v>
      </c>
      <c r="B13" s="129">
        <v>150</v>
      </c>
      <c r="C13" s="129">
        <v>18</v>
      </c>
      <c r="D13" s="129">
        <v>63</v>
      </c>
      <c r="E13" s="61"/>
      <c r="F13" s="129">
        <v>958</v>
      </c>
      <c r="G13" s="129" t="s">
        <v>24</v>
      </c>
      <c r="H13" s="61"/>
      <c r="I13" s="129">
        <v>1189</v>
      </c>
      <c r="J13" s="129" t="s">
        <v>24</v>
      </c>
      <c r="K13" s="129">
        <v>1189</v>
      </c>
      <c r="L13" s="112" t="b">
        <f>I13=K13</f>
        <v>1</v>
      </c>
    </row>
    <row r="14" spans="1:12" ht="12" customHeight="1" x14ac:dyDescent="0.2">
      <c r="A14" s="90">
        <v>1985</v>
      </c>
      <c r="B14" s="129">
        <v>165</v>
      </c>
      <c r="C14" s="129">
        <v>19</v>
      </c>
      <c r="D14" s="129">
        <v>25</v>
      </c>
      <c r="E14" s="61"/>
      <c r="F14" s="129">
        <v>677</v>
      </c>
      <c r="G14" s="129" t="s">
        <v>24</v>
      </c>
      <c r="H14" s="61"/>
      <c r="I14" s="129">
        <v>886</v>
      </c>
      <c r="J14" s="129" t="s">
        <v>24</v>
      </c>
      <c r="K14" s="129">
        <v>886</v>
      </c>
      <c r="L14" s="112" t="b">
        <f t="shared" ref="L14:L49" si="1">I14=K14</f>
        <v>1</v>
      </c>
    </row>
    <row r="15" spans="1:12" ht="12" customHeight="1" x14ac:dyDescent="0.2">
      <c r="A15" s="90">
        <v>1986</v>
      </c>
      <c r="B15" s="129">
        <v>201</v>
      </c>
      <c r="C15" s="129">
        <v>22</v>
      </c>
      <c r="D15" s="129">
        <v>45</v>
      </c>
      <c r="E15" s="61"/>
      <c r="F15" s="129">
        <v>925</v>
      </c>
      <c r="G15" s="129" t="s">
        <v>24</v>
      </c>
      <c r="H15" s="61"/>
      <c r="I15" s="129">
        <v>1193</v>
      </c>
      <c r="J15" s="129" t="s">
        <v>24</v>
      </c>
      <c r="K15" s="129">
        <v>1193</v>
      </c>
      <c r="L15" s="112" t="b">
        <f t="shared" si="1"/>
        <v>1</v>
      </c>
    </row>
    <row r="16" spans="1:12" ht="12" customHeight="1" x14ac:dyDescent="0.2">
      <c r="A16" s="90">
        <v>1987</v>
      </c>
      <c r="B16" s="129">
        <v>858</v>
      </c>
      <c r="C16" s="129">
        <v>59</v>
      </c>
      <c r="D16" s="129">
        <v>27.611044417767108</v>
      </c>
      <c r="E16" s="61"/>
      <c r="F16" s="129">
        <v>598</v>
      </c>
      <c r="G16" s="129" t="s">
        <v>24</v>
      </c>
      <c r="H16" s="61"/>
      <c r="I16" s="129">
        <v>1542.6110444177671</v>
      </c>
      <c r="J16" s="129" t="s">
        <v>24</v>
      </c>
      <c r="K16" s="129">
        <v>1542.6110444177671</v>
      </c>
      <c r="L16" s="112" t="b">
        <f t="shared" si="1"/>
        <v>1</v>
      </c>
    </row>
    <row r="17" spans="1:12" ht="12" customHeight="1" x14ac:dyDescent="0.2">
      <c r="A17" s="90">
        <v>1988</v>
      </c>
      <c r="B17" s="129">
        <v>391</v>
      </c>
      <c r="C17" s="129">
        <v>34</v>
      </c>
      <c r="D17" s="129">
        <v>77.430972388955581</v>
      </c>
      <c r="E17" s="61"/>
      <c r="F17" s="129">
        <v>1765</v>
      </c>
      <c r="G17" s="129" t="s">
        <v>24</v>
      </c>
      <c r="H17" s="61"/>
      <c r="I17" s="129">
        <v>2267.4309723889555</v>
      </c>
      <c r="J17" s="129" t="s">
        <v>24</v>
      </c>
      <c r="K17" s="129">
        <v>2267.4309723889555</v>
      </c>
      <c r="L17" s="112" t="b">
        <f t="shared" si="1"/>
        <v>1</v>
      </c>
    </row>
    <row r="18" spans="1:12" ht="12" customHeight="1" x14ac:dyDescent="0.2">
      <c r="A18" s="90">
        <v>1989</v>
      </c>
      <c r="B18" s="129">
        <v>1181</v>
      </c>
      <c r="C18" s="129">
        <v>76</v>
      </c>
      <c r="D18" s="129">
        <v>129.0516206482593</v>
      </c>
      <c r="E18" s="61"/>
      <c r="F18" s="129">
        <v>2568</v>
      </c>
      <c r="G18" s="129" t="s">
        <v>24</v>
      </c>
      <c r="H18" s="61"/>
      <c r="I18" s="129">
        <v>3954.0516206482594</v>
      </c>
      <c r="J18" s="129" t="s">
        <v>24</v>
      </c>
      <c r="K18" s="129">
        <v>3954.0516206482594</v>
      </c>
      <c r="L18" s="112" t="b">
        <f t="shared" si="1"/>
        <v>1</v>
      </c>
    </row>
    <row r="19" spans="1:12" ht="12" customHeight="1" x14ac:dyDescent="0.2">
      <c r="A19" s="90">
        <v>1990</v>
      </c>
      <c r="B19" s="129">
        <v>601</v>
      </c>
      <c r="C19" s="129">
        <v>41</v>
      </c>
      <c r="D19" s="129">
        <v>57.623049219687879</v>
      </c>
      <c r="E19" s="61"/>
      <c r="F19" s="129">
        <v>1780</v>
      </c>
      <c r="G19" s="129" t="s">
        <v>24</v>
      </c>
      <c r="H19" s="61"/>
      <c r="I19" s="129">
        <v>2479.6230492196878</v>
      </c>
      <c r="J19" s="129" t="s">
        <v>24</v>
      </c>
      <c r="K19" s="129">
        <v>2479.6230492196878</v>
      </c>
      <c r="L19" s="112" t="b">
        <f t="shared" si="1"/>
        <v>1</v>
      </c>
    </row>
    <row r="20" spans="1:12" ht="12" customHeight="1" x14ac:dyDescent="0.2">
      <c r="A20" s="53">
        <v>1991</v>
      </c>
      <c r="B20" s="129">
        <v>112</v>
      </c>
      <c r="C20" s="129">
        <v>9</v>
      </c>
      <c r="D20" s="129">
        <v>9.603841536614647</v>
      </c>
      <c r="E20" s="61"/>
      <c r="F20" s="129">
        <v>630</v>
      </c>
      <c r="G20" s="129" t="s">
        <v>24</v>
      </c>
      <c r="H20" s="61"/>
      <c r="I20" s="129">
        <v>760.60384153661471</v>
      </c>
      <c r="J20" s="129" t="s">
        <v>24</v>
      </c>
      <c r="K20" s="129">
        <v>760.60384153661471</v>
      </c>
      <c r="L20" s="112" t="b">
        <f t="shared" si="1"/>
        <v>1</v>
      </c>
    </row>
    <row r="21" spans="1:12" ht="12" customHeight="1" x14ac:dyDescent="0.2">
      <c r="A21" s="53">
        <v>1992</v>
      </c>
      <c r="B21" s="129">
        <v>104</v>
      </c>
      <c r="C21" s="129">
        <v>11</v>
      </c>
      <c r="D21" s="129">
        <v>15.006002400960385</v>
      </c>
      <c r="E21" s="61"/>
      <c r="F21" s="129">
        <v>375</v>
      </c>
      <c r="G21" s="129" t="s">
        <v>24</v>
      </c>
      <c r="H21" s="61"/>
      <c r="I21" s="129">
        <v>505.00600240096037</v>
      </c>
      <c r="J21" s="129" t="s">
        <v>24</v>
      </c>
      <c r="K21" s="129">
        <v>505.00600240096037</v>
      </c>
      <c r="L21" s="112" t="b">
        <f t="shared" si="1"/>
        <v>1</v>
      </c>
    </row>
    <row r="22" spans="1:12" ht="12" customHeight="1" x14ac:dyDescent="0.2">
      <c r="A22" s="53">
        <v>1993</v>
      </c>
      <c r="B22" s="129">
        <v>46</v>
      </c>
      <c r="C22" s="129">
        <v>3</v>
      </c>
      <c r="D22" s="129">
        <v>26</v>
      </c>
      <c r="E22" s="61"/>
      <c r="F22" s="129">
        <v>713</v>
      </c>
      <c r="G22" s="129" t="s">
        <v>24</v>
      </c>
      <c r="H22" s="61"/>
      <c r="I22" s="129">
        <v>788</v>
      </c>
      <c r="J22" s="129" t="s">
        <v>24</v>
      </c>
      <c r="K22" s="129">
        <v>788</v>
      </c>
      <c r="L22" s="112" t="b">
        <f t="shared" si="1"/>
        <v>1</v>
      </c>
    </row>
    <row r="23" spans="1:12" ht="12" customHeight="1" x14ac:dyDescent="0.2">
      <c r="A23" s="53">
        <v>1994</v>
      </c>
      <c r="B23" s="129">
        <v>21</v>
      </c>
      <c r="C23" s="129">
        <v>1</v>
      </c>
      <c r="D23" s="129">
        <v>0</v>
      </c>
      <c r="E23" s="61"/>
      <c r="F23" s="129">
        <v>705</v>
      </c>
      <c r="G23" s="129" t="s">
        <v>24</v>
      </c>
      <c r="H23" s="61"/>
      <c r="I23" s="129">
        <v>727</v>
      </c>
      <c r="J23" s="129" t="s">
        <v>24</v>
      </c>
      <c r="K23" s="129">
        <v>727</v>
      </c>
      <c r="L23" s="112" t="b">
        <f>I23=K23</f>
        <v>1</v>
      </c>
    </row>
    <row r="24" spans="1:12" ht="12" customHeight="1" x14ac:dyDescent="0.2">
      <c r="A24" s="53">
        <v>1995</v>
      </c>
      <c r="B24" s="129">
        <v>35</v>
      </c>
      <c r="C24" s="129">
        <v>2</v>
      </c>
      <c r="D24" s="129">
        <v>0</v>
      </c>
      <c r="E24" s="61"/>
      <c r="F24" s="129">
        <v>625</v>
      </c>
      <c r="G24" s="129" t="s">
        <v>24</v>
      </c>
      <c r="H24" s="61"/>
      <c r="I24" s="129">
        <v>662</v>
      </c>
      <c r="J24" s="129" t="s">
        <v>24</v>
      </c>
      <c r="K24" s="129">
        <v>662</v>
      </c>
      <c r="L24" s="112" t="b">
        <f t="shared" si="1"/>
        <v>1</v>
      </c>
    </row>
    <row r="25" spans="1:12" ht="12" customHeight="1" x14ac:dyDescent="0.2">
      <c r="A25" s="53">
        <v>1996</v>
      </c>
      <c r="B25" s="129">
        <v>43</v>
      </c>
      <c r="C25" s="129">
        <v>3</v>
      </c>
      <c r="D25" s="129">
        <v>69</v>
      </c>
      <c r="E25" s="61"/>
      <c r="F25" s="129">
        <v>776</v>
      </c>
      <c r="G25" s="129" t="s">
        <v>24</v>
      </c>
      <c r="H25" s="61"/>
      <c r="I25" s="129">
        <v>891</v>
      </c>
      <c r="J25" s="129" t="s">
        <v>24</v>
      </c>
      <c r="K25" s="129">
        <v>891</v>
      </c>
      <c r="L25" s="112" t="b">
        <f t="shared" si="1"/>
        <v>1</v>
      </c>
    </row>
    <row r="26" spans="1:12" ht="12" customHeight="1" x14ac:dyDescent="0.2">
      <c r="A26" s="53">
        <v>1997</v>
      </c>
      <c r="B26" s="129">
        <v>72</v>
      </c>
      <c r="C26" s="129">
        <v>10</v>
      </c>
      <c r="D26" s="129">
        <v>71</v>
      </c>
      <c r="E26" s="61"/>
      <c r="F26" s="129">
        <v>540</v>
      </c>
      <c r="G26" s="129" t="s">
        <v>24</v>
      </c>
      <c r="H26" s="61"/>
      <c r="I26" s="129">
        <v>693</v>
      </c>
      <c r="J26" s="129" t="s">
        <v>24</v>
      </c>
      <c r="K26" s="129">
        <v>693</v>
      </c>
      <c r="L26" s="112" t="b">
        <f t="shared" si="1"/>
        <v>1</v>
      </c>
    </row>
    <row r="27" spans="1:12" ht="12" customHeight="1" x14ac:dyDescent="0.2">
      <c r="A27" s="53">
        <v>1998</v>
      </c>
      <c r="B27" s="129">
        <v>18</v>
      </c>
      <c r="C27" s="129">
        <v>27</v>
      </c>
      <c r="D27" s="129" t="s">
        <v>24</v>
      </c>
      <c r="E27" s="61"/>
      <c r="F27" s="129">
        <v>492</v>
      </c>
      <c r="G27" s="129" t="s">
        <v>24</v>
      </c>
      <c r="H27" s="61"/>
      <c r="I27" s="129">
        <v>537</v>
      </c>
      <c r="J27" s="129" t="s">
        <v>24</v>
      </c>
      <c r="K27" s="129">
        <v>537</v>
      </c>
      <c r="L27" s="112" t="b">
        <f t="shared" si="1"/>
        <v>1</v>
      </c>
    </row>
    <row r="28" spans="1:12" ht="12" customHeight="1" x14ac:dyDescent="0.2">
      <c r="A28" s="53">
        <v>1999</v>
      </c>
      <c r="B28" s="129">
        <v>12</v>
      </c>
      <c r="C28" s="129">
        <v>41</v>
      </c>
      <c r="D28" s="129" t="s">
        <v>24</v>
      </c>
      <c r="E28" s="61"/>
      <c r="F28" s="129">
        <v>373</v>
      </c>
      <c r="G28" s="129" t="s">
        <v>24</v>
      </c>
      <c r="H28" s="61"/>
      <c r="I28" s="129">
        <v>426</v>
      </c>
      <c r="J28" s="129" t="s">
        <v>24</v>
      </c>
      <c r="K28" s="129">
        <v>426</v>
      </c>
      <c r="L28" s="112" t="b">
        <f t="shared" si="1"/>
        <v>1</v>
      </c>
    </row>
    <row r="29" spans="1:12" ht="12" customHeight="1" x14ac:dyDescent="0.2">
      <c r="A29" s="53">
        <v>2000</v>
      </c>
      <c r="B29" s="129" t="s">
        <v>24</v>
      </c>
      <c r="C29" s="129">
        <v>2</v>
      </c>
      <c r="D29" s="129" t="s">
        <v>24</v>
      </c>
      <c r="E29" s="61"/>
      <c r="F29" s="129">
        <v>248</v>
      </c>
      <c r="G29" s="129" t="s">
        <v>24</v>
      </c>
      <c r="H29" s="61"/>
      <c r="I29" s="129">
        <v>250</v>
      </c>
      <c r="J29" s="129" t="s">
        <v>24</v>
      </c>
      <c r="K29" s="129">
        <v>250</v>
      </c>
      <c r="L29" s="112" t="b">
        <f t="shared" si="1"/>
        <v>1</v>
      </c>
    </row>
    <row r="30" spans="1:12" ht="12" customHeight="1" x14ac:dyDescent="0.2">
      <c r="A30" s="53">
        <v>2001</v>
      </c>
      <c r="B30" s="129" t="s">
        <v>24</v>
      </c>
      <c r="C30" s="129">
        <v>17</v>
      </c>
      <c r="D30" s="129" t="s">
        <v>24</v>
      </c>
      <c r="E30" s="61"/>
      <c r="F30" s="129">
        <v>548</v>
      </c>
      <c r="G30" s="129" t="s">
        <v>24</v>
      </c>
      <c r="H30" s="61"/>
      <c r="I30" s="129">
        <v>565</v>
      </c>
      <c r="J30" s="129" t="s">
        <v>24</v>
      </c>
      <c r="K30" s="129">
        <v>565</v>
      </c>
      <c r="L30" s="112" t="b">
        <f t="shared" si="1"/>
        <v>1</v>
      </c>
    </row>
    <row r="31" spans="1:12" ht="12" customHeight="1" x14ac:dyDescent="0.2">
      <c r="A31" s="53">
        <v>2002</v>
      </c>
      <c r="B31" s="129" t="s">
        <v>24</v>
      </c>
      <c r="C31" s="129">
        <v>17</v>
      </c>
      <c r="D31" s="129" t="s">
        <v>24</v>
      </c>
      <c r="E31" s="61"/>
      <c r="F31" s="129">
        <v>738</v>
      </c>
      <c r="G31" s="129" t="s">
        <v>24</v>
      </c>
      <c r="H31" s="61"/>
      <c r="I31" s="129">
        <v>755</v>
      </c>
      <c r="J31" s="129" t="s">
        <v>24</v>
      </c>
      <c r="K31" s="129">
        <v>755</v>
      </c>
      <c r="L31" s="112" t="b">
        <f t="shared" si="1"/>
        <v>1</v>
      </c>
    </row>
    <row r="32" spans="1:12" ht="12" customHeight="1" x14ac:dyDescent="0.2">
      <c r="A32" s="53">
        <v>2003</v>
      </c>
      <c r="B32" s="129" t="s">
        <v>24</v>
      </c>
      <c r="C32" s="129">
        <v>6</v>
      </c>
      <c r="D32" s="129" t="s">
        <v>24</v>
      </c>
      <c r="E32" s="61"/>
      <c r="F32" s="129">
        <v>189</v>
      </c>
      <c r="G32" s="129" t="s">
        <v>24</v>
      </c>
      <c r="H32" s="61"/>
      <c r="I32" s="129">
        <v>195</v>
      </c>
      <c r="J32" s="129" t="s">
        <v>24</v>
      </c>
      <c r="K32" s="129">
        <v>195</v>
      </c>
      <c r="L32" s="112" t="b">
        <f t="shared" si="1"/>
        <v>1</v>
      </c>
    </row>
    <row r="33" spans="1:12" ht="12" customHeight="1" x14ac:dyDescent="0.2">
      <c r="A33" s="53">
        <v>2004</v>
      </c>
      <c r="B33" s="129" t="s">
        <v>24</v>
      </c>
      <c r="C33" s="129">
        <v>15</v>
      </c>
      <c r="D33" s="129" t="s">
        <v>24</v>
      </c>
      <c r="E33" s="61"/>
      <c r="F33" s="129">
        <v>604</v>
      </c>
      <c r="G33" s="129" t="s">
        <v>24</v>
      </c>
      <c r="H33" s="61"/>
      <c r="I33" s="129">
        <v>619</v>
      </c>
      <c r="J33" s="129" t="s">
        <v>24</v>
      </c>
      <c r="K33" s="129">
        <v>619</v>
      </c>
      <c r="L33" s="112" t="b">
        <f t="shared" si="1"/>
        <v>1</v>
      </c>
    </row>
    <row r="34" spans="1:12" ht="12" customHeight="1" x14ac:dyDescent="0.2">
      <c r="A34" s="53">
        <v>2005</v>
      </c>
      <c r="B34" s="129" t="s">
        <v>24</v>
      </c>
      <c r="C34" s="129">
        <v>8</v>
      </c>
      <c r="D34" s="129" t="s">
        <v>24</v>
      </c>
      <c r="E34" s="61"/>
      <c r="F34" s="129">
        <v>298</v>
      </c>
      <c r="G34" s="129" t="s">
        <v>24</v>
      </c>
      <c r="H34" s="61"/>
      <c r="I34" s="129">
        <v>306</v>
      </c>
      <c r="J34" s="129" t="s">
        <v>24</v>
      </c>
      <c r="K34" s="129">
        <v>306</v>
      </c>
      <c r="L34" s="112" t="b">
        <f t="shared" si="1"/>
        <v>1</v>
      </c>
    </row>
    <row r="35" spans="1:12" ht="12" customHeight="1" x14ac:dyDescent="0.2">
      <c r="A35" s="53">
        <v>2006</v>
      </c>
      <c r="B35" s="129" t="s">
        <v>24</v>
      </c>
      <c r="C35" s="129">
        <v>6</v>
      </c>
      <c r="D35" s="129" t="s">
        <v>24</v>
      </c>
      <c r="E35" s="61"/>
      <c r="F35" s="129">
        <v>330</v>
      </c>
      <c r="G35" s="129" t="s">
        <v>24</v>
      </c>
      <c r="H35" s="61"/>
      <c r="I35" s="129">
        <v>336</v>
      </c>
      <c r="J35" s="129" t="s">
        <v>24</v>
      </c>
      <c r="K35" s="129">
        <v>336</v>
      </c>
      <c r="L35" s="112" t="b">
        <f t="shared" si="1"/>
        <v>1</v>
      </c>
    </row>
    <row r="36" spans="1:12" ht="12" customHeight="1" x14ac:dyDescent="0.2">
      <c r="A36" s="53">
        <v>2007</v>
      </c>
      <c r="B36" s="129" t="s">
        <v>24</v>
      </c>
      <c r="C36" s="129">
        <v>6</v>
      </c>
      <c r="D36" s="129" t="s">
        <v>24</v>
      </c>
      <c r="E36" s="61"/>
      <c r="F36" s="129">
        <v>352</v>
      </c>
      <c r="G36" s="129" t="s">
        <v>24</v>
      </c>
      <c r="H36" s="61"/>
      <c r="I36" s="129">
        <v>358</v>
      </c>
      <c r="J36" s="129" t="s">
        <v>24</v>
      </c>
      <c r="K36" s="129">
        <v>358</v>
      </c>
      <c r="L36" s="112" t="b">
        <f t="shared" si="1"/>
        <v>1</v>
      </c>
    </row>
    <row r="37" spans="1:12" ht="12" customHeight="1" x14ac:dyDescent="0.2">
      <c r="A37" s="53">
        <v>2008</v>
      </c>
      <c r="B37" s="129" t="s">
        <v>24</v>
      </c>
      <c r="C37" s="129">
        <v>3</v>
      </c>
      <c r="D37" s="129" t="s">
        <v>24</v>
      </c>
      <c r="E37" s="61"/>
      <c r="F37" s="129">
        <v>305</v>
      </c>
      <c r="G37" s="129" t="s">
        <v>24</v>
      </c>
      <c r="H37" s="61"/>
      <c r="I37" s="129">
        <v>305</v>
      </c>
      <c r="J37" s="129" t="s">
        <v>24</v>
      </c>
      <c r="K37" s="129">
        <v>305</v>
      </c>
      <c r="L37" s="112" t="b">
        <f t="shared" si="1"/>
        <v>1</v>
      </c>
    </row>
    <row r="38" spans="1:12" ht="12" customHeight="1" x14ac:dyDescent="0.2">
      <c r="A38" s="53">
        <v>2009</v>
      </c>
      <c r="B38" s="129" t="s">
        <v>24</v>
      </c>
      <c r="C38" s="129">
        <v>0</v>
      </c>
      <c r="D38" s="129" t="s">
        <v>24</v>
      </c>
      <c r="E38" s="61"/>
      <c r="F38" s="129">
        <v>495</v>
      </c>
      <c r="G38" s="129" t="s">
        <v>24</v>
      </c>
      <c r="H38" s="61"/>
      <c r="I38" s="129">
        <v>501</v>
      </c>
      <c r="J38" s="129" t="s">
        <v>24</v>
      </c>
      <c r="K38" s="129">
        <v>501</v>
      </c>
      <c r="L38" s="112" t="b">
        <f t="shared" si="1"/>
        <v>1</v>
      </c>
    </row>
    <row r="39" spans="1:12" ht="12" customHeight="1" x14ac:dyDescent="0.2">
      <c r="A39" s="53">
        <v>2010</v>
      </c>
      <c r="B39" s="129" t="s">
        <v>24</v>
      </c>
      <c r="C39" s="129">
        <v>0</v>
      </c>
      <c r="D39" s="129" t="s">
        <v>24</v>
      </c>
      <c r="E39" s="61"/>
      <c r="F39" s="129">
        <v>259</v>
      </c>
      <c r="G39" s="129" t="s">
        <v>24</v>
      </c>
      <c r="H39" s="61"/>
      <c r="I39" s="129">
        <v>262.13939393939393</v>
      </c>
      <c r="J39" s="129" t="s">
        <v>24</v>
      </c>
      <c r="K39" s="129">
        <v>262.13939393939393</v>
      </c>
      <c r="L39" s="112" t="b">
        <f t="shared" si="1"/>
        <v>1</v>
      </c>
    </row>
    <row r="40" spans="1:12" ht="12" customHeight="1" x14ac:dyDescent="0.2">
      <c r="A40" s="53">
        <v>2011</v>
      </c>
      <c r="B40" s="129" t="s">
        <v>24</v>
      </c>
      <c r="C40" s="129">
        <v>0</v>
      </c>
      <c r="D40" s="129" t="s">
        <v>24</v>
      </c>
      <c r="E40" s="61"/>
      <c r="F40" s="129">
        <v>373</v>
      </c>
      <c r="G40" s="129" t="s">
        <v>24</v>
      </c>
      <c r="H40" s="61"/>
      <c r="I40" s="129">
        <v>377.5212121212121</v>
      </c>
      <c r="J40" s="129" t="s">
        <v>24</v>
      </c>
      <c r="K40" s="129">
        <v>377.5212121212121</v>
      </c>
      <c r="L40" s="112" t="b">
        <f t="shared" si="1"/>
        <v>1</v>
      </c>
    </row>
    <row r="41" spans="1:12" ht="12" customHeight="1" x14ac:dyDescent="0.2">
      <c r="A41" s="53">
        <v>2012</v>
      </c>
      <c r="B41" s="129" t="s">
        <v>24</v>
      </c>
      <c r="C41" s="129">
        <v>0</v>
      </c>
      <c r="D41" s="129" t="s">
        <v>24</v>
      </c>
      <c r="E41" s="61"/>
      <c r="F41" s="129">
        <v>760</v>
      </c>
      <c r="G41" s="129" t="s">
        <v>24</v>
      </c>
      <c r="H41" s="61"/>
      <c r="I41" s="129">
        <v>769.21212121212125</v>
      </c>
      <c r="J41" s="129" t="s">
        <v>24</v>
      </c>
      <c r="K41" s="129">
        <v>769.21212121212125</v>
      </c>
      <c r="L41" s="112" t="b">
        <f t="shared" si="1"/>
        <v>1</v>
      </c>
    </row>
    <row r="42" spans="1:12" ht="12" customHeight="1" x14ac:dyDescent="0.2">
      <c r="A42" s="53">
        <v>2013</v>
      </c>
      <c r="B42" s="129" t="s">
        <v>24</v>
      </c>
      <c r="C42" s="129" t="s">
        <v>691</v>
      </c>
      <c r="D42" s="129" t="s">
        <v>24</v>
      </c>
      <c r="E42" s="61"/>
      <c r="F42" s="129">
        <v>520</v>
      </c>
      <c r="G42" s="129" t="s">
        <v>24</v>
      </c>
      <c r="H42" s="61"/>
      <c r="I42" s="129">
        <v>526.30303030303025</v>
      </c>
      <c r="J42" s="129" t="s">
        <v>24</v>
      </c>
      <c r="K42" s="129">
        <v>526.30303030303025</v>
      </c>
      <c r="L42" s="112" t="b">
        <f t="shared" si="1"/>
        <v>1</v>
      </c>
    </row>
    <row r="43" spans="1:12" ht="12" customHeight="1" x14ac:dyDescent="0.2">
      <c r="A43" s="53" t="s">
        <v>692</v>
      </c>
      <c r="B43" s="129">
        <v>20.211855644999329</v>
      </c>
      <c r="C43" s="129" t="s">
        <v>691</v>
      </c>
      <c r="D43" s="129" t="s">
        <v>24</v>
      </c>
      <c r="E43" s="61"/>
      <c r="F43" s="129">
        <v>377</v>
      </c>
      <c r="G43" s="129" t="s">
        <v>24</v>
      </c>
      <c r="H43" s="61"/>
      <c r="I43" s="129">
        <v>401.7815526146963</v>
      </c>
      <c r="J43" s="129" t="s">
        <v>24</v>
      </c>
      <c r="K43" s="129">
        <v>401.7815526146963</v>
      </c>
      <c r="L43" s="112" t="b">
        <f t="shared" si="1"/>
        <v>1</v>
      </c>
    </row>
    <row r="44" spans="1:12" ht="12" customHeight="1" x14ac:dyDescent="0.2">
      <c r="A44" s="53" t="s">
        <v>693</v>
      </c>
      <c r="B44" s="129">
        <v>23.023025184864554</v>
      </c>
      <c r="C44" s="129" t="s">
        <v>691</v>
      </c>
      <c r="D44" s="129" t="s">
        <v>24</v>
      </c>
      <c r="E44" s="61"/>
      <c r="F44" s="129">
        <v>532</v>
      </c>
      <c r="G44" s="129" t="s">
        <v>24</v>
      </c>
      <c r="H44" s="61"/>
      <c r="I44" s="129">
        <v>561.47151003334943</v>
      </c>
      <c r="J44" s="129" t="s">
        <v>24</v>
      </c>
      <c r="K44" s="129">
        <v>561.47151003334943</v>
      </c>
      <c r="L44" s="112" t="b">
        <f t="shared" si="1"/>
        <v>1</v>
      </c>
    </row>
    <row r="45" spans="1:12" ht="12" customHeight="1" x14ac:dyDescent="0.2">
      <c r="A45" s="53" t="s">
        <v>694</v>
      </c>
      <c r="B45" s="129">
        <v>20.532990600457811</v>
      </c>
      <c r="C45" s="129" t="s">
        <v>691</v>
      </c>
      <c r="D45" s="129" t="s">
        <v>24</v>
      </c>
      <c r="E45" s="61"/>
      <c r="F45" s="129">
        <v>704</v>
      </c>
      <c r="G45" s="129" t="s">
        <v>24</v>
      </c>
      <c r="H45" s="61"/>
      <c r="I45" s="129">
        <v>733.06632393379107</v>
      </c>
      <c r="J45" s="129" t="s">
        <v>24</v>
      </c>
      <c r="K45" s="129">
        <v>733.06632393379107</v>
      </c>
      <c r="L45" s="112" t="b">
        <f t="shared" si="1"/>
        <v>1</v>
      </c>
    </row>
    <row r="46" spans="1:12" ht="12" customHeight="1" x14ac:dyDescent="0.2">
      <c r="A46" s="53" t="s">
        <v>695</v>
      </c>
      <c r="B46" s="129">
        <v>24.594951469423009</v>
      </c>
      <c r="C46" s="129" t="s">
        <v>691</v>
      </c>
      <c r="D46" s="129" t="s">
        <v>24</v>
      </c>
      <c r="E46" s="61"/>
      <c r="F46" s="129">
        <v>825</v>
      </c>
      <c r="G46" s="129" t="s">
        <v>24</v>
      </c>
      <c r="H46" s="61"/>
      <c r="I46" s="129">
        <v>859.59495146942299</v>
      </c>
      <c r="J46" s="129" t="s">
        <v>24</v>
      </c>
      <c r="K46" s="129">
        <v>859.59495146942299</v>
      </c>
      <c r="L46" s="112" t="b">
        <f t="shared" si="1"/>
        <v>1</v>
      </c>
    </row>
    <row r="47" spans="1:12" ht="12" customHeight="1" x14ac:dyDescent="0.2">
      <c r="A47" s="53">
        <v>2018</v>
      </c>
      <c r="B47" s="595">
        <v>2.5275059039902281</v>
      </c>
      <c r="C47" s="595" t="s">
        <v>691</v>
      </c>
      <c r="D47" s="595" t="s">
        <v>24</v>
      </c>
      <c r="E47" s="783"/>
      <c r="F47" s="595">
        <v>484</v>
      </c>
      <c r="G47" s="595" t="s">
        <v>24</v>
      </c>
      <c r="H47" s="783"/>
      <c r="I47" s="595">
        <v>497</v>
      </c>
      <c r="J47" s="595" t="s">
        <v>24</v>
      </c>
      <c r="K47" s="595">
        <v>497</v>
      </c>
      <c r="L47" s="112" t="b">
        <f t="shared" si="1"/>
        <v>1</v>
      </c>
    </row>
    <row r="48" spans="1:12" ht="12" customHeight="1" x14ac:dyDescent="0.2">
      <c r="A48" s="53">
        <v>2019</v>
      </c>
      <c r="B48" s="595">
        <v>1.2115505423686299</v>
      </c>
      <c r="C48" s="595" t="s">
        <v>696</v>
      </c>
      <c r="D48" s="595" t="s">
        <v>24</v>
      </c>
      <c r="E48" s="783"/>
      <c r="F48" s="595">
        <v>322</v>
      </c>
      <c r="G48" s="595" t="s">
        <v>24</v>
      </c>
      <c r="H48" s="783"/>
      <c r="I48" s="595">
        <v>328</v>
      </c>
      <c r="J48" s="595" t="s">
        <v>24</v>
      </c>
      <c r="K48" s="595">
        <v>328</v>
      </c>
      <c r="L48" s="112" t="b">
        <f t="shared" si="1"/>
        <v>1</v>
      </c>
    </row>
    <row r="49" spans="1:13" ht="12" customHeight="1" x14ac:dyDescent="0.2">
      <c r="A49" s="53">
        <v>2020</v>
      </c>
      <c r="B49" s="595">
        <v>24</v>
      </c>
      <c r="C49" s="595" t="s">
        <v>696</v>
      </c>
      <c r="D49" s="595" t="s">
        <v>24</v>
      </c>
      <c r="E49" s="783"/>
      <c r="F49" s="595">
        <v>342</v>
      </c>
      <c r="G49" s="595" t="s">
        <v>24</v>
      </c>
      <c r="H49" s="783"/>
      <c r="I49" s="595">
        <v>371</v>
      </c>
      <c r="J49" s="595" t="s">
        <v>24</v>
      </c>
      <c r="K49" s="595">
        <v>371</v>
      </c>
      <c r="L49" s="112" t="b">
        <f t="shared" si="1"/>
        <v>1</v>
      </c>
    </row>
    <row r="50" spans="1:13" ht="12" customHeight="1" x14ac:dyDescent="0.2">
      <c r="A50" s="53">
        <v>2021</v>
      </c>
      <c r="B50" s="784" t="s">
        <v>24</v>
      </c>
      <c r="C50" s="595" t="s">
        <v>696</v>
      </c>
      <c r="D50" s="595" t="s">
        <v>24</v>
      </c>
      <c r="E50" s="783"/>
      <c r="F50" s="595">
        <v>280</v>
      </c>
      <c r="G50" s="595" t="s">
        <v>24</v>
      </c>
      <c r="H50" s="783"/>
      <c r="I50" s="595">
        <v>285</v>
      </c>
      <c r="J50" s="595" t="s">
        <v>24</v>
      </c>
      <c r="K50" s="595">
        <v>285</v>
      </c>
    </row>
    <row r="51" spans="1:13" ht="12" customHeight="1" x14ac:dyDescent="0.2">
      <c r="A51" s="53">
        <v>2022</v>
      </c>
      <c r="B51" s="784" t="s">
        <v>24</v>
      </c>
      <c r="C51" s="129" t="s">
        <v>696</v>
      </c>
      <c r="D51" s="129" t="s">
        <v>24</v>
      </c>
      <c r="E51" s="61"/>
      <c r="F51" s="129">
        <v>434</v>
      </c>
      <c r="G51" s="129" t="s">
        <v>24</v>
      </c>
      <c r="H51" s="61"/>
      <c r="I51" s="129">
        <v>439</v>
      </c>
      <c r="J51" s="129" t="s">
        <v>24</v>
      </c>
      <c r="K51" s="129">
        <v>439</v>
      </c>
    </row>
    <row r="52" spans="1:13" ht="12" customHeight="1" x14ac:dyDescent="0.2">
      <c r="A52" s="362" t="s">
        <v>364</v>
      </c>
      <c r="B52" s="784" t="s">
        <v>24</v>
      </c>
      <c r="C52" s="129" t="s">
        <v>696</v>
      </c>
      <c r="D52" s="129" t="s">
        <v>24</v>
      </c>
      <c r="E52" s="61"/>
      <c r="F52" s="129" t="s">
        <v>310</v>
      </c>
      <c r="G52" s="129" t="s">
        <v>24</v>
      </c>
      <c r="H52" s="61"/>
      <c r="I52" s="129" t="s">
        <v>310</v>
      </c>
      <c r="J52" s="129" t="s">
        <v>24</v>
      </c>
      <c r="K52" s="129" t="s">
        <v>310</v>
      </c>
    </row>
    <row r="53" spans="1:13" ht="12" customHeight="1" x14ac:dyDescent="0.2">
      <c r="A53" s="207" t="s">
        <v>130</v>
      </c>
      <c r="B53" s="19"/>
      <c r="C53" s="19"/>
      <c r="D53" s="19"/>
      <c r="E53" s="19"/>
      <c r="F53" s="365" t="s">
        <v>697</v>
      </c>
      <c r="G53" s="15"/>
      <c r="H53" s="15"/>
      <c r="I53" s="15"/>
      <c r="J53" s="15"/>
      <c r="K53" s="15"/>
      <c r="M53" s="657">
        <f>GEOMEAN(F49:F51)</f>
        <v>346.38410571607068</v>
      </c>
    </row>
    <row r="54" spans="1:13" ht="12" customHeight="1" x14ac:dyDescent="0.2">
      <c r="A54" s="970" t="s">
        <v>698</v>
      </c>
      <c r="B54" s="970"/>
      <c r="C54" s="970"/>
      <c r="D54" s="970"/>
      <c r="E54" s="970"/>
      <c r="F54" s="970"/>
      <c r="G54" s="970"/>
      <c r="H54" s="970"/>
      <c r="I54" s="970"/>
      <c r="J54" s="970"/>
      <c r="K54" s="970"/>
    </row>
    <row r="55" spans="1:13" ht="12" customHeight="1" x14ac:dyDescent="0.2">
      <c r="A55" s="956" t="s">
        <v>699</v>
      </c>
      <c r="B55" s="956"/>
      <c r="C55" s="956"/>
      <c r="D55" s="956"/>
      <c r="E55" s="956"/>
      <c r="F55" s="956"/>
      <c r="G55" s="956"/>
      <c r="H55" s="956"/>
      <c r="I55" s="956"/>
      <c r="J55" s="956"/>
      <c r="K55" s="956"/>
    </row>
    <row r="56" spans="1:13" ht="12" customHeight="1" x14ac:dyDescent="0.2">
      <c r="A56" s="956" t="s">
        <v>700</v>
      </c>
      <c r="B56" s="956"/>
      <c r="C56" s="956"/>
      <c r="D56" s="956"/>
      <c r="E56" s="956"/>
      <c r="F56" s="956"/>
      <c r="G56" s="956"/>
      <c r="H56" s="956"/>
      <c r="I56" s="956"/>
      <c r="J56" s="956"/>
      <c r="K56" s="956"/>
    </row>
    <row r="57" spans="1:13" ht="12" customHeight="1" x14ac:dyDescent="0.2">
      <c r="A57" s="956" t="s">
        <v>701</v>
      </c>
      <c r="B57" s="956"/>
      <c r="C57" s="956"/>
      <c r="D57" s="956"/>
      <c r="E57" s="956"/>
      <c r="F57" s="956"/>
      <c r="G57" s="956"/>
      <c r="H57" s="956"/>
      <c r="I57" s="956"/>
      <c r="J57" s="956"/>
      <c r="K57" s="956"/>
    </row>
    <row r="58" spans="1:13" ht="12" customHeight="1" x14ac:dyDescent="0.2">
      <c r="A58" s="956" t="s">
        <v>69</v>
      </c>
      <c r="B58" s="956"/>
      <c r="C58" s="956"/>
      <c r="D58" s="956"/>
      <c r="E58" s="956"/>
      <c r="F58" s="956"/>
      <c r="G58" s="956"/>
      <c r="H58" s="956"/>
      <c r="I58" s="956"/>
      <c r="J58" s="956"/>
      <c r="K58" s="956"/>
    </row>
    <row r="64" spans="1:13" s="275" customFormat="1" ht="12" customHeight="1" x14ac:dyDescent="0.2">
      <c r="A64" s="243"/>
      <c r="B64" s="244"/>
      <c r="C64" s="244"/>
      <c r="D64" s="244"/>
      <c r="E64" s="244"/>
      <c r="F64" s="244"/>
      <c r="G64" s="244"/>
      <c r="H64" s="244"/>
      <c r="I64" s="244"/>
      <c r="J64" s="244"/>
      <c r="K64" s="244"/>
    </row>
    <row r="69" spans="1:11" ht="12" customHeight="1" x14ac:dyDescent="0.2">
      <c r="A69" s="1007" t="s">
        <v>702</v>
      </c>
      <c r="B69" s="1007"/>
      <c r="C69" s="1007"/>
      <c r="D69" s="1007"/>
      <c r="E69" s="1007"/>
      <c r="F69" s="1007"/>
      <c r="G69" s="1007"/>
      <c r="H69" s="1007"/>
      <c r="I69" s="1007"/>
      <c r="J69" s="1007"/>
      <c r="K69" s="1007"/>
    </row>
    <row r="70" spans="1:11" ht="12" customHeight="1" x14ac:dyDescent="0.2">
      <c r="A70" s="824"/>
      <c r="B70" s="971" t="s">
        <v>689</v>
      </c>
      <c r="C70" s="971"/>
      <c r="D70" s="971"/>
      <c r="E70" s="827"/>
      <c r="F70" s="840"/>
      <c r="G70" s="840"/>
      <c r="H70" s="827"/>
      <c r="I70" s="840"/>
      <c r="J70" s="840"/>
      <c r="K70" s="840"/>
    </row>
    <row r="71" spans="1:11" ht="11.25" customHeight="1" x14ac:dyDescent="0.2">
      <c r="A71" s="940" t="s">
        <v>8</v>
      </c>
      <c r="B71" s="358"/>
      <c r="C71" s="968" t="s">
        <v>680</v>
      </c>
      <c r="D71" s="358"/>
      <c r="E71" s="4"/>
      <c r="F71" s="1042" t="s">
        <v>395</v>
      </c>
      <c r="G71" s="1042"/>
      <c r="H71" s="4"/>
      <c r="I71" s="1042" t="s">
        <v>681</v>
      </c>
      <c r="J71" s="1042"/>
      <c r="K71" s="1042"/>
    </row>
    <row r="72" spans="1:11" ht="14.25" customHeight="1" x14ac:dyDescent="0.2">
      <c r="A72" s="966"/>
      <c r="B72" s="355" t="s">
        <v>576</v>
      </c>
      <c r="C72" s="969"/>
      <c r="D72" s="355" t="s">
        <v>690</v>
      </c>
      <c r="E72" s="3"/>
      <c r="F72" s="355" t="s">
        <v>307</v>
      </c>
      <c r="G72" s="33" t="s">
        <v>683</v>
      </c>
      <c r="H72" s="3"/>
      <c r="I72" s="355" t="s">
        <v>120</v>
      </c>
      <c r="J72" s="355" t="s">
        <v>119</v>
      </c>
      <c r="K72" s="355" t="s">
        <v>115</v>
      </c>
    </row>
    <row r="73" spans="1:11" ht="12" customHeight="1" x14ac:dyDescent="0.2">
      <c r="A73" s="90" t="s">
        <v>44</v>
      </c>
      <c r="B73" s="129">
        <f>AVERAGE(B10:B14)</f>
        <v>242.6</v>
      </c>
      <c r="C73" s="129">
        <f>AVERAGE(C10:C14)</f>
        <v>20.2</v>
      </c>
      <c r="D73" s="129">
        <f>AVERAGE(D10:D14)</f>
        <v>27.2</v>
      </c>
      <c r="E73" s="61"/>
      <c r="F73" s="129">
        <f>AVERAGE(F10:F14)</f>
        <v>889.6</v>
      </c>
      <c r="G73" s="129">
        <f>AVERAGE(G10:G14)</f>
        <v>52.333333333333336</v>
      </c>
      <c r="H73" s="61"/>
      <c r="I73" s="129">
        <f>AVERAGE(I10:I14)</f>
        <v>1164.2</v>
      </c>
      <c r="J73" s="129">
        <f>AVERAGE(J10:J14)</f>
        <v>74</v>
      </c>
      <c r="K73" s="129">
        <f>AVERAGE(K10:K14)</f>
        <v>1208.5999999999999</v>
      </c>
    </row>
    <row r="74" spans="1:11" ht="12" customHeight="1" x14ac:dyDescent="0.2">
      <c r="A74" s="90" t="s">
        <v>45</v>
      </c>
      <c r="B74" s="129">
        <f>AVERAGE(B15:B19)</f>
        <v>646.4</v>
      </c>
      <c r="C74" s="129">
        <f>AVERAGE(C15:C19)</f>
        <v>46.4</v>
      </c>
      <c r="D74" s="129">
        <f>AVERAGE(D15:D19)</f>
        <v>67.343337334933977</v>
      </c>
      <c r="E74" s="61"/>
      <c r="F74" s="129">
        <f>AVERAGE(F15:F19)</f>
        <v>1527.2</v>
      </c>
      <c r="G74" s="129" t="s">
        <v>24</v>
      </c>
      <c r="H74" s="61"/>
      <c r="I74" s="129">
        <f>AVERAGE(I15:I19)</f>
        <v>2287.3433373349339</v>
      </c>
      <c r="J74" s="129" t="s">
        <v>24</v>
      </c>
      <c r="K74" s="129">
        <f>AVERAGE(K15:K19)</f>
        <v>2287.3433373349339</v>
      </c>
    </row>
    <row r="75" spans="1:11" ht="12" customHeight="1" x14ac:dyDescent="0.2">
      <c r="A75" s="90" t="s">
        <v>46</v>
      </c>
      <c r="B75" s="129">
        <f>AVERAGE(B20:B24)</f>
        <v>63.6</v>
      </c>
      <c r="C75" s="129">
        <f>AVERAGE(C20:C24)</f>
        <v>5.2</v>
      </c>
      <c r="D75" s="129">
        <f>AVERAGE(D20:D24)</f>
        <v>10.121968787515007</v>
      </c>
      <c r="E75" s="61"/>
      <c r="F75" s="129">
        <f>AVERAGE(F20:F24)</f>
        <v>609.6</v>
      </c>
      <c r="G75" s="129" t="s">
        <v>24</v>
      </c>
      <c r="H75" s="61"/>
      <c r="I75" s="129">
        <f>AVERAGE(I20:I24)</f>
        <v>688.52196878751499</v>
      </c>
      <c r="J75" s="129" t="s">
        <v>24</v>
      </c>
      <c r="K75" s="129">
        <f>AVERAGE(K20:K24)+1</f>
        <v>689.52196878751499</v>
      </c>
    </row>
    <row r="76" spans="1:11" ht="12" customHeight="1" x14ac:dyDescent="0.2">
      <c r="A76" s="53" t="s">
        <v>47</v>
      </c>
      <c r="B76" s="129">
        <f>AVERAGE(B25:B29)</f>
        <v>36.25</v>
      </c>
      <c r="C76" s="129">
        <f>AVERAGE(C25:C29)</f>
        <v>16.600000000000001</v>
      </c>
      <c r="D76" s="129">
        <f>AVERAGE(D25:D29)</f>
        <v>70</v>
      </c>
      <c r="E76" s="129"/>
      <c r="F76" s="129">
        <f>AVERAGE(F25:F29)</f>
        <v>485.8</v>
      </c>
      <c r="G76" s="129" t="str">
        <f>G25</f>
        <v>-</v>
      </c>
      <c r="H76" s="61"/>
      <c r="I76" s="129">
        <f>AVERAGE(I25:I29)</f>
        <v>559.4</v>
      </c>
      <c r="J76" s="129" t="str">
        <f>J25</f>
        <v>-</v>
      </c>
      <c r="K76" s="129">
        <f>AVERAGE(K25:K29)</f>
        <v>559.4</v>
      </c>
    </row>
    <row r="77" spans="1:11" ht="12" customHeight="1" x14ac:dyDescent="0.2">
      <c r="A77" s="53" t="s">
        <v>48</v>
      </c>
      <c r="B77" s="129" t="s">
        <v>24</v>
      </c>
      <c r="C77" s="129">
        <f>AVERAGE(C30:C34)</f>
        <v>12.6</v>
      </c>
      <c r="D77" s="129" t="s">
        <v>24</v>
      </c>
      <c r="E77" s="129"/>
      <c r="F77" s="129">
        <f>AVERAGE(F30:F34)</f>
        <v>475.4</v>
      </c>
      <c r="G77" s="129" t="str">
        <f>G26</f>
        <v>-</v>
      </c>
      <c r="H77" s="61"/>
      <c r="I77" s="129">
        <f>AVERAGE(I30:I34)</f>
        <v>488</v>
      </c>
      <c r="J77" s="129" t="str">
        <f>J26</f>
        <v>-</v>
      </c>
      <c r="K77" s="129">
        <f>AVERAGE(K30:K34)</f>
        <v>488</v>
      </c>
    </row>
    <row r="78" spans="1:11" ht="12" customHeight="1" x14ac:dyDescent="0.2">
      <c r="A78" s="53" t="s">
        <v>49</v>
      </c>
      <c r="B78" s="129" t="str">
        <f>B35</f>
        <v>-</v>
      </c>
      <c r="C78" s="129">
        <f>AVERAGE(C35:C39)</f>
        <v>3</v>
      </c>
      <c r="D78" s="129" t="str">
        <f>D35</f>
        <v>-</v>
      </c>
      <c r="E78" s="129"/>
      <c r="F78" s="129">
        <f>AVERAGE(F35:F39)</f>
        <v>348.2</v>
      </c>
      <c r="G78" s="129" t="str">
        <f>G35</f>
        <v>-</v>
      </c>
      <c r="H78" s="61"/>
      <c r="I78" s="129">
        <f>AVERAGE(I35:I39)</f>
        <v>352.42787878787874</v>
      </c>
      <c r="J78" s="129" t="str">
        <f>J35</f>
        <v>-</v>
      </c>
      <c r="K78" s="129">
        <f>AVERAGE(K35:K39)</f>
        <v>352.42787878787874</v>
      </c>
    </row>
    <row r="79" spans="1:11" ht="12" customHeight="1" x14ac:dyDescent="0.2">
      <c r="A79" s="53">
        <v>2011</v>
      </c>
      <c r="B79" s="129" t="str">
        <f t="shared" ref="B79:D89" si="2">B40</f>
        <v>-</v>
      </c>
      <c r="C79" s="129">
        <f t="shared" si="2"/>
        <v>0</v>
      </c>
      <c r="D79" s="129" t="str">
        <f t="shared" si="2"/>
        <v>-</v>
      </c>
      <c r="E79" s="61"/>
      <c r="F79" s="129">
        <f t="shared" ref="F79:G89" si="3">F40</f>
        <v>373</v>
      </c>
      <c r="G79" s="129" t="str">
        <f t="shared" si="3"/>
        <v>-</v>
      </c>
      <c r="H79" s="61"/>
      <c r="I79" s="129">
        <f t="shared" ref="I79:K89" si="4">I40</f>
        <v>377.5212121212121</v>
      </c>
      <c r="J79" s="129" t="str">
        <f t="shared" si="4"/>
        <v>-</v>
      </c>
      <c r="K79" s="129">
        <f t="shared" si="4"/>
        <v>377.5212121212121</v>
      </c>
    </row>
    <row r="80" spans="1:11" ht="12" customHeight="1" x14ac:dyDescent="0.2">
      <c r="A80" s="53">
        <v>2012</v>
      </c>
      <c r="B80" s="129" t="str">
        <f t="shared" si="2"/>
        <v>-</v>
      </c>
      <c r="C80" s="129">
        <f t="shared" si="2"/>
        <v>0</v>
      </c>
      <c r="D80" s="129" t="str">
        <f t="shared" si="2"/>
        <v>-</v>
      </c>
      <c r="E80" s="61"/>
      <c r="F80" s="129">
        <f t="shared" si="3"/>
        <v>760</v>
      </c>
      <c r="G80" s="129" t="str">
        <f t="shared" si="3"/>
        <v>-</v>
      </c>
      <c r="H80" s="61"/>
      <c r="I80" s="129">
        <f t="shared" si="4"/>
        <v>769.21212121212125</v>
      </c>
      <c r="J80" s="129" t="str">
        <f t="shared" si="4"/>
        <v>-</v>
      </c>
      <c r="K80" s="129">
        <f t="shared" si="4"/>
        <v>769.21212121212125</v>
      </c>
    </row>
    <row r="81" spans="1:11" ht="12" customHeight="1" x14ac:dyDescent="0.2">
      <c r="A81" s="53">
        <v>2013</v>
      </c>
      <c r="B81" s="129" t="str">
        <f t="shared" si="2"/>
        <v>-</v>
      </c>
      <c r="C81" s="129" t="str">
        <f t="shared" si="2"/>
        <v>&lt;10</v>
      </c>
      <c r="D81" s="129" t="str">
        <f t="shared" si="2"/>
        <v>-</v>
      </c>
      <c r="E81" s="61"/>
      <c r="F81" s="129">
        <f t="shared" si="3"/>
        <v>520</v>
      </c>
      <c r="G81" s="129" t="str">
        <f t="shared" si="3"/>
        <v>-</v>
      </c>
      <c r="H81" s="61"/>
      <c r="I81" s="129">
        <f t="shared" si="4"/>
        <v>526.30303030303025</v>
      </c>
      <c r="J81" s="129" t="str">
        <f t="shared" si="4"/>
        <v>-</v>
      </c>
      <c r="K81" s="129">
        <f t="shared" si="4"/>
        <v>526.30303030303025</v>
      </c>
    </row>
    <row r="82" spans="1:11" ht="12" customHeight="1" x14ac:dyDescent="0.2">
      <c r="A82" s="53" t="s">
        <v>692</v>
      </c>
      <c r="B82" s="129">
        <f t="shared" si="2"/>
        <v>20.211855644999329</v>
      </c>
      <c r="C82" s="129" t="str">
        <f t="shared" si="2"/>
        <v>&lt;10</v>
      </c>
      <c r="D82" s="129" t="str">
        <f t="shared" si="2"/>
        <v>-</v>
      </c>
      <c r="E82" s="61"/>
      <c r="F82" s="129">
        <f t="shared" si="3"/>
        <v>377</v>
      </c>
      <c r="G82" s="129" t="str">
        <f t="shared" si="3"/>
        <v>-</v>
      </c>
      <c r="H82" s="61"/>
      <c r="I82" s="129">
        <f t="shared" si="4"/>
        <v>401.7815526146963</v>
      </c>
      <c r="J82" s="129" t="str">
        <f t="shared" si="4"/>
        <v>-</v>
      </c>
      <c r="K82" s="129">
        <f t="shared" si="4"/>
        <v>401.7815526146963</v>
      </c>
    </row>
    <row r="83" spans="1:11" ht="12" customHeight="1" x14ac:dyDescent="0.2">
      <c r="A83" s="53" t="s">
        <v>693</v>
      </c>
      <c r="B83" s="129">
        <f t="shared" si="2"/>
        <v>23.023025184864554</v>
      </c>
      <c r="C83" s="129" t="str">
        <f t="shared" si="2"/>
        <v>&lt;10</v>
      </c>
      <c r="D83" s="129" t="str">
        <f t="shared" si="2"/>
        <v>-</v>
      </c>
      <c r="E83" s="61"/>
      <c r="F83" s="129">
        <f t="shared" si="3"/>
        <v>532</v>
      </c>
      <c r="G83" s="129" t="str">
        <f t="shared" si="3"/>
        <v>-</v>
      </c>
      <c r="H83" s="61"/>
      <c r="I83" s="129">
        <f t="shared" si="4"/>
        <v>561.47151003334943</v>
      </c>
      <c r="J83" s="129" t="str">
        <f t="shared" si="4"/>
        <v>-</v>
      </c>
      <c r="K83" s="129">
        <f t="shared" si="4"/>
        <v>561.47151003334943</v>
      </c>
    </row>
    <row r="84" spans="1:11" ht="12" customHeight="1" x14ac:dyDescent="0.2">
      <c r="A84" s="53" t="s">
        <v>694</v>
      </c>
      <c r="B84" s="129">
        <f t="shared" si="2"/>
        <v>20.532990600457811</v>
      </c>
      <c r="C84" s="129" t="str">
        <f t="shared" si="2"/>
        <v>&lt;10</v>
      </c>
      <c r="D84" s="129" t="str">
        <f t="shared" si="2"/>
        <v>-</v>
      </c>
      <c r="E84" s="61"/>
      <c r="F84" s="129">
        <f t="shared" si="3"/>
        <v>704</v>
      </c>
      <c r="G84" s="129" t="str">
        <f t="shared" si="3"/>
        <v>-</v>
      </c>
      <c r="H84" s="61"/>
      <c r="I84" s="129">
        <f t="shared" si="4"/>
        <v>733.06632393379107</v>
      </c>
      <c r="J84" s="129" t="str">
        <f t="shared" si="4"/>
        <v>-</v>
      </c>
      <c r="K84" s="129">
        <f t="shared" si="4"/>
        <v>733.06632393379107</v>
      </c>
    </row>
    <row r="85" spans="1:11" ht="12" customHeight="1" x14ac:dyDescent="0.2">
      <c r="A85" s="53" t="s">
        <v>695</v>
      </c>
      <c r="B85" s="129">
        <f t="shared" si="2"/>
        <v>24.594951469423009</v>
      </c>
      <c r="C85" s="129" t="str">
        <f t="shared" si="2"/>
        <v>&lt;10</v>
      </c>
      <c r="D85" s="129" t="str">
        <f t="shared" si="2"/>
        <v>-</v>
      </c>
      <c r="E85" s="61"/>
      <c r="F85" s="129">
        <f t="shared" si="3"/>
        <v>825</v>
      </c>
      <c r="G85" s="129" t="str">
        <f t="shared" si="3"/>
        <v>-</v>
      </c>
      <c r="H85" s="61"/>
      <c r="I85" s="129">
        <f t="shared" si="4"/>
        <v>859.59495146942299</v>
      </c>
      <c r="J85" s="129" t="str">
        <f t="shared" si="4"/>
        <v>-</v>
      </c>
      <c r="K85" s="129">
        <f t="shared" si="4"/>
        <v>859.59495146942299</v>
      </c>
    </row>
    <row r="86" spans="1:11" ht="12" customHeight="1" x14ac:dyDescent="0.2">
      <c r="A86" s="53">
        <v>2018</v>
      </c>
      <c r="B86" s="129">
        <f t="shared" si="2"/>
        <v>2.5275059039902281</v>
      </c>
      <c r="C86" s="129" t="str">
        <f t="shared" si="2"/>
        <v>&lt;10</v>
      </c>
      <c r="D86" s="129" t="str">
        <f t="shared" si="2"/>
        <v>-</v>
      </c>
      <c r="E86" s="61"/>
      <c r="F86" s="129">
        <f t="shared" si="3"/>
        <v>484</v>
      </c>
      <c r="G86" s="129" t="str">
        <f t="shared" si="3"/>
        <v>-</v>
      </c>
      <c r="H86" s="61"/>
      <c r="I86" s="129">
        <f t="shared" si="4"/>
        <v>497</v>
      </c>
      <c r="J86" s="129" t="str">
        <f t="shared" si="4"/>
        <v>-</v>
      </c>
      <c r="K86" s="129">
        <f t="shared" si="4"/>
        <v>497</v>
      </c>
    </row>
    <row r="87" spans="1:11" ht="12" customHeight="1" x14ac:dyDescent="0.2">
      <c r="A87" s="53">
        <v>2019</v>
      </c>
      <c r="B87" s="129">
        <f t="shared" si="2"/>
        <v>1.2115505423686299</v>
      </c>
      <c r="C87" s="129" t="str">
        <f t="shared" si="2"/>
        <v>&lt;5</v>
      </c>
      <c r="D87" s="129" t="str">
        <f t="shared" si="2"/>
        <v>-</v>
      </c>
      <c r="E87" s="61"/>
      <c r="F87" s="129">
        <f t="shared" si="3"/>
        <v>322</v>
      </c>
      <c r="G87" s="129" t="str">
        <f t="shared" si="3"/>
        <v>-</v>
      </c>
      <c r="H87" s="61"/>
      <c r="I87" s="129">
        <f t="shared" si="4"/>
        <v>328</v>
      </c>
      <c r="J87" s="129" t="str">
        <f t="shared" si="4"/>
        <v>-</v>
      </c>
      <c r="K87" s="129">
        <f t="shared" si="4"/>
        <v>328</v>
      </c>
    </row>
    <row r="88" spans="1:11" ht="12" customHeight="1" x14ac:dyDescent="0.2">
      <c r="A88" s="53">
        <v>2020</v>
      </c>
      <c r="B88" s="129">
        <f t="shared" si="2"/>
        <v>24</v>
      </c>
      <c r="C88" s="129" t="str">
        <f t="shared" si="2"/>
        <v>&lt;5</v>
      </c>
      <c r="D88" s="129" t="str">
        <f t="shared" si="2"/>
        <v>-</v>
      </c>
      <c r="E88" s="61"/>
      <c r="F88" s="129">
        <f t="shared" si="3"/>
        <v>342</v>
      </c>
      <c r="G88" s="129" t="str">
        <f t="shared" si="3"/>
        <v>-</v>
      </c>
      <c r="H88" s="61"/>
      <c r="I88" s="129">
        <f t="shared" si="4"/>
        <v>371</v>
      </c>
      <c r="J88" s="129" t="str">
        <f t="shared" si="4"/>
        <v>-</v>
      </c>
      <c r="K88" s="129">
        <f t="shared" si="4"/>
        <v>371</v>
      </c>
    </row>
    <row r="89" spans="1:11" ht="12" customHeight="1" x14ac:dyDescent="0.2">
      <c r="A89" s="53">
        <v>2021</v>
      </c>
      <c r="B89" s="129" t="str">
        <f t="shared" si="2"/>
        <v>-</v>
      </c>
      <c r="C89" s="129" t="str">
        <f t="shared" si="2"/>
        <v>&lt;5</v>
      </c>
      <c r="D89" s="129" t="str">
        <f t="shared" si="2"/>
        <v>-</v>
      </c>
      <c r="E89" s="61"/>
      <c r="F89" s="129">
        <f t="shared" si="3"/>
        <v>280</v>
      </c>
      <c r="G89" s="129" t="str">
        <f t="shared" si="3"/>
        <v>-</v>
      </c>
      <c r="H89" s="61"/>
      <c r="I89" s="129">
        <f t="shared" si="4"/>
        <v>285</v>
      </c>
      <c r="J89" s="129" t="str">
        <f t="shared" si="4"/>
        <v>-</v>
      </c>
      <c r="K89" s="129">
        <f t="shared" si="4"/>
        <v>285</v>
      </c>
    </row>
    <row r="90" spans="1:11" ht="12" customHeight="1" x14ac:dyDescent="0.2">
      <c r="A90" s="53">
        <v>2022</v>
      </c>
      <c r="B90" s="129" t="str">
        <f t="shared" ref="B90:D91" si="5">B51</f>
        <v>-</v>
      </c>
      <c r="C90" s="129" t="str">
        <f t="shared" si="5"/>
        <v>&lt;5</v>
      </c>
      <c r="D90" s="129" t="str">
        <f t="shared" si="5"/>
        <v>-</v>
      </c>
      <c r="E90" s="61"/>
      <c r="F90" s="129">
        <f t="shared" ref="F90:G91" si="6">F51</f>
        <v>434</v>
      </c>
      <c r="G90" s="129" t="str">
        <f t="shared" si="6"/>
        <v>-</v>
      </c>
      <c r="H90" s="61"/>
      <c r="I90" s="129">
        <f t="shared" ref="I90:K91" si="7">I51</f>
        <v>439</v>
      </c>
      <c r="J90" s="129" t="str">
        <f t="shared" si="7"/>
        <v>-</v>
      </c>
      <c r="K90" s="129">
        <f t="shared" si="7"/>
        <v>439</v>
      </c>
    </row>
    <row r="91" spans="1:11" ht="12" customHeight="1" x14ac:dyDescent="0.2">
      <c r="A91" s="362" t="s">
        <v>364</v>
      </c>
      <c r="B91" s="36" t="str">
        <f t="shared" si="5"/>
        <v>-</v>
      </c>
      <c r="C91" s="36" t="str">
        <f t="shared" si="5"/>
        <v>&lt;5</v>
      </c>
      <c r="D91" s="36" t="str">
        <f t="shared" si="5"/>
        <v>-</v>
      </c>
      <c r="E91" s="61"/>
      <c r="F91" s="36" t="str">
        <f t="shared" si="6"/>
        <v>NA</v>
      </c>
      <c r="G91" s="36" t="str">
        <f t="shared" si="6"/>
        <v>-</v>
      </c>
      <c r="H91" s="61"/>
      <c r="I91" s="36" t="str">
        <f t="shared" si="7"/>
        <v>NA</v>
      </c>
      <c r="J91" s="36" t="str">
        <f t="shared" si="7"/>
        <v>-</v>
      </c>
      <c r="K91" s="36" t="str">
        <f t="shared" si="7"/>
        <v>NA</v>
      </c>
    </row>
    <row r="92" spans="1:11" ht="12" customHeight="1" x14ac:dyDescent="0.2">
      <c r="A92" s="207" t="s">
        <v>130</v>
      </c>
      <c r="B92" s="131"/>
      <c r="C92" s="131"/>
      <c r="D92" s="131"/>
      <c r="E92" s="131"/>
      <c r="F92" s="365" t="s">
        <v>703</v>
      </c>
      <c r="G92" s="378"/>
      <c r="H92" s="378"/>
      <c r="I92" s="378"/>
      <c r="J92" s="378"/>
      <c r="K92" s="378"/>
    </row>
    <row r="93" spans="1:11" ht="12" customHeight="1" x14ac:dyDescent="0.2">
      <c r="A93" s="956" t="str">
        <f>A54</f>
        <v>a/  River catch of adults.</v>
      </c>
      <c r="B93" s="956"/>
      <c r="C93" s="956"/>
      <c r="D93" s="956"/>
      <c r="E93" s="956"/>
      <c r="F93" s="956"/>
      <c r="G93" s="956"/>
      <c r="H93" s="956"/>
      <c r="I93" s="956"/>
      <c r="J93" s="956"/>
      <c r="K93" s="956"/>
    </row>
    <row r="94" spans="1:11" ht="12" customHeight="1" x14ac:dyDescent="0.2">
      <c r="A94" s="956" t="str">
        <f>A55</f>
        <v>b/  Natural escapement includes hatchery strays.</v>
      </c>
      <c r="B94" s="956"/>
      <c r="C94" s="956"/>
      <c r="D94" s="956"/>
      <c r="E94" s="956"/>
      <c r="F94" s="956"/>
      <c r="G94" s="956"/>
      <c r="H94" s="956"/>
      <c r="I94" s="956"/>
      <c r="J94" s="956"/>
      <c r="K94" s="956"/>
    </row>
    <row r="95" spans="1:11" ht="12" customHeight="1" x14ac:dyDescent="0.2">
      <c r="A95" s="956" t="str">
        <f t="shared" ref="A95:A97" si="8">A56</f>
        <v xml:space="preserve">c/  A fishery targeting early fall coho at the tail end of August in weeks 33 and 34 caught a number of early Chinook. </v>
      </c>
      <c r="B95" s="956"/>
      <c r="C95" s="956"/>
      <c r="D95" s="956"/>
      <c r="E95" s="956"/>
      <c r="F95" s="956"/>
      <c r="G95" s="956"/>
      <c r="H95" s="956"/>
      <c r="I95" s="956"/>
      <c r="J95" s="956"/>
      <c r="K95" s="956"/>
    </row>
    <row r="96" spans="1:11" ht="12" customHeight="1" x14ac:dyDescent="0.2">
      <c r="A96" s="956" t="str">
        <f t="shared" si="8"/>
        <v>d/  Minimum.  Terminal run managed at 30 percent exploitation rate of inriver run size.</v>
      </c>
      <c r="B96" s="956"/>
      <c r="C96" s="956"/>
      <c r="D96" s="956"/>
      <c r="E96" s="956"/>
      <c r="F96" s="956"/>
      <c r="G96" s="956"/>
      <c r="H96" s="956"/>
      <c r="I96" s="956"/>
      <c r="J96" s="956"/>
      <c r="K96" s="956"/>
    </row>
    <row r="97" spans="1:11" ht="12" customHeight="1" x14ac:dyDescent="0.2">
      <c r="A97" s="956" t="str">
        <f t="shared" si="8"/>
        <v>e/  Preliminary.</v>
      </c>
      <c r="B97" s="956"/>
      <c r="C97" s="956"/>
      <c r="D97" s="956"/>
      <c r="E97" s="956"/>
      <c r="F97" s="956"/>
      <c r="G97" s="956"/>
      <c r="H97" s="956"/>
      <c r="I97" s="956"/>
      <c r="J97" s="956"/>
      <c r="K97" s="956"/>
    </row>
  </sheetData>
  <customSheetViews>
    <customSheetView guid="{EF5D9E67-CDBC-4DA7-AF4B-457CDBE1825C}" scale="115" showGridLines="0" printArea="1">
      <pane ySplit="4" topLeftCell="A5" activePane="bottomLeft" state="frozen"/>
      <selection pane="bottomLeft" activeCell="A5" sqref="A5"/>
      <pageMargins left="0" right="0" top="0" bottom="0" header="0" footer="0"/>
      <pageSetup orientation="landscape" r:id="rId1"/>
      <headerFooter alignWithMargins="0"/>
    </customSheetView>
    <customSheetView guid="{803B97A9-0AF5-4FA4-9F0C-810C2BEAFCD3}" showPageBreaks="1" showGridLines="0" showRuler="0">
      <pane ySplit="4" topLeftCell="A98" activePane="bottomLeft" state="frozen"/>
      <selection pane="bottomLeft" activeCell="A5" sqref="A5"/>
      <pageMargins left="0" right="0" top="0" bottom="0" header="0" footer="0"/>
      <pageSetup orientation="landscape" r:id="rId2"/>
      <headerFooter alignWithMargins="0"/>
    </customSheetView>
    <customSheetView guid="{5AE94949-FC73-44C2-96F8-94154186EF22}" showPageBreaks="1" showGridLines="0" showRuler="0">
      <pane ySplit="4" topLeftCell="A82" activePane="bottomLeft" state="frozen"/>
      <selection pane="bottomLeft" activeCell="M117" sqref="M117"/>
      <pageMargins left="0" right="0" top="0" bottom="0" header="0" footer="0"/>
      <pageSetup orientation="landscape" r:id="rId3"/>
      <headerFooter alignWithMargins="0"/>
    </customSheetView>
    <customSheetView guid="{CD5E8C7E-750A-46DA-942B-F5133C1E4099}" showPageBreaks="1" showGridLines="0" showRuler="0">
      <pane ySplit="4" topLeftCell="A5" activePane="bottomLeft" state="frozen"/>
      <selection pane="bottomLeft" activeCell="A5" sqref="A5"/>
      <pageMargins left="0" right="0" top="0" bottom="0" header="0" footer="0"/>
      <pageSetup orientation="landscape" r:id="rId4"/>
      <headerFooter alignWithMargins="0"/>
    </customSheetView>
    <customSheetView guid="{BBF7E6D9-D6DC-4A8E-B6D8-078D86A9ABA9}" showPageBreaks="1" showGridLines="0" fitToPage="1" printArea="1" showRuler="0">
      <pane ySplit="4" topLeftCell="A94" activePane="bottomLeft" state="frozen"/>
      <selection pane="bottomLeft" activeCell="A101" sqref="A101:K126"/>
      <pageMargins left="0" right="0" top="0" bottom="0" header="0" footer="0"/>
      <pageSetup orientation="landscape" r:id="rId5"/>
      <headerFooter alignWithMargins="0"/>
    </customSheetView>
    <customSheetView guid="{622B48C2-7B56-4B1F-A7B4-4660CCA8C989}" showPageBreaks="1" showGridLines="0" printArea="1" showRuler="0">
      <pane ySplit="4" topLeftCell="A95" activePane="bottomLeft" state="frozen"/>
      <selection pane="bottomLeft" activeCell="B101" sqref="A101:IV101"/>
      <pageMargins left="0" right="0" top="0" bottom="0" header="0" footer="0"/>
      <pageSetup orientation="landscape" r:id="rId6"/>
      <headerFooter alignWithMargins="0"/>
    </customSheetView>
    <customSheetView guid="{1BB9C890-5E21-46C2-BAFE-D361E72979A8}" showPageBreaks="1" showGridLines="0" printArea="1" showRuler="0">
      <pane ySplit="4" topLeftCell="A5" activePane="bottomLeft" state="frozen"/>
      <selection pane="bottomLeft" activeCell="D33" sqref="D33"/>
      <pageMargins left="0" right="0" top="0" bottom="0" header="0" footer="0"/>
      <pageSetup orientation="landscape" r:id="rId7"/>
      <headerFooter alignWithMargins="0"/>
    </customSheetView>
    <customSheetView guid="{CBDD6A68-2B40-41C7-BE8F-235A878832D4}" showGridLines="0" showRuler="0">
      <pane ySplit="4" topLeftCell="A5" activePane="bottomLeft" state="frozen"/>
      <selection pane="bottomLeft" activeCell="D33" sqref="D33"/>
      <pageMargins left="0" right="0" top="0" bottom="0" header="0" footer="0"/>
      <pageSetup orientation="landscape" r:id="rId8"/>
      <headerFooter alignWithMargins="0"/>
    </customSheetView>
    <customSheetView guid="{4E64E44E-C413-40AC-A3E9-46A65E2E50C1}" showPageBreaks="1" showGridLines="0" printArea="1" showRuler="0">
      <pane ySplit="4" topLeftCell="A5" activePane="bottomLeft" state="frozen"/>
      <selection pane="bottomLeft" activeCell="A5" sqref="A5"/>
      <pageMargins left="0" right="0" top="0" bottom="0" header="0" footer="0"/>
      <pageSetup orientation="landscape" r:id="rId9"/>
      <headerFooter alignWithMargins="0"/>
    </customSheetView>
    <customSheetView guid="{5AF37BD3-DE11-4EB0-B468-40F0C613EAAC}" showPageBreaks="1" showGridLines="0" showRuler="0">
      <pane ySplit="4" topLeftCell="A95" activePane="bottomLeft" state="frozen"/>
      <selection pane="bottomLeft" activeCell="F141" sqref="F141"/>
      <rowBreaks count="3" manualBreakCount="3">
        <brk id="46" max="10" man="1"/>
        <brk id="96" max="16383" man="1"/>
        <brk id="146" max="16383" man="1"/>
      </rowBreaks>
      <pageMargins left="0" right="0" top="0" bottom="0" header="0" footer="0"/>
      <pageSetup scale="79" orientation="landscape" r:id="rId10"/>
      <headerFooter alignWithMargins="0"/>
    </customSheetView>
    <customSheetView guid="{8B1E0859-77EF-4DDB-A81F-104DBA348B31}" showPageBreaks="1" showGridLines="0" printArea="1">
      <pane ySplit="4" topLeftCell="A5" activePane="bottomLeft" state="frozen"/>
      <selection pane="bottomLeft" activeCell="A5" sqref="A5"/>
      <pageMargins left="0" right="0" top="0" bottom="0" header="0" footer="0"/>
      <pageSetup orientation="landscape" r:id="rId11"/>
      <headerFooter alignWithMargins="0"/>
    </customSheetView>
    <customSheetView guid="{56968ECB-F4FE-477A-8A39-9E820F23F3B6}" showGridLines="0">
      <pane ySplit="4" topLeftCell="A102" activePane="bottomLeft" state="frozen"/>
      <selection pane="bottomLeft" activeCell="B5" sqref="B5:K39"/>
      <pageMargins left="0" right="0" top="0" bottom="0" header="0" footer="0"/>
      <pageSetup orientation="landscape" r:id="rId12"/>
      <headerFooter alignWithMargins="0"/>
    </customSheetView>
    <customSheetView guid="{951E20F6-66AF-4739-924D-9C0B166AA065}" showPageBreaks="1" showGridLines="0" showRuler="0">
      <pane ySplit="4" topLeftCell="A98" activePane="bottomLeft" state="frozen"/>
      <selection pane="bottomLeft" activeCell="A5" sqref="A5"/>
      <pageMargins left="0" right="0" top="0" bottom="0" header="0" footer="0"/>
      <pageSetup orientation="landscape" r:id="rId13"/>
      <headerFooter alignWithMargins="0"/>
    </customSheetView>
  </customSheetViews>
  <mergeCells count="22">
    <mergeCell ref="A97:K97"/>
    <mergeCell ref="A95:K95"/>
    <mergeCell ref="A57:K57"/>
    <mergeCell ref="A69:K69"/>
    <mergeCell ref="A56:K56"/>
    <mergeCell ref="B70:D70"/>
    <mergeCell ref="A71:A72"/>
    <mergeCell ref="C71:C72"/>
    <mergeCell ref="F71:G71"/>
    <mergeCell ref="I71:K71"/>
    <mergeCell ref="A96:K96"/>
    <mergeCell ref="A93:K93"/>
    <mergeCell ref="A94:K94"/>
    <mergeCell ref="A1:K1"/>
    <mergeCell ref="A54:K54"/>
    <mergeCell ref="A55:K55"/>
    <mergeCell ref="A58:K58"/>
    <mergeCell ref="B2:D2"/>
    <mergeCell ref="F3:G3"/>
    <mergeCell ref="I3:K3"/>
    <mergeCell ref="C3:C4"/>
    <mergeCell ref="A3:A4"/>
  </mergeCells>
  <phoneticPr fontId="0" type="noConversion"/>
  <pageMargins left="1" right="1" top="1" bottom="1" header="0.5" footer="0.5"/>
  <pageSetup orientation="landscape" r:id="rId14"/>
  <headerFooter alignWithMargins="0"/>
  <legacyDrawing r:id="rId1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K111"/>
  <sheetViews>
    <sheetView showGridLines="0" zoomScaleNormal="100" workbookViewId="0">
      <pane ySplit="4" topLeftCell="A5" activePane="bottomLeft" state="frozen"/>
      <selection activeCell="J81" sqref="J81"/>
      <selection pane="bottomLeft" activeCell="J5" sqref="J5:J51"/>
    </sheetView>
  </sheetViews>
  <sheetFormatPr defaultColWidth="9.1796875" defaultRowHeight="12" customHeight="1" x14ac:dyDescent="0.3"/>
  <cols>
    <col min="1" max="1" width="10.7265625" style="63" customWidth="1"/>
    <col min="2" max="4" width="10.7265625" style="5" customWidth="1"/>
    <col min="5" max="5" width="1.7265625" style="5" customWidth="1"/>
    <col min="6" max="6" width="10.7265625" style="5" customWidth="1"/>
    <col min="7" max="7" width="2.81640625" style="5" customWidth="1"/>
    <col min="8" max="9" width="10.7265625" style="5" customWidth="1"/>
    <col min="10" max="10" width="13.1796875" style="5" customWidth="1"/>
    <col min="11" max="16384" width="9.1796875" style="183"/>
  </cols>
  <sheetData>
    <row r="1" spans="1:11" ht="12" customHeight="1" x14ac:dyDescent="0.3">
      <c r="A1" s="1007" t="s">
        <v>704</v>
      </c>
      <c r="B1" s="1007"/>
      <c r="C1" s="1007"/>
      <c r="D1" s="1007"/>
      <c r="E1" s="1007"/>
      <c r="F1" s="1007"/>
      <c r="G1" s="1007"/>
      <c r="H1" s="1007"/>
      <c r="I1" s="1007"/>
      <c r="J1" s="1007"/>
    </row>
    <row r="2" spans="1:11" ht="12" customHeight="1" x14ac:dyDescent="0.3">
      <c r="A2" s="53"/>
      <c r="B2" s="1042" t="s">
        <v>689</v>
      </c>
      <c r="C2" s="1042"/>
      <c r="D2" s="1042"/>
      <c r="E2" s="4"/>
      <c r="F2" s="281"/>
      <c r="G2" s="4"/>
      <c r="H2" s="281"/>
      <c r="I2" s="281"/>
      <c r="J2" s="281"/>
    </row>
    <row r="3" spans="1:11" ht="12" customHeight="1" x14ac:dyDescent="0.3">
      <c r="A3" s="53"/>
      <c r="B3" s="358"/>
      <c r="C3" s="968" t="s">
        <v>680</v>
      </c>
      <c r="D3" s="358"/>
      <c r="E3" s="4"/>
      <c r="F3" s="356" t="s">
        <v>395</v>
      </c>
      <c r="G3" s="4"/>
      <c r="H3" s="1042" t="s">
        <v>681</v>
      </c>
      <c r="I3" s="1042"/>
      <c r="J3" s="1042"/>
    </row>
    <row r="4" spans="1:11" ht="12" customHeight="1" x14ac:dyDescent="0.3">
      <c r="A4" s="362" t="s">
        <v>8</v>
      </c>
      <c r="B4" s="355" t="s">
        <v>576</v>
      </c>
      <c r="C4" s="969"/>
      <c r="D4" s="2" t="s">
        <v>690</v>
      </c>
      <c r="E4" s="2"/>
      <c r="F4" s="2" t="s">
        <v>307</v>
      </c>
      <c r="G4" s="2"/>
      <c r="H4" s="2" t="s">
        <v>705</v>
      </c>
      <c r="I4" s="2" t="s">
        <v>706</v>
      </c>
      <c r="J4" s="2" t="s">
        <v>115</v>
      </c>
    </row>
    <row r="5" spans="1:11" ht="12" customHeight="1" x14ac:dyDescent="0.3">
      <c r="A5" s="53">
        <v>1976</v>
      </c>
      <c r="B5" s="129">
        <v>1300</v>
      </c>
      <c r="C5" s="129" t="s">
        <v>310</v>
      </c>
      <c r="D5" s="129">
        <v>20</v>
      </c>
      <c r="E5" s="61"/>
      <c r="F5" s="129">
        <v>1200</v>
      </c>
      <c r="G5" s="4"/>
      <c r="H5" s="61">
        <v>2500</v>
      </c>
      <c r="I5" s="129" t="s">
        <v>24</v>
      </c>
      <c r="J5" s="129">
        <v>2500</v>
      </c>
      <c r="K5" s="112" t="b">
        <f>J5=(H5)</f>
        <v>1</v>
      </c>
    </row>
    <row r="6" spans="1:11" ht="12" customHeight="1" x14ac:dyDescent="0.3">
      <c r="A6" s="53">
        <v>1977</v>
      </c>
      <c r="B6" s="129">
        <v>2000</v>
      </c>
      <c r="C6" s="129" t="s">
        <v>310</v>
      </c>
      <c r="D6" s="129">
        <v>20</v>
      </c>
      <c r="E6" s="61"/>
      <c r="F6" s="129">
        <v>3600</v>
      </c>
      <c r="G6" s="4"/>
      <c r="H6" s="61">
        <v>5500</v>
      </c>
      <c r="I6" s="129" t="s">
        <v>24</v>
      </c>
      <c r="J6" s="129">
        <v>5500</v>
      </c>
      <c r="K6" s="112" t="b">
        <f>J6=(H6)</f>
        <v>1</v>
      </c>
    </row>
    <row r="7" spans="1:11" ht="12" customHeight="1" x14ac:dyDescent="0.3">
      <c r="A7" s="53">
        <v>1978</v>
      </c>
      <c r="B7" s="129">
        <v>900</v>
      </c>
      <c r="C7" s="129" t="s">
        <v>310</v>
      </c>
      <c r="D7" s="129">
        <v>100</v>
      </c>
      <c r="E7" s="61"/>
      <c r="F7" s="129">
        <v>2200</v>
      </c>
      <c r="G7" s="4"/>
      <c r="H7" s="61">
        <v>3100</v>
      </c>
      <c r="I7" s="129" t="s">
        <v>24</v>
      </c>
      <c r="J7" s="129">
        <v>3100</v>
      </c>
      <c r="K7" s="112" t="b">
        <f>J7=(H7)</f>
        <v>1</v>
      </c>
    </row>
    <row r="8" spans="1:11" ht="12" customHeight="1" x14ac:dyDescent="0.3">
      <c r="A8" s="53">
        <v>1979</v>
      </c>
      <c r="B8" s="129">
        <v>900</v>
      </c>
      <c r="C8" s="129">
        <v>100</v>
      </c>
      <c r="D8" s="129">
        <v>20</v>
      </c>
      <c r="E8" s="61"/>
      <c r="F8" s="129">
        <v>3900</v>
      </c>
      <c r="G8" s="4"/>
      <c r="H8" s="61">
        <v>4700</v>
      </c>
      <c r="I8" s="129" t="s">
        <v>24</v>
      </c>
      <c r="J8" s="129">
        <v>4700</v>
      </c>
      <c r="K8" s="112" t="b">
        <f>J8=(H8)</f>
        <v>1</v>
      </c>
    </row>
    <row r="9" spans="1:11" ht="12" customHeight="1" x14ac:dyDescent="0.3">
      <c r="A9" s="53">
        <v>1980</v>
      </c>
      <c r="B9" s="129">
        <v>2600</v>
      </c>
      <c r="C9" s="129" t="s">
        <v>310</v>
      </c>
      <c r="D9" s="129">
        <v>20</v>
      </c>
      <c r="E9" s="61"/>
      <c r="F9" s="129">
        <v>3200</v>
      </c>
      <c r="G9" s="4"/>
      <c r="H9" s="61">
        <v>5800</v>
      </c>
      <c r="I9" s="129" t="s">
        <v>24</v>
      </c>
      <c r="J9" s="129">
        <v>5800</v>
      </c>
      <c r="K9" s="112" t="b">
        <f>J9=(H9)</f>
        <v>1</v>
      </c>
    </row>
    <row r="10" spans="1:11" ht="12" customHeight="1" x14ac:dyDescent="0.3">
      <c r="A10" s="53">
        <v>1981</v>
      </c>
      <c r="B10" s="129">
        <v>3800</v>
      </c>
      <c r="C10" s="129" t="s">
        <v>310</v>
      </c>
      <c r="D10" s="129">
        <v>100</v>
      </c>
      <c r="E10" s="61"/>
      <c r="F10" s="129">
        <v>4250</v>
      </c>
      <c r="G10" s="4"/>
      <c r="H10" s="61">
        <v>8000</v>
      </c>
      <c r="I10" s="129">
        <v>200</v>
      </c>
      <c r="J10" s="129">
        <v>8200</v>
      </c>
      <c r="K10" s="112" t="b">
        <f t="shared" ref="K10:K51" si="0">J10=(H10+I10)</f>
        <v>1</v>
      </c>
    </row>
    <row r="11" spans="1:11" ht="12" customHeight="1" x14ac:dyDescent="0.3">
      <c r="A11" s="53">
        <v>1982</v>
      </c>
      <c r="B11" s="129">
        <v>2300</v>
      </c>
      <c r="C11" s="129" t="s">
        <v>310</v>
      </c>
      <c r="D11" s="129">
        <v>200</v>
      </c>
      <c r="E11" s="61"/>
      <c r="F11" s="129">
        <v>4150</v>
      </c>
      <c r="G11" s="4"/>
      <c r="H11" s="61">
        <v>6200</v>
      </c>
      <c r="I11" s="129">
        <v>400</v>
      </c>
      <c r="J11" s="129">
        <v>6600</v>
      </c>
      <c r="K11" s="112" t="b">
        <f t="shared" si="0"/>
        <v>1</v>
      </c>
    </row>
    <row r="12" spans="1:11" ht="12" customHeight="1" x14ac:dyDescent="0.3">
      <c r="A12" s="53">
        <v>1983</v>
      </c>
      <c r="B12" s="129">
        <v>1300</v>
      </c>
      <c r="C12" s="129">
        <v>20</v>
      </c>
      <c r="D12" s="129">
        <v>200</v>
      </c>
      <c r="E12" s="61"/>
      <c r="F12" s="129">
        <v>2750</v>
      </c>
      <c r="G12" s="4"/>
      <c r="H12" s="61">
        <v>3800</v>
      </c>
      <c r="I12" s="129">
        <v>600</v>
      </c>
      <c r="J12" s="129">
        <v>4400</v>
      </c>
      <c r="K12" s="112" t="b">
        <f t="shared" si="0"/>
        <v>1</v>
      </c>
    </row>
    <row r="13" spans="1:11" ht="12" customHeight="1" x14ac:dyDescent="0.3">
      <c r="A13" s="53">
        <v>1984</v>
      </c>
      <c r="B13" s="129">
        <v>1600</v>
      </c>
      <c r="C13" s="129">
        <v>20</v>
      </c>
      <c r="D13" s="129">
        <v>100</v>
      </c>
      <c r="E13" s="61"/>
      <c r="F13" s="129">
        <v>4350</v>
      </c>
      <c r="G13" s="4"/>
      <c r="H13" s="61">
        <v>5300</v>
      </c>
      <c r="I13" s="129">
        <v>1000</v>
      </c>
      <c r="J13" s="129">
        <v>6300</v>
      </c>
      <c r="K13" s="112" t="b">
        <f t="shared" si="0"/>
        <v>1</v>
      </c>
    </row>
    <row r="14" spans="1:11" ht="12" customHeight="1" x14ac:dyDescent="0.3">
      <c r="A14" s="53">
        <v>1985</v>
      </c>
      <c r="B14" s="129">
        <v>1518</v>
      </c>
      <c r="C14" s="129">
        <v>20</v>
      </c>
      <c r="D14" s="129">
        <v>74</v>
      </c>
      <c r="E14" s="61"/>
      <c r="F14" s="129">
        <v>4150</v>
      </c>
      <c r="G14" s="4"/>
      <c r="H14" s="61">
        <v>5153</v>
      </c>
      <c r="I14" s="129">
        <v>757</v>
      </c>
      <c r="J14" s="129">
        <v>5910</v>
      </c>
      <c r="K14" s="112" t="b">
        <f t="shared" si="0"/>
        <v>1</v>
      </c>
    </row>
    <row r="15" spans="1:11" ht="12" customHeight="1" x14ac:dyDescent="0.3">
      <c r="A15" s="53">
        <v>1986</v>
      </c>
      <c r="B15" s="129">
        <v>965</v>
      </c>
      <c r="C15" s="129">
        <v>20</v>
      </c>
      <c r="D15" s="129">
        <v>194</v>
      </c>
      <c r="E15" s="61"/>
      <c r="F15" s="129">
        <v>7894</v>
      </c>
      <c r="G15" s="4"/>
      <c r="H15" s="61">
        <v>8890</v>
      </c>
      <c r="I15" s="129">
        <v>290</v>
      </c>
      <c r="J15" s="129">
        <v>9180</v>
      </c>
      <c r="K15" s="112" t="b">
        <f t="shared" si="0"/>
        <v>1</v>
      </c>
    </row>
    <row r="16" spans="1:11" ht="12" customHeight="1" x14ac:dyDescent="0.3">
      <c r="A16" s="53">
        <v>1987</v>
      </c>
      <c r="B16" s="129">
        <v>3851</v>
      </c>
      <c r="C16" s="129">
        <v>20</v>
      </c>
      <c r="D16" s="129">
        <v>175</v>
      </c>
      <c r="E16" s="61"/>
      <c r="F16" s="129">
        <v>6557</v>
      </c>
      <c r="G16" s="4"/>
      <c r="H16" s="61">
        <v>10045</v>
      </c>
      <c r="I16" s="129">
        <v>593</v>
      </c>
      <c r="J16" s="129">
        <v>10638</v>
      </c>
      <c r="K16" s="112" t="b">
        <f t="shared" si="0"/>
        <v>1</v>
      </c>
    </row>
    <row r="17" spans="1:11" ht="12" customHeight="1" x14ac:dyDescent="0.3">
      <c r="A17" s="53">
        <v>1988</v>
      </c>
      <c r="B17" s="129">
        <v>2556</v>
      </c>
      <c r="C17" s="129">
        <v>20</v>
      </c>
      <c r="D17" s="129">
        <v>333</v>
      </c>
      <c r="E17" s="61"/>
      <c r="F17" s="129">
        <v>9494</v>
      </c>
      <c r="G17" s="4"/>
      <c r="H17" s="61">
        <v>11000</v>
      </c>
      <c r="I17" s="129">
        <v>1505</v>
      </c>
      <c r="J17" s="129">
        <v>12505</v>
      </c>
      <c r="K17" s="112" t="b">
        <f t="shared" si="0"/>
        <v>1</v>
      </c>
    </row>
    <row r="18" spans="1:11" ht="12" customHeight="1" x14ac:dyDescent="0.3">
      <c r="A18" s="53">
        <v>1989</v>
      </c>
      <c r="B18" s="129">
        <v>2519</v>
      </c>
      <c r="C18" s="129">
        <v>20</v>
      </c>
      <c r="D18" s="129">
        <v>200</v>
      </c>
      <c r="E18" s="61"/>
      <c r="F18" s="129">
        <v>9324</v>
      </c>
      <c r="G18" s="4"/>
      <c r="H18" s="61">
        <v>11154</v>
      </c>
      <c r="I18" s="129">
        <v>1059</v>
      </c>
      <c r="J18" s="129">
        <v>12213</v>
      </c>
      <c r="K18" s="112" t="b">
        <f t="shared" si="0"/>
        <v>1</v>
      </c>
    </row>
    <row r="19" spans="1:11" ht="12" customHeight="1" x14ac:dyDescent="0.3">
      <c r="A19" s="53">
        <v>1990</v>
      </c>
      <c r="B19" s="129">
        <v>2260</v>
      </c>
      <c r="C19" s="129">
        <v>20</v>
      </c>
      <c r="D19" s="129">
        <v>169</v>
      </c>
      <c r="E19" s="61"/>
      <c r="F19" s="129">
        <v>10569</v>
      </c>
      <c r="G19" s="4"/>
      <c r="H19" s="61">
        <v>12297</v>
      </c>
      <c r="I19" s="129">
        <v>858</v>
      </c>
      <c r="J19" s="129">
        <v>13155</v>
      </c>
      <c r="K19" s="112" t="b">
        <f t="shared" si="0"/>
        <v>1</v>
      </c>
    </row>
    <row r="20" spans="1:11" ht="12" customHeight="1" x14ac:dyDescent="0.3">
      <c r="A20" s="53">
        <v>1991</v>
      </c>
      <c r="B20" s="129">
        <v>1553</v>
      </c>
      <c r="C20" s="129">
        <v>20</v>
      </c>
      <c r="D20" s="129">
        <v>116</v>
      </c>
      <c r="E20" s="61"/>
      <c r="F20" s="129">
        <v>4795</v>
      </c>
      <c r="G20" s="4"/>
      <c r="H20" s="61">
        <v>5888</v>
      </c>
      <c r="I20" s="129">
        <v>705</v>
      </c>
      <c r="J20" s="129">
        <v>6593</v>
      </c>
      <c r="K20" s="112" t="b">
        <f t="shared" si="0"/>
        <v>1</v>
      </c>
    </row>
    <row r="21" spans="1:11" ht="12" customHeight="1" x14ac:dyDescent="0.3">
      <c r="A21" s="53">
        <v>1992</v>
      </c>
      <c r="B21" s="129">
        <v>1711</v>
      </c>
      <c r="C21" s="129">
        <v>20</v>
      </c>
      <c r="D21" s="129">
        <v>106</v>
      </c>
      <c r="E21" s="61"/>
      <c r="F21" s="129">
        <v>4911</v>
      </c>
      <c r="G21" s="4"/>
      <c r="H21" s="61">
        <v>6338</v>
      </c>
      <c r="I21" s="129">
        <v>542</v>
      </c>
      <c r="J21" s="129">
        <v>6880</v>
      </c>
      <c r="K21" s="112" t="b">
        <f t="shared" si="0"/>
        <v>1</v>
      </c>
    </row>
    <row r="22" spans="1:11" ht="12" customHeight="1" x14ac:dyDescent="0.3">
      <c r="A22" s="53">
        <v>1993</v>
      </c>
      <c r="B22" s="129">
        <v>1786</v>
      </c>
      <c r="C22" s="129">
        <v>20</v>
      </c>
      <c r="D22" s="129">
        <v>253</v>
      </c>
      <c r="E22" s="61"/>
      <c r="F22" s="129">
        <v>3463</v>
      </c>
      <c r="G22" s="4"/>
      <c r="H22" s="61">
        <v>5107</v>
      </c>
      <c r="I22" s="129">
        <v>560</v>
      </c>
      <c r="J22" s="129">
        <f>SUM(H22:I22)</f>
        <v>5667</v>
      </c>
      <c r="K22" s="112" t="b">
        <f t="shared" si="0"/>
        <v>1</v>
      </c>
    </row>
    <row r="23" spans="1:11" ht="12" customHeight="1" x14ac:dyDescent="0.3">
      <c r="A23" s="53">
        <v>1994</v>
      </c>
      <c r="B23" s="129">
        <v>2441</v>
      </c>
      <c r="C23" s="129">
        <v>20</v>
      </c>
      <c r="D23" s="129">
        <v>18</v>
      </c>
      <c r="E23" s="61"/>
      <c r="F23" s="129">
        <v>4233</v>
      </c>
      <c r="G23" s="4"/>
      <c r="H23" s="61">
        <v>5866</v>
      </c>
      <c r="I23" s="129">
        <v>988</v>
      </c>
      <c r="J23" s="129">
        <f t="shared" ref="J23:J34" si="1">SUM(H23:I23)</f>
        <v>6854</v>
      </c>
      <c r="K23" s="112" t="b">
        <f t="shared" si="0"/>
        <v>1</v>
      </c>
    </row>
    <row r="24" spans="1:11" ht="12" customHeight="1" x14ac:dyDescent="0.3">
      <c r="A24" s="53">
        <v>1995</v>
      </c>
      <c r="B24" s="129">
        <v>1809</v>
      </c>
      <c r="C24" s="129">
        <v>20</v>
      </c>
      <c r="D24" s="129">
        <v>52</v>
      </c>
      <c r="E24" s="61"/>
      <c r="F24" s="129">
        <v>3127</v>
      </c>
      <c r="G24" s="4"/>
      <c r="H24" s="61">
        <v>4355</v>
      </c>
      <c r="I24" s="129">
        <v>746</v>
      </c>
      <c r="J24" s="129">
        <f t="shared" si="1"/>
        <v>5101</v>
      </c>
      <c r="K24" s="112" t="b">
        <f t="shared" si="0"/>
        <v>1</v>
      </c>
    </row>
    <row r="25" spans="1:11" ht="12" customHeight="1" x14ac:dyDescent="0.3">
      <c r="A25" s="53">
        <v>1996</v>
      </c>
      <c r="B25" s="129">
        <v>1307</v>
      </c>
      <c r="C25" s="129">
        <v>20</v>
      </c>
      <c r="D25" s="129">
        <v>238</v>
      </c>
      <c r="E25" s="61"/>
      <c r="F25" s="129">
        <v>4218</v>
      </c>
      <c r="G25" s="4"/>
      <c r="H25" s="61">
        <v>4693</v>
      </c>
      <c r="I25" s="129">
        <v>1234</v>
      </c>
      <c r="J25" s="129">
        <f t="shared" si="1"/>
        <v>5927</v>
      </c>
      <c r="K25" s="112" t="b">
        <f t="shared" si="0"/>
        <v>1</v>
      </c>
    </row>
    <row r="26" spans="1:11" ht="12" customHeight="1" x14ac:dyDescent="0.3">
      <c r="A26" s="53">
        <v>1997</v>
      </c>
      <c r="B26" s="129">
        <v>1708</v>
      </c>
      <c r="C26" s="129">
        <v>20</v>
      </c>
      <c r="D26" s="129">
        <v>210</v>
      </c>
      <c r="E26" s="61"/>
      <c r="F26" s="129">
        <v>2872</v>
      </c>
      <c r="G26" s="4"/>
      <c r="H26" s="61">
        <v>4122</v>
      </c>
      <c r="I26" s="129">
        <v>823</v>
      </c>
      <c r="J26" s="129">
        <f t="shared" si="1"/>
        <v>4945</v>
      </c>
      <c r="K26" s="112" t="b">
        <f t="shared" si="0"/>
        <v>1</v>
      </c>
    </row>
    <row r="27" spans="1:11" ht="12" customHeight="1" x14ac:dyDescent="0.3">
      <c r="A27" s="53">
        <v>1998</v>
      </c>
      <c r="B27" s="129">
        <v>804</v>
      </c>
      <c r="C27" s="129">
        <v>20</v>
      </c>
      <c r="D27" s="129">
        <v>347</v>
      </c>
      <c r="E27" s="61"/>
      <c r="F27" s="129">
        <v>3859</v>
      </c>
      <c r="G27" s="4"/>
      <c r="H27" s="61">
        <v>5009</v>
      </c>
      <c r="I27" s="129">
        <v>164</v>
      </c>
      <c r="J27" s="129">
        <f t="shared" si="1"/>
        <v>5173</v>
      </c>
      <c r="K27" s="112" t="b">
        <f t="shared" si="0"/>
        <v>1</v>
      </c>
    </row>
    <row r="28" spans="1:11" ht="12" customHeight="1" x14ac:dyDescent="0.3">
      <c r="A28" s="53">
        <v>1999</v>
      </c>
      <c r="B28" s="129">
        <v>947</v>
      </c>
      <c r="C28" s="129">
        <v>20</v>
      </c>
      <c r="D28" s="129">
        <v>93</v>
      </c>
      <c r="E28" s="61"/>
      <c r="F28" s="129">
        <v>1918</v>
      </c>
      <c r="G28" s="4"/>
      <c r="H28" s="61">
        <v>2885</v>
      </c>
      <c r="I28" s="129">
        <v>220</v>
      </c>
      <c r="J28" s="129">
        <f t="shared" si="1"/>
        <v>3105</v>
      </c>
      <c r="K28" s="112" t="b">
        <f t="shared" si="0"/>
        <v>1</v>
      </c>
    </row>
    <row r="29" spans="1:11" ht="12" customHeight="1" x14ac:dyDescent="0.3">
      <c r="A29" s="53">
        <v>2000</v>
      </c>
      <c r="B29" s="129">
        <v>262</v>
      </c>
      <c r="C29" s="129">
        <v>20</v>
      </c>
      <c r="D29" s="129">
        <v>50</v>
      </c>
      <c r="E29" s="61"/>
      <c r="F29" s="129">
        <v>3755</v>
      </c>
      <c r="G29" s="4"/>
      <c r="H29" s="61">
        <v>3752</v>
      </c>
      <c r="I29" s="129">
        <v>395</v>
      </c>
      <c r="J29" s="129">
        <f t="shared" si="1"/>
        <v>4147</v>
      </c>
      <c r="K29" s="112" t="b">
        <f t="shared" si="0"/>
        <v>1</v>
      </c>
    </row>
    <row r="30" spans="1:11" ht="12" customHeight="1" x14ac:dyDescent="0.3">
      <c r="A30" s="53">
        <v>2001</v>
      </c>
      <c r="B30" s="129">
        <v>1366</v>
      </c>
      <c r="C30" s="129">
        <v>64</v>
      </c>
      <c r="D30" s="129">
        <v>285</v>
      </c>
      <c r="E30" s="61"/>
      <c r="F30" s="129">
        <v>3066</v>
      </c>
      <c r="G30" s="4"/>
      <c r="H30" s="129">
        <v>3571</v>
      </c>
      <c r="I30" s="129">
        <v>1204</v>
      </c>
      <c r="J30" s="129">
        <f t="shared" si="1"/>
        <v>4775</v>
      </c>
      <c r="K30" s="112" t="b">
        <f t="shared" si="0"/>
        <v>1</v>
      </c>
    </row>
    <row r="31" spans="1:11" ht="12" customHeight="1" x14ac:dyDescent="0.3">
      <c r="A31" s="53">
        <v>2002</v>
      </c>
      <c r="B31" s="129">
        <v>2887</v>
      </c>
      <c r="C31" s="129">
        <v>69</v>
      </c>
      <c r="D31" s="129">
        <v>20</v>
      </c>
      <c r="E31" s="61"/>
      <c r="F31" s="129">
        <v>2598</v>
      </c>
      <c r="G31" s="4"/>
      <c r="H31" s="129">
        <v>4385</v>
      </c>
      <c r="I31" s="129">
        <v>1186</v>
      </c>
      <c r="J31" s="129">
        <f t="shared" si="1"/>
        <v>5571</v>
      </c>
      <c r="K31" s="112" t="b">
        <f t="shared" si="0"/>
        <v>1</v>
      </c>
    </row>
    <row r="32" spans="1:11" ht="12" customHeight="1" x14ac:dyDescent="0.3">
      <c r="A32" s="53">
        <v>2003</v>
      </c>
      <c r="B32" s="129">
        <v>1322</v>
      </c>
      <c r="C32" s="129">
        <v>92.627019999999987</v>
      </c>
      <c r="D32" s="129">
        <v>278</v>
      </c>
      <c r="E32" s="61"/>
      <c r="F32" s="129">
        <v>4971</v>
      </c>
      <c r="G32" s="4"/>
      <c r="H32" s="129">
        <v>5183</v>
      </c>
      <c r="I32" s="129">
        <v>1428</v>
      </c>
      <c r="J32" s="129">
        <f t="shared" si="1"/>
        <v>6611</v>
      </c>
      <c r="K32" s="112" t="b">
        <f t="shared" si="0"/>
        <v>1</v>
      </c>
    </row>
    <row r="33" spans="1:11" ht="12" customHeight="1" x14ac:dyDescent="0.3">
      <c r="A33" s="53">
        <v>2004</v>
      </c>
      <c r="B33" s="129">
        <v>1228</v>
      </c>
      <c r="C33" s="129">
        <v>93.439049999999995</v>
      </c>
      <c r="D33" s="129">
        <v>370</v>
      </c>
      <c r="E33" s="61"/>
      <c r="F33" s="129">
        <v>5173</v>
      </c>
      <c r="G33" s="4"/>
      <c r="H33" s="129">
        <v>4846</v>
      </c>
      <c r="I33" s="129">
        <v>2018</v>
      </c>
      <c r="J33" s="129">
        <f t="shared" si="1"/>
        <v>6864</v>
      </c>
      <c r="K33" s="112" t="b">
        <f t="shared" si="0"/>
        <v>1</v>
      </c>
    </row>
    <row r="34" spans="1:11" ht="12" customHeight="1" x14ac:dyDescent="0.3">
      <c r="A34" s="53">
        <v>2005</v>
      </c>
      <c r="B34" s="129">
        <v>1648</v>
      </c>
      <c r="C34" s="129">
        <v>90</v>
      </c>
      <c r="D34" s="129">
        <v>441</v>
      </c>
      <c r="E34" s="61"/>
      <c r="F34" s="129">
        <v>4578</v>
      </c>
      <c r="G34" s="4"/>
      <c r="H34" s="129">
        <v>4542</v>
      </c>
      <c r="I34" s="129">
        <v>2213</v>
      </c>
      <c r="J34" s="129">
        <f t="shared" si="1"/>
        <v>6755</v>
      </c>
      <c r="K34" s="112" t="b">
        <f t="shared" si="0"/>
        <v>1</v>
      </c>
    </row>
    <row r="35" spans="1:11" ht="12" customHeight="1" x14ac:dyDescent="0.3">
      <c r="A35" s="53">
        <v>2006</v>
      </c>
      <c r="B35" s="129">
        <v>1079</v>
      </c>
      <c r="C35" s="129">
        <v>57</v>
      </c>
      <c r="D35" s="129">
        <v>71</v>
      </c>
      <c r="E35" s="61"/>
      <c r="F35" s="129">
        <v>3050</v>
      </c>
      <c r="G35" s="4"/>
      <c r="H35" s="129">
        <v>3253</v>
      </c>
      <c r="I35" s="129">
        <v>1005</v>
      </c>
      <c r="J35" s="129">
        <v>4258</v>
      </c>
      <c r="K35" s="112" t="b">
        <f t="shared" si="0"/>
        <v>1</v>
      </c>
    </row>
    <row r="36" spans="1:11" ht="12" customHeight="1" x14ac:dyDescent="0.3">
      <c r="A36" s="53">
        <v>2007</v>
      </c>
      <c r="B36" s="129">
        <v>631</v>
      </c>
      <c r="C36" s="129">
        <v>20.437541136121709</v>
      </c>
      <c r="D36" s="129">
        <v>74.257538229872523</v>
      </c>
      <c r="E36" s="61"/>
      <c r="F36" s="129">
        <v>878</v>
      </c>
      <c r="G36" s="61"/>
      <c r="H36" s="129">
        <v>1329</v>
      </c>
      <c r="I36" s="129">
        <v>285</v>
      </c>
      <c r="J36" s="129">
        <v>1614</v>
      </c>
      <c r="K36" s="112" t="b">
        <f t="shared" si="0"/>
        <v>1</v>
      </c>
    </row>
    <row r="37" spans="1:11" ht="12" customHeight="1" x14ac:dyDescent="0.3">
      <c r="A37" s="53">
        <v>2008</v>
      </c>
      <c r="B37" s="129">
        <v>1020</v>
      </c>
      <c r="C37" s="129">
        <v>58</v>
      </c>
      <c r="D37" s="129">
        <v>0</v>
      </c>
      <c r="E37" s="61"/>
      <c r="F37" s="129">
        <v>3081</v>
      </c>
      <c r="G37" s="61"/>
      <c r="H37" s="129">
        <v>3525</v>
      </c>
      <c r="I37" s="129">
        <v>674</v>
      </c>
      <c r="J37" s="129">
        <v>4199</v>
      </c>
      <c r="K37" s="112" t="b">
        <f t="shared" si="0"/>
        <v>1</v>
      </c>
    </row>
    <row r="38" spans="1:11" ht="12" customHeight="1" x14ac:dyDescent="0.3">
      <c r="A38" s="53">
        <v>2009</v>
      </c>
      <c r="B38" s="129">
        <v>1522</v>
      </c>
      <c r="C38" s="129">
        <v>81</v>
      </c>
      <c r="D38" s="129">
        <v>203</v>
      </c>
      <c r="E38" s="61"/>
      <c r="F38" s="129">
        <v>4156</v>
      </c>
      <c r="G38" s="61"/>
      <c r="H38" s="129">
        <v>5166</v>
      </c>
      <c r="I38" s="129">
        <v>831</v>
      </c>
      <c r="J38" s="129">
        <v>5997</v>
      </c>
      <c r="K38" s="112" t="b">
        <f t="shared" si="0"/>
        <v>1</v>
      </c>
    </row>
    <row r="39" spans="1:11" ht="12" customHeight="1" x14ac:dyDescent="0.3">
      <c r="A39" s="53">
        <v>2010</v>
      </c>
      <c r="B39" s="129">
        <v>1722</v>
      </c>
      <c r="C39" s="129">
        <v>79</v>
      </c>
      <c r="D39" s="129">
        <v>169</v>
      </c>
      <c r="E39" s="61"/>
      <c r="F39" s="129">
        <v>4022</v>
      </c>
      <c r="G39" s="61"/>
      <c r="H39" s="129">
        <v>4171</v>
      </c>
      <c r="I39" s="129">
        <v>1759</v>
      </c>
      <c r="J39" s="129">
        <v>5930</v>
      </c>
      <c r="K39" s="112" t="b">
        <f t="shared" si="0"/>
        <v>1</v>
      </c>
    </row>
    <row r="40" spans="1:11" ht="12" customHeight="1" x14ac:dyDescent="0.3">
      <c r="A40" s="53">
        <v>2011</v>
      </c>
      <c r="B40" s="129">
        <v>2327</v>
      </c>
      <c r="C40" s="129">
        <v>85</v>
      </c>
      <c r="D40" s="129">
        <v>417</v>
      </c>
      <c r="E40" s="61"/>
      <c r="F40" s="129">
        <v>3857</v>
      </c>
      <c r="G40" s="61"/>
      <c r="H40" s="129">
        <v>4724</v>
      </c>
      <c r="I40" s="129">
        <v>1782</v>
      </c>
      <c r="J40" s="129">
        <v>6506</v>
      </c>
      <c r="K40" s="112" t="b">
        <f t="shared" si="0"/>
        <v>1</v>
      </c>
    </row>
    <row r="41" spans="1:11" ht="12" customHeight="1" x14ac:dyDescent="0.3">
      <c r="A41" s="53">
        <v>2012</v>
      </c>
      <c r="B41" s="129">
        <v>2722</v>
      </c>
      <c r="C41" s="129">
        <v>84</v>
      </c>
      <c r="D41" s="129">
        <v>302</v>
      </c>
      <c r="E41" s="61"/>
      <c r="F41" s="129">
        <v>3706</v>
      </c>
      <c r="G41" s="61"/>
      <c r="H41" s="129">
        <v>5551</v>
      </c>
      <c r="I41" s="129">
        <v>927</v>
      </c>
      <c r="J41" s="129">
        <v>6478</v>
      </c>
      <c r="K41" s="112" t="b">
        <f t="shared" si="0"/>
        <v>1</v>
      </c>
    </row>
    <row r="42" spans="1:11" ht="12" customHeight="1" x14ac:dyDescent="0.3">
      <c r="A42" s="53">
        <v>2013</v>
      </c>
      <c r="B42" s="129">
        <v>1943</v>
      </c>
      <c r="C42" s="129">
        <v>60</v>
      </c>
      <c r="D42" s="129">
        <v>369</v>
      </c>
      <c r="E42" s="129"/>
      <c r="F42" s="129">
        <v>2582</v>
      </c>
      <c r="G42" s="129"/>
      <c r="H42" s="129">
        <v>3790</v>
      </c>
      <c r="I42" s="129">
        <v>899</v>
      </c>
      <c r="J42" s="129">
        <v>4689</v>
      </c>
      <c r="K42" s="112" t="b">
        <f t="shared" si="0"/>
        <v>1</v>
      </c>
    </row>
    <row r="43" spans="1:11" ht="12" customHeight="1" x14ac:dyDescent="0.3">
      <c r="A43" s="53">
        <v>2014</v>
      </c>
      <c r="B43" s="129">
        <v>1142.3001452640424</v>
      </c>
      <c r="C43" s="129">
        <v>70.303711467166821</v>
      </c>
      <c r="D43" s="129">
        <v>117</v>
      </c>
      <c r="E43" s="129"/>
      <c r="F43" s="129">
        <v>3806</v>
      </c>
      <c r="G43" s="129"/>
      <c r="H43" s="129">
        <v>3023.1219097044141</v>
      </c>
      <c r="I43" s="129">
        <v>2096.5088492928367</v>
      </c>
      <c r="J43" s="129">
        <v>5119.6307589972512</v>
      </c>
      <c r="K43" s="112" t="b">
        <f t="shared" si="0"/>
        <v>1</v>
      </c>
    </row>
    <row r="44" spans="1:11" ht="12" customHeight="1" x14ac:dyDescent="0.3">
      <c r="A44" s="53">
        <v>2015</v>
      </c>
      <c r="B44" s="129">
        <v>1334.9999999999998</v>
      </c>
      <c r="C44" s="129">
        <v>102.32959</v>
      </c>
      <c r="D44" s="129">
        <v>583</v>
      </c>
      <c r="E44" s="129" t="s">
        <v>310</v>
      </c>
      <c r="F44" s="129">
        <v>5483</v>
      </c>
      <c r="G44" s="129"/>
      <c r="H44" s="129">
        <v>5088.5278922690231</v>
      </c>
      <c r="I44" s="129">
        <v>2394.7392020833863</v>
      </c>
      <c r="J44" s="129">
        <v>7483.2670943524099</v>
      </c>
      <c r="K44" s="112" t="b">
        <f t="shared" si="0"/>
        <v>1</v>
      </c>
    </row>
    <row r="45" spans="1:11" ht="12" customHeight="1" x14ac:dyDescent="0.3">
      <c r="A45" s="53">
        <v>2016</v>
      </c>
      <c r="B45" s="129">
        <v>858.89791296377518</v>
      </c>
      <c r="C45" s="129">
        <v>54.685318920934129</v>
      </c>
      <c r="D45" s="129">
        <v>9</v>
      </c>
      <c r="E45" s="129" t="s">
        <v>310</v>
      </c>
      <c r="F45" s="129">
        <v>3035</v>
      </c>
      <c r="G45" s="129"/>
      <c r="H45" s="129">
        <v>3166.0063710136446</v>
      </c>
      <c r="I45" s="129">
        <v>777.75383451286575</v>
      </c>
      <c r="J45" s="129">
        <v>3943.7602055265106</v>
      </c>
      <c r="K45" s="112" t="b">
        <f t="shared" si="0"/>
        <v>1</v>
      </c>
    </row>
    <row r="46" spans="1:11" ht="12" customHeight="1" x14ac:dyDescent="0.3">
      <c r="A46" s="53">
        <v>2017</v>
      </c>
      <c r="B46" s="129">
        <v>1551</v>
      </c>
      <c r="C46" s="129">
        <v>58</v>
      </c>
      <c r="D46" s="129">
        <v>20</v>
      </c>
      <c r="E46" s="129" t="s">
        <v>310</v>
      </c>
      <c r="F46" s="129">
        <v>2822</v>
      </c>
      <c r="G46" s="129"/>
      <c r="H46" s="129">
        <v>3521.8793973534512</v>
      </c>
      <c r="I46" s="129">
        <v>897.18260764241518</v>
      </c>
      <c r="J46" s="129">
        <v>4419.0620049958661</v>
      </c>
      <c r="K46" s="112" t="b">
        <f t="shared" si="0"/>
        <v>1</v>
      </c>
    </row>
    <row r="47" spans="1:11" ht="12" customHeight="1" x14ac:dyDescent="0.3">
      <c r="A47" s="53">
        <v>2018</v>
      </c>
      <c r="B47" s="129">
        <v>860</v>
      </c>
      <c r="C47" s="129">
        <v>42</v>
      </c>
      <c r="D47" s="129">
        <v>10</v>
      </c>
      <c r="E47" s="129" t="s">
        <v>310</v>
      </c>
      <c r="F47" s="129">
        <v>2207</v>
      </c>
      <c r="G47" s="129"/>
      <c r="H47" s="129">
        <v>2391.3110263939648</v>
      </c>
      <c r="I47" s="129">
        <v>723.73360655062493</v>
      </c>
      <c r="J47" s="129">
        <v>3115.0446329445895</v>
      </c>
      <c r="K47" s="112" t="b">
        <f t="shared" si="0"/>
        <v>1</v>
      </c>
    </row>
    <row r="48" spans="1:11" ht="12" customHeight="1" x14ac:dyDescent="0.3">
      <c r="A48" s="53">
        <v>2019</v>
      </c>
      <c r="B48" s="129">
        <v>1387</v>
      </c>
      <c r="C48" s="129">
        <v>56</v>
      </c>
      <c r="D48" s="129">
        <v>218</v>
      </c>
      <c r="E48" s="129" t="s">
        <v>310</v>
      </c>
      <c r="F48" s="129">
        <v>2663</v>
      </c>
      <c r="G48" s="129"/>
      <c r="H48" s="129">
        <v>3709.1756560152667</v>
      </c>
      <c r="I48" s="129">
        <v>610.73217181549307</v>
      </c>
      <c r="J48" s="129">
        <v>4319.9078278307597</v>
      </c>
      <c r="K48" s="112" t="b">
        <f t="shared" si="0"/>
        <v>1</v>
      </c>
    </row>
    <row r="49" spans="1:11" ht="12" customHeight="1" x14ac:dyDescent="0.3">
      <c r="A49" s="53">
        <v>2020</v>
      </c>
      <c r="B49" s="129">
        <v>2784</v>
      </c>
      <c r="C49" s="129">
        <v>226</v>
      </c>
      <c r="D49" s="129">
        <v>497</v>
      </c>
      <c r="E49" s="129" t="s">
        <v>310</v>
      </c>
      <c r="F49" s="129">
        <v>3622</v>
      </c>
      <c r="G49" s="129"/>
      <c r="H49" s="129">
        <v>6377</v>
      </c>
      <c r="I49" s="129">
        <v>744</v>
      </c>
      <c r="J49" s="129">
        <v>7121</v>
      </c>
      <c r="K49" s="112" t="b">
        <f t="shared" si="0"/>
        <v>1</v>
      </c>
    </row>
    <row r="50" spans="1:11" ht="12" customHeight="1" x14ac:dyDescent="0.3">
      <c r="A50" s="53">
        <v>2021</v>
      </c>
      <c r="B50" s="129">
        <v>1540</v>
      </c>
      <c r="C50" s="129">
        <v>50</v>
      </c>
      <c r="D50" s="129">
        <v>133</v>
      </c>
      <c r="E50" s="129" t="s">
        <v>310</v>
      </c>
      <c r="F50" s="129">
        <v>3364</v>
      </c>
      <c r="G50" s="129"/>
      <c r="H50" s="129">
        <v>4567</v>
      </c>
      <c r="I50" s="129">
        <v>513</v>
      </c>
      <c r="J50" s="129">
        <v>5080</v>
      </c>
      <c r="K50" s="112" t="b">
        <f t="shared" si="0"/>
        <v>1</v>
      </c>
    </row>
    <row r="51" spans="1:11" ht="12" customHeight="1" x14ac:dyDescent="0.3">
      <c r="A51" s="53" t="s">
        <v>609</v>
      </c>
      <c r="B51" s="129">
        <v>3242</v>
      </c>
      <c r="C51" s="129">
        <v>193</v>
      </c>
      <c r="D51" s="129">
        <v>275</v>
      </c>
      <c r="E51" s="129" t="s">
        <v>310</v>
      </c>
      <c r="F51" s="129">
        <v>1784</v>
      </c>
      <c r="G51" s="129"/>
      <c r="H51" s="129">
        <v>4835</v>
      </c>
      <c r="I51" s="129">
        <v>652</v>
      </c>
      <c r="J51" s="129">
        <v>5487</v>
      </c>
      <c r="K51" s="112" t="b">
        <f t="shared" si="0"/>
        <v>1</v>
      </c>
    </row>
    <row r="52" spans="1:11" ht="12" customHeight="1" x14ac:dyDescent="0.3">
      <c r="A52" s="53" t="s">
        <v>364</v>
      </c>
      <c r="B52" s="129">
        <v>1212</v>
      </c>
      <c r="C52" s="129" t="s">
        <v>310</v>
      </c>
      <c r="D52" s="129" t="s">
        <v>310</v>
      </c>
      <c r="E52" s="129" t="s">
        <v>310</v>
      </c>
      <c r="F52" s="129" t="s">
        <v>310</v>
      </c>
      <c r="G52" s="129"/>
      <c r="H52" s="129" t="s">
        <v>310</v>
      </c>
      <c r="I52" s="129" t="s">
        <v>310</v>
      </c>
      <c r="J52" s="129" t="s">
        <v>310</v>
      </c>
    </row>
    <row r="53" spans="1:11" ht="12" customHeight="1" x14ac:dyDescent="0.3">
      <c r="A53" s="207" t="s">
        <v>130</v>
      </c>
      <c r="B53" s="118"/>
      <c r="C53" s="118"/>
      <c r="D53" s="118"/>
      <c r="E53" s="118"/>
      <c r="F53" s="118" t="s">
        <v>707</v>
      </c>
      <c r="G53" s="118"/>
      <c r="H53" s="118"/>
      <c r="I53" s="118"/>
      <c r="J53" s="118"/>
      <c r="K53" s="657">
        <f>GEOMEAN(F49:F51)</f>
        <v>2790.8281467375755</v>
      </c>
    </row>
    <row r="54" spans="1:11" ht="12" customHeight="1" x14ac:dyDescent="0.3">
      <c r="A54" s="957" t="s">
        <v>708</v>
      </c>
      <c r="B54" s="957"/>
      <c r="C54" s="957"/>
      <c r="D54" s="957"/>
      <c r="E54" s="957"/>
      <c r="F54" s="957"/>
      <c r="G54" s="957"/>
      <c r="H54" s="957"/>
      <c r="I54" s="957"/>
      <c r="J54" s="957"/>
    </row>
    <row r="55" spans="1:11" ht="12" customHeight="1" x14ac:dyDescent="0.3">
      <c r="A55" s="946"/>
      <c r="B55" s="946"/>
      <c r="C55" s="946"/>
      <c r="D55" s="946"/>
      <c r="E55" s="946"/>
      <c r="F55" s="946"/>
      <c r="G55" s="946"/>
      <c r="H55" s="946"/>
      <c r="I55" s="946"/>
      <c r="J55" s="946"/>
    </row>
    <row r="56" spans="1:11" ht="12" customHeight="1" x14ac:dyDescent="0.3">
      <c r="A56" s="946"/>
      <c r="B56" s="946"/>
      <c r="C56" s="946"/>
      <c r="D56" s="946"/>
      <c r="E56" s="946"/>
      <c r="F56" s="946"/>
      <c r="G56" s="946"/>
      <c r="H56" s="946"/>
      <c r="I56" s="946"/>
      <c r="J56" s="946"/>
    </row>
    <row r="57" spans="1:11" ht="9.75" customHeight="1" x14ac:dyDescent="0.3">
      <c r="A57" s="946"/>
      <c r="B57" s="946"/>
      <c r="C57" s="946"/>
      <c r="D57" s="946"/>
      <c r="E57" s="946"/>
      <c r="F57" s="946"/>
      <c r="G57" s="946"/>
      <c r="H57" s="946"/>
      <c r="I57" s="946"/>
      <c r="J57" s="946"/>
    </row>
    <row r="58" spans="1:11" ht="12" customHeight="1" x14ac:dyDescent="0.3">
      <c r="A58" s="946" t="s">
        <v>709</v>
      </c>
      <c r="B58" s="946"/>
      <c r="C58" s="946"/>
      <c r="D58" s="946"/>
      <c r="E58" s="946"/>
      <c r="F58" s="946"/>
      <c r="G58" s="946"/>
      <c r="H58" s="946"/>
      <c r="I58" s="946"/>
      <c r="J58" s="946"/>
    </row>
    <row r="59" spans="1:11" ht="12" customHeight="1" x14ac:dyDescent="0.3">
      <c r="A59" s="946"/>
      <c r="B59" s="946"/>
      <c r="C59" s="946"/>
      <c r="D59" s="946"/>
      <c r="E59" s="946"/>
      <c r="F59" s="946"/>
      <c r="G59" s="946"/>
      <c r="H59" s="946"/>
      <c r="I59" s="946"/>
      <c r="J59" s="946"/>
    </row>
    <row r="60" spans="1:11" ht="12" customHeight="1" x14ac:dyDescent="0.3">
      <c r="A60" s="956" t="s">
        <v>710</v>
      </c>
      <c r="B60" s="956"/>
      <c r="C60" s="956"/>
      <c r="D60" s="956"/>
      <c r="E60" s="956"/>
      <c r="F60" s="956"/>
      <c r="G60" s="956"/>
      <c r="H60" s="956"/>
      <c r="I60" s="956"/>
      <c r="J60" s="956"/>
    </row>
    <row r="61" spans="1:11" ht="12" customHeight="1" x14ac:dyDescent="0.3">
      <c r="A61" s="956" t="s">
        <v>711</v>
      </c>
      <c r="B61" s="956"/>
      <c r="C61" s="956"/>
      <c r="D61" s="956"/>
      <c r="E61" s="956"/>
      <c r="F61" s="956"/>
      <c r="G61" s="956"/>
      <c r="H61" s="956"/>
      <c r="I61" s="956"/>
      <c r="J61" s="956"/>
    </row>
    <row r="62" spans="1:11" ht="12" customHeight="1" x14ac:dyDescent="0.3">
      <c r="A62" s="63" t="s">
        <v>69</v>
      </c>
      <c r="B62" s="63"/>
      <c r="C62" s="63"/>
      <c r="D62" s="63"/>
      <c r="E62" s="63"/>
      <c r="F62" s="63"/>
      <c r="G62" s="63"/>
      <c r="H62" s="63"/>
      <c r="I62" s="63"/>
      <c r="J62" s="63"/>
    </row>
    <row r="63" spans="1:11" ht="12" customHeight="1" x14ac:dyDescent="0.3">
      <c r="A63" s="956" t="s">
        <v>712</v>
      </c>
      <c r="B63" s="956"/>
      <c r="C63" s="956"/>
      <c r="D63" s="956"/>
      <c r="E63" s="956"/>
      <c r="F63" s="956"/>
      <c r="G63" s="956"/>
      <c r="H63" s="956"/>
      <c r="I63" s="956"/>
      <c r="J63" s="956"/>
    </row>
    <row r="68" spans="1:10" s="282" customFormat="1" ht="12" customHeight="1" x14ac:dyDescent="0.3">
      <c r="A68" s="243"/>
      <c r="B68" s="244"/>
      <c r="C68" s="244"/>
      <c r="D68" s="244"/>
      <c r="E68" s="244"/>
      <c r="F68" s="244"/>
      <c r="G68" s="244"/>
      <c r="H68" s="244"/>
      <c r="I68" s="244"/>
      <c r="J68" s="244"/>
    </row>
    <row r="77" spans="1:10" ht="12" customHeight="1" x14ac:dyDescent="0.3">
      <c r="A77" s="1052" t="s">
        <v>704</v>
      </c>
      <c r="B77" s="1052"/>
      <c r="C77" s="1052"/>
      <c r="D77" s="1052"/>
      <c r="E77" s="1052"/>
      <c r="F77" s="1052"/>
      <c r="G77" s="1052"/>
      <c r="H77" s="1052"/>
      <c r="I77" s="1052"/>
      <c r="J77" s="1052"/>
    </row>
    <row r="78" spans="1:10" ht="12" customHeight="1" x14ac:dyDescent="0.3">
      <c r="A78" s="824"/>
      <c r="B78" s="971" t="s">
        <v>689</v>
      </c>
      <c r="C78" s="971"/>
      <c r="D78" s="971"/>
      <c r="E78" s="827"/>
      <c r="F78" s="825"/>
      <c r="G78" s="827"/>
      <c r="H78" s="825"/>
      <c r="I78" s="825"/>
      <c r="J78" s="825"/>
    </row>
    <row r="79" spans="1:10" ht="12" customHeight="1" x14ac:dyDescent="0.3">
      <c r="A79" s="53"/>
      <c r="B79" s="358"/>
      <c r="C79" s="968" t="s">
        <v>680</v>
      </c>
      <c r="D79" s="358"/>
      <c r="E79" s="4"/>
      <c r="F79" s="356" t="s">
        <v>395</v>
      </c>
      <c r="G79" s="4"/>
      <c r="H79" s="1042" t="s">
        <v>681</v>
      </c>
      <c r="I79" s="1042"/>
      <c r="J79" s="1042"/>
    </row>
    <row r="80" spans="1:10" ht="12" customHeight="1" x14ac:dyDescent="0.3">
      <c r="A80" s="362" t="s">
        <v>8</v>
      </c>
      <c r="B80" s="355" t="s">
        <v>576</v>
      </c>
      <c r="C80" s="969"/>
      <c r="D80" s="2" t="s">
        <v>690</v>
      </c>
      <c r="E80" s="2"/>
      <c r="F80" s="2" t="s">
        <v>307</v>
      </c>
      <c r="G80" s="2"/>
      <c r="H80" s="2" t="s">
        <v>705</v>
      </c>
      <c r="I80" s="2" t="s">
        <v>706</v>
      </c>
      <c r="J80" s="2" t="s">
        <v>115</v>
      </c>
    </row>
    <row r="81" spans="1:10" ht="12" customHeight="1" x14ac:dyDescent="0.3">
      <c r="A81" s="90" t="s">
        <v>44</v>
      </c>
      <c r="B81" s="129">
        <f>AVERAGE(B10:B14)</f>
        <v>2103.6</v>
      </c>
      <c r="C81" s="129">
        <f>AVERAGE(C10:C14)</f>
        <v>20</v>
      </c>
      <c r="D81" s="129">
        <f>AVERAGE(D10:D14)</f>
        <v>134.80000000000001</v>
      </c>
      <c r="E81" s="61"/>
      <c r="F81" s="129">
        <f>AVERAGE(F10:F14)</f>
        <v>3930</v>
      </c>
      <c r="G81" s="61"/>
      <c r="H81" s="129">
        <f>AVERAGE(H10:H14)</f>
        <v>5690.6</v>
      </c>
      <c r="I81" s="129">
        <f>AVERAGE(I10:I14)</f>
        <v>591.4</v>
      </c>
      <c r="J81" s="129">
        <f>AVERAGE(J10:J14)</f>
        <v>6282</v>
      </c>
    </row>
    <row r="82" spans="1:10" ht="12" customHeight="1" x14ac:dyDescent="0.3">
      <c r="A82" s="90" t="s">
        <v>45</v>
      </c>
      <c r="B82" s="129">
        <f>AVERAGE(B15:B19)</f>
        <v>2430.1999999999998</v>
      </c>
      <c r="C82" s="129">
        <f>AVERAGE(C15:C19)</f>
        <v>20</v>
      </c>
      <c r="D82" s="129">
        <f>AVERAGE(D15:D19)</f>
        <v>214.2</v>
      </c>
      <c r="E82" s="129"/>
      <c r="F82" s="129">
        <f>AVERAGE(F15:F19)</f>
        <v>8767.6</v>
      </c>
      <c r="G82" s="129"/>
      <c r="H82" s="129">
        <f>AVERAGE(H15:H19)</f>
        <v>10677.2</v>
      </c>
      <c r="I82" s="129">
        <f>AVERAGE(I15:I19)</f>
        <v>861</v>
      </c>
      <c r="J82" s="129">
        <f>AVERAGE(J15:J19)</f>
        <v>11538.2</v>
      </c>
    </row>
    <row r="83" spans="1:10" ht="12" customHeight="1" x14ac:dyDescent="0.3">
      <c r="A83" s="90" t="s">
        <v>46</v>
      </c>
      <c r="B83" s="129">
        <f>AVERAGE(B20:B24)</f>
        <v>1860</v>
      </c>
      <c r="C83" s="129">
        <f>AVERAGE(C20:C24)</f>
        <v>20</v>
      </c>
      <c r="D83" s="129">
        <f>AVERAGE(D20:D24)</f>
        <v>109</v>
      </c>
      <c r="E83" s="129"/>
      <c r="F83" s="129">
        <f>AVERAGE(F20:F24)</f>
        <v>4105.8</v>
      </c>
      <c r="G83" s="129"/>
      <c r="H83" s="129">
        <f>AVERAGE(H20:H24)</f>
        <v>5510.8</v>
      </c>
      <c r="I83" s="129">
        <f>AVERAGE(I20:I24)</f>
        <v>708.2</v>
      </c>
      <c r="J83" s="129">
        <f>AVERAGE(J20:J24)</f>
        <v>6219</v>
      </c>
    </row>
    <row r="84" spans="1:10" ht="12" customHeight="1" x14ac:dyDescent="0.3">
      <c r="A84" s="117" t="s">
        <v>47</v>
      </c>
      <c r="B84" s="129">
        <f>AVERAGE(B25:B29)</f>
        <v>1005.6</v>
      </c>
      <c r="C84" s="129">
        <f t="shared" ref="C84:J84" si="2">AVERAGE(C25:C29)</f>
        <v>20</v>
      </c>
      <c r="D84" s="129">
        <f t="shared" si="2"/>
        <v>187.6</v>
      </c>
      <c r="E84" s="129"/>
      <c r="F84" s="129">
        <f t="shared" si="2"/>
        <v>3324.4</v>
      </c>
      <c r="G84" s="129"/>
      <c r="H84" s="129">
        <f t="shared" si="2"/>
        <v>4092.2</v>
      </c>
      <c r="I84" s="129">
        <f t="shared" si="2"/>
        <v>567.20000000000005</v>
      </c>
      <c r="J84" s="129">
        <f t="shared" si="2"/>
        <v>4659.3999999999996</v>
      </c>
    </row>
    <row r="85" spans="1:10" ht="12" customHeight="1" x14ac:dyDescent="0.3">
      <c r="A85" s="117" t="s">
        <v>48</v>
      </c>
      <c r="B85" s="129">
        <f>AVERAGE(B30:B34)</f>
        <v>1690.2</v>
      </c>
      <c r="C85" s="129">
        <f t="shared" ref="C85:J85" si="3">AVERAGE(C30:C34)</f>
        <v>81.813213999999988</v>
      </c>
      <c r="D85" s="129">
        <f t="shared" si="3"/>
        <v>278.8</v>
      </c>
      <c r="E85" s="129"/>
      <c r="F85" s="129">
        <f t="shared" si="3"/>
        <v>4077.2</v>
      </c>
      <c r="G85" s="129"/>
      <c r="H85" s="129">
        <f t="shared" si="3"/>
        <v>4505.3999999999996</v>
      </c>
      <c r="I85" s="129">
        <f t="shared" si="3"/>
        <v>1609.8</v>
      </c>
      <c r="J85" s="129">
        <f t="shared" si="3"/>
        <v>6115.2</v>
      </c>
    </row>
    <row r="86" spans="1:10" ht="12" customHeight="1" x14ac:dyDescent="0.3">
      <c r="A86" s="117" t="s">
        <v>49</v>
      </c>
      <c r="B86" s="129">
        <f>AVERAGE(B35:B39)</f>
        <v>1194.8</v>
      </c>
      <c r="C86" s="129">
        <f t="shared" ref="C86:J86" si="4">AVERAGE(C35:C39)</f>
        <v>59.08750822722434</v>
      </c>
      <c r="D86" s="129">
        <f t="shared" si="4"/>
        <v>103.45150764597452</v>
      </c>
      <c r="E86" s="129"/>
      <c r="F86" s="129">
        <f t="shared" si="4"/>
        <v>3037.4</v>
      </c>
      <c r="G86" s="129"/>
      <c r="H86" s="129">
        <f t="shared" si="4"/>
        <v>3488.8</v>
      </c>
      <c r="I86" s="129">
        <f t="shared" si="4"/>
        <v>910.8</v>
      </c>
      <c r="J86" s="129">
        <f t="shared" si="4"/>
        <v>4399.6000000000004</v>
      </c>
    </row>
    <row r="87" spans="1:10" ht="12" customHeight="1" x14ac:dyDescent="0.3">
      <c r="A87" s="53">
        <v>2011</v>
      </c>
      <c r="B87" s="129">
        <f t="shared" ref="B87:D97" si="5">B40</f>
        <v>2327</v>
      </c>
      <c r="C87" s="129">
        <f t="shared" si="5"/>
        <v>85</v>
      </c>
      <c r="D87" s="129">
        <f t="shared" si="5"/>
        <v>417</v>
      </c>
      <c r="E87" s="61"/>
      <c r="F87" s="129">
        <f t="shared" ref="F87:F97" si="6">F40</f>
        <v>3857</v>
      </c>
      <c r="G87" s="61"/>
      <c r="H87" s="129">
        <f t="shared" ref="H87:J97" si="7">H40</f>
        <v>4724</v>
      </c>
      <c r="I87" s="129">
        <f t="shared" si="7"/>
        <v>1782</v>
      </c>
      <c r="J87" s="129">
        <f t="shared" si="7"/>
        <v>6506</v>
      </c>
    </row>
    <row r="88" spans="1:10" ht="12" customHeight="1" x14ac:dyDescent="0.3">
      <c r="A88" s="53">
        <v>2012</v>
      </c>
      <c r="B88" s="129">
        <f t="shared" si="5"/>
        <v>2722</v>
      </c>
      <c r="C88" s="129">
        <f t="shared" si="5"/>
        <v>84</v>
      </c>
      <c r="D88" s="129">
        <f t="shared" si="5"/>
        <v>302</v>
      </c>
      <c r="E88" s="61"/>
      <c r="F88" s="129">
        <f t="shared" si="6"/>
        <v>3706</v>
      </c>
      <c r="G88" s="61"/>
      <c r="H88" s="129">
        <f t="shared" si="7"/>
        <v>5551</v>
      </c>
      <c r="I88" s="129">
        <f t="shared" si="7"/>
        <v>927</v>
      </c>
      <c r="J88" s="129">
        <f t="shared" si="7"/>
        <v>6478</v>
      </c>
    </row>
    <row r="89" spans="1:10" ht="12" customHeight="1" x14ac:dyDescent="0.3">
      <c r="A89" s="53">
        <v>2013</v>
      </c>
      <c r="B89" s="129">
        <f t="shared" si="5"/>
        <v>1943</v>
      </c>
      <c r="C89" s="129">
        <f t="shared" si="5"/>
        <v>60</v>
      </c>
      <c r="D89" s="129">
        <f t="shared" si="5"/>
        <v>369</v>
      </c>
      <c r="E89" s="61"/>
      <c r="F89" s="129">
        <f t="shared" si="6"/>
        <v>2582</v>
      </c>
      <c r="G89" s="61"/>
      <c r="H89" s="129">
        <f t="shared" si="7"/>
        <v>3790</v>
      </c>
      <c r="I89" s="129">
        <f t="shared" si="7"/>
        <v>899</v>
      </c>
      <c r="J89" s="129">
        <f t="shared" si="7"/>
        <v>4689</v>
      </c>
    </row>
    <row r="90" spans="1:10" ht="12" customHeight="1" x14ac:dyDescent="0.3">
      <c r="A90" s="53">
        <v>2014</v>
      </c>
      <c r="B90" s="129">
        <f t="shared" si="5"/>
        <v>1142.3001452640424</v>
      </c>
      <c r="C90" s="129">
        <f t="shared" si="5"/>
        <v>70.303711467166821</v>
      </c>
      <c r="D90" s="129">
        <f t="shared" si="5"/>
        <v>117</v>
      </c>
      <c r="E90" s="61"/>
      <c r="F90" s="129">
        <f t="shared" si="6"/>
        <v>3806</v>
      </c>
      <c r="G90" s="61"/>
      <c r="H90" s="129">
        <f t="shared" si="7"/>
        <v>3023.1219097044141</v>
      </c>
      <c r="I90" s="129">
        <f t="shared" si="7"/>
        <v>2096.5088492928367</v>
      </c>
      <c r="J90" s="129">
        <f t="shared" si="7"/>
        <v>5119.6307589972512</v>
      </c>
    </row>
    <row r="91" spans="1:10" ht="12" customHeight="1" x14ac:dyDescent="0.3">
      <c r="A91" s="53">
        <v>2015</v>
      </c>
      <c r="B91" s="129">
        <f t="shared" si="5"/>
        <v>1334.9999999999998</v>
      </c>
      <c r="C91" s="129">
        <f t="shared" si="5"/>
        <v>102.32959</v>
      </c>
      <c r="D91" s="129">
        <f t="shared" si="5"/>
        <v>583</v>
      </c>
      <c r="E91" s="61"/>
      <c r="F91" s="129">
        <f t="shared" si="6"/>
        <v>5483</v>
      </c>
      <c r="G91" s="61"/>
      <c r="H91" s="129">
        <f t="shared" si="7"/>
        <v>5088.5278922690231</v>
      </c>
      <c r="I91" s="129">
        <f t="shared" si="7"/>
        <v>2394.7392020833863</v>
      </c>
      <c r="J91" s="129">
        <f t="shared" si="7"/>
        <v>7483.2670943524099</v>
      </c>
    </row>
    <row r="92" spans="1:10" ht="12" customHeight="1" x14ac:dyDescent="0.3">
      <c r="A92" s="53">
        <v>2016</v>
      </c>
      <c r="B92" s="129">
        <f t="shared" si="5"/>
        <v>858.89791296377518</v>
      </c>
      <c r="C92" s="129">
        <f t="shared" si="5"/>
        <v>54.685318920934129</v>
      </c>
      <c r="D92" s="129">
        <f t="shared" si="5"/>
        <v>9</v>
      </c>
      <c r="E92" s="61"/>
      <c r="F92" s="129">
        <f t="shared" si="6"/>
        <v>3035</v>
      </c>
      <c r="G92" s="61"/>
      <c r="H92" s="129">
        <f t="shared" si="7"/>
        <v>3166.0063710136446</v>
      </c>
      <c r="I92" s="129">
        <f t="shared" si="7"/>
        <v>777.75383451286575</v>
      </c>
      <c r="J92" s="129">
        <f t="shared" si="7"/>
        <v>3943.7602055265106</v>
      </c>
    </row>
    <row r="93" spans="1:10" ht="12" customHeight="1" x14ac:dyDescent="0.3">
      <c r="A93" s="53">
        <v>2017</v>
      </c>
      <c r="B93" s="129">
        <f t="shared" si="5"/>
        <v>1551</v>
      </c>
      <c r="C93" s="129">
        <f t="shared" si="5"/>
        <v>58</v>
      </c>
      <c r="D93" s="129">
        <f t="shared" si="5"/>
        <v>20</v>
      </c>
      <c r="E93" s="61"/>
      <c r="F93" s="129">
        <f t="shared" si="6"/>
        <v>2822</v>
      </c>
      <c r="G93" s="61"/>
      <c r="H93" s="129">
        <f t="shared" si="7"/>
        <v>3521.8793973534512</v>
      </c>
      <c r="I93" s="129">
        <f t="shared" si="7"/>
        <v>897.18260764241518</v>
      </c>
      <c r="J93" s="129">
        <f t="shared" si="7"/>
        <v>4419.0620049958661</v>
      </c>
    </row>
    <row r="94" spans="1:10" ht="12" customHeight="1" x14ac:dyDescent="0.3">
      <c r="A94" s="53">
        <v>2018</v>
      </c>
      <c r="B94" s="129">
        <f t="shared" si="5"/>
        <v>860</v>
      </c>
      <c r="C94" s="129">
        <f t="shared" si="5"/>
        <v>42</v>
      </c>
      <c r="D94" s="129">
        <f t="shared" si="5"/>
        <v>10</v>
      </c>
      <c r="E94" s="61"/>
      <c r="F94" s="129">
        <f t="shared" si="6"/>
        <v>2207</v>
      </c>
      <c r="G94" s="61"/>
      <c r="H94" s="129">
        <f t="shared" si="7"/>
        <v>2391.3110263939648</v>
      </c>
      <c r="I94" s="129">
        <f t="shared" si="7"/>
        <v>723.73360655062493</v>
      </c>
      <c r="J94" s="129">
        <f t="shared" si="7"/>
        <v>3115.0446329445895</v>
      </c>
    </row>
    <row r="95" spans="1:10" ht="12" customHeight="1" x14ac:dyDescent="0.3">
      <c r="A95" s="53">
        <v>2019</v>
      </c>
      <c r="B95" s="129">
        <f t="shared" si="5"/>
        <v>1387</v>
      </c>
      <c r="C95" s="129">
        <f t="shared" si="5"/>
        <v>56</v>
      </c>
      <c r="D95" s="129">
        <f t="shared" si="5"/>
        <v>218</v>
      </c>
      <c r="E95" s="61"/>
      <c r="F95" s="129">
        <f t="shared" si="6"/>
        <v>2663</v>
      </c>
      <c r="G95" s="61"/>
      <c r="H95" s="129">
        <f t="shared" si="7"/>
        <v>3709.1756560152667</v>
      </c>
      <c r="I95" s="129">
        <f t="shared" si="7"/>
        <v>610.73217181549307</v>
      </c>
      <c r="J95" s="129">
        <f t="shared" si="7"/>
        <v>4319.9078278307597</v>
      </c>
    </row>
    <row r="96" spans="1:10" ht="12" customHeight="1" x14ac:dyDescent="0.3">
      <c r="A96" s="53">
        <v>2020</v>
      </c>
      <c r="B96" s="129">
        <f t="shared" si="5"/>
        <v>2784</v>
      </c>
      <c r="C96" s="129">
        <f t="shared" si="5"/>
        <v>226</v>
      </c>
      <c r="D96" s="129">
        <f t="shared" si="5"/>
        <v>497</v>
      </c>
      <c r="E96" s="61"/>
      <c r="F96" s="129">
        <f t="shared" si="6"/>
        <v>3622</v>
      </c>
      <c r="G96" s="61"/>
      <c r="H96" s="129">
        <f t="shared" si="7"/>
        <v>6377</v>
      </c>
      <c r="I96" s="129">
        <f t="shared" si="7"/>
        <v>744</v>
      </c>
      <c r="J96" s="129">
        <f t="shared" si="7"/>
        <v>7121</v>
      </c>
    </row>
    <row r="97" spans="1:10" ht="12" customHeight="1" x14ac:dyDescent="0.3">
      <c r="A97" s="53">
        <v>2021</v>
      </c>
      <c r="B97" s="129">
        <f t="shared" si="5"/>
        <v>1540</v>
      </c>
      <c r="C97" s="129">
        <f t="shared" si="5"/>
        <v>50</v>
      </c>
      <c r="D97" s="129">
        <f t="shared" si="5"/>
        <v>133</v>
      </c>
      <c r="E97" s="61"/>
      <c r="F97" s="129">
        <f t="shared" si="6"/>
        <v>3364</v>
      </c>
      <c r="G97" s="61"/>
      <c r="H97" s="129">
        <f t="shared" si="7"/>
        <v>4567</v>
      </c>
      <c r="I97" s="129">
        <f t="shared" si="7"/>
        <v>513</v>
      </c>
      <c r="J97" s="129">
        <f t="shared" si="7"/>
        <v>5080</v>
      </c>
    </row>
    <row r="98" spans="1:10" ht="12" customHeight="1" x14ac:dyDescent="0.3">
      <c r="A98" s="53" t="s">
        <v>609</v>
      </c>
      <c r="B98" s="129">
        <f t="shared" ref="B98:D99" si="8">B51</f>
        <v>3242</v>
      </c>
      <c r="C98" s="129">
        <f t="shared" si="8"/>
        <v>193</v>
      </c>
      <c r="D98" s="129">
        <f t="shared" si="8"/>
        <v>275</v>
      </c>
      <c r="E98" s="61"/>
      <c r="F98" s="129">
        <f t="shared" ref="F98:F99" si="9">F51</f>
        <v>1784</v>
      </c>
      <c r="G98" s="61"/>
      <c r="H98" s="129">
        <f t="shared" ref="H98:J99" si="10">H51</f>
        <v>4835</v>
      </c>
      <c r="I98" s="129">
        <f t="shared" si="10"/>
        <v>652</v>
      </c>
      <c r="J98" s="129">
        <f t="shared" si="10"/>
        <v>5487</v>
      </c>
    </row>
    <row r="99" spans="1:10" ht="12" customHeight="1" x14ac:dyDescent="0.3">
      <c r="A99" s="53" t="s">
        <v>364</v>
      </c>
      <c r="B99" s="36">
        <f t="shared" si="8"/>
        <v>1212</v>
      </c>
      <c r="C99" s="36" t="str">
        <f t="shared" si="8"/>
        <v>NA</v>
      </c>
      <c r="D99" s="36" t="str">
        <f t="shared" si="8"/>
        <v>NA</v>
      </c>
      <c r="E99" s="61"/>
      <c r="F99" s="36" t="str">
        <f t="shared" si="9"/>
        <v>NA</v>
      </c>
      <c r="G99" s="61"/>
      <c r="H99" s="36" t="str">
        <f t="shared" si="10"/>
        <v>NA</v>
      </c>
      <c r="I99" s="36" t="str">
        <f t="shared" si="10"/>
        <v>NA</v>
      </c>
      <c r="J99" s="36" t="str">
        <f t="shared" si="10"/>
        <v>NA</v>
      </c>
    </row>
    <row r="100" spans="1:10" ht="12" customHeight="1" x14ac:dyDescent="0.3">
      <c r="A100" s="207" t="s">
        <v>130</v>
      </c>
      <c r="B100" s="131"/>
      <c r="C100" s="131"/>
      <c r="D100" s="131"/>
      <c r="E100" s="131"/>
      <c r="F100" s="365" t="s">
        <v>713</v>
      </c>
      <c r="G100" s="131"/>
      <c r="H100" s="131"/>
      <c r="I100" s="131"/>
      <c r="J100" s="131"/>
    </row>
    <row r="101" spans="1:10" ht="12" customHeight="1" x14ac:dyDescent="0.3">
      <c r="A101" s="957" t="str">
        <f>A54</f>
        <v>a/  River sport catch of age-3 and older fish.  The 2000 sport fishery was closed to retention of unmarked Chinook.  The 2002 sport fishery was closed to Chinook retention on October 18 due to unusually low water conditions.  The 2008 sport fishery was closed to the retention of Chinook.  The 2009 sport fishery was closed to retention of unmarked Chinook in Queets and Salmon Rivers within Olympic National Park.</v>
      </c>
      <c r="B101" s="957"/>
      <c r="C101" s="957"/>
      <c r="D101" s="957"/>
      <c r="E101" s="957"/>
      <c r="F101" s="957"/>
      <c r="G101" s="957"/>
      <c r="H101" s="957"/>
      <c r="I101" s="957"/>
      <c r="J101" s="957"/>
    </row>
    <row r="102" spans="1:10" ht="12" customHeight="1" x14ac:dyDescent="0.3">
      <c r="A102" s="946"/>
      <c r="B102" s="946"/>
      <c r="C102" s="946"/>
      <c r="D102" s="946"/>
      <c r="E102" s="946"/>
      <c r="F102" s="946"/>
      <c r="G102" s="946"/>
      <c r="H102" s="946"/>
      <c r="I102" s="946"/>
      <c r="J102" s="946"/>
    </row>
    <row r="103" spans="1:10" ht="12" customHeight="1" x14ac:dyDescent="0.3">
      <c r="A103" s="946"/>
      <c r="B103" s="946"/>
      <c r="C103" s="946"/>
      <c r="D103" s="946"/>
      <c r="E103" s="946"/>
      <c r="F103" s="946"/>
      <c r="G103" s="946"/>
      <c r="H103" s="946"/>
      <c r="I103" s="946"/>
      <c r="J103" s="946"/>
    </row>
    <row r="104" spans="1:10" ht="10.5" customHeight="1" x14ac:dyDescent="0.3">
      <c r="A104" s="946"/>
      <c r="B104" s="946"/>
      <c r="C104" s="946"/>
      <c r="D104" s="946"/>
      <c r="E104" s="946"/>
      <c r="F104" s="946"/>
      <c r="G104" s="946"/>
      <c r="H104" s="946"/>
      <c r="I104" s="946"/>
      <c r="J104" s="946"/>
    </row>
    <row r="105" spans="1:10" ht="12" customHeight="1" x14ac:dyDescent="0.3">
      <c r="A105" s="946" t="s">
        <v>714</v>
      </c>
      <c r="B105" s="946"/>
      <c r="C105" s="946"/>
      <c r="D105" s="946"/>
      <c r="E105" s="946"/>
      <c r="F105" s="946"/>
      <c r="G105" s="946"/>
      <c r="H105" s="946"/>
      <c r="I105" s="946"/>
      <c r="J105" s="946"/>
    </row>
    <row r="106" spans="1:10" ht="9" customHeight="1" x14ac:dyDescent="0.3">
      <c r="A106" s="946"/>
      <c r="B106" s="946"/>
      <c r="C106" s="946"/>
      <c r="D106" s="946"/>
      <c r="E106" s="946"/>
      <c r="F106" s="946"/>
      <c r="G106" s="946"/>
      <c r="H106" s="946"/>
      <c r="I106" s="946"/>
      <c r="J106" s="946"/>
    </row>
    <row r="107" spans="1:10" ht="11.25" customHeight="1" x14ac:dyDescent="0.3">
      <c r="A107" s="956" t="str">
        <f>A60</f>
        <v>c/  Includes from 100 to 200 wild Chinook captured each season near spawning grounds to be used as Indicator broodstock.</v>
      </c>
      <c r="B107" s="956"/>
      <c r="C107" s="956"/>
      <c r="D107" s="956"/>
      <c r="E107" s="956"/>
      <c r="F107" s="956"/>
      <c r="G107" s="956"/>
      <c r="H107" s="956"/>
      <c r="I107" s="956"/>
      <c r="J107" s="956"/>
    </row>
    <row r="108" spans="1:10" ht="10.9" customHeight="1" x14ac:dyDescent="0.3">
      <c r="A108" s="956" t="str">
        <f>A61</f>
        <v>d/  This is an integrated wild/hatchery program.  Brood stock are unmarked wild fish collected from river.</v>
      </c>
      <c r="B108" s="956"/>
      <c r="C108" s="956"/>
      <c r="D108" s="956"/>
      <c r="E108" s="956"/>
      <c r="F108" s="956"/>
      <c r="G108" s="956"/>
      <c r="H108" s="956"/>
      <c r="I108" s="956"/>
      <c r="J108" s="956"/>
    </row>
    <row r="109" spans="1:10" ht="10.9" customHeight="1" x14ac:dyDescent="0.3">
      <c r="A109" s="63" t="str">
        <f>A62</f>
        <v>e/  Preliminary.</v>
      </c>
      <c r="B109" s="63"/>
      <c r="C109" s="63"/>
      <c r="D109" s="63"/>
      <c r="E109" s="63"/>
      <c r="F109" s="63"/>
      <c r="G109" s="63"/>
      <c r="H109" s="63"/>
      <c r="I109" s="63"/>
      <c r="J109" s="63"/>
    </row>
    <row r="110" spans="1:10" ht="10.5" customHeight="1" x14ac:dyDescent="0.3">
      <c r="A110" s="956" t="str">
        <f>A63</f>
        <v>f/  Minimum. Terminal run managed at 40 percent exploitation rate of terminal run size.</v>
      </c>
      <c r="B110" s="956"/>
      <c r="C110" s="956"/>
      <c r="D110" s="956"/>
      <c r="E110" s="956"/>
      <c r="F110" s="956"/>
      <c r="G110" s="956"/>
      <c r="H110" s="956"/>
      <c r="I110" s="956"/>
      <c r="J110" s="956"/>
    </row>
    <row r="111" spans="1:10" ht="12" customHeight="1" x14ac:dyDescent="0.3">
      <c r="A111" s="956"/>
      <c r="B111" s="956"/>
      <c r="C111" s="956"/>
      <c r="D111" s="956"/>
      <c r="E111" s="956"/>
      <c r="F111" s="956"/>
      <c r="G111" s="956"/>
      <c r="H111" s="956"/>
      <c r="I111" s="956"/>
      <c r="J111" s="956"/>
    </row>
  </sheetData>
  <customSheetViews>
    <customSheetView guid="{EF5D9E67-CDBC-4DA7-AF4B-457CDBE1825C}" showGridLines="0" printArea="1">
      <pane ySplit="4" topLeftCell="A5" activePane="bottomLeft" state="frozen"/>
      <selection pane="bottomLeft" activeCell="A5" sqref="A5"/>
      <pageMargins left="0" right="0" top="0" bottom="0" header="0" footer="0"/>
      <pageSetup orientation="landscape" r:id="rId1"/>
      <headerFooter alignWithMargins="0"/>
    </customSheetView>
    <customSheetView guid="{803B97A9-0AF5-4FA4-9F0C-810C2BEAFCD3}" showPageBreaks="1" showGridLines="0" printArea="1" showRuler="0">
      <pane ySplit="4" topLeftCell="A103" activePane="bottomLeft" state="frozen"/>
      <selection pane="bottomLeft" activeCell="F119" sqref="F119"/>
      <pageMargins left="0" right="0" top="0" bottom="0" header="0" footer="0"/>
      <pageSetup orientation="landscape" r:id="rId2"/>
      <headerFooter alignWithMargins="0"/>
    </customSheetView>
    <customSheetView guid="{5AE94949-FC73-44C2-96F8-94154186EF22}" showPageBreaks="1" showGridLines="0" printArea="1" showRuler="0">
      <pane ySplit="4" topLeftCell="A105" activePane="bottomLeft" state="frozen"/>
      <selection pane="bottomLeft" activeCell="A106" sqref="A106:J138"/>
      <pageMargins left="0" right="0" top="0" bottom="0" header="0" footer="0"/>
      <pageSetup orientation="landscape" r:id="rId3"/>
      <headerFooter alignWithMargins="0"/>
    </customSheetView>
    <customSheetView guid="{CD5E8C7E-750A-46DA-942B-F5133C1E4099}" showPageBreaks="1" showGridLines="0" showRuler="0">
      <pane ySplit="4" topLeftCell="A96" activePane="bottomLeft" state="frozen"/>
      <selection pane="bottomLeft" activeCell="A5" sqref="A5"/>
      <pageMargins left="0" right="0" top="0" bottom="0" header="0" footer="0"/>
      <pageSetup orientation="landscape" r:id="rId4"/>
      <headerFooter alignWithMargins="0"/>
    </customSheetView>
    <customSheetView guid="{BBF7E6D9-D6DC-4A8E-B6D8-078D86A9ABA9}" showPageBreaks="1" showGridLines="0" printArea="1" showRuler="0">
      <pane ySplit="4" topLeftCell="A96" activePane="bottomLeft" state="frozen"/>
      <selection pane="bottomLeft" activeCell="A102" sqref="A102:K130"/>
      <pageMargins left="0" right="0" top="0" bottom="0" header="0" footer="0"/>
      <pageSetup orientation="landscape" r:id="rId5"/>
      <headerFooter alignWithMargins="0"/>
    </customSheetView>
    <customSheetView guid="{622B48C2-7B56-4B1F-A7B4-4660CCA8C989}" showPageBreaks="1" showGridLines="0" printArea="1" showRuler="0">
      <pane ySplit="4" topLeftCell="A99" activePane="bottomLeft" state="frozen"/>
      <selection pane="bottomLeft" activeCell="G103" sqref="G103"/>
      <pageMargins left="0" right="0" top="0" bottom="0" header="0" footer="0"/>
      <pageSetup orientation="landscape" r:id="rId6"/>
      <headerFooter alignWithMargins="0"/>
    </customSheetView>
    <customSheetView guid="{1BB9C890-5E21-46C2-BAFE-D361E72979A8}" showPageBreaks="1" showGridLines="0" printArea="1" showRuler="0">
      <pane ySplit="4" topLeftCell="A101" activePane="bottomLeft" state="frozen"/>
      <selection pane="bottomLeft" activeCell="D11" sqref="D11"/>
      <pageMargins left="0" right="0" top="0" bottom="0" header="0" footer="0"/>
      <pageSetup orientation="landscape" r:id="rId7"/>
      <headerFooter alignWithMargins="0"/>
    </customSheetView>
    <customSheetView guid="{CBDD6A68-2B40-41C7-BE8F-235A878832D4}" showGridLines="0" showRuler="0">
      <pane ySplit="4" topLeftCell="A101" activePane="bottomLeft" state="frozen"/>
      <selection pane="bottomLeft" activeCell="D11" sqref="D11"/>
      <pageMargins left="0" right="0" top="0" bottom="0" header="0" footer="0"/>
      <pageSetup orientation="landscape" r:id="rId8"/>
      <headerFooter alignWithMargins="0"/>
    </customSheetView>
    <customSheetView guid="{4E64E44E-C413-40AC-A3E9-46A65E2E50C1}" showPageBreaks="1" showGridLines="0" printArea="1" showRuler="0">
      <pane ySplit="4" topLeftCell="A5" activePane="bottomLeft" state="frozen"/>
      <selection pane="bottomLeft" activeCell="A5" sqref="A5"/>
      <pageMargins left="0" right="0" top="0" bottom="0" header="0" footer="0"/>
      <pageSetup orientation="landscape" r:id="rId9"/>
      <headerFooter alignWithMargins="0"/>
    </customSheetView>
    <customSheetView guid="{5AF37BD3-DE11-4EB0-B468-40F0C613EAAC}" showPageBreaks="1" showGridLines="0" showRuler="0">
      <pane ySplit="4" topLeftCell="A83" activePane="bottomLeft" state="frozen"/>
      <selection pane="bottomLeft" activeCell="A100" sqref="A100:K129"/>
      <rowBreaks count="4" manualBreakCount="4">
        <brk id="42" max="16383" man="1"/>
        <brk id="84" max="10" man="1"/>
        <brk id="129" max="16383" man="1"/>
        <brk id="174" max="16383" man="1"/>
      </rowBreaks>
      <pageMargins left="0" right="0" top="0" bottom="0" header="0" footer="0"/>
      <pageSetup scale="89" orientation="landscape" r:id="rId10"/>
      <headerFooter alignWithMargins="0"/>
    </customSheetView>
    <customSheetView guid="{8B1E0859-77EF-4DDB-A81F-104DBA348B31}" showPageBreaks="1" showGridLines="0" printArea="1">
      <pane ySplit="4" topLeftCell="A103" activePane="bottomLeft" state="frozen"/>
      <selection pane="bottomLeft" activeCell="A138" sqref="A106:J138"/>
      <pageMargins left="0" right="0" top="0" bottom="0" header="0" footer="0"/>
      <pageSetup orientation="landscape" r:id="rId11"/>
      <headerFooter alignWithMargins="0"/>
    </customSheetView>
    <customSheetView guid="{56968ECB-F4FE-477A-8A39-9E820F23F3B6}" showGridLines="0">
      <pane ySplit="4" topLeftCell="A113" activePane="bottomLeft" state="frozen"/>
      <selection pane="bottomLeft" activeCell="B5" sqref="B5:J39"/>
      <pageMargins left="0" right="0" top="0" bottom="0" header="0" footer="0"/>
      <pageSetup orientation="landscape" r:id="rId12"/>
      <headerFooter alignWithMargins="0"/>
    </customSheetView>
    <customSheetView guid="{951E20F6-66AF-4739-924D-9C0B166AA065}" showPageBreaks="1" showGridLines="0" printArea="1" showRuler="0">
      <pane ySplit="4" topLeftCell="A14" activePane="bottomLeft" state="frozen"/>
      <selection pane="bottomLeft" activeCell="L56" sqref="L56"/>
      <pageMargins left="0" right="0" top="0" bottom="0" header="0" footer="0"/>
      <pageSetup orientation="landscape" r:id="rId13"/>
      <headerFooter alignWithMargins="0"/>
    </customSheetView>
  </customSheetViews>
  <mergeCells count="19">
    <mergeCell ref="A110:J110"/>
    <mergeCell ref="A111:J111"/>
    <mergeCell ref="A60:J60"/>
    <mergeCell ref="A61:J61"/>
    <mergeCell ref="A63:J63"/>
    <mergeCell ref="A77:J77"/>
    <mergeCell ref="A101:J104"/>
    <mergeCell ref="A105:J106"/>
    <mergeCell ref="A107:J107"/>
    <mergeCell ref="A108:J108"/>
    <mergeCell ref="B78:D78"/>
    <mergeCell ref="C79:C80"/>
    <mergeCell ref="H79:J79"/>
    <mergeCell ref="A1:J1"/>
    <mergeCell ref="H3:J3"/>
    <mergeCell ref="A54:J57"/>
    <mergeCell ref="A58:J59"/>
    <mergeCell ref="B2:D2"/>
    <mergeCell ref="C3:C4"/>
  </mergeCells>
  <phoneticPr fontId="0" type="noConversion"/>
  <pageMargins left="1" right="1" top="1" bottom="1" header="0.5" footer="0.5"/>
  <pageSetup orientation="landscape" r:id="rId14"/>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N106"/>
  <sheetViews>
    <sheetView showGridLines="0" topLeftCell="B1" zoomScaleNormal="100" workbookViewId="0">
      <pane ySplit="4" topLeftCell="A71" activePane="bottomLeft" state="frozen"/>
      <selection activeCell="J81" sqref="J81"/>
      <selection pane="bottomLeft" activeCell="J81" sqref="J81"/>
    </sheetView>
  </sheetViews>
  <sheetFormatPr defaultColWidth="9.1796875" defaultRowHeight="12" customHeight="1" x14ac:dyDescent="0.2"/>
  <cols>
    <col min="1" max="1" width="10.453125" style="63" customWidth="1"/>
    <col min="2" max="2" width="10.26953125" style="63" customWidth="1"/>
    <col min="3" max="3" width="10.7265625" style="63" customWidth="1"/>
    <col min="4" max="4" width="10.26953125" style="63" customWidth="1"/>
    <col min="5" max="5" width="1.7265625" style="63" customWidth="1"/>
    <col min="6" max="6" width="10.26953125" style="63" customWidth="1"/>
    <col min="7" max="7" width="10.81640625" style="63" customWidth="1"/>
    <col min="8" max="8" width="10.26953125" style="63" customWidth="1"/>
    <col min="9" max="9" width="1.7265625" style="63" customWidth="1"/>
    <col min="10" max="12" width="10.26953125" style="63" customWidth="1"/>
    <col min="13" max="13" width="8.26953125" style="63" bestFit="1" customWidth="1"/>
    <col min="14" max="16384" width="9.1796875" style="112"/>
  </cols>
  <sheetData>
    <row r="1" spans="1:13" ht="12" customHeight="1" x14ac:dyDescent="0.2">
      <c r="A1" s="1007" t="s">
        <v>715</v>
      </c>
      <c r="B1" s="1007"/>
      <c r="C1" s="1007"/>
      <c r="D1" s="1007"/>
      <c r="E1" s="1007"/>
      <c r="F1" s="1007"/>
      <c r="G1" s="1007"/>
      <c r="H1" s="1007"/>
      <c r="I1" s="1007"/>
      <c r="J1" s="1007"/>
      <c r="K1" s="1007"/>
      <c r="L1" s="1007"/>
      <c r="M1" s="1007"/>
    </row>
    <row r="2" spans="1:13" ht="12" customHeight="1" x14ac:dyDescent="0.2">
      <c r="A2" s="53"/>
      <c r="B2" s="965" t="s">
        <v>679</v>
      </c>
      <c r="C2" s="965"/>
      <c r="D2" s="965"/>
      <c r="E2" s="4"/>
      <c r="F2" s="112"/>
      <c r="I2" s="4"/>
      <c r="J2" s="112"/>
    </row>
    <row r="3" spans="1:13" ht="12" customHeight="1" x14ac:dyDescent="0.2">
      <c r="A3" s="940" t="s">
        <v>8</v>
      </c>
      <c r="B3" s="358"/>
      <c r="C3" s="967" t="s">
        <v>680</v>
      </c>
      <c r="D3" s="358"/>
      <c r="E3" s="4"/>
      <c r="F3" s="1042" t="s">
        <v>716</v>
      </c>
      <c r="G3" s="1042"/>
      <c r="H3" s="1042"/>
      <c r="I3" s="1"/>
      <c r="J3" s="1042" t="s">
        <v>655</v>
      </c>
      <c r="K3" s="1042"/>
      <c r="L3" s="1042"/>
      <c r="M3" s="1042"/>
    </row>
    <row r="4" spans="1:13" ht="12" customHeight="1" x14ac:dyDescent="0.2">
      <c r="A4" s="966"/>
      <c r="B4" s="355" t="s">
        <v>576</v>
      </c>
      <c r="C4" s="969"/>
      <c r="D4" s="355" t="s">
        <v>682</v>
      </c>
      <c r="E4" s="355"/>
      <c r="F4" s="2" t="s">
        <v>120</v>
      </c>
      <c r="G4" s="2" t="s">
        <v>717</v>
      </c>
      <c r="H4" s="355" t="s">
        <v>119</v>
      </c>
      <c r="I4" s="355"/>
      <c r="J4" s="2" t="s">
        <v>120</v>
      </c>
      <c r="K4" s="355" t="s">
        <v>717</v>
      </c>
      <c r="L4" s="355" t="s">
        <v>119</v>
      </c>
      <c r="M4" s="355" t="s">
        <v>656</v>
      </c>
    </row>
    <row r="5" spans="1:13" ht="12" customHeight="1" x14ac:dyDescent="0.2">
      <c r="A5" s="90">
        <v>1976</v>
      </c>
      <c r="B5" s="129">
        <v>2900</v>
      </c>
      <c r="C5" s="129" t="s">
        <v>310</v>
      </c>
      <c r="D5" s="129">
        <v>100</v>
      </c>
      <c r="E5" s="61"/>
      <c r="F5" s="129">
        <v>1200</v>
      </c>
      <c r="G5" s="129" t="s">
        <v>24</v>
      </c>
      <c r="H5" s="129">
        <v>100</v>
      </c>
      <c r="I5" s="129"/>
      <c r="J5" s="129">
        <v>4100</v>
      </c>
      <c r="K5" s="129" t="s">
        <v>24</v>
      </c>
      <c r="L5" s="129">
        <v>300</v>
      </c>
      <c r="M5" s="129">
        <v>4400</v>
      </c>
    </row>
    <row r="6" spans="1:13" ht="12" customHeight="1" x14ac:dyDescent="0.2">
      <c r="A6" s="90">
        <v>1977</v>
      </c>
      <c r="B6" s="129">
        <v>1000</v>
      </c>
      <c r="C6" s="129" t="s">
        <v>310</v>
      </c>
      <c r="D6" s="129">
        <v>100</v>
      </c>
      <c r="E6" s="61"/>
      <c r="F6" s="129">
        <v>1900</v>
      </c>
      <c r="G6" s="129" t="s">
        <v>24</v>
      </c>
      <c r="H6" s="129">
        <v>300</v>
      </c>
      <c r="I6" s="129"/>
      <c r="J6" s="129">
        <v>2600</v>
      </c>
      <c r="K6" s="129" t="s">
        <v>24</v>
      </c>
      <c r="L6" s="129">
        <v>500</v>
      </c>
      <c r="M6" s="129">
        <v>3100</v>
      </c>
    </row>
    <row r="7" spans="1:13" ht="12" customHeight="1" x14ac:dyDescent="0.2">
      <c r="A7" s="90">
        <v>1978</v>
      </c>
      <c r="B7" s="129">
        <v>2400</v>
      </c>
      <c r="C7" s="129" t="s">
        <v>310</v>
      </c>
      <c r="D7" s="129">
        <v>100</v>
      </c>
      <c r="E7" s="61"/>
      <c r="F7" s="129">
        <v>2700</v>
      </c>
      <c r="G7" s="129" t="s">
        <v>24</v>
      </c>
      <c r="H7" s="129">
        <v>600</v>
      </c>
      <c r="I7" s="129"/>
      <c r="J7" s="129">
        <v>4100</v>
      </c>
      <c r="K7" s="129" t="s">
        <v>24</v>
      </c>
      <c r="L7" s="129">
        <v>900</v>
      </c>
      <c r="M7" s="129">
        <v>5000</v>
      </c>
    </row>
    <row r="8" spans="1:13" ht="12" customHeight="1" x14ac:dyDescent="0.2">
      <c r="A8" s="90">
        <v>1979</v>
      </c>
      <c r="B8" s="129">
        <v>2700</v>
      </c>
      <c r="C8" s="129">
        <v>100</v>
      </c>
      <c r="D8" s="129">
        <v>200</v>
      </c>
      <c r="E8" s="61"/>
      <c r="F8" s="129">
        <v>6800</v>
      </c>
      <c r="G8" s="129" t="s">
        <v>24</v>
      </c>
      <c r="H8" s="129">
        <v>1600</v>
      </c>
      <c r="I8" s="129"/>
      <c r="J8" s="129">
        <v>8700</v>
      </c>
      <c r="K8" s="129" t="s">
        <v>24</v>
      </c>
      <c r="L8" s="129">
        <v>2100</v>
      </c>
      <c r="M8" s="129">
        <v>10800</v>
      </c>
    </row>
    <row r="9" spans="1:13" ht="12" customHeight="1" x14ac:dyDescent="0.2">
      <c r="A9" s="90">
        <v>1980</v>
      </c>
      <c r="B9" s="129">
        <v>3200</v>
      </c>
      <c r="C9" s="129">
        <v>20</v>
      </c>
      <c r="D9" s="129">
        <v>200</v>
      </c>
      <c r="E9" s="61"/>
      <c r="F9" s="129">
        <v>4700</v>
      </c>
      <c r="G9" s="129" t="s">
        <v>24</v>
      </c>
      <c r="H9" s="129">
        <v>2400</v>
      </c>
      <c r="I9" s="129"/>
      <c r="J9" s="129">
        <v>6000</v>
      </c>
      <c r="K9" s="129" t="s">
        <v>24</v>
      </c>
      <c r="L9" s="129">
        <v>4400</v>
      </c>
      <c r="M9" s="129">
        <v>10400</v>
      </c>
    </row>
    <row r="10" spans="1:13" ht="12" customHeight="1" x14ac:dyDescent="0.2">
      <c r="A10" s="90">
        <v>1981</v>
      </c>
      <c r="B10" s="129">
        <v>4200</v>
      </c>
      <c r="C10" s="129" t="s">
        <v>310</v>
      </c>
      <c r="D10" s="129">
        <v>200</v>
      </c>
      <c r="E10" s="61"/>
      <c r="F10" s="129">
        <v>4800</v>
      </c>
      <c r="G10" s="129" t="s">
        <v>24</v>
      </c>
      <c r="H10" s="129">
        <v>2400</v>
      </c>
      <c r="I10" s="129"/>
      <c r="J10" s="129">
        <v>6100</v>
      </c>
      <c r="K10" s="129" t="s">
        <v>24</v>
      </c>
      <c r="L10" s="129">
        <v>4500</v>
      </c>
      <c r="M10" s="129">
        <v>10600</v>
      </c>
    </row>
    <row r="11" spans="1:13" ht="12" customHeight="1" x14ac:dyDescent="0.2">
      <c r="A11" s="90">
        <v>1982</v>
      </c>
      <c r="B11" s="129">
        <v>1610</v>
      </c>
      <c r="C11" s="129" t="s">
        <v>310</v>
      </c>
      <c r="D11" s="129">
        <v>100</v>
      </c>
      <c r="E11" s="61"/>
      <c r="F11" s="129">
        <v>7000</v>
      </c>
      <c r="G11" s="129" t="s">
        <v>24</v>
      </c>
      <c r="H11" s="129">
        <v>4500</v>
      </c>
      <c r="I11" s="129"/>
      <c r="J11" s="129">
        <v>7800</v>
      </c>
      <c r="K11" s="129" t="s">
        <v>24</v>
      </c>
      <c r="L11" s="129">
        <v>5400</v>
      </c>
      <c r="M11" s="129">
        <v>13200</v>
      </c>
    </row>
    <row r="12" spans="1:13" ht="12" customHeight="1" x14ac:dyDescent="0.2">
      <c r="A12" s="90">
        <v>1983</v>
      </c>
      <c r="B12" s="129">
        <v>1017</v>
      </c>
      <c r="C12" s="129">
        <v>20</v>
      </c>
      <c r="D12" s="129">
        <v>20</v>
      </c>
      <c r="E12" s="61"/>
      <c r="F12" s="129">
        <v>2282</v>
      </c>
      <c r="G12" s="129" t="s">
        <v>24</v>
      </c>
      <c r="H12" s="129">
        <v>1100</v>
      </c>
      <c r="I12" s="129"/>
      <c r="J12" s="129">
        <v>2438</v>
      </c>
      <c r="K12" s="129" t="s">
        <v>24</v>
      </c>
      <c r="L12" s="129">
        <v>1800</v>
      </c>
      <c r="M12" s="129">
        <v>4238</v>
      </c>
    </row>
    <row r="13" spans="1:13" ht="12" customHeight="1" x14ac:dyDescent="0.2">
      <c r="A13" s="90">
        <v>1984</v>
      </c>
      <c r="B13" s="129">
        <v>1314</v>
      </c>
      <c r="C13" s="129">
        <v>20</v>
      </c>
      <c r="D13" s="129">
        <v>20</v>
      </c>
      <c r="E13" s="61"/>
      <c r="F13" s="129">
        <v>9217</v>
      </c>
      <c r="G13" s="129" t="s">
        <v>24</v>
      </c>
      <c r="H13" s="129">
        <v>4042</v>
      </c>
      <c r="I13" s="129"/>
      <c r="J13" s="129">
        <v>9748</v>
      </c>
      <c r="K13" s="129" t="s">
        <v>24</v>
      </c>
      <c r="L13" s="129">
        <v>4400</v>
      </c>
      <c r="M13" s="129">
        <v>14148</v>
      </c>
    </row>
    <row r="14" spans="1:13" ht="12" customHeight="1" x14ac:dyDescent="0.2">
      <c r="A14" s="90">
        <v>1985</v>
      </c>
      <c r="B14" s="129">
        <v>3782</v>
      </c>
      <c r="C14" s="129">
        <v>20</v>
      </c>
      <c r="D14" s="129">
        <v>180</v>
      </c>
      <c r="E14" s="61"/>
      <c r="F14" s="129">
        <v>4001</v>
      </c>
      <c r="G14" s="129" t="s">
        <v>24</v>
      </c>
      <c r="H14" s="129">
        <v>1228</v>
      </c>
      <c r="I14" s="129"/>
      <c r="J14" s="129">
        <v>5969</v>
      </c>
      <c r="K14" s="129" t="s">
        <v>24</v>
      </c>
      <c r="L14" s="129">
        <v>2868</v>
      </c>
      <c r="M14" s="129">
        <v>8837</v>
      </c>
    </row>
    <row r="15" spans="1:13" ht="12" customHeight="1" x14ac:dyDescent="0.2">
      <c r="A15" s="90">
        <v>1986</v>
      </c>
      <c r="B15" s="129">
        <v>9885</v>
      </c>
      <c r="C15" s="129">
        <v>20</v>
      </c>
      <c r="D15" s="129">
        <v>49</v>
      </c>
      <c r="E15" s="61"/>
      <c r="F15" s="129">
        <v>5160</v>
      </c>
      <c r="G15" s="129" t="s">
        <v>24</v>
      </c>
      <c r="H15" s="129">
        <v>3803</v>
      </c>
      <c r="I15" s="129"/>
      <c r="J15" s="129">
        <v>5814</v>
      </c>
      <c r="K15" s="129" t="s">
        <v>24</v>
      </c>
      <c r="L15" s="129">
        <v>11582</v>
      </c>
      <c r="M15" s="129">
        <v>17396</v>
      </c>
    </row>
    <row r="16" spans="1:13" ht="12" customHeight="1" x14ac:dyDescent="0.2">
      <c r="A16" s="90">
        <v>1987</v>
      </c>
      <c r="B16" s="129">
        <v>12413</v>
      </c>
      <c r="C16" s="129">
        <v>20</v>
      </c>
      <c r="D16" s="129">
        <v>140</v>
      </c>
      <c r="E16" s="61"/>
      <c r="F16" s="129">
        <v>4760</v>
      </c>
      <c r="G16" s="129" t="s">
        <v>24</v>
      </c>
      <c r="H16" s="129">
        <v>2378</v>
      </c>
      <c r="I16" s="129"/>
      <c r="J16" s="129">
        <v>8896</v>
      </c>
      <c r="K16" s="129" t="s">
        <v>24</v>
      </c>
      <c r="L16" s="129">
        <v>9740</v>
      </c>
      <c r="M16" s="129">
        <v>18636</v>
      </c>
    </row>
    <row r="17" spans="1:13" ht="12" customHeight="1" x14ac:dyDescent="0.2">
      <c r="A17" s="90">
        <v>1988</v>
      </c>
      <c r="B17" s="129">
        <v>5400</v>
      </c>
      <c r="C17" s="129">
        <v>20</v>
      </c>
      <c r="D17" s="129">
        <v>254.50180072028812</v>
      </c>
      <c r="E17" s="61"/>
      <c r="F17" s="129">
        <v>4288</v>
      </c>
      <c r="G17" s="129">
        <v>650</v>
      </c>
      <c r="H17" s="129">
        <v>6228</v>
      </c>
      <c r="I17" s="129"/>
      <c r="J17" s="129">
        <v>4437.4378850838229</v>
      </c>
      <c r="K17" s="129">
        <v>1135</v>
      </c>
      <c r="L17" s="129">
        <v>10743</v>
      </c>
      <c r="M17" s="129">
        <v>16315.437885083822</v>
      </c>
    </row>
    <row r="18" spans="1:13" ht="12" customHeight="1" x14ac:dyDescent="0.2">
      <c r="A18" s="90">
        <v>1989</v>
      </c>
      <c r="B18" s="129">
        <v>5900</v>
      </c>
      <c r="C18" s="129">
        <v>20</v>
      </c>
      <c r="D18" s="129">
        <v>247.29891956782714</v>
      </c>
      <c r="E18" s="61"/>
      <c r="F18" s="129">
        <v>4501</v>
      </c>
      <c r="G18" s="129">
        <v>693</v>
      </c>
      <c r="H18" s="129">
        <v>1968</v>
      </c>
      <c r="I18" s="129"/>
      <c r="J18" s="129">
        <v>5440.1193288604172</v>
      </c>
      <c r="K18" s="129">
        <v>871</v>
      </c>
      <c r="L18" s="129">
        <v>6854</v>
      </c>
      <c r="M18" s="129">
        <v>13165.119328860417</v>
      </c>
    </row>
    <row r="19" spans="1:13" ht="12" customHeight="1" x14ac:dyDescent="0.2">
      <c r="A19" s="90">
        <v>1990</v>
      </c>
      <c r="B19" s="129">
        <v>8675</v>
      </c>
      <c r="C19" s="129">
        <v>10</v>
      </c>
      <c r="D19" s="129">
        <v>513.80552220888353</v>
      </c>
      <c r="E19" s="61"/>
      <c r="F19" s="129">
        <v>5422</v>
      </c>
      <c r="G19" s="129">
        <v>1646</v>
      </c>
      <c r="H19" s="129">
        <v>4123</v>
      </c>
      <c r="I19" s="129"/>
      <c r="J19" s="129">
        <v>7127</v>
      </c>
      <c r="K19" s="129">
        <v>3469</v>
      </c>
      <c r="L19" s="129">
        <v>9505</v>
      </c>
      <c r="M19" s="129">
        <v>20101</v>
      </c>
    </row>
    <row r="20" spans="1:13" ht="12" customHeight="1" x14ac:dyDescent="0.2">
      <c r="A20" s="53" t="s">
        <v>563</v>
      </c>
      <c r="B20" s="129">
        <v>10345</v>
      </c>
      <c r="C20" s="129">
        <v>20</v>
      </c>
      <c r="D20" s="129">
        <v>638</v>
      </c>
      <c r="E20" s="61"/>
      <c r="F20" s="129">
        <v>6525</v>
      </c>
      <c r="G20" s="129" t="s">
        <v>166</v>
      </c>
      <c r="H20" s="129">
        <v>4132</v>
      </c>
      <c r="I20" s="129"/>
      <c r="J20" s="129">
        <v>9553.059809931563</v>
      </c>
      <c r="K20" s="129" t="s">
        <v>166</v>
      </c>
      <c r="L20" s="129">
        <v>12431</v>
      </c>
      <c r="M20" s="129">
        <v>21984.059809931561</v>
      </c>
    </row>
    <row r="21" spans="1:13" ht="12" customHeight="1" x14ac:dyDescent="0.2">
      <c r="A21" s="53">
        <v>1992</v>
      </c>
      <c r="B21" s="129">
        <v>2054</v>
      </c>
      <c r="C21" s="129">
        <v>181</v>
      </c>
      <c r="D21" s="129">
        <v>302</v>
      </c>
      <c r="E21" s="61"/>
      <c r="F21" s="129">
        <v>6261</v>
      </c>
      <c r="G21" s="129">
        <v>966</v>
      </c>
      <c r="H21" s="129">
        <v>1357</v>
      </c>
      <c r="I21" s="129"/>
      <c r="J21" s="129">
        <v>6895</v>
      </c>
      <c r="K21" s="129">
        <v>1046</v>
      </c>
      <c r="L21" s="129">
        <v>2962</v>
      </c>
      <c r="M21" s="129">
        <v>10903</v>
      </c>
    </row>
    <row r="22" spans="1:13" ht="12" customHeight="1" x14ac:dyDescent="0.2">
      <c r="A22" s="53">
        <v>1993</v>
      </c>
      <c r="B22" s="129">
        <v>3869</v>
      </c>
      <c r="C22" s="129">
        <v>383</v>
      </c>
      <c r="D22" s="129">
        <v>306</v>
      </c>
      <c r="E22" s="61"/>
      <c r="F22" s="129">
        <v>4998</v>
      </c>
      <c r="G22" s="129">
        <v>2239</v>
      </c>
      <c r="H22" s="129">
        <v>5928</v>
      </c>
      <c r="I22" s="129"/>
      <c r="J22" s="129">
        <v>5318</v>
      </c>
      <c r="K22" s="129">
        <v>2548</v>
      </c>
      <c r="L22" s="129">
        <v>9541</v>
      </c>
      <c r="M22" s="129">
        <v>17404</v>
      </c>
    </row>
    <row r="23" spans="1:13" ht="12" customHeight="1" x14ac:dyDescent="0.2">
      <c r="A23" s="53">
        <v>1994</v>
      </c>
      <c r="B23" s="129">
        <v>1612</v>
      </c>
      <c r="C23" s="129">
        <v>161</v>
      </c>
      <c r="D23" s="129">
        <v>18</v>
      </c>
      <c r="E23" s="61"/>
      <c r="F23" s="129">
        <v>1108</v>
      </c>
      <c r="G23" s="129">
        <v>92</v>
      </c>
      <c r="H23" s="129">
        <v>2903</v>
      </c>
      <c r="I23" s="129"/>
      <c r="J23" s="129">
        <v>1233.8059701492537</v>
      </c>
      <c r="K23" s="129">
        <v>137</v>
      </c>
      <c r="L23" s="129">
        <v>3736</v>
      </c>
      <c r="M23" s="129">
        <v>5107</v>
      </c>
    </row>
    <row r="24" spans="1:13" ht="12" customHeight="1" x14ac:dyDescent="0.2">
      <c r="A24" s="53">
        <v>1995</v>
      </c>
      <c r="B24" s="129">
        <v>4221</v>
      </c>
      <c r="C24" s="129">
        <v>312</v>
      </c>
      <c r="D24" s="129">
        <v>103</v>
      </c>
      <c r="E24" s="61"/>
      <c r="F24" s="129">
        <v>5831</v>
      </c>
      <c r="G24" s="129">
        <v>803</v>
      </c>
      <c r="H24" s="129">
        <v>2954</v>
      </c>
      <c r="I24" s="129"/>
      <c r="J24" s="129">
        <v>6903</v>
      </c>
      <c r="K24" s="129">
        <v>943</v>
      </c>
      <c r="L24" s="129">
        <v>5972</v>
      </c>
      <c r="M24" s="129">
        <v>13818</v>
      </c>
    </row>
    <row r="25" spans="1:13" ht="12" customHeight="1" x14ac:dyDescent="0.2">
      <c r="A25" s="53">
        <v>1996</v>
      </c>
      <c r="B25" s="129">
        <v>16024</v>
      </c>
      <c r="C25" s="129">
        <v>1044</v>
      </c>
      <c r="D25" s="129">
        <v>279</v>
      </c>
      <c r="E25" s="61"/>
      <c r="F25" s="129">
        <v>8991</v>
      </c>
      <c r="G25" s="129">
        <v>3576</v>
      </c>
      <c r="H25" s="129">
        <v>5189</v>
      </c>
      <c r="I25" s="129"/>
      <c r="J25" s="129">
        <v>10814</v>
      </c>
      <c r="K25" s="129">
        <v>4493</v>
      </c>
      <c r="L25" s="129">
        <v>13024</v>
      </c>
      <c r="M25" s="129">
        <v>28331</v>
      </c>
    </row>
    <row r="26" spans="1:13" ht="12" customHeight="1" x14ac:dyDescent="0.2">
      <c r="A26" s="53" t="s">
        <v>718</v>
      </c>
      <c r="B26" s="129">
        <v>3090</v>
      </c>
      <c r="C26" s="129">
        <v>227</v>
      </c>
      <c r="D26" s="129">
        <v>106</v>
      </c>
      <c r="E26" s="61"/>
      <c r="F26" s="129">
        <v>1499</v>
      </c>
      <c r="G26" s="129">
        <v>213</v>
      </c>
      <c r="H26" s="129">
        <v>2137</v>
      </c>
      <c r="I26" s="129"/>
      <c r="J26" s="129">
        <v>1983</v>
      </c>
      <c r="K26" s="129" t="s">
        <v>166</v>
      </c>
      <c r="L26" s="129">
        <v>5028</v>
      </c>
      <c r="M26" s="129">
        <v>7011</v>
      </c>
    </row>
    <row r="27" spans="1:13" ht="12" customHeight="1" x14ac:dyDescent="0.2">
      <c r="A27" s="53">
        <v>1998</v>
      </c>
      <c r="B27" s="129">
        <v>7421</v>
      </c>
      <c r="C27" s="129">
        <v>507</v>
      </c>
      <c r="D27" s="129">
        <v>135</v>
      </c>
      <c r="E27" s="61"/>
      <c r="F27" s="129">
        <v>4128</v>
      </c>
      <c r="G27" s="129">
        <v>1387</v>
      </c>
      <c r="H27" s="129">
        <v>3503</v>
      </c>
      <c r="I27" s="129"/>
      <c r="J27" s="129">
        <v>4645</v>
      </c>
      <c r="K27" s="129">
        <v>1528</v>
      </c>
      <c r="L27" s="129">
        <v>9730</v>
      </c>
      <c r="M27" s="129">
        <v>15903</v>
      </c>
    </row>
    <row r="28" spans="1:13" ht="12" customHeight="1" x14ac:dyDescent="0.2">
      <c r="A28" s="53">
        <v>1999</v>
      </c>
      <c r="B28" s="129">
        <v>3974</v>
      </c>
      <c r="C28" s="129">
        <v>326</v>
      </c>
      <c r="D28" s="129">
        <v>120</v>
      </c>
      <c r="E28" s="61"/>
      <c r="F28" s="129">
        <v>4794</v>
      </c>
      <c r="G28" s="129">
        <v>519</v>
      </c>
      <c r="H28" s="129">
        <v>3551</v>
      </c>
      <c r="I28" s="129"/>
      <c r="J28" s="129">
        <v>5073</v>
      </c>
      <c r="K28" s="129">
        <v>530</v>
      </c>
      <c r="L28" s="129">
        <v>7394</v>
      </c>
      <c r="M28" s="129">
        <v>12996</v>
      </c>
    </row>
    <row r="29" spans="1:13" ht="12" customHeight="1" x14ac:dyDescent="0.2">
      <c r="A29" s="53">
        <v>2000</v>
      </c>
      <c r="B29" s="129">
        <v>5063</v>
      </c>
      <c r="C29" s="129">
        <v>441</v>
      </c>
      <c r="D29" s="129">
        <v>223</v>
      </c>
      <c r="E29" s="61"/>
      <c r="F29" s="129">
        <v>8097</v>
      </c>
      <c r="G29" s="129">
        <v>682</v>
      </c>
      <c r="H29" s="129">
        <v>3834</v>
      </c>
      <c r="I29" s="129"/>
      <c r="J29" s="129">
        <v>8699</v>
      </c>
      <c r="K29" s="129">
        <v>702</v>
      </c>
      <c r="L29" s="129">
        <v>7302</v>
      </c>
      <c r="M29" s="129">
        <v>16703</v>
      </c>
    </row>
    <row r="30" spans="1:13" ht="12" customHeight="1" x14ac:dyDescent="0.2">
      <c r="A30" s="53">
        <v>2001</v>
      </c>
      <c r="B30" s="129">
        <v>13648</v>
      </c>
      <c r="C30" s="129">
        <v>1047</v>
      </c>
      <c r="D30" s="129">
        <v>1554</v>
      </c>
      <c r="E30" s="61"/>
      <c r="F30" s="129">
        <v>23890</v>
      </c>
      <c r="G30" s="129">
        <v>1080</v>
      </c>
      <c r="H30" s="129">
        <v>6491</v>
      </c>
      <c r="I30" s="129"/>
      <c r="J30" s="129">
        <v>29042</v>
      </c>
      <c r="K30" s="129">
        <v>2233</v>
      </c>
      <c r="L30" s="129">
        <v>14084</v>
      </c>
      <c r="M30" s="129">
        <v>45359</v>
      </c>
    </row>
    <row r="31" spans="1:13" ht="12" customHeight="1" x14ac:dyDescent="0.2">
      <c r="A31" s="53">
        <v>2002</v>
      </c>
      <c r="B31" s="129">
        <v>23686</v>
      </c>
      <c r="C31" s="129">
        <v>1346</v>
      </c>
      <c r="D31" s="129">
        <v>399</v>
      </c>
      <c r="E31" s="61"/>
      <c r="F31" s="129">
        <v>13968</v>
      </c>
      <c r="G31" s="129">
        <v>1065</v>
      </c>
      <c r="H31" s="129">
        <v>2240</v>
      </c>
      <c r="I31" s="129"/>
      <c r="J31" s="129">
        <v>16855</v>
      </c>
      <c r="K31" s="129">
        <v>1327</v>
      </c>
      <c r="L31" s="129">
        <v>22589</v>
      </c>
      <c r="M31" s="129">
        <v>40771</v>
      </c>
    </row>
    <row r="32" spans="1:13" ht="12" customHeight="1" x14ac:dyDescent="0.2">
      <c r="A32" s="53">
        <v>2003</v>
      </c>
      <c r="B32" s="129">
        <v>12707</v>
      </c>
      <c r="C32" s="129">
        <v>907</v>
      </c>
      <c r="D32" s="129">
        <v>743</v>
      </c>
      <c r="E32" s="61"/>
      <c r="F32" s="129">
        <v>9846</v>
      </c>
      <c r="G32" s="129">
        <v>1081</v>
      </c>
      <c r="H32" s="129">
        <v>7002</v>
      </c>
      <c r="I32" s="129"/>
      <c r="J32" s="129">
        <v>13428</v>
      </c>
      <c r="K32" s="129">
        <v>1286</v>
      </c>
      <c r="L32" s="129">
        <v>15550</v>
      </c>
      <c r="M32" s="129">
        <v>30266</v>
      </c>
    </row>
    <row r="33" spans="1:13" ht="12" customHeight="1" x14ac:dyDescent="0.2">
      <c r="A33" s="53" t="s">
        <v>719</v>
      </c>
      <c r="B33" s="129">
        <v>8169</v>
      </c>
      <c r="C33" s="129">
        <v>607</v>
      </c>
      <c r="D33" s="129">
        <v>1139</v>
      </c>
      <c r="E33" s="61"/>
      <c r="F33" s="129">
        <v>7484</v>
      </c>
      <c r="G33" s="129">
        <v>1225</v>
      </c>
      <c r="H33" s="129">
        <v>3985</v>
      </c>
      <c r="I33" s="129"/>
      <c r="J33" s="129">
        <v>9530</v>
      </c>
      <c r="K33" s="129">
        <v>1459</v>
      </c>
      <c r="L33" s="129">
        <v>10956</v>
      </c>
      <c r="M33" s="129">
        <v>21945</v>
      </c>
    </row>
    <row r="34" spans="1:13" ht="12" customHeight="1" x14ac:dyDescent="0.2">
      <c r="A34" s="53" t="s">
        <v>720</v>
      </c>
      <c r="B34" s="129">
        <v>21306</v>
      </c>
      <c r="C34" s="129">
        <v>1311</v>
      </c>
      <c r="D34" s="129">
        <v>873</v>
      </c>
      <c r="E34" s="61"/>
      <c r="F34" s="129">
        <v>6539</v>
      </c>
      <c r="G34" s="129">
        <v>432</v>
      </c>
      <c r="H34" s="129">
        <v>7843</v>
      </c>
      <c r="I34" s="129"/>
      <c r="J34" s="129">
        <v>9758</v>
      </c>
      <c r="K34" s="129">
        <v>537</v>
      </c>
      <c r="L34" s="129">
        <v>26794</v>
      </c>
      <c r="M34" s="129">
        <v>37090</v>
      </c>
    </row>
    <row r="35" spans="1:13" ht="12" customHeight="1" x14ac:dyDescent="0.2">
      <c r="A35" s="53" t="s">
        <v>721</v>
      </c>
      <c r="B35" s="129">
        <v>6233</v>
      </c>
      <c r="C35" s="129">
        <v>312</v>
      </c>
      <c r="D35" s="61">
        <v>46</v>
      </c>
      <c r="E35" s="61"/>
      <c r="F35" s="129">
        <v>5612</v>
      </c>
      <c r="G35" s="119">
        <v>0</v>
      </c>
      <c r="H35" s="129">
        <v>2946</v>
      </c>
      <c r="I35" s="129" t="s">
        <v>310</v>
      </c>
      <c r="J35" s="129">
        <v>6400</v>
      </c>
      <c r="K35" s="119">
        <v>0</v>
      </c>
      <c r="L35" s="129">
        <v>7100</v>
      </c>
      <c r="M35" s="129">
        <v>13500</v>
      </c>
    </row>
    <row r="36" spans="1:13" ht="12" customHeight="1" x14ac:dyDescent="0.2">
      <c r="A36" s="53">
        <v>2007</v>
      </c>
      <c r="B36" s="129">
        <v>2261</v>
      </c>
      <c r="C36" s="129">
        <v>187</v>
      </c>
      <c r="D36" s="129">
        <v>153</v>
      </c>
      <c r="E36" s="61" t="s">
        <v>310</v>
      </c>
      <c r="F36" s="129">
        <v>4600</v>
      </c>
      <c r="G36" s="120">
        <v>0</v>
      </c>
      <c r="H36" s="129">
        <v>1954</v>
      </c>
      <c r="I36" s="129"/>
      <c r="J36" s="129">
        <v>6003</v>
      </c>
      <c r="K36" s="120">
        <v>0</v>
      </c>
      <c r="L36" s="129">
        <v>2901</v>
      </c>
      <c r="M36" s="129">
        <v>8905</v>
      </c>
    </row>
    <row r="37" spans="1:13" ht="12" customHeight="1" x14ac:dyDescent="0.2">
      <c r="A37" s="53">
        <v>2008</v>
      </c>
      <c r="B37" s="129">
        <v>4738</v>
      </c>
      <c r="C37" s="129">
        <v>359</v>
      </c>
      <c r="D37" s="129">
        <v>563</v>
      </c>
      <c r="E37" s="61" t="s">
        <v>310</v>
      </c>
      <c r="F37" s="129">
        <v>4629</v>
      </c>
      <c r="G37" s="120">
        <v>0</v>
      </c>
      <c r="H37" s="129">
        <v>3461</v>
      </c>
      <c r="I37" s="129"/>
      <c r="J37" s="129">
        <v>6282</v>
      </c>
      <c r="K37" s="120">
        <v>0</v>
      </c>
      <c r="L37" s="129">
        <v>5929</v>
      </c>
      <c r="M37" s="129">
        <v>12211</v>
      </c>
    </row>
    <row r="38" spans="1:13" ht="12" customHeight="1" x14ac:dyDescent="0.2">
      <c r="A38" s="53">
        <v>2009</v>
      </c>
      <c r="B38" s="129">
        <v>25004</v>
      </c>
      <c r="C38" s="129">
        <v>1677</v>
      </c>
      <c r="D38" s="129">
        <v>865</v>
      </c>
      <c r="E38" s="61" t="s">
        <v>310</v>
      </c>
      <c r="F38" s="129">
        <v>9204</v>
      </c>
      <c r="G38" s="120">
        <v>0</v>
      </c>
      <c r="H38" s="129">
        <v>14151</v>
      </c>
      <c r="I38" s="129"/>
      <c r="J38" s="129">
        <v>16557</v>
      </c>
      <c r="K38" s="120">
        <v>0</v>
      </c>
      <c r="L38" s="129">
        <v>30511</v>
      </c>
      <c r="M38" s="129">
        <v>47068</v>
      </c>
    </row>
    <row r="39" spans="1:13" ht="12" customHeight="1" x14ac:dyDescent="0.2">
      <c r="A39" s="53">
        <v>2010</v>
      </c>
      <c r="B39" s="129">
        <v>21138</v>
      </c>
      <c r="C39" s="129">
        <v>1415</v>
      </c>
      <c r="D39" s="129">
        <v>957</v>
      </c>
      <c r="E39" s="61" t="s">
        <v>310</v>
      </c>
      <c r="F39" s="129">
        <v>11261</v>
      </c>
      <c r="G39" s="120">
        <v>0</v>
      </c>
      <c r="H39" s="129">
        <v>10326</v>
      </c>
      <c r="I39" s="129"/>
      <c r="J39" s="129">
        <v>18154</v>
      </c>
      <c r="K39" s="120">
        <v>0</v>
      </c>
      <c r="L39" s="129">
        <v>21676</v>
      </c>
      <c r="M39" s="129">
        <v>39830</v>
      </c>
    </row>
    <row r="40" spans="1:13" ht="12" customHeight="1" x14ac:dyDescent="0.2">
      <c r="A40" s="53">
        <v>2011</v>
      </c>
      <c r="B40" s="129">
        <v>16641</v>
      </c>
      <c r="C40" s="129">
        <v>1229</v>
      </c>
      <c r="D40" s="129">
        <v>1491</v>
      </c>
      <c r="E40" s="61" t="s">
        <v>310</v>
      </c>
      <c r="F40" s="129">
        <v>8588</v>
      </c>
      <c r="G40" s="120">
        <v>0</v>
      </c>
      <c r="H40" s="129">
        <v>12887</v>
      </c>
      <c r="I40" s="129"/>
      <c r="J40" s="129">
        <v>13477</v>
      </c>
      <c r="K40" s="120">
        <v>0</v>
      </c>
      <c r="L40" s="129">
        <v>20190</v>
      </c>
      <c r="M40" s="129">
        <v>33668</v>
      </c>
    </row>
    <row r="41" spans="1:13" ht="12" customHeight="1" x14ac:dyDescent="0.2">
      <c r="A41" s="53">
        <v>2012</v>
      </c>
      <c r="B41" s="129">
        <v>6118</v>
      </c>
      <c r="C41" s="129">
        <v>370</v>
      </c>
      <c r="D41" s="129">
        <v>527</v>
      </c>
      <c r="E41" s="61" t="s">
        <v>310</v>
      </c>
      <c r="F41" s="129">
        <v>4285</v>
      </c>
      <c r="G41" s="120">
        <v>0</v>
      </c>
      <c r="H41" s="129">
        <v>1090</v>
      </c>
      <c r="I41" s="129"/>
      <c r="J41" s="129">
        <v>7712</v>
      </c>
      <c r="K41" s="120">
        <v>0</v>
      </c>
      <c r="L41" s="129">
        <v>3289</v>
      </c>
      <c r="M41" s="129">
        <v>11001</v>
      </c>
    </row>
    <row r="42" spans="1:13" ht="12" customHeight="1" x14ac:dyDescent="0.2">
      <c r="A42" s="53">
        <v>2013</v>
      </c>
      <c r="B42" s="129">
        <v>4519</v>
      </c>
      <c r="C42" s="129">
        <v>522</v>
      </c>
      <c r="D42" s="129">
        <v>1285</v>
      </c>
      <c r="E42" s="61" t="s">
        <v>310</v>
      </c>
      <c r="F42" s="129">
        <v>5684</v>
      </c>
      <c r="G42" s="120">
        <v>0</v>
      </c>
      <c r="H42" s="129">
        <v>9680</v>
      </c>
      <c r="I42" s="129"/>
      <c r="J42" s="129">
        <v>8019</v>
      </c>
      <c r="K42" s="120">
        <v>0</v>
      </c>
      <c r="L42" s="129">
        <v>11801</v>
      </c>
      <c r="M42" s="129">
        <v>19820</v>
      </c>
    </row>
    <row r="43" spans="1:13" ht="12" customHeight="1" x14ac:dyDescent="0.2">
      <c r="A43" s="53">
        <v>2014</v>
      </c>
      <c r="B43" s="129">
        <v>15481</v>
      </c>
      <c r="C43" s="129">
        <v>1148</v>
      </c>
      <c r="D43" s="129">
        <v>1625</v>
      </c>
      <c r="E43" s="129" t="s">
        <v>310</v>
      </c>
      <c r="F43" s="129">
        <v>7558</v>
      </c>
      <c r="G43" s="120">
        <v>0</v>
      </c>
      <c r="H43" s="129">
        <v>12271</v>
      </c>
      <c r="I43" s="129" t="s">
        <v>310</v>
      </c>
      <c r="J43" s="129">
        <v>10501</v>
      </c>
      <c r="K43" s="120">
        <v>0</v>
      </c>
      <c r="L43" s="129">
        <v>23210</v>
      </c>
      <c r="M43" s="129">
        <v>33711</v>
      </c>
    </row>
    <row r="44" spans="1:13" ht="12" customHeight="1" x14ac:dyDescent="0.2">
      <c r="A44" s="53">
        <v>2015</v>
      </c>
      <c r="B44" s="129">
        <v>2268</v>
      </c>
      <c r="C44" s="129">
        <v>215</v>
      </c>
      <c r="D44" s="129">
        <v>300</v>
      </c>
      <c r="E44" s="129" t="s">
        <v>310</v>
      </c>
      <c r="F44" s="129">
        <v>2028</v>
      </c>
      <c r="G44" s="120">
        <v>0</v>
      </c>
      <c r="H44" s="129">
        <v>3315</v>
      </c>
      <c r="I44" s="129" t="s">
        <v>310</v>
      </c>
      <c r="J44" s="129">
        <v>2201</v>
      </c>
      <c r="K44" s="120">
        <v>0</v>
      </c>
      <c r="L44" s="129">
        <v>5296</v>
      </c>
      <c r="M44" s="129">
        <v>7496</v>
      </c>
    </row>
    <row r="45" spans="1:13" ht="12" customHeight="1" x14ac:dyDescent="0.2">
      <c r="A45" s="53">
        <v>2016</v>
      </c>
      <c r="B45" s="129">
        <v>6822</v>
      </c>
      <c r="C45" s="129">
        <v>564</v>
      </c>
      <c r="D45" s="129">
        <v>440</v>
      </c>
      <c r="E45" s="129" t="s">
        <v>310</v>
      </c>
      <c r="F45" s="129">
        <v>5156</v>
      </c>
      <c r="G45" s="120">
        <v>0</v>
      </c>
      <c r="H45" s="129">
        <v>6985</v>
      </c>
      <c r="I45" s="129" t="s">
        <v>310</v>
      </c>
      <c r="J45" s="129">
        <v>5653</v>
      </c>
      <c r="K45" s="120">
        <v>0</v>
      </c>
      <c r="L45" s="129">
        <v>12956</v>
      </c>
      <c r="M45" s="129">
        <v>18608</v>
      </c>
    </row>
    <row r="46" spans="1:13" ht="12" customHeight="1" x14ac:dyDescent="0.2">
      <c r="A46" s="53">
        <v>2017</v>
      </c>
      <c r="B46" s="129">
        <v>7583</v>
      </c>
      <c r="C46" s="129">
        <v>669</v>
      </c>
      <c r="D46" s="129">
        <v>111</v>
      </c>
      <c r="E46" s="129" t="s">
        <v>310</v>
      </c>
      <c r="F46" s="129">
        <v>5232</v>
      </c>
      <c r="G46" s="120">
        <v>0</v>
      </c>
      <c r="H46" s="129">
        <v>9947</v>
      </c>
      <c r="I46" s="129" t="s">
        <v>310</v>
      </c>
      <c r="J46" s="129">
        <v>6469</v>
      </c>
      <c r="K46" s="120">
        <v>0</v>
      </c>
      <c r="L46" s="129">
        <v>15381</v>
      </c>
      <c r="M46" s="129">
        <v>21851</v>
      </c>
    </row>
    <row r="47" spans="1:13" ht="12" customHeight="1" x14ac:dyDescent="0.2">
      <c r="A47" s="53">
        <v>2018</v>
      </c>
      <c r="B47" s="129">
        <v>3308</v>
      </c>
      <c r="C47" s="129">
        <v>241</v>
      </c>
      <c r="D47" s="129">
        <v>184</v>
      </c>
      <c r="E47" s="129" t="s">
        <v>310</v>
      </c>
      <c r="F47" s="129">
        <v>2631</v>
      </c>
      <c r="G47" s="120">
        <v>0</v>
      </c>
      <c r="H47" s="129">
        <v>2261</v>
      </c>
      <c r="I47" s="129" t="s">
        <v>310</v>
      </c>
      <c r="J47" s="129">
        <v>2968</v>
      </c>
      <c r="K47" s="120">
        <v>0</v>
      </c>
      <c r="L47" s="129">
        <v>3504</v>
      </c>
      <c r="M47" s="129">
        <v>6472</v>
      </c>
    </row>
    <row r="48" spans="1:13" ht="12" customHeight="1" x14ac:dyDescent="0.2">
      <c r="A48" s="53">
        <v>2019</v>
      </c>
      <c r="B48" s="129">
        <v>2567</v>
      </c>
      <c r="C48" s="129">
        <v>365</v>
      </c>
      <c r="D48" s="129">
        <v>639</v>
      </c>
      <c r="E48" s="129"/>
      <c r="F48" s="129">
        <v>1700</v>
      </c>
      <c r="G48" s="120">
        <v>0</v>
      </c>
      <c r="H48" s="129">
        <v>8597</v>
      </c>
      <c r="I48" s="129"/>
      <c r="J48" s="129">
        <v>3083</v>
      </c>
      <c r="K48" s="120">
        <v>0</v>
      </c>
      <c r="L48" s="129">
        <v>10438</v>
      </c>
      <c r="M48" s="129">
        <v>13521</v>
      </c>
    </row>
    <row r="49" spans="1:14" ht="12" customHeight="1" x14ac:dyDescent="0.2">
      <c r="A49" s="53">
        <v>2020</v>
      </c>
      <c r="B49" s="129">
        <v>9171</v>
      </c>
      <c r="C49" s="129">
        <v>797</v>
      </c>
      <c r="D49" s="129">
        <v>1140</v>
      </c>
      <c r="E49" s="129"/>
      <c r="F49" s="129">
        <v>4181</v>
      </c>
      <c r="G49" s="120"/>
      <c r="H49" s="129">
        <v>8841</v>
      </c>
      <c r="I49" s="129"/>
      <c r="J49" s="129">
        <v>4618</v>
      </c>
      <c r="K49" s="120">
        <v>0</v>
      </c>
      <c r="L49" s="129">
        <v>17480</v>
      </c>
      <c r="M49" s="129">
        <v>22098</v>
      </c>
    </row>
    <row r="50" spans="1:14" ht="12" customHeight="1" x14ac:dyDescent="0.2">
      <c r="A50" s="53">
        <v>2021</v>
      </c>
      <c r="B50" s="129">
        <v>5467</v>
      </c>
      <c r="C50" s="129">
        <v>446</v>
      </c>
      <c r="D50" s="129">
        <v>849</v>
      </c>
      <c r="E50" s="129" t="s">
        <v>310</v>
      </c>
      <c r="F50" s="129">
        <v>5752</v>
      </c>
      <c r="G50" s="120">
        <v>0</v>
      </c>
      <c r="H50" s="129">
        <v>8064</v>
      </c>
      <c r="I50" s="129" t="s">
        <v>310</v>
      </c>
      <c r="J50" s="129">
        <v>5972</v>
      </c>
      <c r="K50" s="120" t="s">
        <v>24</v>
      </c>
      <c r="L50" s="129">
        <v>12604</v>
      </c>
      <c r="M50" s="129">
        <v>18576</v>
      </c>
    </row>
    <row r="51" spans="1:14" ht="12" customHeight="1" x14ac:dyDescent="0.2">
      <c r="A51" s="53" t="s">
        <v>635</v>
      </c>
      <c r="B51" s="129">
        <v>10748</v>
      </c>
      <c r="C51" s="129">
        <v>850</v>
      </c>
      <c r="D51" s="129">
        <v>663</v>
      </c>
      <c r="E51" s="129"/>
      <c r="F51" s="129">
        <v>12083</v>
      </c>
      <c r="G51" s="120"/>
      <c r="H51" s="129">
        <v>10400</v>
      </c>
      <c r="I51" s="129"/>
      <c r="J51" s="129">
        <v>14039</v>
      </c>
      <c r="K51" s="120"/>
      <c r="L51" s="129">
        <v>14056</v>
      </c>
      <c r="M51" s="129">
        <v>28095</v>
      </c>
    </row>
    <row r="52" spans="1:14" ht="12" customHeight="1" x14ac:dyDescent="0.2">
      <c r="A52" s="362" t="s">
        <v>422</v>
      </c>
      <c r="B52" s="36">
        <v>4573</v>
      </c>
      <c r="C52" s="36" t="s">
        <v>310</v>
      </c>
      <c r="D52" s="36" t="s">
        <v>310</v>
      </c>
      <c r="E52" s="36"/>
      <c r="F52" s="36" t="s">
        <v>310</v>
      </c>
      <c r="G52" s="121"/>
      <c r="H52" s="36" t="s">
        <v>310</v>
      </c>
      <c r="I52" s="36"/>
      <c r="J52" s="36" t="s">
        <v>310</v>
      </c>
      <c r="K52" s="121"/>
      <c r="L52" s="36" t="s">
        <v>310</v>
      </c>
      <c r="M52" s="36" t="s">
        <v>310</v>
      </c>
    </row>
    <row r="53" spans="1:14" ht="12" customHeight="1" x14ac:dyDescent="0.2">
      <c r="A53" s="125" t="s">
        <v>130</v>
      </c>
      <c r="B53" s="108"/>
      <c r="C53" s="107"/>
      <c r="D53" s="107"/>
      <c r="E53" s="107"/>
      <c r="F53" s="30" t="s">
        <v>722</v>
      </c>
      <c r="G53" s="107"/>
      <c r="H53" s="107"/>
      <c r="I53" s="107"/>
      <c r="J53" s="107"/>
      <c r="K53" s="107"/>
      <c r="L53" s="107"/>
      <c r="M53" s="107"/>
      <c r="N53" s="657">
        <f>GEOMEAN(F49:F51)</f>
        <v>6623.5569301363621</v>
      </c>
    </row>
    <row r="54" spans="1:14" ht="12" customHeight="1" x14ac:dyDescent="0.2">
      <c r="A54" s="956" t="s">
        <v>723</v>
      </c>
      <c r="B54" s="956"/>
      <c r="C54" s="956"/>
      <c r="D54" s="956"/>
      <c r="E54" s="956"/>
      <c r="F54" s="956"/>
      <c r="G54" s="956"/>
      <c r="H54" s="956"/>
      <c r="I54" s="956"/>
      <c r="J54" s="956"/>
      <c r="K54" s="956"/>
      <c r="L54" s="956"/>
      <c r="M54" s="956"/>
    </row>
    <row r="55" spans="1:14" ht="12" customHeight="1" x14ac:dyDescent="0.2">
      <c r="A55" s="956" t="s">
        <v>724</v>
      </c>
      <c r="B55" s="956"/>
      <c r="C55" s="956"/>
      <c r="D55" s="956"/>
      <c r="E55" s="956"/>
      <c r="F55" s="956"/>
      <c r="G55" s="956"/>
      <c r="H55" s="956"/>
      <c r="I55" s="956"/>
      <c r="J55" s="956"/>
      <c r="K55" s="956"/>
      <c r="L55" s="956"/>
      <c r="M55" s="956"/>
    </row>
    <row r="56" spans="1:14" ht="12" customHeight="1" x14ac:dyDescent="0.2">
      <c r="A56" s="956" t="s">
        <v>725</v>
      </c>
      <c r="B56" s="956"/>
      <c r="C56" s="956"/>
      <c r="D56" s="956"/>
      <c r="E56" s="956"/>
      <c r="F56" s="956"/>
      <c r="G56" s="956"/>
      <c r="H56" s="956"/>
      <c r="I56" s="956"/>
      <c r="J56" s="956"/>
      <c r="K56" s="956"/>
      <c r="L56" s="956"/>
      <c r="M56" s="956"/>
    </row>
    <row r="57" spans="1:14" ht="12" customHeight="1" x14ac:dyDescent="0.2">
      <c r="A57" s="63" t="s">
        <v>726</v>
      </c>
    </row>
    <row r="58" spans="1:14" ht="12" customHeight="1" x14ac:dyDescent="0.2">
      <c r="A58" s="956" t="s">
        <v>727</v>
      </c>
      <c r="B58" s="956"/>
      <c r="C58" s="956"/>
      <c r="D58" s="956"/>
      <c r="E58" s="956"/>
      <c r="F58" s="956"/>
      <c r="G58" s="956"/>
      <c r="H58" s="956"/>
      <c r="I58" s="956"/>
      <c r="J58" s="956"/>
      <c r="K58" s="956"/>
      <c r="L58" s="956"/>
      <c r="M58" s="956"/>
    </row>
    <row r="59" spans="1:14" ht="12" customHeight="1" x14ac:dyDescent="0.2">
      <c r="A59" s="956" t="s">
        <v>728</v>
      </c>
      <c r="B59" s="956"/>
      <c r="C59" s="956"/>
      <c r="D59" s="956"/>
      <c r="E59" s="956"/>
      <c r="F59" s="956"/>
      <c r="G59" s="956"/>
      <c r="H59" s="956"/>
      <c r="I59" s="956"/>
      <c r="J59" s="956"/>
      <c r="K59" s="956"/>
      <c r="L59" s="956"/>
      <c r="M59" s="956"/>
    </row>
    <row r="60" spans="1:14" ht="12" customHeight="1" x14ac:dyDescent="0.2">
      <c r="A60" s="956" t="s">
        <v>552</v>
      </c>
      <c r="B60" s="956"/>
      <c r="C60" s="956"/>
      <c r="D60" s="956"/>
      <c r="E60" s="956"/>
      <c r="F60" s="956"/>
      <c r="G60" s="956"/>
      <c r="H60" s="956"/>
      <c r="I60" s="956"/>
      <c r="J60" s="956"/>
      <c r="K60" s="956"/>
      <c r="L60" s="956"/>
      <c r="M60" s="956"/>
    </row>
    <row r="65" spans="1:13" s="275" customFormat="1" ht="12" customHeight="1" x14ac:dyDescent="0.2">
      <c r="A65" s="243"/>
      <c r="B65" s="243"/>
      <c r="C65" s="243"/>
      <c r="D65" s="243"/>
      <c r="E65" s="243"/>
      <c r="F65" s="243"/>
      <c r="G65" s="243"/>
      <c r="H65" s="243"/>
      <c r="I65" s="243"/>
      <c r="J65" s="243"/>
      <c r="K65" s="243"/>
      <c r="L65" s="243"/>
      <c r="M65" s="243"/>
    </row>
    <row r="76" spans="1:13" ht="12" customHeight="1" x14ac:dyDescent="0.2">
      <c r="A76" s="1007" t="s">
        <v>729</v>
      </c>
      <c r="B76" s="1007"/>
      <c r="C76" s="1007"/>
      <c r="D76" s="1007"/>
      <c r="E76" s="1007"/>
      <c r="F76" s="1007"/>
      <c r="G76" s="1007"/>
      <c r="H76" s="1007"/>
      <c r="I76" s="1007"/>
      <c r="J76" s="1007"/>
      <c r="K76" s="1007"/>
      <c r="L76" s="1007"/>
      <c r="M76" s="1007"/>
    </row>
    <row r="77" spans="1:13" ht="12" customHeight="1" x14ac:dyDescent="0.2">
      <c r="A77" s="824"/>
      <c r="B77" s="965" t="s">
        <v>679</v>
      </c>
      <c r="C77" s="965"/>
      <c r="D77" s="965"/>
      <c r="E77" s="827"/>
      <c r="F77" s="840"/>
      <c r="G77" s="820"/>
      <c r="H77" s="820"/>
      <c r="I77" s="827"/>
      <c r="J77" s="840"/>
      <c r="K77" s="820"/>
      <c r="L77" s="820"/>
      <c r="M77" s="820"/>
    </row>
    <row r="78" spans="1:13" ht="12" customHeight="1" x14ac:dyDescent="0.2">
      <c r="A78" s="940" t="s">
        <v>8</v>
      </c>
      <c r="B78" s="358"/>
      <c r="C78" s="967" t="s">
        <v>680</v>
      </c>
      <c r="D78" s="358"/>
      <c r="E78" s="4"/>
      <c r="F78" s="1042" t="s">
        <v>716</v>
      </c>
      <c r="G78" s="1042"/>
      <c r="H78" s="1042"/>
      <c r="I78" s="1"/>
      <c r="J78" s="1042" t="s">
        <v>655</v>
      </c>
      <c r="K78" s="1042"/>
      <c r="L78" s="1042"/>
      <c r="M78" s="1042"/>
    </row>
    <row r="79" spans="1:13" ht="12" customHeight="1" x14ac:dyDescent="0.2">
      <c r="A79" s="966"/>
      <c r="B79" s="355" t="s">
        <v>576</v>
      </c>
      <c r="C79" s="969"/>
      <c r="D79" s="355" t="s">
        <v>682</v>
      </c>
      <c r="E79" s="355"/>
      <c r="F79" s="2" t="s">
        <v>120</v>
      </c>
      <c r="G79" s="2" t="s">
        <v>717</v>
      </c>
      <c r="H79" s="355" t="s">
        <v>119</v>
      </c>
      <c r="I79" s="355"/>
      <c r="J79" s="2" t="s">
        <v>120</v>
      </c>
      <c r="K79" s="355" t="s">
        <v>717</v>
      </c>
      <c r="L79" s="355" t="s">
        <v>119</v>
      </c>
      <c r="M79" s="355" t="s">
        <v>656</v>
      </c>
    </row>
    <row r="80" spans="1:13" ht="12" customHeight="1" x14ac:dyDescent="0.2">
      <c r="A80" s="90" t="s">
        <v>44</v>
      </c>
      <c r="B80" s="129">
        <f>AVERAGE(B10:B14)</f>
        <v>2384.6</v>
      </c>
      <c r="C80" s="129">
        <f>AVERAGE(C10:C14)</f>
        <v>20</v>
      </c>
      <c r="D80" s="129">
        <f>AVERAGE(D10:D14)</f>
        <v>104</v>
      </c>
      <c r="E80" s="61"/>
      <c r="F80" s="129">
        <f>AVERAGE(F10:F14)</f>
        <v>5460</v>
      </c>
      <c r="G80" s="67" t="s">
        <v>24</v>
      </c>
      <c r="H80" s="129">
        <f>AVERAGE(H10:H14)</f>
        <v>2654</v>
      </c>
      <c r="I80" s="129"/>
      <c r="J80" s="129">
        <f>AVERAGE(J10:J14)</f>
        <v>6411</v>
      </c>
      <c r="K80" s="67" t="s">
        <v>24</v>
      </c>
      <c r="L80" s="129">
        <f>AVERAGE(L10:L14)</f>
        <v>3793.6</v>
      </c>
      <c r="M80" s="48">
        <f>AVERAGE(M10:M14)</f>
        <v>10204.6</v>
      </c>
    </row>
    <row r="81" spans="1:13" ht="12" customHeight="1" x14ac:dyDescent="0.2">
      <c r="A81" s="90" t="s">
        <v>45</v>
      </c>
      <c r="B81" s="129">
        <f>AVERAGE(B15:B19)</f>
        <v>8454.6</v>
      </c>
      <c r="C81" s="129">
        <f>AVERAGE(C15:C19)</f>
        <v>18</v>
      </c>
      <c r="D81" s="129">
        <f>AVERAGE(D15:D19)</f>
        <v>240.92124849939972</v>
      </c>
      <c r="E81" s="61"/>
      <c r="F81" s="129">
        <f>AVERAGE(F15:F19)</f>
        <v>4826.2</v>
      </c>
      <c r="G81" s="129">
        <f>AVERAGE(G15:G19)</f>
        <v>996.33333333333337</v>
      </c>
      <c r="H81" s="129">
        <f>AVERAGE(H15:H19)</f>
        <v>3700</v>
      </c>
      <c r="I81" s="129"/>
      <c r="J81" s="129">
        <f>AVERAGE(J15:J19)</f>
        <v>6342.9114427888471</v>
      </c>
      <c r="K81" s="129">
        <f>AVERAGE(K15:K19)</f>
        <v>1825</v>
      </c>
      <c r="L81" s="129">
        <f>AVERAGE(L15:L19)</f>
        <v>9684.7999999999993</v>
      </c>
      <c r="M81" s="48">
        <f>AVERAGE(M15:M19)</f>
        <v>17122.711442788848</v>
      </c>
    </row>
    <row r="82" spans="1:13" ht="12" customHeight="1" x14ac:dyDescent="0.2">
      <c r="A82" s="90" t="s">
        <v>571</v>
      </c>
      <c r="B82" s="129">
        <f>AVERAGE(B20:B24)</f>
        <v>4420.2</v>
      </c>
      <c r="C82" s="129">
        <f t="shared" ref="C82:M82" si="0">AVERAGE(C20:C24)</f>
        <v>211.4</v>
      </c>
      <c r="D82" s="129">
        <f t="shared" si="0"/>
        <v>273.39999999999998</v>
      </c>
      <c r="E82" s="129"/>
      <c r="F82" s="129">
        <f t="shared" si="0"/>
        <v>4944.6000000000004</v>
      </c>
      <c r="G82" s="129">
        <f t="shared" si="0"/>
        <v>1025</v>
      </c>
      <c r="H82" s="129">
        <f t="shared" si="0"/>
        <v>3454.8</v>
      </c>
      <c r="I82" s="129"/>
      <c r="J82" s="129">
        <f t="shared" si="0"/>
        <v>5980.573156016163</v>
      </c>
      <c r="K82" s="129">
        <f t="shared" si="0"/>
        <v>1168.5</v>
      </c>
      <c r="L82" s="129">
        <f t="shared" si="0"/>
        <v>6928.4</v>
      </c>
      <c r="M82" s="48">
        <f t="shared" si="0"/>
        <v>13843.211961986312</v>
      </c>
    </row>
    <row r="83" spans="1:13" ht="12" customHeight="1" x14ac:dyDescent="0.2">
      <c r="A83" s="53" t="s">
        <v>730</v>
      </c>
      <c r="B83" s="129">
        <f>AVERAGE(B25:B29)</f>
        <v>7114.4</v>
      </c>
      <c r="C83" s="129">
        <f>AVERAGE(C25:C29)</f>
        <v>509</v>
      </c>
      <c r="D83" s="129">
        <f>AVERAGE(D25:D29)</f>
        <v>172.6</v>
      </c>
      <c r="E83" s="129"/>
      <c r="F83" s="129">
        <f>AVERAGE(F25:F29)</f>
        <v>5501.8</v>
      </c>
      <c r="G83" s="129">
        <f>AVERAGE(G25:G29)</f>
        <v>1275.4000000000001</v>
      </c>
      <c r="H83" s="129">
        <f>AVERAGE(H25:H29)</f>
        <v>3642.8</v>
      </c>
      <c r="I83" s="129"/>
      <c r="J83" s="129">
        <f>AVERAGE(J25:J29)</f>
        <v>6242.8</v>
      </c>
      <c r="K83" s="129">
        <f>AVERAGE(K25:K29)</f>
        <v>1813.25</v>
      </c>
      <c r="L83" s="129">
        <f>AVERAGE(L25:L29)</f>
        <v>8495.6</v>
      </c>
      <c r="M83" s="48">
        <f>AVERAGE(M25:M29)</f>
        <v>16188.8</v>
      </c>
    </row>
    <row r="84" spans="1:13" ht="12" customHeight="1" x14ac:dyDescent="0.2">
      <c r="A84" s="53" t="s">
        <v>731</v>
      </c>
      <c r="B84" s="129">
        <f>AVERAGE(B30:B34)</f>
        <v>15903.2</v>
      </c>
      <c r="C84" s="129">
        <f>AVERAGE(C30:C34)</f>
        <v>1043.5999999999999</v>
      </c>
      <c r="D84" s="129">
        <f>AVERAGE(D30:D34)</f>
        <v>941.6</v>
      </c>
      <c r="E84" s="129"/>
      <c r="F84" s="129">
        <f>AVERAGE(F30:F34)</f>
        <v>12345.4</v>
      </c>
      <c r="G84" s="129">
        <f>AVERAGE(G30:G34)</f>
        <v>976.6</v>
      </c>
      <c r="H84" s="129">
        <f>AVERAGE(H30:H34)</f>
        <v>5512.2</v>
      </c>
      <c r="I84" s="129"/>
      <c r="J84" s="129">
        <f>AVERAGE(J30:J34)</f>
        <v>15722.6</v>
      </c>
      <c r="K84" s="129">
        <f>AVERAGE(K30:K34)</f>
        <v>1368.4</v>
      </c>
      <c r="L84" s="129">
        <f>AVERAGE(L30:L34)</f>
        <v>17994.599999999999</v>
      </c>
      <c r="M84" s="48">
        <f>AVERAGE(M30:M34)</f>
        <v>35086.199999999997</v>
      </c>
    </row>
    <row r="85" spans="1:13" ht="12" customHeight="1" x14ac:dyDescent="0.2">
      <c r="A85" s="53" t="s">
        <v>732</v>
      </c>
      <c r="B85" s="129">
        <f>AVERAGE(B35:B39)</f>
        <v>11874.8</v>
      </c>
      <c r="C85" s="129">
        <f t="shared" ref="C85:M85" si="1">AVERAGE(C35:C39)</f>
        <v>790</v>
      </c>
      <c r="D85" s="129">
        <f t="shared" si="1"/>
        <v>516.79999999999995</v>
      </c>
      <c r="E85" s="129"/>
      <c r="F85" s="129">
        <f t="shared" si="1"/>
        <v>7061.2</v>
      </c>
      <c r="G85" s="120" t="s">
        <v>24</v>
      </c>
      <c r="H85" s="129">
        <f t="shared" si="1"/>
        <v>6567.6</v>
      </c>
      <c r="I85" s="129"/>
      <c r="J85" s="129">
        <f t="shared" si="1"/>
        <v>10679.2</v>
      </c>
      <c r="K85" s="120" t="s">
        <v>24</v>
      </c>
      <c r="L85" s="129">
        <f t="shared" si="1"/>
        <v>13623.4</v>
      </c>
      <c r="M85" s="48">
        <f t="shared" si="1"/>
        <v>24302.799999999999</v>
      </c>
    </row>
    <row r="86" spans="1:13" ht="12" customHeight="1" x14ac:dyDescent="0.2">
      <c r="A86" s="53">
        <v>2011</v>
      </c>
      <c r="B86" s="129">
        <f t="shared" ref="B86:D96" si="2">B40</f>
        <v>16641</v>
      </c>
      <c r="C86" s="129">
        <f t="shared" si="2"/>
        <v>1229</v>
      </c>
      <c r="D86" s="129">
        <f t="shared" si="2"/>
        <v>1491</v>
      </c>
      <c r="E86" s="61"/>
      <c r="F86" s="129">
        <f t="shared" ref="F86:H96" si="3">F40</f>
        <v>8588</v>
      </c>
      <c r="G86" s="120">
        <f t="shared" si="3"/>
        <v>0</v>
      </c>
      <c r="H86" s="129">
        <f t="shared" si="3"/>
        <v>12887</v>
      </c>
      <c r="I86" s="129"/>
      <c r="J86" s="129">
        <f t="shared" ref="J86:M96" si="4">J40</f>
        <v>13477</v>
      </c>
      <c r="K86" s="120">
        <f t="shared" si="4"/>
        <v>0</v>
      </c>
      <c r="L86" s="129">
        <f t="shared" si="4"/>
        <v>20190</v>
      </c>
      <c r="M86" s="48">
        <f t="shared" si="4"/>
        <v>33668</v>
      </c>
    </row>
    <row r="87" spans="1:13" ht="12" customHeight="1" x14ac:dyDescent="0.2">
      <c r="A87" s="53">
        <v>2012</v>
      </c>
      <c r="B87" s="129">
        <f t="shared" si="2"/>
        <v>6118</v>
      </c>
      <c r="C87" s="129">
        <f t="shared" si="2"/>
        <v>370</v>
      </c>
      <c r="D87" s="129">
        <f t="shared" si="2"/>
        <v>527</v>
      </c>
      <c r="E87" s="61"/>
      <c r="F87" s="129">
        <f t="shared" si="3"/>
        <v>4285</v>
      </c>
      <c r="G87" s="120">
        <f t="shared" si="3"/>
        <v>0</v>
      </c>
      <c r="H87" s="129">
        <f t="shared" si="3"/>
        <v>1090</v>
      </c>
      <c r="I87" s="129"/>
      <c r="J87" s="129">
        <f t="shared" si="4"/>
        <v>7712</v>
      </c>
      <c r="K87" s="120">
        <f t="shared" si="4"/>
        <v>0</v>
      </c>
      <c r="L87" s="129">
        <f t="shared" si="4"/>
        <v>3289</v>
      </c>
      <c r="M87" s="48">
        <f t="shared" si="4"/>
        <v>11001</v>
      </c>
    </row>
    <row r="88" spans="1:13" ht="12" customHeight="1" x14ac:dyDescent="0.2">
      <c r="A88" s="53">
        <v>2013</v>
      </c>
      <c r="B88" s="129">
        <f t="shared" si="2"/>
        <v>4519</v>
      </c>
      <c r="C88" s="129">
        <f t="shared" si="2"/>
        <v>522</v>
      </c>
      <c r="D88" s="129">
        <f t="shared" si="2"/>
        <v>1285</v>
      </c>
      <c r="E88" s="61"/>
      <c r="F88" s="129">
        <f t="shared" si="3"/>
        <v>5684</v>
      </c>
      <c r="G88" s="120">
        <f t="shared" si="3"/>
        <v>0</v>
      </c>
      <c r="H88" s="129">
        <f t="shared" si="3"/>
        <v>9680</v>
      </c>
      <c r="I88" s="129"/>
      <c r="J88" s="129">
        <f t="shared" si="4"/>
        <v>8019</v>
      </c>
      <c r="K88" s="120">
        <f t="shared" si="4"/>
        <v>0</v>
      </c>
      <c r="L88" s="129">
        <f t="shared" si="4"/>
        <v>11801</v>
      </c>
      <c r="M88" s="48">
        <f t="shared" si="4"/>
        <v>19820</v>
      </c>
    </row>
    <row r="89" spans="1:13" ht="12" customHeight="1" x14ac:dyDescent="0.2">
      <c r="A89" s="53">
        <v>2014</v>
      </c>
      <c r="B89" s="129">
        <f t="shared" si="2"/>
        <v>15481</v>
      </c>
      <c r="C89" s="129">
        <f t="shared" si="2"/>
        <v>1148</v>
      </c>
      <c r="D89" s="129">
        <f t="shared" si="2"/>
        <v>1625</v>
      </c>
      <c r="E89" s="61"/>
      <c r="F89" s="129">
        <f t="shared" si="3"/>
        <v>7558</v>
      </c>
      <c r="G89" s="120">
        <f t="shared" si="3"/>
        <v>0</v>
      </c>
      <c r="H89" s="129">
        <f t="shared" si="3"/>
        <v>12271</v>
      </c>
      <c r="I89" s="129"/>
      <c r="J89" s="129">
        <f t="shared" si="4"/>
        <v>10501</v>
      </c>
      <c r="K89" s="120">
        <f t="shared" si="4"/>
        <v>0</v>
      </c>
      <c r="L89" s="129">
        <f t="shared" si="4"/>
        <v>23210</v>
      </c>
      <c r="M89" s="48">
        <f t="shared" si="4"/>
        <v>33711</v>
      </c>
    </row>
    <row r="90" spans="1:13" ht="12" customHeight="1" x14ac:dyDescent="0.2">
      <c r="A90" s="53">
        <v>2015</v>
      </c>
      <c r="B90" s="129">
        <f t="shared" si="2"/>
        <v>2268</v>
      </c>
      <c r="C90" s="129">
        <f t="shared" si="2"/>
        <v>215</v>
      </c>
      <c r="D90" s="129">
        <f t="shared" si="2"/>
        <v>300</v>
      </c>
      <c r="E90" s="61"/>
      <c r="F90" s="129">
        <f t="shared" si="3"/>
        <v>2028</v>
      </c>
      <c r="G90" s="120">
        <f t="shared" si="3"/>
        <v>0</v>
      </c>
      <c r="H90" s="129">
        <f t="shared" si="3"/>
        <v>3315</v>
      </c>
      <c r="I90" s="129"/>
      <c r="J90" s="129">
        <f t="shared" si="4"/>
        <v>2201</v>
      </c>
      <c r="K90" s="120">
        <f t="shared" si="4"/>
        <v>0</v>
      </c>
      <c r="L90" s="129">
        <f t="shared" si="4"/>
        <v>5296</v>
      </c>
      <c r="M90" s="48">
        <f t="shared" si="4"/>
        <v>7496</v>
      </c>
    </row>
    <row r="91" spans="1:13" ht="12" customHeight="1" x14ac:dyDescent="0.2">
      <c r="A91" s="53">
        <v>2016</v>
      </c>
      <c r="B91" s="129">
        <f t="shared" si="2"/>
        <v>6822</v>
      </c>
      <c r="C91" s="129">
        <f t="shared" si="2"/>
        <v>564</v>
      </c>
      <c r="D91" s="129">
        <f t="shared" si="2"/>
        <v>440</v>
      </c>
      <c r="E91" s="61"/>
      <c r="F91" s="129">
        <f t="shared" si="3"/>
        <v>5156</v>
      </c>
      <c r="G91" s="120">
        <f t="shared" si="3"/>
        <v>0</v>
      </c>
      <c r="H91" s="129">
        <f t="shared" si="3"/>
        <v>6985</v>
      </c>
      <c r="I91" s="129"/>
      <c r="J91" s="129">
        <f t="shared" si="4"/>
        <v>5653</v>
      </c>
      <c r="K91" s="120">
        <f t="shared" si="4"/>
        <v>0</v>
      </c>
      <c r="L91" s="129">
        <f t="shared" si="4"/>
        <v>12956</v>
      </c>
      <c r="M91" s="48">
        <f t="shared" si="4"/>
        <v>18608</v>
      </c>
    </row>
    <row r="92" spans="1:13" ht="12" customHeight="1" x14ac:dyDescent="0.2">
      <c r="A92" s="53">
        <v>2017</v>
      </c>
      <c r="B92" s="129">
        <f t="shared" si="2"/>
        <v>7583</v>
      </c>
      <c r="C92" s="129">
        <f t="shared" si="2"/>
        <v>669</v>
      </c>
      <c r="D92" s="129">
        <f t="shared" si="2"/>
        <v>111</v>
      </c>
      <c r="E92" s="61"/>
      <c r="F92" s="129">
        <f t="shared" si="3"/>
        <v>5232</v>
      </c>
      <c r="G92" s="120">
        <f t="shared" si="3"/>
        <v>0</v>
      </c>
      <c r="H92" s="129">
        <f t="shared" si="3"/>
        <v>9947</v>
      </c>
      <c r="I92" s="129"/>
      <c r="J92" s="129">
        <f t="shared" si="4"/>
        <v>6469</v>
      </c>
      <c r="K92" s="120">
        <f t="shared" si="4"/>
        <v>0</v>
      </c>
      <c r="L92" s="129">
        <f t="shared" si="4"/>
        <v>15381</v>
      </c>
      <c r="M92" s="48">
        <f t="shared" si="4"/>
        <v>21851</v>
      </c>
    </row>
    <row r="93" spans="1:13" ht="12" customHeight="1" x14ac:dyDescent="0.2">
      <c r="A93" s="53">
        <v>2018</v>
      </c>
      <c r="B93" s="129">
        <f t="shared" si="2"/>
        <v>3308</v>
      </c>
      <c r="C93" s="129">
        <f t="shared" si="2"/>
        <v>241</v>
      </c>
      <c r="D93" s="129">
        <f t="shared" si="2"/>
        <v>184</v>
      </c>
      <c r="E93" s="61"/>
      <c r="F93" s="129">
        <f t="shared" si="3"/>
        <v>2631</v>
      </c>
      <c r="G93" s="120">
        <f t="shared" si="3"/>
        <v>0</v>
      </c>
      <c r="H93" s="129">
        <f t="shared" si="3"/>
        <v>2261</v>
      </c>
      <c r="I93" s="129"/>
      <c r="J93" s="129">
        <f t="shared" si="4"/>
        <v>2968</v>
      </c>
      <c r="K93" s="120">
        <f t="shared" si="4"/>
        <v>0</v>
      </c>
      <c r="L93" s="129">
        <f t="shared" si="4"/>
        <v>3504</v>
      </c>
      <c r="M93" s="48">
        <f t="shared" si="4"/>
        <v>6472</v>
      </c>
    </row>
    <row r="94" spans="1:13" ht="12" customHeight="1" x14ac:dyDescent="0.2">
      <c r="A94" s="53">
        <v>2019</v>
      </c>
      <c r="B94" s="129">
        <f t="shared" si="2"/>
        <v>2567</v>
      </c>
      <c r="C94" s="129">
        <f t="shared" si="2"/>
        <v>365</v>
      </c>
      <c r="D94" s="129">
        <f t="shared" si="2"/>
        <v>639</v>
      </c>
      <c r="E94" s="61"/>
      <c r="F94" s="129">
        <f t="shared" si="3"/>
        <v>1700</v>
      </c>
      <c r="G94" s="120">
        <f t="shared" si="3"/>
        <v>0</v>
      </c>
      <c r="H94" s="129">
        <f t="shared" si="3"/>
        <v>8597</v>
      </c>
      <c r="I94" s="129"/>
      <c r="J94" s="129">
        <f t="shared" si="4"/>
        <v>3083</v>
      </c>
      <c r="K94" s="120">
        <f t="shared" si="4"/>
        <v>0</v>
      </c>
      <c r="L94" s="129">
        <f t="shared" si="4"/>
        <v>10438</v>
      </c>
      <c r="M94" s="48">
        <f t="shared" si="4"/>
        <v>13521</v>
      </c>
    </row>
    <row r="95" spans="1:13" ht="12" customHeight="1" x14ac:dyDescent="0.2">
      <c r="A95" s="53">
        <v>2020</v>
      </c>
      <c r="B95" s="129">
        <f t="shared" si="2"/>
        <v>9171</v>
      </c>
      <c r="C95" s="129">
        <f t="shared" si="2"/>
        <v>797</v>
      </c>
      <c r="D95" s="129">
        <f t="shared" si="2"/>
        <v>1140</v>
      </c>
      <c r="E95" s="61"/>
      <c r="F95" s="129">
        <f t="shared" si="3"/>
        <v>4181</v>
      </c>
      <c r="G95" s="120">
        <f t="shared" si="3"/>
        <v>0</v>
      </c>
      <c r="H95" s="129">
        <f t="shared" si="3"/>
        <v>8841</v>
      </c>
      <c r="I95" s="129"/>
      <c r="J95" s="129">
        <f t="shared" si="4"/>
        <v>4618</v>
      </c>
      <c r="K95" s="120">
        <f t="shared" si="4"/>
        <v>0</v>
      </c>
      <c r="L95" s="129">
        <f t="shared" si="4"/>
        <v>17480</v>
      </c>
      <c r="M95" s="48">
        <f t="shared" si="4"/>
        <v>22098</v>
      </c>
    </row>
    <row r="96" spans="1:13" ht="12" customHeight="1" x14ac:dyDescent="0.2">
      <c r="A96" s="53">
        <v>2021</v>
      </c>
      <c r="B96" s="129">
        <f t="shared" si="2"/>
        <v>5467</v>
      </c>
      <c r="C96" s="129">
        <f t="shared" si="2"/>
        <v>446</v>
      </c>
      <c r="D96" s="129">
        <f t="shared" si="2"/>
        <v>849</v>
      </c>
      <c r="E96" s="61"/>
      <c r="F96" s="129">
        <f t="shared" si="3"/>
        <v>5752</v>
      </c>
      <c r="G96" s="120">
        <f t="shared" si="3"/>
        <v>0</v>
      </c>
      <c r="H96" s="129">
        <f t="shared" si="3"/>
        <v>8064</v>
      </c>
      <c r="I96" s="129"/>
      <c r="J96" s="129">
        <f t="shared" si="4"/>
        <v>5972</v>
      </c>
      <c r="K96" s="120" t="str">
        <f t="shared" si="4"/>
        <v>-</v>
      </c>
      <c r="L96" s="129">
        <f t="shared" si="4"/>
        <v>12604</v>
      </c>
      <c r="M96" s="48">
        <f t="shared" si="4"/>
        <v>18576</v>
      </c>
    </row>
    <row r="97" spans="1:13" ht="12" customHeight="1" x14ac:dyDescent="0.2">
      <c r="A97" s="53" t="s">
        <v>635</v>
      </c>
      <c r="B97" s="129">
        <f t="shared" ref="B97:D98" si="5">B51</f>
        <v>10748</v>
      </c>
      <c r="C97" s="129">
        <f t="shared" si="5"/>
        <v>850</v>
      </c>
      <c r="D97" s="129">
        <f t="shared" si="5"/>
        <v>663</v>
      </c>
      <c r="E97" s="61"/>
      <c r="F97" s="129">
        <f t="shared" ref="F97:H98" si="6">F51</f>
        <v>12083</v>
      </c>
      <c r="G97" s="120">
        <f t="shared" si="6"/>
        <v>0</v>
      </c>
      <c r="H97" s="129">
        <f t="shared" si="6"/>
        <v>10400</v>
      </c>
      <c r="I97" s="129"/>
      <c r="J97" s="129">
        <f t="shared" ref="J97:M98" si="7">J51</f>
        <v>14039</v>
      </c>
      <c r="K97" s="120">
        <f t="shared" si="7"/>
        <v>0</v>
      </c>
      <c r="L97" s="129">
        <f t="shared" si="7"/>
        <v>14056</v>
      </c>
      <c r="M97" s="48">
        <f t="shared" si="7"/>
        <v>28095</v>
      </c>
    </row>
    <row r="98" spans="1:13" ht="12" customHeight="1" x14ac:dyDescent="0.2">
      <c r="A98" s="362" t="s">
        <v>422</v>
      </c>
      <c r="B98" s="36">
        <f t="shared" si="5"/>
        <v>4573</v>
      </c>
      <c r="C98" s="36" t="str">
        <f t="shared" si="5"/>
        <v>NA</v>
      </c>
      <c r="D98" s="36" t="str">
        <f t="shared" si="5"/>
        <v>NA</v>
      </c>
      <c r="E98" s="46"/>
      <c r="F98" s="36" t="str">
        <f t="shared" si="6"/>
        <v>NA</v>
      </c>
      <c r="G98" s="121">
        <f t="shared" si="6"/>
        <v>0</v>
      </c>
      <c r="H98" s="36" t="str">
        <f t="shared" si="6"/>
        <v>NA</v>
      </c>
      <c r="I98" s="36"/>
      <c r="J98" s="36" t="str">
        <f t="shared" si="7"/>
        <v>NA</v>
      </c>
      <c r="K98" s="121">
        <f t="shared" si="7"/>
        <v>0</v>
      </c>
      <c r="L98" s="36" t="str">
        <f t="shared" si="7"/>
        <v>NA</v>
      </c>
      <c r="M98" s="39" t="str">
        <f t="shared" si="7"/>
        <v>NA</v>
      </c>
    </row>
    <row r="99" spans="1:13" ht="12" customHeight="1" x14ac:dyDescent="0.2">
      <c r="A99" s="125" t="s">
        <v>130</v>
      </c>
      <c r="B99" s="412"/>
      <c r="C99" s="46"/>
      <c r="D99" s="46"/>
      <c r="E99" s="46"/>
      <c r="F99" s="30" t="str">
        <f>F53</f>
        <v>5,800-14,500</v>
      </c>
      <c r="G99" s="46"/>
      <c r="H99" s="46"/>
      <c r="I99" s="46"/>
      <c r="J99" s="46"/>
      <c r="K99" s="46"/>
      <c r="L99" s="46"/>
      <c r="M99" s="46"/>
    </row>
    <row r="100" spans="1:13" ht="12" customHeight="1" x14ac:dyDescent="0.2">
      <c r="A100" s="956" t="str">
        <f t="shared" ref="A100:A106" si="8">A54</f>
        <v>a/  Includes dip-in fish from other river systems.</v>
      </c>
      <c r="B100" s="956"/>
      <c r="C100" s="956"/>
      <c r="D100" s="956"/>
      <c r="E100" s="956"/>
      <c r="F100" s="956"/>
      <c r="G100" s="956"/>
      <c r="H100" s="956"/>
      <c r="I100" s="956"/>
      <c r="J100" s="956"/>
      <c r="K100" s="956"/>
      <c r="L100" s="956"/>
      <c r="M100" s="956"/>
    </row>
    <row r="101" spans="1:13" ht="12" customHeight="1" x14ac:dyDescent="0.2">
      <c r="A101" s="956" t="str">
        <f t="shared" si="8"/>
        <v>b/  Recreational catch of adults (coho over 20 inches).</v>
      </c>
      <c r="B101" s="956"/>
      <c r="C101" s="956"/>
      <c r="D101" s="956"/>
      <c r="E101" s="956"/>
      <c r="F101" s="956"/>
      <c r="G101" s="956"/>
      <c r="H101" s="956"/>
      <c r="I101" s="956"/>
      <c r="J101" s="956"/>
      <c r="K101" s="956"/>
      <c r="L101" s="956"/>
      <c r="M101" s="956"/>
    </row>
    <row r="102" spans="1:13" ht="12" customHeight="1" x14ac:dyDescent="0.2">
      <c r="A102" s="956" t="str">
        <f t="shared" si="8"/>
        <v>c/  Natural escapement and run size estimates include fish taken for hatchery brood stock.</v>
      </c>
      <c r="B102" s="956"/>
      <c r="C102" s="956"/>
      <c r="D102" s="956"/>
      <c r="E102" s="956"/>
      <c r="F102" s="956"/>
      <c r="G102" s="956"/>
      <c r="H102" s="956"/>
      <c r="I102" s="956"/>
      <c r="J102" s="956"/>
      <c r="K102" s="956"/>
      <c r="L102" s="956"/>
      <c r="M102" s="956"/>
    </row>
    <row r="103" spans="1:13" ht="12" customHeight="1" x14ac:dyDescent="0.2">
      <c r="A103" s="63" t="str">
        <f t="shared" si="8"/>
        <v>d/  Queets stock only; does not include non-local, dip-in fish.</v>
      </c>
    </row>
    <row r="104" spans="1:13" ht="12" customHeight="1" x14ac:dyDescent="0.2">
      <c r="A104" s="956" t="str">
        <f t="shared" si="8"/>
        <v>e/  1991 and 1997 supplemental was included in natural escapement and run size.</v>
      </c>
      <c r="B104" s="956"/>
      <c r="C104" s="956"/>
      <c r="D104" s="956"/>
      <c r="E104" s="956"/>
      <c r="F104" s="956"/>
      <c r="G104" s="956"/>
      <c r="H104" s="956"/>
      <c r="I104" s="956"/>
      <c r="J104" s="956"/>
      <c r="K104" s="956"/>
      <c r="L104" s="956"/>
      <c r="M104" s="956"/>
    </row>
    <row r="105" spans="1:13" ht="12" customHeight="1" x14ac:dyDescent="0.2">
      <c r="A105" s="956" t="str">
        <f t="shared" si="8"/>
        <v>f/   In 2004, 2005 and 2006 escapement estimates are from non-standard methods due to poor survey conditions during the coho spawning season.</v>
      </c>
      <c r="B105" s="956"/>
      <c r="C105" s="956"/>
      <c r="D105" s="956"/>
      <c r="E105" s="956"/>
      <c r="F105" s="956"/>
      <c r="G105" s="956"/>
      <c r="H105" s="956"/>
      <c r="I105" s="956"/>
      <c r="J105" s="956"/>
      <c r="K105" s="956"/>
      <c r="L105" s="956"/>
      <c r="M105" s="956"/>
    </row>
    <row r="106" spans="1:13" ht="12" customHeight="1" x14ac:dyDescent="0.2">
      <c r="A106" s="956" t="str">
        <f t="shared" si="8"/>
        <v>g/  Preliminary.</v>
      </c>
      <c r="B106" s="956"/>
      <c r="C106" s="956"/>
      <c r="D106" s="956"/>
      <c r="E106" s="956"/>
      <c r="F106" s="956"/>
      <c r="G106" s="956"/>
      <c r="H106" s="956"/>
      <c r="I106" s="956"/>
      <c r="J106" s="956"/>
      <c r="K106" s="956"/>
      <c r="L106" s="956"/>
      <c r="M106" s="956"/>
    </row>
  </sheetData>
  <customSheetViews>
    <customSheetView guid="{EF5D9E67-CDBC-4DA7-AF4B-457CDBE1825C}" showGridLines="0" printArea="1">
      <pane ySplit="4" topLeftCell="A5" activePane="bottomLeft" state="frozen"/>
      <selection pane="bottomLeft" activeCell="A5" sqref="A5"/>
      <pageMargins left="0" right="0" top="0" bottom="0" header="0" footer="0"/>
      <pageSetup orientation="landscape" r:id="rId1"/>
      <headerFooter alignWithMargins="0"/>
    </customSheetView>
    <customSheetView guid="{803B97A9-0AF5-4FA4-9F0C-810C2BEAFCD3}" showPageBreaks="1" showGridLines="0" showRuler="0">
      <pane ySplit="4" topLeftCell="A78" activePane="bottomLeft" state="frozen"/>
      <selection pane="bottomLeft" activeCell="C96" sqref="C96"/>
      <pageMargins left="0" right="0" top="0" bottom="0" header="0" footer="0"/>
      <pageSetup orientation="landscape" r:id="rId2"/>
      <headerFooter alignWithMargins="0"/>
    </customSheetView>
    <customSheetView guid="{5AE94949-FC73-44C2-96F8-94154186EF22}" showPageBreaks="1" showGridLines="0" printArea="1" showRuler="0">
      <pane ySplit="4" topLeftCell="A24" activePane="bottomLeft" state="frozen"/>
      <selection pane="bottomLeft" activeCell="A40" sqref="A40:M40"/>
      <pageMargins left="0" right="0" top="0" bottom="0" header="0" footer="0"/>
      <pageSetup orientation="landscape" r:id="rId3"/>
      <headerFooter alignWithMargins="0"/>
    </customSheetView>
    <customSheetView guid="{CD5E8C7E-750A-46DA-942B-F5133C1E4099}" showPageBreaks="1" showGridLines="0" showRuler="0">
      <pane ySplit="4" topLeftCell="A15" activePane="bottomLeft" state="frozen"/>
      <selection pane="bottomLeft" activeCell="A5" sqref="A5"/>
      <pageMargins left="0" right="0" top="0" bottom="0" header="0" footer="0"/>
      <pageSetup orientation="landscape" r:id="rId4"/>
      <headerFooter alignWithMargins="0"/>
    </customSheetView>
    <customSheetView guid="{BBF7E6D9-D6DC-4A8E-B6D8-078D86A9ABA9}" showPageBreaks="1" showGridLines="0" showRuler="0">
      <pane ySplit="4" topLeftCell="A15" activePane="bottomLeft" state="frozen"/>
      <selection pane="bottomLeft" activeCell="A5" sqref="A5"/>
      <pageMargins left="0" right="0" top="0" bottom="0" header="0" footer="0"/>
      <pageSetup orientation="landscape" r:id="rId5"/>
      <headerFooter alignWithMargins="0"/>
    </customSheetView>
    <customSheetView guid="{622B48C2-7B56-4B1F-A7B4-4660CCA8C989}" showPageBreaks="1" showGridLines="0" printArea="1" showRuler="0">
      <pane ySplit="4" topLeftCell="A97" activePane="bottomLeft" state="frozen"/>
      <selection pane="bottomLeft" activeCell="A117" sqref="A117"/>
      <pageMargins left="0" right="0" top="0" bottom="0" header="0" footer="0"/>
      <pageSetup orientation="landscape" r:id="rId6"/>
      <headerFooter alignWithMargins="0"/>
    </customSheetView>
    <customSheetView guid="{1BB9C890-5E21-46C2-BAFE-D361E72979A8}" showPageBreaks="1" showGridLines="0" printArea="1" showRuler="0">
      <pane ySplit="4" topLeftCell="A5" activePane="bottomLeft" state="frozen"/>
      <selection pane="bottomLeft" activeCell="B34" sqref="B34:M34"/>
      <pageMargins left="0" right="0" top="0" bottom="0" header="0" footer="0"/>
      <pageSetup orientation="landscape" r:id="rId7"/>
      <headerFooter alignWithMargins="0"/>
    </customSheetView>
    <customSheetView guid="{CBDD6A68-2B40-41C7-BE8F-235A878832D4}" showGridLines="0" showRuler="0">
      <pane ySplit="4" topLeftCell="A5" activePane="bottomLeft" state="frozen"/>
      <selection pane="bottomLeft" activeCell="B34" sqref="B34:M34"/>
      <pageMargins left="0" right="0" top="0" bottom="0" header="0" footer="0"/>
      <pageSetup orientation="landscape" r:id="rId8"/>
      <headerFooter alignWithMargins="0"/>
    </customSheetView>
    <customSheetView guid="{4E64E44E-C413-40AC-A3E9-46A65E2E50C1}" showPageBreaks="1" showGridLines="0" printArea="1" showRuler="0">
      <pane ySplit="4" topLeftCell="A5" activePane="bottomLeft" state="frozen"/>
      <selection pane="bottomLeft" activeCell="A5" sqref="A5"/>
      <pageMargins left="0" right="0" top="0" bottom="0" header="0" footer="0"/>
      <pageSetup orientation="landscape" r:id="rId9"/>
      <headerFooter alignWithMargins="0"/>
    </customSheetView>
    <customSheetView guid="{5AF37BD3-DE11-4EB0-B468-40F0C613EAAC}" showPageBreaks="1" showGridLines="0" showRuler="0">
      <pane ySplit="4" topLeftCell="A5" activePane="bottomLeft" state="frozen"/>
      <selection pane="bottomLeft" activeCell="A5" sqref="A5"/>
      <pageMargins left="0" right="0" top="0" bottom="0" header="0" footer="0"/>
      <pageSetup orientation="landscape" r:id="rId10"/>
      <headerFooter alignWithMargins="0"/>
    </customSheetView>
    <customSheetView guid="{8B1E0859-77EF-4DDB-A81F-104DBA348B31}" showPageBreaks="1" showGridLines="0" printArea="1">
      <pane ySplit="4" topLeftCell="A108" activePane="bottomLeft" state="frozen"/>
      <selection pane="bottomLeft" activeCell="B5" sqref="B5:M38"/>
      <pageMargins left="0" right="0" top="0" bottom="0" header="0" footer="0"/>
      <pageSetup orientation="landscape" r:id="rId11"/>
      <headerFooter alignWithMargins="0"/>
    </customSheetView>
    <customSheetView guid="{56968ECB-F4FE-477A-8A39-9E820F23F3B6}" showGridLines="0">
      <pane ySplit="4" topLeftCell="A26" activePane="bottomLeft" state="frozen"/>
      <selection pane="bottomLeft" activeCell="B5" sqref="B5:M39"/>
      <pageMargins left="0" right="0" top="0" bottom="0" header="0" footer="0"/>
      <pageSetup orientation="landscape" r:id="rId12"/>
      <headerFooter alignWithMargins="0"/>
    </customSheetView>
    <customSheetView guid="{951E20F6-66AF-4739-924D-9C0B166AA065}" showPageBreaks="1" showGridLines="0" showRuler="0">
      <pane ySplit="4" topLeftCell="A78" activePane="bottomLeft" state="frozen"/>
      <selection pane="bottomLeft" activeCell="C96" sqref="C96"/>
      <pageMargins left="0" right="0" top="0" bottom="0" header="0" footer="0"/>
      <pageSetup orientation="landscape" r:id="rId13"/>
      <headerFooter alignWithMargins="0"/>
    </customSheetView>
  </customSheetViews>
  <mergeCells count="24">
    <mergeCell ref="A106:M106"/>
    <mergeCell ref="A101:M101"/>
    <mergeCell ref="A102:M102"/>
    <mergeCell ref="A104:M104"/>
    <mergeCell ref="A105:M105"/>
    <mergeCell ref="A58:M58"/>
    <mergeCell ref="A59:M59"/>
    <mergeCell ref="A56:M56"/>
    <mergeCell ref="A100:M100"/>
    <mergeCell ref="A76:M76"/>
    <mergeCell ref="B77:D77"/>
    <mergeCell ref="A78:A79"/>
    <mergeCell ref="C78:C79"/>
    <mergeCell ref="F78:H78"/>
    <mergeCell ref="J78:M78"/>
    <mergeCell ref="A60:M60"/>
    <mergeCell ref="A1:M1"/>
    <mergeCell ref="J3:M3"/>
    <mergeCell ref="A54:M54"/>
    <mergeCell ref="A55:M55"/>
    <mergeCell ref="B2:D2"/>
    <mergeCell ref="A3:A4"/>
    <mergeCell ref="C3:C4"/>
    <mergeCell ref="F3:H3"/>
  </mergeCells>
  <phoneticPr fontId="0" type="noConversion"/>
  <pageMargins left="1" right="1" top="1" bottom="1" header="0.5" footer="0.5"/>
  <pageSetup orientation="landscape" r:id="rId14"/>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103"/>
  <sheetViews>
    <sheetView showGridLines="0" zoomScaleNormal="100" zoomScaleSheetLayoutView="100" workbookViewId="0">
      <pane xSplit="1" ySplit="4" topLeftCell="B5" activePane="bottomRight" state="frozen"/>
      <selection pane="topRight" activeCell="J81" sqref="J81"/>
      <selection pane="bottomLeft" activeCell="J81" sqref="J81"/>
      <selection pane="bottomRight" activeCell="P5" sqref="P5:P51"/>
    </sheetView>
  </sheetViews>
  <sheetFormatPr defaultColWidth="9.1796875" defaultRowHeight="12" customHeight="1" x14ac:dyDescent="0.2"/>
  <cols>
    <col min="1" max="1" width="10.7265625" style="63" customWidth="1"/>
    <col min="2" max="3" width="6.7265625" style="63" customWidth="1"/>
    <col min="4" max="4" width="6.7265625" style="5" customWidth="1"/>
    <col min="5" max="5" width="1.7265625" style="5" customWidth="1"/>
    <col min="6" max="8" width="6.7265625" style="5" customWidth="1"/>
    <col min="9" max="9" width="10.7265625" style="5" customWidth="1"/>
    <col min="10" max="10" width="1.7265625" style="5" customWidth="1"/>
    <col min="11" max="12" width="7.7265625" style="5" customWidth="1"/>
    <col min="13" max="13" width="1.7265625" style="5" customWidth="1"/>
    <col min="14" max="16" width="7.7265625" style="5" customWidth="1"/>
    <col min="17" max="16384" width="9.1796875" style="112"/>
  </cols>
  <sheetData>
    <row r="1" spans="1:16" ht="12" customHeight="1" x14ac:dyDescent="0.2">
      <c r="A1" s="948" t="s">
        <v>733</v>
      </c>
      <c r="B1" s="948"/>
      <c r="C1" s="948"/>
      <c r="D1" s="948"/>
      <c r="E1" s="948"/>
      <c r="F1" s="948"/>
      <c r="G1" s="948"/>
      <c r="H1" s="948"/>
      <c r="I1" s="948"/>
      <c r="J1" s="948"/>
      <c r="K1" s="948"/>
      <c r="L1" s="948"/>
      <c r="M1" s="948"/>
      <c r="N1" s="948"/>
      <c r="O1" s="948"/>
      <c r="P1" s="948"/>
    </row>
    <row r="2" spans="1:16" ht="12" customHeight="1" x14ac:dyDescent="0.2">
      <c r="A2" s="53"/>
      <c r="B2" s="1053" t="s">
        <v>679</v>
      </c>
      <c r="C2" s="1053"/>
      <c r="D2" s="1053"/>
      <c r="E2" s="1053"/>
      <c r="F2" s="1053"/>
      <c r="G2" s="1053"/>
      <c r="H2" s="1053"/>
      <c r="I2" s="1053"/>
      <c r="J2" s="4"/>
      <c r="K2" s="281"/>
      <c r="L2" s="281"/>
      <c r="M2" s="4"/>
      <c r="N2" s="281"/>
      <c r="O2" s="281"/>
      <c r="P2" s="281"/>
    </row>
    <row r="3" spans="1:16" ht="12" customHeight="1" x14ac:dyDescent="0.2">
      <c r="A3" s="940" t="s">
        <v>8</v>
      </c>
      <c r="B3" s="969" t="s">
        <v>576</v>
      </c>
      <c r="C3" s="969"/>
      <c r="D3" s="969"/>
      <c r="E3" s="358"/>
      <c r="F3" s="1054" t="s">
        <v>680</v>
      </c>
      <c r="G3" s="1054"/>
      <c r="H3" s="1054"/>
      <c r="I3" s="358"/>
      <c r="J3" s="4"/>
      <c r="K3" s="1042" t="s">
        <v>395</v>
      </c>
      <c r="L3" s="1042"/>
      <c r="M3" s="4"/>
      <c r="N3" s="1042" t="s">
        <v>681</v>
      </c>
      <c r="O3" s="1042"/>
      <c r="P3" s="1042"/>
    </row>
    <row r="4" spans="1:16" ht="12" customHeight="1" x14ac:dyDescent="0.2">
      <c r="A4" s="966"/>
      <c r="B4" s="355" t="s">
        <v>120</v>
      </c>
      <c r="C4" s="353" t="s">
        <v>119</v>
      </c>
      <c r="D4" s="8" t="s">
        <v>115</v>
      </c>
      <c r="E4" s="8"/>
      <c r="F4" s="353" t="s">
        <v>120</v>
      </c>
      <c r="G4" s="353" t="s">
        <v>119</v>
      </c>
      <c r="H4" s="355" t="s">
        <v>115</v>
      </c>
      <c r="I4" s="355" t="s">
        <v>682</v>
      </c>
      <c r="J4" s="355"/>
      <c r="K4" s="355" t="s">
        <v>120</v>
      </c>
      <c r="L4" s="355" t="s">
        <v>683</v>
      </c>
      <c r="M4" s="355"/>
      <c r="N4" s="355" t="s">
        <v>120</v>
      </c>
      <c r="O4" s="355" t="s">
        <v>119</v>
      </c>
      <c r="P4" s="355" t="s">
        <v>115</v>
      </c>
    </row>
    <row r="5" spans="1:16" ht="12" customHeight="1" x14ac:dyDescent="0.2">
      <c r="A5" s="339">
        <v>1976</v>
      </c>
      <c r="B5" s="127" t="s">
        <v>310</v>
      </c>
      <c r="C5" s="127" t="s">
        <v>310</v>
      </c>
      <c r="D5" s="48">
        <v>500</v>
      </c>
      <c r="E5" s="48"/>
      <c r="F5" s="128" t="s">
        <v>84</v>
      </c>
      <c r="G5" s="128" t="s">
        <v>84</v>
      </c>
      <c r="H5" s="48">
        <v>20</v>
      </c>
      <c r="I5" s="34">
        <v>100</v>
      </c>
      <c r="J5" s="41"/>
      <c r="K5" s="48">
        <v>600</v>
      </c>
      <c r="L5" s="48">
        <v>0</v>
      </c>
      <c r="M5" s="38"/>
      <c r="N5" s="48">
        <v>1300</v>
      </c>
      <c r="O5" s="48">
        <v>0</v>
      </c>
      <c r="P5" s="48">
        <v>1300</v>
      </c>
    </row>
    <row r="6" spans="1:16" ht="12" customHeight="1" x14ac:dyDescent="0.2">
      <c r="A6" s="339">
        <v>1977</v>
      </c>
      <c r="B6" s="127" t="s">
        <v>310</v>
      </c>
      <c r="C6" s="127" t="s">
        <v>310</v>
      </c>
      <c r="D6" s="48">
        <v>900</v>
      </c>
      <c r="E6" s="129"/>
      <c r="F6" s="128" t="s">
        <v>84</v>
      </c>
      <c r="G6" s="128" t="s">
        <v>84</v>
      </c>
      <c r="H6" s="48">
        <v>20</v>
      </c>
      <c r="I6" s="34">
        <v>20</v>
      </c>
      <c r="J6" s="41"/>
      <c r="K6" s="48">
        <v>1000</v>
      </c>
      <c r="L6" s="48">
        <v>0</v>
      </c>
      <c r="M6" s="38"/>
      <c r="N6" s="48">
        <v>2000</v>
      </c>
      <c r="O6" s="48">
        <v>0</v>
      </c>
      <c r="P6" s="48">
        <v>2000</v>
      </c>
    </row>
    <row r="7" spans="1:16" ht="12" customHeight="1" x14ac:dyDescent="0.2">
      <c r="A7" s="339">
        <v>1978</v>
      </c>
      <c r="B7" s="127" t="s">
        <v>310</v>
      </c>
      <c r="C7" s="127" t="s">
        <v>310</v>
      </c>
      <c r="D7" s="48">
        <v>1000</v>
      </c>
      <c r="E7" s="129"/>
      <c r="F7" s="128" t="s">
        <v>84</v>
      </c>
      <c r="G7" s="128" t="s">
        <v>84</v>
      </c>
      <c r="H7" s="48">
        <v>100</v>
      </c>
      <c r="I7" s="34">
        <v>100</v>
      </c>
      <c r="J7" s="41"/>
      <c r="K7" s="48">
        <v>1400</v>
      </c>
      <c r="L7" s="48">
        <v>0</v>
      </c>
      <c r="M7" s="38"/>
      <c r="N7" s="48">
        <v>2472</v>
      </c>
      <c r="O7" s="48">
        <v>0</v>
      </c>
      <c r="P7" s="48">
        <v>2472</v>
      </c>
    </row>
    <row r="8" spans="1:16" ht="12" customHeight="1" x14ac:dyDescent="0.2">
      <c r="A8" s="339">
        <v>1979</v>
      </c>
      <c r="B8" s="127" t="s">
        <v>310</v>
      </c>
      <c r="C8" s="127" t="s">
        <v>310</v>
      </c>
      <c r="D8" s="48">
        <v>700</v>
      </c>
      <c r="E8" s="129"/>
      <c r="F8" s="128" t="s">
        <v>84</v>
      </c>
      <c r="G8" s="128" t="s">
        <v>84</v>
      </c>
      <c r="H8" s="48">
        <v>100</v>
      </c>
      <c r="I8" s="34">
        <v>100</v>
      </c>
      <c r="J8" s="41"/>
      <c r="K8" s="48">
        <v>1400</v>
      </c>
      <c r="L8" s="48">
        <v>0</v>
      </c>
      <c r="M8" s="38"/>
      <c r="N8" s="48">
        <v>2326</v>
      </c>
      <c r="O8" s="48">
        <v>0</v>
      </c>
      <c r="P8" s="48">
        <v>2326</v>
      </c>
    </row>
    <row r="9" spans="1:16" ht="12" customHeight="1" x14ac:dyDescent="0.2">
      <c r="A9" s="339">
        <v>1980</v>
      </c>
      <c r="B9" s="127" t="s">
        <v>310</v>
      </c>
      <c r="C9" s="127" t="s">
        <v>310</v>
      </c>
      <c r="D9" s="48">
        <v>100</v>
      </c>
      <c r="E9" s="129"/>
      <c r="F9" s="128" t="s">
        <v>84</v>
      </c>
      <c r="G9" s="128" t="s">
        <v>84</v>
      </c>
      <c r="H9" s="48">
        <v>20</v>
      </c>
      <c r="I9" s="34">
        <v>100</v>
      </c>
      <c r="J9" s="41"/>
      <c r="K9" s="48">
        <v>800</v>
      </c>
      <c r="L9" s="48">
        <v>0</v>
      </c>
      <c r="M9" s="38"/>
      <c r="N9" s="48">
        <v>1079</v>
      </c>
      <c r="O9" s="48">
        <v>0</v>
      </c>
      <c r="P9" s="48">
        <v>1079</v>
      </c>
    </row>
    <row r="10" spans="1:16" ht="12" customHeight="1" x14ac:dyDescent="0.2">
      <c r="A10" s="339">
        <v>1981</v>
      </c>
      <c r="B10" s="127" t="s">
        <v>310</v>
      </c>
      <c r="C10" s="127" t="s">
        <v>310</v>
      </c>
      <c r="D10" s="48">
        <v>432</v>
      </c>
      <c r="E10" s="129"/>
      <c r="F10" s="128" t="s">
        <v>84</v>
      </c>
      <c r="G10" s="128" t="s">
        <v>84</v>
      </c>
      <c r="H10" s="48">
        <v>63</v>
      </c>
      <c r="I10" s="34">
        <v>20</v>
      </c>
      <c r="J10" s="41"/>
      <c r="K10" s="48">
        <v>1498</v>
      </c>
      <c r="L10" s="48">
        <v>22</v>
      </c>
      <c r="M10" s="38"/>
      <c r="N10" s="48">
        <v>2005</v>
      </c>
      <c r="O10" s="48">
        <v>47</v>
      </c>
      <c r="P10" s="48">
        <v>2052</v>
      </c>
    </row>
    <row r="11" spans="1:16" ht="12" customHeight="1" x14ac:dyDescent="0.2">
      <c r="A11" s="339">
        <v>1982</v>
      </c>
      <c r="B11" s="127" t="s">
        <v>310</v>
      </c>
      <c r="C11" s="127" t="s">
        <v>310</v>
      </c>
      <c r="D11" s="48">
        <v>569</v>
      </c>
      <c r="E11" s="129"/>
      <c r="F11" s="128" t="s">
        <v>84</v>
      </c>
      <c r="G11" s="128" t="s">
        <v>84</v>
      </c>
      <c r="H11" s="48">
        <v>15</v>
      </c>
      <c r="I11" s="34">
        <v>100</v>
      </c>
      <c r="J11" s="41"/>
      <c r="K11" s="48">
        <v>1553</v>
      </c>
      <c r="L11" s="48">
        <v>87</v>
      </c>
      <c r="M11" s="38"/>
      <c r="N11" s="48">
        <v>2125</v>
      </c>
      <c r="O11" s="48">
        <v>202</v>
      </c>
      <c r="P11" s="48">
        <v>2327</v>
      </c>
    </row>
    <row r="12" spans="1:16" ht="12" customHeight="1" x14ac:dyDescent="0.2">
      <c r="A12" s="339">
        <v>1983</v>
      </c>
      <c r="B12" s="127" t="s">
        <v>310</v>
      </c>
      <c r="C12" s="127" t="s">
        <v>310</v>
      </c>
      <c r="D12" s="48">
        <v>458</v>
      </c>
      <c r="E12" s="129"/>
      <c r="F12" s="128" t="s">
        <v>84</v>
      </c>
      <c r="G12" s="128" t="s">
        <v>84</v>
      </c>
      <c r="H12" s="48">
        <v>36</v>
      </c>
      <c r="I12" s="34">
        <v>100</v>
      </c>
      <c r="J12" s="41"/>
      <c r="K12" s="48">
        <v>1696</v>
      </c>
      <c r="L12" s="48">
        <v>67</v>
      </c>
      <c r="M12" s="38"/>
      <c r="N12" s="48">
        <v>2233</v>
      </c>
      <c r="O12" s="48">
        <v>131</v>
      </c>
      <c r="P12" s="48">
        <v>2364</v>
      </c>
    </row>
    <row r="13" spans="1:16" ht="12" customHeight="1" x14ac:dyDescent="0.2">
      <c r="A13" s="339">
        <v>1984</v>
      </c>
      <c r="B13" s="127" t="s">
        <v>310</v>
      </c>
      <c r="C13" s="127" t="s">
        <v>310</v>
      </c>
      <c r="D13" s="48">
        <v>444</v>
      </c>
      <c r="E13" s="129"/>
      <c r="F13" s="128" t="s">
        <v>84</v>
      </c>
      <c r="G13" s="128" t="s">
        <v>84</v>
      </c>
      <c r="H13" s="48">
        <v>21</v>
      </c>
      <c r="I13" s="34">
        <v>300</v>
      </c>
      <c r="J13" s="41"/>
      <c r="K13" s="48">
        <v>1430</v>
      </c>
      <c r="L13" s="48">
        <v>50</v>
      </c>
      <c r="M13" s="38"/>
      <c r="N13" s="48">
        <v>2005</v>
      </c>
      <c r="O13" s="48">
        <v>139</v>
      </c>
      <c r="P13" s="48">
        <v>2144</v>
      </c>
    </row>
    <row r="14" spans="1:16" ht="12" customHeight="1" x14ac:dyDescent="0.2">
      <c r="A14" s="339">
        <v>1985</v>
      </c>
      <c r="B14" s="127" t="s">
        <v>310</v>
      </c>
      <c r="C14" s="127" t="s">
        <v>310</v>
      </c>
      <c r="D14" s="48">
        <v>336</v>
      </c>
      <c r="E14" s="129"/>
      <c r="F14" s="128" t="s">
        <v>84</v>
      </c>
      <c r="G14" s="128" t="s">
        <v>84</v>
      </c>
      <c r="H14" s="48">
        <v>15</v>
      </c>
      <c r="I14" s="34">
        <v>100</v>
      </c>
      <c r="J14" s="41"/>
      <c r="K14" s="48">
        <v>978</v>
      </c>
      <c r="L14" s="48">
        <v>22</v>
      </c>
      <c r="M14" s="38"/>
      <c r="N14" s="48">
        <v>1353</v>
      </c>
      <c r="O14" s="48">
        <v>123</v>
      </c>
      <c r="P14" s="48">
        <v>1476</v>
      </c>
    </row>
    <row r="15" spans="1:16" ht="12" customHeight="1" x14ac:dyDescent="0.2">
      <c r="A15" s="339">
        <v>1986</v>
      </c>
      <c r="B15" s="127" t="s">
        <v>310</v>
      </c>
      <c r="C15" s="127" t="s">
        <v>310</v>
      </c>
      <c r="D15" s="48">
        <v>554</v>
      </c>
      <c r="E15" s="129"/>
      <c r="F15" s="128" t="s">
        <v>84</v>
      </c>
      <c r="G15" s="128" t="s">
        <v>84</v>
      </c>
      <c r="H15" s="48">
        <v>15</v>
      </c>
      <c r="I15" s="34">
        <v>138</v>
      </c>
      <c r="J15" s="41"/>
      <c r="K15" s="48">
        <v>1248</v>
      </c>
      <c r="L15" s="48">
        <v>0</v>
      </c>
      <c r="M15" s="38"/>
      <c r="N15" s="48">
        <v>1912</v>
      </c>
      <c r="O15" s="48">
        <v>43</v>
      </c>
      <c r="P15" s="48">
        <v>1955</v>
      </c>
    </row>
    <row r="16" spans="1:16" ht="12" customHeight="1" x14ac:dyDescent="0.2">
      <c r="A16" s="339">
        <v>1987</v>
      </c>
      <c r="B16" s="127" t="s">
        <v>310</v>
      </c>
      <c r="C16" s="127" t="s">
        <v>310</v>
      </c>
      <c r="D16" s="48">
        <v>676</v>
      </c>
      <c r="E16" s="129"/>
      <c r="F16" s="128" t="s">
        <v>84</v>
      </c>
      <c r="G16" s="128" t="s">
        <v>84</v>
      </c>
      <c r="H16" s="48">
        <v>38</v>
      </c>
      <c r="I16" s="34">
        <v>227</v>
      </c>
      <c r="J16" s="41"/>
      <c r="K16" s="48">
        <v>1710</v>
      </c>
      <c r="L16" s="48">
        <v>0</v>
      </c>
      <c r="M16" s="38"/>
      <c r="N16" s="48">
        <v>2480</v>
      </c>
      <c r="O16" s="48">
        <v>171</v>
      </c>
      <c r="P16" s="48">
        <v>2651</v>
      </c>
    </row>
    <row r="17" spans="1:16" ht="12" customHeight="1" x14ac:dyDescent="0.2">
      <c r="A17" s="339">
        <v>1988</v>
      </c>
      <c r="B17" s="127" t="s">
        <v>310</v>
      </c>
      <c r="C17" s="127" t="s">
        <v>310</v>
      </c>
      <c r="D17" s="48">
        <v>1008</v>
      </c>
      <c r="E17" s="129"/>
      <c r="F17" s="128" t="s">
        <v>84</v>
      </c>
      <c r="G17" s="128" t="s">
        <v>84</v>
      </c>
      <c r="H17" s="48">
        <v>38</v>
      </c>
      <c r="I17" s="34">
        <v>304</v>
      </c>
      <c r="J17" s="41"/>
      <c r="K17" s="48">
        <v>2605</v>
      </c>
      <c r="L17" s="48">
        <v>10</v>
      </c>
      <c r="M17" s="38"/>
      <c r="N17" s="48">
        <v>3708</v>
      </c>
      <c r="O17" s="48">
        <v>294</v>
      </c>
      <c r="P17" s="48">
        <v>4002</v>
      </c>
    </row>
    <row r="18" spans="1:16" ht="12" customHeight="1" x14ac:dyDescent="0.2">
      <c r="A18" s="339">
        <v>1989</v>
      </c>
      <c r="B18" s="127" t="s">
        <v>310</v>
      </c>
      <c r="C18" s="127" t="s">
        <v>310</v>
      </c>
      <c r="D18" s="48">
        <v>1735</v>
      </c>
      <c r="E18" s="129"/>
      <c r="F18" s="128" t="s">
        <v>84</v>
      </c>
      <c r="G18" s="128" t="s">
        <v>84</v>
      </c>
      <c r="H18" s="48">
        <v>38</v>
      </c>
      <c r="I18" s="34">
        <v>555</v>
      </c>
      <c r="J18" s="41"/>
      <c r="K18" s="48">
        <v>4697</v>
      </c>
      <c r="L18" s="48">
        <v>119</v>
      </c>
      <c r="M18" s="38"/>
      <c r="N18" s="48">
        <v>6820</v>
      </c>
      <c r="O18" s="48">
        <v>334</v>
      </c>
      <c r="P18" s="48">
        <v>7154</v>
      </c>
    </row>
    <row r="19" spans="1:16" ht="12" customHeight="1" x14ac:dyDescent="0.2">
      <c r="A19" s="339">
        <v>1990</v>
      </c>
      <c r="B19" s="127" t="s">
        <v>310</v>
      </c>
      <c r="C19" s="127" t="s">
        <v>310</v>
      </c>
      <c r="D19" s="48">
        <v>1387</v>
      </c>
      <c r="E19" s="129"/>
      <c r="F19" s="128" t="s">
        <v>84</v>
      </c>
      <c r="G19" s="128" t="s">
        <v>84</v>
      </c>
      <c r="H19" s="48">
        <v>38</v>
      </c>
      <c r="I19" s="34">
        <v>351</v>
      </c>
      <c r="J19" s="41"/>
      <c r="K19" s="48">
        <v>3886</v>
      </c>
      <c r="L19" s="48">
        <v>40</v>
      </c>
      <c r="M19" s="38"/>
      <c r="N19" s="48">
        <v>5294</v>
      </c>
      <c r="O19" s="48">
        <v>442</v>
      </c>
      <c r="P19" s="48">
        <v>5736</v>
      </c>
    </row>
    <row r="20" spans="1:16" ht="12" customHeight="1" x14ac:dyDescent="0.2">
      <c r="A20" s="339">
        <v>1991</v>
      </c>
      <c r="B20" s="127" t="s">
        <v>310</v>
      </c>
      <c r="C20" s="127" t="s">
        <v>310</v>
      </c>
      <c r="D20" s="48">
        <v>600</v>
      </c>
      <c r="E20" s="129"/>
      <c r="F20" s="128" t="s">
        <v>84</v>
      </c>
      <c r="G20" s="128" t="s">
        <v>84</v>
      </c>
      <c r="H20" s="48">
        <v>13</v>
      </c>
      <c r="I20" s="34">
        <v>138</v>
      </c>
      <c r="J20" s="41"/>
      <c r="K20" s="48">
        <v>1078</v>
      </c>
      <c r="L20" s="48">
        <v>0</v>
      </c>
      <c r="M20" s="38"/>
      <c r="N20" s="48">
        <v>1693</v>
      </c>
      <c r="O20" s="48">
        <v>153</v>
      </c>
      <c r="P20" s="48">
        <v>1846</v>
      </c>
    </row>
    <row r="21" spans="1:16" ht="12" customHeight="1" x14ac:dyDescent="0.2">
      <c r="A21" s="339">
        <v>1992</v>
      </c>
      <c r="B21" s="127" t="s">
        <v>310</v>
      </c>
      <c r="C21" s="127" t="s">
        <v>310</v>
      </c>
      <c r="D21" s="48">
        <v>445</v>
      </c>
      <c r="E21" s="129"/>
      <c r="F21" s="128" t="s">
        <v>84</v>
      </c>
      <c r="G21" s="128" t="s">
        <v>84</v>
      </c>
      <c r="H21" s="48">
        <v>26</v>
      </c>
      <c r="I21" s="34">
        <v>81</v>
      </c>
      <c r="J21" s="41"/>
      <c r="K21" s="48">
        <v>1018</v>
      </c>
      <c r="L21" s="48">
        <v>0</v>
      </c>
      <c r="M21" s="38"/>
      <c r="N21" s="48">
        <v>1443</v>
      </c>
      <c r="O21" s="48">
        <v>167</v>
      </c>
      <c r="P21" s="48">
        <v>1610</v>
      </c>
    </row>
    <row r="22" spans="1:16" ht="12" customHeight="1" x14ac:dyDescent="0.2">
      <c r="A22" s="339">
        <v>1993</v>
      </c>
      <c r="B22" s="127" t="s">
        <v>310</v>
      </c>
      <c r="C22" s="127" t="s">
        <v>310</v>
      </c>
      <c r="D22" s="48">
        <v>509</v>
      </c>
      <c r="E22" s="129"/>
      <c r="F22" s="128" t="s">
        <v>84</v>
      </c>
      <c r="G22" s="128" t="s">
        <v>84</v>
      </c>
      <c r="H22" s="48">
        <v>25</v>
      </c>
      <c r="I22" s="34">
        <v>357</v>
      </c>
      <c r="J22" s="41"/>
      <c r="K22" s="48">
        <v>1411</v>
      </c>
      <c r="L22" s="48">
        <v>0</v>
      </c>
      <c r="M22" s="38"/>
      <c r="N22" s="48">
        <v>2065</v>
      </c>
      <c r="O22" s="48">
        <v>242</v>
      </c>
      <c r="P22" s="48">
        <v>2307</v>
      </c>
    </row>
    <row r="23" spans="1:16" ht="12" customHeight="1" x14ac:dyDescent="0.2">
      <c r="A23" s="339">
        <v>1994</v>
      </c>
      <c r="B23" s="127" t="s">
        <v>310</v>
      </c>
      <c r="C23" s="127" t="s">
        <v>310</v>
      </c>
      <c r="D23" s="48">
        <v>378</v>
      </c>
      <c r="E23" s="129"/>
      <c r="F23" s="128" t="s">
        <v>84</v>
      </c>
      <c r="G23" s="128" t="s">
        <v>84</v>
      </c>
      <c r="H23" s="48">
        <v>20</v>
      </c>
      <c r="I23" s="34">
        <v>404</v>
      </c>
      <c r="J23" s="41"/>
      <c r="K23" s="48">
        <v>1699</v>
      </c>
      <c r="L23" s="48">
        <v>0</v>
      </c>
      <c r="M23" s="38"/>
      <c r="N23" s="48">
        <v>2372</v>
      </c>
      <c r="O23" s="48">
        <v>152</v>
      </c>
      <c r="P23" s="48">
        <v>2524</v>
      </c>
    </row>
    <row r="24" spans="1:16" ht="12" customHeight="1" x14ac:dyDescent="0.2">
      <c r="A24" s="339">
        <v>1995</v>
      </c>
      <c r="B24" s="127" t="s">
        <v>310</v>
      </c>
      <c r="C24" s="127" t="s">
        <v>310</v>
      </c>
      <c r="D24" s="48">
        <v>230</v>
      </c>
      <c r="E24" s="129"/>
      <c r="F24" s="128" t="s">
        <v>84</v>
      </c>
      <c r="G24" s="128" t="s">
        <v>84</v>
      </c>
      <c r="H24" s="48">
        <v>25</v>
      </c>
      <c r="I24" s="34">
        <v>387</v>
      </c>
      <c r="J24" s="41"/>
      <c r="K24" s="48">
        <v>1132</v>
      </c>
      <c r="L24" s="48">
        <v>0</v>
      </c>
      <c r="M24" s="38"/>
      <c r="N24" s="48">
        <v>1686</v>
      </c>
      <c r="O24" s="48">
        <v>68</v>
      </c>
      <c r="P24" s="48">
        <v>1754</v>
      </c>
    </row>
    <row r="25" spans="1:16" ht="12" customHeight="1" x14ac:dyDescent="0.2">
      <c r="A25" s="339">
        <v>1996</v>
      </c>
      <c r="B25" s="127" t="s">
        <v>310</v>
      </c>
      <c r="C25" s="127" t="s">
        <v>310</v>
      </c>
      <c r="D25" s="48">
        <v>471</v>
      </c>
      <c r="E25" s="129"/>
      <c r="F25" s="128" t="s">
        <v>84</v>
      </c>
      <c r="G25" s="128" t="s">
        <v>84</v>
      </c>
      <c r="H25" s="48">
        <v>30</v>
      </c>
      <c r="I25" s="34">
        <v>267</v>
      </c>
      <c r="J25" s="41"/>
      <c r="K25" s="48">
        <v>1371</v>
      </c>
      <c r="L25" s="48">
        <v>16</v>
      </c>
      <c r="M25" s="38"/>
      <c r="N25" s="48">
        <v>2083</v>
      </c>
      <c r="O25" s="48">
        <v>114</v>
      </c>
      <c r="P25" s="48">
        <v>2197</v>
      </c>
    </row>
    <row r="26" spans="1:16" ht="12" customHeight="1" x14ac:dyDescent="0.2">
      <c r="A26" s="97">
        <v>1997</v>
      </c>
      <c r="B26" s="127" t="s">
        <v>310</v>
      </c>
      <c r="C26" s="127" t="s">
        <v>310</v>
      </c>
      <c r="D26" s="48">
        <v>416</v>
      </c>
      <c r="E26" s="129"/>
      <c r="F26" s="128" t="s">
        <v>84</v>
      </c>
      <c r="G26" s="128" t="s">
        <v>84</v>
      </c>
      <c r="H26" s="48">
        <v>57</v>
      </c>
      <c r="I26" s="34">
        <v>331</v>
      </c>
      <c r="J26" s="41"/>
      <c r="K26" s="48">
        <v>1826</v>
      </c>
      <c r="L26" s="48">
        <v>0</v>
      </c>
      <c r="M26" s="38"/>
      <c r="N26" s="48">
        <v>2582</v>
      </c>
      <c r="O26" s="48">
        <v>53</v>
      </c>
      <c r="P26" s="48">
        <v>2635</v>
      </c>
    </row>
    <row r="27" spans="1:16" ht="12" customHeight="1" x14ac:dyDescent="0.2">
      <c r="A27" s="339">
        <v>1998</v>
      </c>
      <c r="B27" s="127" t="s">
        <v>310</v>
      </c>
      <c r="C27" s="127" t="s">
        <v>310</v>
      </c>
      <c r="D27" s="48">
        <v>294</v>
      </c>
      <c r="E27" s="129"/>
      <c r="F27" s="128" t="s">
        <v>84</v>
      </c>
      <c r="G27" s="128" t="s">
        <v>84</v>
      </c>
      <c r="H27" s="48">
        <v>20</v>
      </c>
      <c r="I27" s="34">
        <v>288</v>
      </c>
      <c r="J27" s="41"/>
      <c r="K27" s="48">
        <v>1287</v>
      </c>
      <c r="L27" s="48">
        <v>0</v>
      </c>
      <c r="M27" s="38"/>
      <c r="N27" s="48">
        <v>1880</v>
      </c>
      <c r="O27" s="48">
        <v>28</v>
      </c>
      <c r="P27" s="48">
        <v>1908</v>
      </c>
    </row>
    <row r="28" spans="1:16" ht="12" customHeight="1" x14ac:dyDescent="0.2">
      <c r="A28" s="97">
        <v>1999</v>
      </c>
      <c r="B28" s="127" t="s">
        <v>310</v>
      </c>
      <c r="C28" s="127" t="s">
        <v>310</v>
      </c>
      <c r="D28" s="48">
        <v>155</v>
      </c>
      <c r="E28" s="129"/>
      <c r="F28" s="128" t="s">
        <v>84</v>
      </c>
      <c r="G28" s="128" t="s">
        <v>84</v>
      </c>
      <c r="H28" s="48">
        <v>20</v>
      </c>
      <c r="I28" s="34">
        <v>52</v>
      </c>
      <c r="J28" s="41"/>
      <c r="K28" s="48">
        <v>928</v>
      </c>
      <c r="L28" s="48">
        <v>99</v>
      </c>
      <c r="M28" s="38"/>
      <c r="N28" s="48">
        <v>1081</v>
      </c>
      <c r="O28" s="48">
        <v>171</v>
      </c>
      <c r="P28" s="48">
        <v>1252</v>
      </c>
    </row>
    <row r="29" spans="1:16" ht="12" customHeight="1" x14ac:dyDescent="0.2">
      <c r="A29" s="97">
        <v>2000</v>
      </c>
      <c r="B29" s="127" t="s">
        <v>310</v>
      </c>
      <c r="C29" s="127" t="s">
        <v>310</v>
      </c>
      <c r="D29" s="48">
        <v>87</v>
      </c>
      <c r="E29" s="129"/>
      <c r="F29" s="128" t="s">
        <v>84</v>
      </c>
      <c r="G29" s="128" t="s">
        <v>84</v>
      </c>
      <c r="H29" s="48">
        <v>38</v>
      </c>
      <c r="I29" s="34">
        <v>21</v>
      </c>
      <c r="J29" s="41"/>
      <c r="K29" s="48">
        <v>492</v>
      </c>
      <c r="L29" s="48">
        <v>0</v>
      </c>
      <c r="M29" s="38"/>
      <c r="N29" s="48">
        <v>529</v>
      </c>
      <c r="O29" s="48">
        <v>116</v>
      </c>
      <c r="P29" s="48">
        <v>645</v>
      </c>
    </row>
    <row r="30" spans="1:16" ht="12" customHeight="1" x14ac:dyDescent="0.2">
      <c r="A30" s="339">
        <v>2001</v>
      </c>
      <c r="B30" s="127" t="s">
        <v>310</v>
      </c>
      <c r="C30" s="127" t="s">
        <v>310</v>
      </c>
      <c r="D30" s="48">
        <v>134</v>
      </c>
      <c r="E30" s="129"/>
      <c r="F30" s="128" t="s">
        <v>84</v>
      </c>
      <c r="G30" s="128" t="s">
        <v>84</v>
      </c>
      <c r="H30" s="48">
        <v>39</v>
      </c>
      <c r="I30" s="34">
        <v>43</v>
      </c>
      <c r="J30" s="41"/>
      <c r="K30" s="48">
        <v>1159</v>
      </c>
      <c r="L30" s="48">
        <v>0</v>
      </c>
      <c r="M30" s="38"/>
      <c r="N30" s="48">
        <v>1231</v>
      </c>
      <c r="O30" s="48">
        <v>101</v>
      </c>
      <c r="P30" s="48">
        <v>1332</v>
      </c>
    </row>
    <row r="31" spans="1:16" ht="12" customHeight="1" x14ac:dyDescent="0.2">
      <c r="A31" s="97">
        <v>2002</v>
      </c>
      <c r="B31" s="127" t="s">
        <v>310</v>
      </c>
      <c r="C31" s="127" t="s">
        <v>310</v>
      </c>
      <c r="D31" s="48">
        <v>587</v>
      </c>
      <c r="E31" s="129"/>
      <c r="F31" s="128" t="s">
        <v>84</v>
      </c>
      <c r="G31" s="128" t="s">
        <v>84</v>
      </c>
      <c r="H31" s="48">
        <v>37</v>
      </c>
      <c r="I31" s="34">
        <v>372</v>
      </c>
      <c r="J31" s="41"/>
      <c r="K31" s="48">
        <v>2464</v>
      </c>
      <c r="L31" s="48">
        <v>0</v>
      </c>
      <c r="M31" s="38"/>
      <c r="N31" s="48">
        <v>3375</v>
      </c>
      <c r="O31" s="48">
        <v>85</v>
      </c>
      <c r="P31" s="48">
        <v>3460</v>
      </c>
    </row>
    <row r="32" spans="1:16" ht="12" customHeight="1" x14ac:dyDescent="0.2">
      <c r="A32" s="97">
        <v>2003</v>
      </c>
      <c r="B32" s="127" t="s">
        <v>310</v>
      </c>
      <c r="C32" s="127" t="s">
        <v>310</v>
      </c>
      <c r="D32" s="48">
        <v>296</v>
      </c>
      <c r="E32" s="129"/>
      <c r="F32" s="128" t="s">
        <v>84</v>
      </c>
      <c r="G32" s="128" t="s">
        <v>84</v>
      </c>
      <c r="H32" s="48">
        <v>20</v>
      </c>
      <c r="I32" s="34">
        <v>206</v>
      </c>
      <c r="J32" s="41"/>
      <c r="K32" s="48">
        <v>1228</v>
      </c>
      <c r="L32" s="48">
        <v>0</v>
      </c>
      <c r="M32" s="38"/>
      <c r="N32" s="48">
        <v>1646</v>
      </c>
      <c r="O32" s="48">
        <v>104</v>
      </c>
      <c r="P32" s="48">
        <v>1750</v>
      </c>
    </row>
    <row r="33" spans="1:16" ht="12" customHeight="1" x14ac:dyDescent="0.2">
      <c r="A33" s="339">
        <v>2004</v>
      </c>
      <c r="B33" s="127" t="s">
        <v>310</v>
      </c>
      <c r="C33" s="127" t="s">
        <v>310</v>
      </c>
      <c r="D33" s="48">
        <v>401</v>
      </c>
      <c r="E33" s="48"/>
      <c r="F33" s="128" t="s">
        <v>84</v>
      </c>
      <c r="G33" s="128" t="s">
        <v>84</v>
      </c>
      <c r="H33" s="48">
        <v>20</v>
      </c>
      <c r="I33" s="34">
        <v>102</v>
      </c>
      <c r="J33" s="41"/>
      <c r="K33" s="48">
        <v>1786</v>
      </c>
      <c r="L33" s="48">
        <v>0</v>
      </c>
      <c r="M33" s="38"/>
      <c r="N33" s="48">
        <f>351+K33+I33</f>
        <v>2239</v>
      </c>
      <c r="O33" s="48">
        <v>70</v>
      </c>
      <c r="P33" s="48">
        <f>N33+O33</f>
        <v>2309</v>
      </c>
    </row>
    <row r="34" spans="1:16" ht="12" customHeight="1" x14ac:dyDescent="0.2">
      <c r="A34" s="97">
        <v>2005</v>
      </c>
      <c r="B34" s="127" t="s">
        <v>310</v>
      </c>
      <c r="C34" s="127" t="s">
        <v>310</v>
      </c>
      <c r="D34" s="48">
        <v>323</v>
      </c>
      <c r="E34" s="48"/>
      <c r="F34" s="128" t="s">
        <v>84</v>
      </c>
      <c r="G34" s="128" t="s">
        <v>84</v>
      </c>
      <c r="H34" s="48">
        <v>36</v>
      </c>
      <c r="I34" s="34">
        <v>73</v>
      </c>
      <c r="J34" s="41"/>
      <c r="K34" s="48">
        <v>1193</v>
      </c>
      <c r="L34" s="48">
        <v>0</v>
      </c>
      <c r="M34" s="38"/>
      <c r="N34" s="48">
        <f>142+K34+54</f>
        <v>1389</v>
      </c>
      <c r="O34" s="48">
        <v>217</v>
      </c>
      <c r="P34" s="48">
        <f>N34+O34</f>
        <v>1606</v>
      </c>
    </row>
    <row r="35" spans="1:16" ht="12" customHeight="1" x14ac:dyDescent="0.2">
      <c r="A35" s="97">
        <v>2006</v>
      </c>
      <c r="B35" s="127" t="s">
        <v>310</v>
      </c>
      <c r="C35" s="127" t="s">
        <v>310</v>
      </c>
      <c r="D35" s="48">
        <v>576</v>
      </c>
      <c r="E35" s="48"/>
      <c r="F35" s="128" t="s">
        <v>84</v>
      </c>
      <c r="G35" s="128" t="s">
        <v>84</v>
      </c>
      <c r="H35" s="48">
        <v>37</v>
      </c>
      <c r="I35" s="34">
        <v>109</v>
      </c>
      <c r="J35" s="41"/>
      <c r="K35" s="48">
        <v>904</v>
      </c>
      <c r="L35" s="48">
        <v>0</v>
      </c>
      <c r="M35" s="38"/>
      <c r="N35" s="48">
        <f>93+64+K35</f>
        <v>1061</v>
      </c>
      <c r="O35" s="48">
        <v>571</v>
      </c>
      <c r="P35" s="48">
        <f>N35+O35</f>
        <v>1632</v>
      </c>
    </row>
    <row r="36" spans="1:16" ht="12" customHeight="1" x14ac:dyDescent="0.2">
      <c r="A36" s="339">
        <v>2007</v>
      </c>
      <c r="B36" s="127" t="s">
        <v>310</v>
      </c>
      <c r="C36" s="127" t="s">
        <v>310</v>
      </c>
      <c r="D36" s="48">
        <v>760</v>
      </c>
      <c r="E36" s="48"/>
      <c r="F36" s="128" t="s">
        <v>84</v>
      </c>
      <c r="G36" s="128" t="s">
        <v>84</v>
      </c>
      <c r="H36" s="48">
        <v>68</v>
      </c>
      <c r="I36" s="34">
        <f>45+91</f>
        <v>136</v>
      </c>
      <c r="J36" s="41"/>
      <c r="K36" s="48">
        <v>810</v>
      </c>
      <c r="L36" s="48">
        <v>0</v>
      </c>
      <c r="M36" s="38"/>
      <c r="N36" s="48">
        <f>168+45+K36</f>
        <v>1023</v>
      </c>
      <c r="O36" s="48">
        <v>592</v>
      </c>
      <c r="P36" s="48">
        <f t="shared" ref="P36:P42" si="0">SUM(N36:O36)</f>
        <v>1615</v>
      </c>
    </row>
    <row r="37" spans="1:16" ht="12" customHeight="1" x14ac:dyDescent="0.2">
      <c r="A37" s="97">
        <v>2008</v>
      </c>
      <c r="B37" s="127">
        <v>22</v>
      </c>
      <c r="C37" s="127">
        <v>227</v>
      </c>
      <c r="D37" s="48">
        <f>SUM(B37:C37)</f>
        <v>249</v>
      </c>
      <c r="E37" s="48"/>
      <c r="F37" s="127">
        <v>10</v>
      </c>
      <c r="G37" s="127">
        <v>40</v>
      </c>
      <c r="H37" s="48">
        <f>SUM(F37:G37)</f>
        <v>50</v>
      </c>
      <c r="I37" s="34">
        <v>7</v>
      </c>
      <c r="J37" s="41"/>
      <c r="K37" s="48">
        <v>671</v>
      </c>
      <c r="L37" s="48">
        <v>0</v>
      </c>
      <c r="M37" s="38"/>
      <c r="N37" s="48">
        <f t="shared" ref="N37:N43" si="1">K37+B37+F37</f>
        <v>703</v>
      </c>
      <c r="O37" s="48">
        <f t="shared" ref="O37:O43" si="2">C37+G37+L37+I37</f>
        <v>274</v>
      </c>
      <c r="P37" s="48">
        <f t="shared" si="0"/>
        <v>977</v>
      </c>
    </row>
    <row r="38" spans="1:16" ht="12" customHeight="1" x14ac:dyDescent="0.2">
      <c r="A38" s="97">
        <v>2009</v>
      </c>
      <c r="B38" s="127">
        <v>30</v>
      </c>
      <c r="C38" s="127">
        <v>106</v>
      </c>
      <c r="D38" s="48">
        <f>SUM(B38:C38)</f>
        <v>136</v>
      </c>
      <c r="E38" s="48"/>
      <c r="F38" s="127">
        <v>3</v>
      </c>
      <c r="G38" s="127">
        <v>2</v>
      </c>
      <c r="H38" s="48">
        <f>SUM(F38:G38)</f>
        <v>5</v>
      </c>
      <c r="I38" s="34">
        <v>12</v>
      </c>
      <c r="J38" s="41"/>
      <c r="K38" s="48">
        <v>880</v>
      </c>
      <c r="L38" s="48">
        <v>2</v>
      </c>
      <c r="M38" s="38"/>
      <c r="N38" s="48">
        <f t="shared" si="1"/>
        <v>913</v>
      </c>
      <c r="O38" s="48">
        <f t="shared" si="2"/>
        <v>122</v>
      </c>
      <c r="P38" s="48">
        <f t="shared" si="0"/>
        <v>1035</v>
      </c>
    </row>
    <row r="39" spans="1:16" ht="12" customHeight="1" x14ac:dyDescent="0.2">
      <c r="A39" s="339">
        <v>2010</v>
      </c>
      <c r="B39" s="127">
        <v>24</v>
      </c>
      <c r="C39" s="127">
        <v>83</v>
      </c>
      <c r="D39" s="48">
        <f>SUM(B39:C39)</f>
        <v>107</v>
      </c>
      <c r="E39" s="48"/>
      <c r="F39" s="127">
        <v>0</v>
      </c>
      <c r="G39" s="127">
        <v>0</v>
      </c>
      <c r="H39" s="48">
        <f>SUM(F39:G39)</f>
        <v>0</v>
      </c>
      <c r="I39" s="34">
        <v>6</v>
      </c>
      <c r="J39" s="41"/>
      <c r="K39" s="48">
        <v>828</v>
      </c>
      <c r="L39" s="48">
        <v>0</v>
      </c>
      <c r="M39" s="38"/>
      <c r="N39" s="48">
        <f t="shared" si="1"/>
        <v>852</v>
      </c>
      <c r="O39" s="48">
        <f t="shared" si="2"/>
        <v>89</v>
      </c>
      <c r="P39" s="48">
        <f t="shared" si="0"/>
        <v>941</v>
      </c>
    </row>
    <row r="40" spans="1:16" ht="12" customHeight="1" x14ac:dyDescent="0.2">
      <c r="A40" s="97">
        <v>2011</v>
      </c>
      <c r="B40" s="127">
        <v>51</v>
      </c>
      <c r="C40" s="127">
        <v>25</v>
      </c>
      <c r="D40" s="48">
        <v>76</v>
      </c>
      <c r="E40" s="48"/>
      <c r="F40" s="127">
        <v>7</v>
      </c>
      <c r="G40" s="127">
        <v>3</v>
      </c>
      <c r="H40" s="48">
        <v>10</v>
      </c>
      <c r="I40" s="34">
        <v>22</v>
      </c>
      <c r="J40" s="41"/>
      <c r="K40" s="48">
        <v>827</v>
      </c>
      <c r="L40" s="48">
        <v>0</v>
      </c>
      <c r="M40" s="38"/>
      <c r="N40" s="48">
        <f t="shared" si="1"/>
        <v>885</v>
      </c>
      <c r="O40" s="48">
        <f t="shared" si="2"/>
        <v>50</v>
      </c>
      <c r="P40" s="48">
        <f t="shared" si="0"/>
        <v>935</v>
      </c>
    </row>
    <row r="41" spans="1:16" ht="12" customHeight="1" x14ac:dyDescent="0.2">
      <c r="A41" s="97">
        <v>2012</v>
      </c>
      <c r="B41" s="127">
        <v>135</v>
      </c>
      <c r="C41" s="127">
        <v>263</v>
      </c>
      <c r="D41" s="48">
        <f>SUM(B41:C41)</f>
        <v>398</v>
      </c>
      <c r="E41" s="48"/>
      <c r="F41" s="127">
        <v>9</v>
      </c>
      <c r="G41" s="127">
        <v>11</v>
      </c>
      <c r="H41" s="48">
        <v>20</v>
      </c>
      <c r="I41" s="34">
        <v>36</v>
      </c>
      <c r="J41" s="41"/>
      <c r="K41" s="48">
        <v>915</v>
      </c>
      <c r="L41" s="48">
        <v>1</v>
      </c>
      <c r="M41" s="38"/>
      <c r="N41" s="48">
        <f t="shared" si="1"/>
        <v>1059</v>
      </c>
      <c r="O41" s="48">
        <f t="shared" si="2"/>
        <v>311</v>
      </c>
      <c r="P41" s="48">
        <f t="shared" si="0"/>
        <v>1370</v>
      </c>
    </row>
    <row r="42" spans="1:16" ht="12" customHeight="1" x14ac:dyDescent="0.2">
      <c r="A42" s="339">
        <v>2013</v>
      </c>
      <c r="B42" s="127">
        <v>117</v>
      </c>
      <c r="C42" s="127">
        <v>415</v>
      </c>
      <c r="D42" s="48">
        <f>SUM(B42:C42)</f>
        <v>532</v>
      </c>
      <c r="E42" s="48"/>
      <c r="F42" s="127">
        <v>6</v>
      </c>
      <c r="G42" s="127">
        <v>17</v>
      </c>
      <c r="H42" s="48">
        <f>SUM(F42:G42)</f>
        <v>23</v>
      </c>
      <c r="I42" s="222">
        <v>65</v>
      </c>
      <c r="J42" s="41"/>
      <c r="K42" s="48">
        <v>750</v>
      </c>
      <c r="L42" s="48">
        <v>0</v>
      </c>
      <c r="M42" s="38"/>
      <c r="N42" s="48">
        <f t="shared" si="1"/>
        <v>873</v>
      </c>
      <c r="O42" s="48">
        <f t="shared" si="2"/>
        <v>497</v>
      </c>
      <c r="P42" s="48">
        <f t="shared" si="0"/>
        <v>1370</v>
      </c>
    </row>
    <row r="43" spans="1:16" ht="12" customHeight="1" x14ac:dyDescent="0.2">
      <c r="A43" s="97">
        <v>2014</v>
      </c>
      <c r="B43" s="127">
        <v>67</v>
      </c>
      <c r="C43" s="127">
        <v>264</v>
      </c>
      <c r="D43" s="48">
        <f>SUM(B43:C43)</f>
        <v>331</v>
      </c>
      <c r="E43" s="48"/>
      <c r="F43" s="127">
        <v>8</v>
      </c>
      <c r="G43" s="127">
        <v>20</v>
      </c>
      <c r="H43" s="48">
        <f>SUM(F43:G43)</f>
        <v>28</v>
      </c>
      <c r="I43" s="222">
        <v>0</v>
      </c>
      <c r="J43" s="41"/>
      <c r="K43" s="48">
        <v>744</v>
      </c>
      <c r="L43" s="48">
        <v>0</v>
      </c>
      <c r="M43" s="38"/>
      <c r="N43" s="48">
        <f t="shared" si="1"/>
        <v>819</v>
      </c>
      <c r="O43" s="48">
        <f t="shared" si="2"/>
        <v>284</v>
      </c>
      <c r="P43" s="48">
        <f>SUM(N43:O43)</f>
        <v>1103</v>
      </c>
    </row>
    <row r="44" spans="1:16" ht="12" customHeight="1" x14ac:dyDescent="0.2">
      <c r="A44" s="97">
        <v>2015</v>
      </c>
      <c r="B44" s="127">
        <v>17</v>
      </c>
      <c r="C44" s="127">
        <v>55</v>
      </c>
      <c r="D44" s="48">
        <v>72</v>
      </c>
      <c r="E44" s="48"/>
      <c r="F44" s="127">
        <v>9</v>
      </c>
      <c r="G44" s="127">
        <v>5</v>
      </c>
      <c r="H44" s="48">
        <v>14</v>
      </c>
      <c r="I44" s="34">
        <v>0</v>
      </c>
      <c r="J44" s="41"/>
      <c r="K44" s="48">
        <v>1070</v>
      </c>
      <c r="L44" s="48">
        <v>0</v>
      </c>
      <c r="M44" s="38"/>
      <c r="N44" s="48">
        <v>1096</v>
      </c>
      <c r="O44" s="48">
        <v>60</v>
      </c>
      <c r="P44" s="48">
        <v>1156</v>
      </c>
    </row>
    <row r="45" spans="1:16" ht="12" customHeight="1" x14ac:dyDescent="0.2">
      <c r="A45" s="339">
        <v>2016</v>
      </c>
      <c r="B45" s="127">
        <v>4</v>
      </c>
      <c r="C45" s="127">
        <v>2</v>
      </c>
      <c r="D45" s="48">
        <v>6</v>
      </c>
      <c r="E45" s="48"/>
      <c r="F45" s="127">
        <v>10</v>
      </c>
      <c r="G45" s="127">
        <v>16</v>
      </c>
      <c r="H45" s="48">
        <v>26</v>
      </c>
      <c r="I45" s="34">
        <v>0</v>
      </c>
      <c r="J45" s="41"/>
      <c r="K45" s="48">
        <v>1144</v>
      </c>
      <c r="L45" s="48">
        <v>0</v>
      </c>
      <c r="M45" s="38"/>
      <c r="N45" s="48">
        <v>1158</v>
      </c>
      <c r="O45" s="48">
        <v>18</v>
      </c>
      <c r="P45" s="48">
        <v>1176</v>
      </c>
    </row>
    <row r="46" spans="1:16" ht="12" customHeight="1" x14ac:dyDescent="0.2">
      <c r="A46" s="97">
        <v>2017</v>
      </c>
      <c r="B46" s="127">
        <v>7</v>
      </c>
      <c r="C46" s="127">
        <v>39</v>
      </c>
      <c r="D46" s="48">
        <v>46</v>
      </c>
      <c r="E46" s="48"/>
      <c r="F46" s="127">
        <v>8</v>
      </c>
      <c r="G46" s="127">
        <v>12</v>
      </c>
      <c r="H46" s="48">
        <v>20</v>
      </c>
      <c r="I46" s="34">
        <v>0</v>
      </c>
      <c r="J46" s="41"/>
      <c r="K46" s="48">
        <v>1364</v>
      </c>
      <c r="L46" s="48">
        <v>0</v>
      </c>
      <c r="M46" s="38"/>
      <c r="N46" s="48">
        <v>1379</v>
      </c>
      <c r="O46" s="48">
        <v>51</v>
      </c>
      <c r="P46" s="48">
        <v>1430</v>
      </c>
    </row>
    <row r="47" spans="1:16" ht="12" customHeight="1" x14ac:dyDescent="0.2">
      <c r="A47" s="97">
        <v>2018</v>
      </c>
      <c r="B47" s="127">
        <v>15</v>
      </c>
      <c r="C47" s="127">
        <v>43</v>
      </c>
      <c r="D47" s="48">
        <v>58</v>
      </c>
      <c r="E47" s="48"/>
      <c r="F47" s="127" t="s">
        <v>84</v>
      </c>
      <c r="G47" s="127" t="s">
        <v>84</v>
      </c>
      <c r="H47" s="48">
        <v>34</v>
      </c>
      <c r="I47" s="34">
        <v>18</v>
      </c>
      <c r="J47" s="41"/>
      <c r="K47" s="48">
        <v>793</v>
      </c>
      <c r="L47" s="48">
        <v>0</v>
      </c>
      <c r="M47" s="38"/>
      <c r="N47" s="48">
        <v>808</v>
      </c>
      <c r="O47" s="48">
        <v>61</v>
      </c>
      <c r="P47" s="48">
        <v>869</v>
      </c>
    </row>
    <row r="48" spans="1:16" ht="12" customHeight="1" x14ac:dyDescent="0.2">
      <c r="A48" s="97">
        <v>2019</v>
      </c>
      <c r="B48" s="127">
        <v>9</v>
      </c>
      <c r="C48" s="127">
        <v>12</v>
      </c>
      <c r="D48" s="48">
        <v>21</v>
      </c>
      <c r="E48" s="48"/>
      <c r="F48" s="127">
        <v>2</v>
      </c>
      <c r="G48" s="127">
        <v>0</v>
      </c>
      <c r="H48" s="48">
        <v>2</v>
      </c>
      <c r="I48" s="34">
        <v>0</v>
      </c>
      <c r="J48" s="41"/>
      <c r="K48" s="48">
        <v>766</v>
      </c>
      <c r="L48" s="48">
        <v>0</v>
      </c>
      <c r="M48" s="38"/>
      <c r="N48" s="48">
        <v>777</v>
      </c>
      <c r="O48" s="48">
        <v>12</v>
      </c>
      <c r="P48" s="48">
        <v>789</v>
      </c>
    </row>
    <row r="49" spans="1:17" ht="12" customHeight="1" x14ac:dyDescent="0.2">
      <c r="A49" s="97">
        <v>2020</v>
      </c>
      <c r="B49" s="127">
        <v>0</v>
      </c>
      <c r="C49" s="127">
        <v>0</v>
      </c>
      <c r="D49" s="48">
        <v>0</v>
      </c>
      <c r="E49" s="48"/>
      <c r="F49" s="127">
        <v>0</v>
      </c>
      <c r="G49" s="127">
        <v>4</v>
      </c>
      <c r="H49" s="48">
        <v>4</v>
      </c>
      <c r="I49" s="34">
        <v>0</v>
      </c>
      <c r="J49" s="41"/>
      <c r="K49" s="48">
        <v>1248</v>
      </c>
      <c r="L49" s="48">
        <v>0</v>
      </c>
      <c r="M49" s="38"/>
      <c r="N49" s="48">
        <v>1248</v>
      </c>
      <c r="O49" s="48">
        <v>4</v>
      </c>
      <c r="P49" s="48">
        <v>1252</v>
      </c>
    </row>
    <row r="50" spans="1:17" ht="12" customHeight="1" x14ac:dyDescent="0.2">
      <c r="A50" s="97">
        <v>2021</v>
      </c>
      <c r="B50" s="127">
        <v>64</v>
      </c>
      <c r="C50" s="127">
        <v>88</v>
      </c>
      <c r="D50" s="48">
        <v>152</v>
      </c>
      <c r="E50" s="48"/>
      <c r="F50" s="127">
        <v>6</v>
      </c>
      <c r="G50" s="127">
        <v>5</v>
      </c>
      <c r="H50" s="48">
        <v>11</v>
      </c>
      <c r="I50" s="34">
        <v>13</v>
      </c>
      <c r="J50" s="41"/>
      <c r="K50" s="48">
        <v>817</v>
      </c>
      <c r="L50" s="48">
        <v>0</v>
      </c>
      <c r="M50" s="38"/>
      <c r="N50" s="48">
        <v>900</v>
      </c>
      <c r="O50" s="48">
        <v>93</v>
      </c>
      <c r="P50" s="48">
        <v>993</v>
      </c>
    </row>
    <row r="51" spans="1:17" ht="12" customHeight="1" x14ac:dyDescent="0.2">
      <c r="A51" s="97">
        <v>2022</v>
      </c>
      <c r="B51" s="127">
        <v>4</v>
      </c>
      <c r="C51" s="127">
        <v>6</v>
      </c>
      <c r="D51" s="48">
        <v>10</v>
      </c>
      <c r="E51" s="48"/>
      <c r="F51" s="127">
        <v>7</v>
      </c>
      <c r="G51" s="127">
        <v>14</v>
      </c>
      <c r="H51" s="48">
        <v>21</v>
      </c>
      <c r="I51" s="34">
        <v>0</v>
      </c>
      <c r="J51" s="41"/>
      <c r="K51" s="48">
        <v>1055</v>
      </c>
      <c r="L51" s="48">
        <v>0</v>
      </c>
      <c r="M51" s="38"/>
      <c r="N51" s="48">
        <v>1066</v>
      </c>
      <c r="O51" s="48">
        <v>20</v>
      </c>
      <c r="P51" s="48">
        <v>1086</v>
      </c>
    </row>
    <row r="52" spans="1:17" ht="12" customHeight="1" x14ac:dyDescent="0.2">
      <c r="A52" s="97" t="s">
        <v>324</v>
      </c>
      <c r="B52" s="127">
        <v>79</v>
      </c>
      <c r="C52" s="127">
        <v>83</v>
      </c>
      <c r="D52" s="48">
        <v>162</v>
      </c>
      <c r="E52" s="48"/>
      <c r="F52" s="127">
        <v>11</v>
      </c>
      <c r="G52" s="127">
        <v>8</v>
      </c>
      <c r="H52" s="48">
        <v>19</v>
      </c>
      <c r="I52" s="34" t="s">
        <v>310</v>
      </c>
      <c r="J52" s="41"/>
      <c r="K52" s="48" t="s">
        <v>310</v>
      </c>
      <c r="L52" s="48">
        <v>0</v>
      </c>
      <c r="M52" s="38"/>
      <c r="N52" s="48" t="s">
        <v>310</v>
      </c>
      <c r="O52" s="48" t="s">
        <v>310</v>
      </c>
      <c r="P52" s="48" t="s">
        <v>310</v>
      </c>
    </row>
    <row r="53" spans="1:17" ht="12" customHeight="1" x14ac:dyDescent="0.2">
      <c r="A53" s="27" t="s">
        <v>610</v>
      </c>
      <c r="B53" s="27"/>
      <c r="C53" s="27"/>
      <c r="D53" s="21"/>
      <c r="E53" s="21"/>
      <c r="F53" s="21"/>
      <c r="G53" s="21"/>
      <c r="H53" s="21"/>
      <c r="I53" s="21"/>
      <c r="J53" s="21"/>
      <c r="K53" s="76" t="s">
        <v>734</v>
      </c>
      <c r="L53" s="21"/>
      <c r="M53" s="21"/>
      <c r="N53" s="21"/>
      <c r="O53" s="21"/>
      <c r="P53" s="21"/>
      <c r="Q53" s="793">
        <f>GEOMEAN(K49:K51)</f>
        <v>1024.6204837293417</v>
      </c>
    </row>
    <row r="54" spans="1:17" ht="12" customHeight="1" x14ac:dyDescent="0.2">
      <c r="A54" s="970" t="s">
        <v>735</v>
      </c>
      <c r="B54" s="970"/>
      <c r="C54" s="970"/>
      <c r="D54" s="970"/>
      <c r="E54" s="970"/>
      <c r="F54" s="970"/>
      <c r="G54" s="970"/>
      <c r="H54" s="970"/>
      <c r="I54" s="970"/>
      <c r="J54" s="970"/>
      <c r="K54" s="970"/>
      <c r="L54" s="970"/>
      <c r="M54" s="970"/>
      <c r="N54" s="970"/>
      <c r="O54" s="970"/>
      <c r="P54" s="970"/>
    </row>
    <row r="55" spans="1:17" ht="22.15" customHeight="1" x14ac:dyDescent="0.2">
      <c r="A55" s="946" t="s">
        <v>736</v>
      </c>
      <c r="B55" s="946"/>
      <c r="C55" s="946"/>
      <c r="D55" s="946"/>
      <c r="E55" s="946"/>
      <c r="F55" s="946"/>
      <c r="G55" s="946"/>
      <c r="H55" s="946"/>
      <c r="I55" s="946"/>
      <c r="J55" s="946"/>
      <c r="K55" s="946"/>
      <c r="L55" s="946"/>
      <c r="M55" s="946"/>
      <c r="N55" s="946"/>
      <c r="O55" s="946"/>
      <c r="P55" s="946"/>
    </row>
    <row r="56" spans="1:17" ht="12" customHeight="1" x14ac:dyDescent="0.2">
      <c r="A56" s="956" t="s">
        <v>737</v>
      </c>
      <c r="B56" s="956"/>
      <c r="C56" s="956"/>
      <c r="D56" s="956"/>
      <c r="E56" s="956"/>
      <c r="F56" s="956"/>
      <c r="G56" s="956"/>
      <c r="H56" s="956"/>
      <c r="I56" s="956"/>
      <c r="J56" s="956"/>
      <c r="K56" s="956"/>
      <c r="L56" s="956"/>
      <c r="M56" s="956"/>
      <c r="N56" s="956"/>
      <c r="O56" s="956"/>
      <c r="P56" s="956"/>
    </row>
    <row r="57" spans="1:17" ht="10" x14ac:dyDescent="0.2">
      <c r="A57" s="956" t="s">
        <v>738</v>
      </c>
      <c r="B57" s="956"/>
      <c r="C57" s="956"/>
      <c r="D57" s="956"/>
      <c r="E57" s="956"/>
      <c r="F57" s="956"/>
      <c r="G57" s="956"/>
      <c r="H57" s="956"/>
      <c r="I57" s="956"/>
      <c r="J57" s="956"/>
      <c r="K57" s="956"/>
      <c r="L57" s="956"/>
      <c r="M57" s="956"/>
      <c r="N57" s="956"/>
      <c r="O57" s="956"/>
      <c r="P57" s="956"/>
    </row>
    <row r="70" spans="1:16" s="275" customFormat="1" ht="12" customHeight="1" x14ac:dyDescent="0.2">
      <c r="A70" s="243"/>
      <c r="B70" s="243"/>
      <c r="C70" s="243"/>
      <c r="D70" s="244"/>
      <c r="E70" s="244"/>
      <c r="F70" s="244"/>
      <c r="G70" s="244"/>
      <c r="H70" s="244"/>
      <c r="I70" s="244"/>
      <c r="J70" s="244"/>
      <c r="K70" s="244"/>
      <c r="L70" s="244"/>
      <c r="M70" s="244"/>
      <c r="N70" s="244"/>
      <c r="O70" s="244"/>
      <c r="P70" s="244"/>
    </row>
    <row r="76" spans="1:16" ht="12" customHeight="1" x14ac:dyDescent="0.2">
      <c r="A76" s="1032" t="s">
        <v>733</v>
      </c>
      <c r="B76" s="1032"/>
      <c r="C76" s="1032"/>
      <c r="D76" s="1032"/>
      <c r="E76" s="1032"/>
      <c r="F76" s="1032"/>
      <c r="G76" s="1032"/>
      <c r="H76" s="1032"/>
      <c r="I76" s="1032"/>
      <c r="J76" s="1032"/>
      <c r="K76" s="1032"/>
      <c r="L76" s="1032"/>
      <c r="M76" s="1032"/>
      <c r="N76" s="1032"/>
      <c r="O76" s="1032"/>
      <c r="P76" s="1032"/>
    </row>
    <row r="77" spans="1:16" ht="12" customHeight="1" x14ac:dyDescent="0.2">
      <c r="A77" s="824"/>
      <c r="B77" s="1053" t="s">
        <v>679</v>
      </c>
      <c r="C77" s="1053"/>
      <c r="D77" s="1053"/>
      <c r="E77" s="1053"/>
      <c r="F77" s="1053"/>
      <c r="G77" s="1053"/>
      <c r="H77" s="1053"/>
      <c r="I77" s="1053"/>
      <c r="J77" s="827"/>
      <c r="K77" s="825"/>
      <c r="L77" s="825"/>
      <c r="M77" s="827"/>
      <c r="N77" s="825"/>
      <c r="O77" s="825"/>
      <c r="P77" s="825"/>
    </row>
    <row r="78" spans="1:16" ht="12" customHeight="1" x14ac:dyDescent="0.2">
      <c r="A78" s="940" t="s">
        <v>8</v>
      </c>
      <c r="B78" s="969" t="s">
        <v>576</v>
      </c>
      <c r="C78" s="969"/>
      <c r="D78" s="969"/>
      <c r="E78" s="358"/>
      <c r="F78" s="1053" t="s">
        <v>680</v>
      </c>
      <c r="G78" s="1053"/>
      <c r="H78" s="1053"/>
      <c r="I78" s="358"/>
      <c r="J78" s="4"/>
      <c r="K78" s="1042" t="s">
        <v>395</v>
      </c>
      <c r="L78" s="1042"/>
      <c r="M78" s="4"/>
      <c r="N78" s="1042" t="s">
        <v>681</v>
      </c>
      <c r="O78" s="1042"/>
      <c r="P78" s="1042"/>
    </row>
    <row r="79" spans="1:16" ht="12" customHeight="1" x14ac:dyDescent="0.2">
      <c r="A79" s="966"/>
      <c r="B79" s="355" t="s">
        <v>120</v>
      </c>
      <c r="C79" s="353" t="s">
        <v>119</v>
      </c>
      <c r="D79" s="354" t="s">
        <v>115</v>
      </c>
      <c r="E79" s="8"/>
      <c r="F79" s="353" t="s">
        <v>120</v>
      </c>
      <c r="G79" s="353" t="s">
        <v>119</v>
      </c>
      <c r="H79" s="355" t="s">
        <v>115</v>
      </c>
      <c r="I79" s="355" t="s">
        <v>682</v>
      </c>
      <c r="J79" s="355"/>
      <c r="K79" s="355" t="s">
        <v>120</v>
      </c>
      <c r="L79" s="355" t="s">
        <v>683</v>
      </c>
      <c r="M79" s="355"/>
      <c r="N79" s="355" t="s">
        <v>120</v>
      </c>
      <c r="O79" s="355" t="s">
        <v>119</v>
      </c>
      <c r="P79" s="355" t="s">
        <v>115</v>
      </c>
    </row>
    <row r="80" spans="1:16" ht="12" customHeight="1" x14ac:dyDescent="0.2">
      <c r="A80" s="90" t="s">
        <v>44</v>
      </c>
      <c r="B80" s="48" t="s">
        <v>310</v>
      </c>
      <c r="C80" s="48" t="s">
        <v>310</v>
      </c>
      <c r="D80" s="48">
        <f>AVERAGE(D10:D14)</f>
        <v>447.8</v>
      </c>
      <c r="E80" s="129"/>
      <c r="F80" s="128" t="s">
        <v>84</v>
      </c>
      <c r="G80" s="128" t="s">
        <v>84</v>
      </c>
      <c r="H80" s="48">
        <f>AVERAGE(H10:H14)</f>
        <v>30</v>
      </c>
      <c r="I80" s="34">
        <f>AVERAGE(I10:I14)</f>
        <v>124</v>
      </c>
      <c r="J80" s="41"/>
      <c r="K80" s="48">
        <f>AVERAGE(K10:K14)</f>
        <v>1431</v>
      </c>
      <c r="L80" s="48">
        <f>AVERAGE(L10:L14)</f>
        <v>49.6</v>
      </c>
      <c r="M80" s="38"/>
      <c r="N80" s="48">
        <f>AVERAGE(N10:N14)</f>
        <v>1944.2</v>
      </c>
      <c r="O80" s="48">
        <f>AVERAGE(O10:O14)</f>
        <v>128.4</v>
      </c>
      <c r="P80" s="48">
        <f>AVERAGE(P10:P14)</f>
        <v>2072.6</v>
      </c>
    </row>
    <row r="81" spans="1:16" ht="12" customHeight="1" x14ac:dyDescent="0.2">
      <c r="A81" s="90" t="s">
        <v>45</v>
      </c>
      <c r="B81" s="48" t="s">
        <v>310</v>
      </c>
      <c r="C81" s="48" t="s">
        <v>310</v>
      </c>
      <c r="D81" s="48">
        <f>AVERAGE(D15:D19)</f>
        <v>1072</v>
      </c>
      <c r="E81" s="129"/>
      <c r="F81" s="128" t="s">
        <v>84</v>
      </c>
      <c r="G81" s="128" t="s">
        <v>84</v>
      </c>
      <c r="H81" s="48">
        <f>AVERAGE(H15:H19)</f>
        <v>33.4</v>
      </c>
      <c r="I81" s="34">
        <f>AVERAGE(I15:I19)</f>
        <v>315</v>
      </c>
      <c r="J81" s="41"/>
      <c r="K81" s="48">
        <f>AVERAGE(K15:K19)</f>
        <v>2829.2</v>
      </c>
      <c r="L81" s="48">
        <f>AVERAGE(L15:L19)</f>
        <v>33.799999999999997</v>
      </c>
      <c r="M81" s="38"/>
      <c r="N81" s="48">
        <f>AVERAGE(N15:N19)</f>
        <v>4042.8</v>
      </c>
      <c r="O81" s="48">
        <f>AVERAGE(O15:O19)</f>
        <v>256.8</v>
      </c>
      <c r="P81" s="48">
        <f>AVERAGE(P15:P19)</f>
        <v>4299.6000000000004</v>
      </c>
    </row>
    <row r="82" spans="1:16" ht="12" customHeight="1" x14ac:dyDescent="0.2">
      <c r="A82" s="90" t="s">
        <v>46</v>
      </c>
      <c r="B82" s="48" t="s">
        <v>310</v>
      </c>
      <c r="C82" s="48" t="s">
        <v>310</v>
      </c>
      <c r="D82" s="48">
        <f>AVERAGE(D20:D24)</f>
        <v>432.4</v>
      </c>
      <c r="E82" s="129"/>
      <c r="F82" s="128" t="s">
        <v>84</v>
      </c>
      <c r="G82" s="128" t="s">
        <v>84</v>
      </c>
      <c r="H82" s="48">
        <f>AVERAGE(H20:H24)</f>
        <v>21.8</v>
      </c>
      <c r="I82" s="34">
        <f>AVERAGE(I20:I24)</f>
        <v>273.39999999999998</v>
      </c>
      <c r="J82" s="41"/>
      <c r="K82" s="48">
        <f>AVERAGE(K20:K24)</f>
        <v>1267.5999999999999</v>
      </c>
      <c r="L82" s="48">
        <f>AVERAGE(L20:L24)</f>
        <v>0</v>
      </c>
      <c r="M82" s="38"/>
      <c r="N82" s="48">
        <f>AVERAGE(N20:N24)</f>
        <v>1851.8</v>
      </c>
      <c r="O82" s="48">
        <f>AVERAGE(O20:O24)</f>
        <v>156.4</v>
      </c>
      <c r="P82" s="48">
        <f>AVERAGE(P20:P24)</f>
        <v>2008.2</v>
      </c>
    </row>
    <row r="83" spans="1:16" ht="12" customHeight="1" x14ac:dyDescent="0.2">
      <c r="A83" s="339" t="s">
        <v>47</v>
      </c>
      <c r="B83" s="48" t="s">
        <v>310</v>
      </c>
      <c r="C83" s="48" t="s">
        <v>310</v>
      </c>
      <c r="D83" s="48">
        <f>AVERAGE(D25:D29)</f>
        <v>284.60000000000002</v>
      </c>
      <c r="E83" s="129"/>
      <c r="F83" s="128" t="s">
        <v>84</v>
      </c>
      <c r="G83" s="128" t="s">
        <v>84</v>
      </c>
      <c r="H83" s="48">
        <f>AVERAGE(H25:H29)</f>
        <v>33</v>
      </c>
      <c r="I83" s="34">
        <f>AVERAGE(I25:I29)</f>
        <v>191.8</v>
      </c>
      <c r="J83" s="48"/>
      <c r="K83" s="48">
        <f>AVERAGE(K25:K29)</f>
        <v>1180.8</v>
      </c>
      <c r="L83" s="48">
        <f>AVERAGE(L25:L29)</f>
        <v>23</v>
      </c>
      <c r="M83" s="48"/>
      <c r="N83" s="48">
        <f>AVERAGE(N25:N29)</f>
        <v>1631</v>
      </c>
      <c r="O83" s="48">
        <f>AVERAGE(O25:O29)</f>
        <v>96.4</v>
      </c>
      <c r="P83" s="48">
        <f>AVERAGE(P25:P29)</f>
        <v>1727.4</v>
      </c>
    </row>
    <row r="84" spans="1:16" ht="12" customHeight="1" x14ac:dyDescent="0.2">
      <c r="A84" s="97" t="s">
        <v>48</v>
      </c>
      <c r="B84" s="48" t="s">
        <v>310</v>
      </c>
      <c r="C84" s="48" t="s">
        <v>310</v>
      </c>
      <c r="D84" s="48">
        <f>AVERAGE(D30:D34)</f>
        <v>348.2</v>
      </c>
      <c r="E84" s="129"/>
      <c r="F84" s="128" t="s">
        <v>84</v>
      </c>
      <c r="G84" s="128" t="s">
        <v>84</v>
      </c>
      <c r="H84" s="48">
        <f>AVERAGE(H30:H34)</f>
        <v>30.4</v>
      </c>
      <c r="I84" s="34">
        <f>AVERAGE(I30:I34)</f>
        <v>159.19999999999999</v>
      </c>
      <c r="J84" s="48"/>
      <c r="K84" s="48">
        <f>AVERAGE(K30:K34)</f>
        <v>1566</v>
      </c>
      <c r="L84" s="48">
        <f>AVERAGE(L30:L34)</f>
        <v>0</v>
      </c>
      <c r="M84" s="48"/>
      <c r="N84" s="48">
        <f>AVERAGE(N30:N34)</f>
        <v>1976</v>
      </c>
      <c r="O84" s="48">
        <f>AVERAGE(O30:O34)</f>
        <v>115.4</v>
      </c>
      <c r="P84" s="48">
        <f>AVERAGE(P30:P34)</f>
        <v>2091.4</v>
      </c>
    </row>
    <row r="85" spans="1:16" ht="12" customHeight="1" x14ac:dyDescent="0.2">
      <c r="A85" s="97" t="s">
        <v>49</v>
      </c>
      <c r="B85" s="48">
        <f t="shared" ref="B85:C85" si="3">AVERAGE(B35:B39)</f>
        <v>25.333333333333332</v>
      </c>
      <c r="C85" s="48">
        <f t="shared" si="3"/>
        <v>138.66666666666666</v>
      </c>
      <c r="D85" s="48">
        <f>AVERAGE(D35:D39)</f>
        <v>365.6</v>
      </c>
      <c r="E85" s="129"/>
      <c r="F85" s="48">
        <f t="shared" ref="F85:H85" si="4">AVERAGE(F35:F39)</f>
        <v>4.333333333333333</v>
      </c>
      <c r="G85" s="48">
        <f t="shared" si="4"/>
        <v>14</v>
      </c>
      <c r="H85" s="48">
        <f t="shared" si="4"/>
        <v>32</v>
      </c>
      <c r="I85" s="34">
        <f>AVERAGE(I35:I39)</f>
        <v>54</v>
      </c>
      <c r="J85" s="48"/>
      <c r="K85" s="48">
        <f t="shared" ref="K85:L85" si="5">AVERAGE(K35:K39)</f>
        <v>818.6</v>
      </c>
      <c r="L85" s="48">
        <f t="shared" si="5"/>
        <v>0.4</v>
      </c>
      <c r="M85" s="48"/>
      <c r="N85" s="48">
        <f t="shared" ref="N85:P85" si="6">AVERAGE(N35:N39)</f>
        <v>910.4</v>
      </c>
      <c r="O85" s="48">
        <f t="shared" si="6"/>
        <v>329.6</v>
      </c>
      <c r="P85" s="48">
        <f t="shared" si="6"/>
        <v>1240</v>
      </c>
    </row>
    <row r="86" spans="1:16" ht="12" customHeight="1" x14ac:dyDescent="0.2">
      <c r="A86" s="97">
        <v>2011</v>
      </c>
      <c r="B86" s="48">
        <f t="shared" ref="B86:D96" si="7">B40</f>
        <v>51</v>
      </c>
      <c r="C86" s="48">
        <f t="shared" si="7"/>
        <v>25</v>
      </c>
      <c r="D86" s="48">
        <f t="shared" si="7"/>
        <v>76</v>
      </c>
      <c r="E86" s="129"/>
      <c r="F86" s="48">
        <f t="shared" ref="F86:I96" si="8">F40</f>
        <v>7</v>
      </c>
      <c r="G86" s="48">
        <f t="shared" si="8"/>
        <v>3</v>
      </c>
      <c r="H86" s="48">
        <f t="shared" si="8"/>
        <v>10</v>
      </c>
      <c r="I86" s="34">
        <f t="shared" si="8"/>
        <v>22</v>
      </c>
      <c r="J86" s="41"/>
      <c r="K86" s="48">
        <f t="shared" ref="K86:L96" si="9">K40</f>
        <v>827</v>
      </c>
      <c r="L86" s="48">
        <f t="shared" si="9"/>
        <v>0</v>
      </c>
      <c r="M86" s="38"/>
      <c r="N86" s="48">
        <f t="shared" ref="N86:P96" si="10">N40</f>
        <v>885</v>
      </c>
      <c r="O86" s="48">
        <f t="shared" si="10"/>
        <v>50</v>
      </c>
      <c r="P86" s="48">
        <f t="shared" si="10"/>
        <v>935</v>
      </c>
    </row>
    <row r="87" spans="1:16" ht="12" customHeight="1" x14ac:dyDescent="0.2">
      <c r="A87" s="97">
        <v>2012</v>
      </c>
      <c r="B87" s="48">
        <f t="shared" si="7"/>
        <v>135</v>
      </c>
      <c r="C87" s="48">
        <f t="shared" si="7"/>
        <v>263</v>
      </c>
      <c r="D87" s="48">
        <f t="shared" si="7"/>
        <v>398</v>
      </c>
      <c r="E87" s="129"/>
      <c r="F87" s="48">
        <f t="shared" si="8"/>
        <v>9</v>
      </c>
      <c r="G87" s="48">
        <f t="shared" si="8"/>
        <v>11</v>
      </c>
      <c r="H87" s="48">
        <f t="shared" si="8"/>
        <v>20</v>
      </c>
      <c r="I87" s="34">
        <f t="shared" si="8"/>
        <v>36</v>
      </c>
      <c r="J87" s="41"/>
      <c r="K87" s="48">
        <f t="shared" si="9"/>
        <v>915</v>
      </c>
      <c r="L87" s="48">
        <f t="shared" si="9"/>
        <v>1</v>
      </c>
      <c r="M87" s="38"/>
      <c r="N87" s="48">
        <f t="shared" si="10"/>
        <v>1059</v>
      </c>
      <c r="O87" s="48">
        <f t="shared" si="10"/>
        <v>311</v>
      </c>
      <c r="P87" s="48">
        <f t="shared" si="10"/>
        <v>1370</v>
      </c>
    </row>
    <row r="88" spans="1:16" ht="12" customHeight="1" x14ac:dyDescent="0.2">
      <c r="A88" s="97">
        <v>2013</v>
      </c>
      <c r="B88" s="48">
        <f t="shared" si="7"/>
        <v>117</v>
      </c>
      <c r="C88" s="48">
        <f t="shared" si="7"/>
        <v>415</v>
      </c>
      <c r="D88" s="48">
        <f t="shared" si="7"/>
        <v>532</v>
      </c>
      <c r="E88" s="129"/>
      <c r="F88" s="48">
        <f t="shared" si="8"/>
        <v>6</v>
      </c>
      <c r="G88" s="48">
        <f t="shared" si="8"/>
        <v>17</v>
      </c>
      <c r="H88" s="48">
        <f t="shared" si="8"/>
        <v>23</v>
      </c>
      <c r="I88" s="34">
        <f t="shared" si="8"/>
        <v>65</v>
      </c>
      <c r="J88" s="41"/>
      <c r="K88" s="48">
        <f t="shared" si="9"/>
        <v>750</v>
      </c>
      <c r="L88" s="48">
        <f t="shared" si="9"/>
        <v>0</v>
      </c>
      <c r="M88" s="38"/>
      <c r="N88" s="48">
        <f t="shared" si="10"/>
        <v>873</v>
      </c>
      <c r="O88" s="48">
        <f t="shared" si="10"/>
        <v>497</v>
      </c>
      <c r="P88" s="48">
        <f t="shared" si="10"/>
        <v>1370</v>
      </c>
    </row>
    <row r="89" spans="1:16" ht="12" customHeight="1" x14ac:dyDescent="0.2">
      <c r="A89" s="97">
        <v>2014</v>
      </c>
      <c r="B89" s="48">
        <f t="shared" si="7"/>
        <v>67</v>
      </c>
      <c r="C89" s="48">
        <f t="shared" si="7"/>
        <v>264</v>
      </c>
      <c r="D89" s="48">
        <f t="shared" si="7"/>
        <v>331</v>
      </c>
      <c r="E89" s="129"/>
      <c r="F89" s="48">
        <f t="shared" si="8"/>
        <v>8</v>
      </c>
      <c r="G89" s="48">
        <f t="shared" si="8"/>
        <v>20</v>
      </c>
      <c r="H89" s="48">
        <f t="shared" si="8"/>
        <v>28</v>
      </c>
      <c r="I89" s="34">
        <f t="shared" si="8"/>
        <v>0</v>
      </c>
      <c r="J89" s="41"/>
      <c r="K89" s="48">
        <f t="shared" si="9"/>
        <v>744</v>
      </c>
      <c r="L89" s="48">
        <f t="shared" si="9"/>
        <v>0</v>
      </c>
      <c r="M89" s="38"/>
      <c r="N89" s="48">
        <f t="shared" si="10"/>
        <v>819</v>
      </c>
      <c r="O89" s="48">
        <f t="shared" si="10"/>
        <v>284</v>
      </c>
      <c r="P89" s="48">
        <f t="shared" si="10"/>
        <v>1103</v>
      </c>
    </row>
    <row r="90" spans="1:16" ht="12" customHeight="1" x14ac:dyDescent="0.2">
      <c r="A90" s="97">
        <v>2015</v>
      </c>
      <c r="B90" s="48">
        <f t="shared" si="7"/>
        <v>17</v>
      </c>
      <c r="C90" s="48">
        <f t="shared" si="7"/>
        <v>55</v>
      </c>
      <c r="D90" s="48">
        <f t="shared" si="7"/>
        <v>72</v>
      </c>
      <c r="E90" s="129"/>
      <c r="F90" s="48">
        <f t="shared" si="8"/>
        <v>9</v>
      </c>
      <c r="G90" s="48">
        <f t="shared" si="8"/>
        <v>5</v>
      </c>
      <c r="H90" s="48">
        <f t="shared" si="8"/>
        <v>14</v>
      </c>
      <c r="I90" s="34">
        <f t="shared" si="8"/>
        <v>0</v>
      </c>
      <c r="J90" s="41"/>
      <c r="K90" s="48">
        <f t="shared" si="9"/>
        <v>1070</v>
      </c>
      <c r="L90" s="48">
        <f t="shared" si="9"/>
        <v>0</v>
      </c>
      <c r="M90" s="38"/>
      <c r="N90" s="48">
        <f t="shared" si="10"/>
        <v>1096</v>
      </c>
      <c r="O90" s="48">
        <f t="shared" si="10"/>
        <v>60</v>
      </c>
      <c r="P90" s="48">
        <f t="shared" si="10"/>
        <v>1156</v>
      </c>
    </row>
    <row r="91" spans="1:16" ht="12" customHeight="1" x14ac:dyDescent="0.2">
      <c r="A91" s="97">
        <v>2016</v>
      </c>
      <c r="B91" s="48">
        <f t="shared" si="7"/>
        <v>4</v>
      </c>
      <c r="C91" s="48">
        <f t="shared" si="7"/>
        <v>2</v>
      </c>
      <c r="D91" s="48">
        <f t="shared" si="7"/>
        <v>6</v>
      </c>
      <c r="E91" s="129"/>
      <c r="F91" s="48">
        <f t="shared" si="8"/>
        <v>10</v>
      </c>
      <c r="G91" s="48">
        <f t="shared" si="8"/>
        <v>16</v>
      </c>
      <c r="H91" s="48">
        <f t="shared" si="8"/>
        <v>26</v>
      </c>
      <c r="I91" s="34">
        <f t="shared" si="8"/>
        <v>0</v>
      </c>
      <c r="J91" s="41"/>
      <c r="K91" s="48">
        <f t="shared" si="9"/>
        <v>1144</v>
      </c>
      <c r="L91" s="48">
        <f t="shared" si="9"/>
        <v>0</v>
      </c>
      <c r="M91" s="38"/>
      <c r="N91" s="48">
        <f t="shared" si="10"/>
        <v>1158</v>
      </c>
      <c r="O91" s="48">
        <f t="shared" si="10"/>
        <v>18</v>
      </c>
      <c r="P91" s="48">
        <f t="shared" si="10"/>
        <v>1176</v>
      </c>
    </row>
    <row r="92" spans="1:16" ht="12" customHeight="1" x14ac:dyDescent="0.2">
      <c r="A92" s="97">
        <v>2017</v>
      </c>
      <c r="B92" s="48">
        <f t="shared" si="7"/>
        <v>7</v>
      </c>
      <c r="C92" s="48">
        <f t="shared" si="7"/>
        <v>39</v>
      </c>
      <c r="D92" s="48">
        <f t="shared" si="7"/>
        <v>46</v>
      </c>
      <c r="E92" s="129"/>
      <c r="F92" s="48">
        <f t="shared" si="8"/>
        <v>8</v>
      </c>
      <c r="G92" s="48">
        <f t="shared" si="8"/>
        <v>12</v>
      </c>
      <c r="H92" s="48">
        <f t="shared" si="8"/>
        <v>20</v>
      </c>
      <c r="I92" s="34">
        <f t="shared" si="8"/>
        <v>0</v>
      </c>
      <c r="J92" s="41"/>
      <c r="K92" s="48">
        <f t="shared" si="9"/>
        <v>1364</v>
      </c>
      <c r="L92" s="48">
        <f t="shared" si="9"/>
        <v>0</v>
      </c>
      <c r="M92" s="38"/>
      <c r="N92" s="48">
        <f t="shared" si="10"/>
        <v>1379</v>
      </c>
      <c r="O92" s="48">
        <f t="shared" si="10"/>
        <v>51</v>
      </c>
      <c r="P92" s="48">
        <f t="shared" si="10"/>
        <v>1430</v>
      </c>
    </row>
    <row r="93" spans="1:16" ht="12" customHeight="1" x14ac:dyDescent="0.2">
      <c r="A93" s="97">
        <v>2018</v>
      </c>
      <c r="B93" s="48">
        <f t="shared" si="7"/>
        <v>15</v>
      </c>
      <c r="C93" s="48">
        <f t="shared" si="7"/>
        <v>43</v>
      </c>
      <c r="D93" s="48">
        <f t="shared" si="7"/>
        <v>58</v>
      </c>
      <c r="E93" s="129"/>
      <c r="F93" s="48" t="str">
        <f t="shared" si="8"/>
        <v>--</v>
      </c>
      <c r="G93" s="48" t="str">
        <f t="shared" si="8"/>
        <v>--</v>
      </c>
      <c r="H93" s="48">
        <f t="shared" si="8"/>
        <v>34</v>
      </c>
      <c r="I93" s="34">
        <f t="shared" si="8"/>
        <v>18</v>
      </c>
      <c r="J93" s="41"/>
      <c r="K93" s="48">
        <f t="shared" si="9"/>
        <v>793</v>
      </c>
      <c r="L93" s="48">
        <f t="shared" si="9"/>
        <v>0</v>
      </c>
      <c r="M93" s="38"/>
      <c r="N93" s="48">
        <f t="shared" si="10"/>
        <v>808</v>
      </c>
      <c r="O93" s="48">
        <f t="shared" si="10"/>
        <v>61</v>
      </c>
      <c r="P93" s="48">
        <f t="shared" si="10"/>
        <v>869</v>
      </c>
    </row>
    <row r="94" spans="1:16" ht="12" customHeight="1" x14ac:dyDescent="0.2">
      <c r="A94" s="97">
        <v>2019</v>
      </c>
      <c r="B94" s="48">
        <f t="shared" si="7"/>
        <v>9</v>
      </c>
      <c r="C94" s="48">
        <f t="shared" si="7"/>
        <v>12</v>
      </c>
      <c r="D94" s="48">
        <f t="shared" si="7"/>
        <v>21</v>
      </c>
      <c r="E94" s="129"/>
      <c r="F94" s="48">
        <f t="shared" si="8"/>
        <v>2</v>
      </c>
      <c r="G94" s="48">
        <f t="shared" si="8"/>
        <v>0</v>
      </c>
      <c r="H94" s="48">
        <f t="shared" si="8"/>
        <v>2</v>
      </c>
      <c r="I94" s="34">
        <f t="shared" si="8"/>
        <v>0</v>
      </c>
      <c r="J94" s="41"/>
      <c r="K94" s="48">
        <f t="shared" si="9"/>
        <v>766</v>
      </c>
      <c r="L94" s="48">
        <f t="shared" si="9"/>
        <v>0</v>
      </c>
      <c r="M94" s="38"/>
      <c r="N94" s="48">
        <f t="shared" si="10"/>
        <v>777</v>
      </c>
      <c r="O94" s="48">
        <f t="shared" si="10"/>
        <v>12</v>
      </c>
      <c r="P94" s="48">
        <f t="shared" si="10"/>
        <v>789</v>
      </c>
    </row>
    <row r="95" spans="1:16" ht="12" customHeight="1" x14ac:dyDescent="0.2">
      <c r="A95" s="97">
        <v>2020</v>
      </c>
      <c r="B95" s="48">
        <f t="shared" si="7"/>
        <v>0</v>
      </c>
      <c r="C95" s="48">
        <f t="shared" si="7"/>
        <v>0</v>
      </c>
      <c r="D95" s="48">
        <f t="shared" si="7"/>
        <v>0</v>
      </c>
      <c r="E95" s="129"/>
      <c r="F95" s="48">
        <f t="shared" si="8"/>
        <v>0</v>
      </c>
      <c r="G95" s="48">
        <f t="shared" si="8"/>
        <v>4</v>
      </c>
      <c r="H95" s="48">
        <f t="shared" si="8"/>
        <v>4</v>
      </c>
      <c r="I95" s="34">
        <f t="shared" si="8"/>
        <v>0</v>
      </c>
      <c r="J95" s="41"/>
      <c r="K95" s="48">
        <f t="shared" si="9"/>
        <v>1248</v>
      </c>
      <c r="L95" s="48">
        <f t="shared" si="9"/>
        <v>0</v>
      </c>
      <c r="M95" s="38"/>
      <c r="N95" s="48">
        <f t="shared" si="10"/>
        <v>1248</v>
      </c>
      <c r="O95" s="48">
        <f t="shared" si="10"/>
        <v>4</v>
      </c>
      <c r="P95" s="48">
        <f t="shared" si="10"/>
        <v>1252</v>
      </c>
    </row>
    <row r="96" spans="1:16" ht="12" customHeight="1" x14ac:dyDescent="0.2">
      <c r="A96" s="97">
        <v>2021</v>
      </c>
      <c r="B96" s="48">
        <f t="shared" si="7"/>
        <v>64</v>
      </c>
      <c r="C96" s="48">
        <f t="shared" si="7"/>
        <v>88</v>
      </c>
      <c r="D96" s="48">
        <f t="shared" si="7"/>
        <v>152</v>
      </c>
      <c r="E96" s="129"/>
      <c r="F96" s="48">
        <f t="shared" si="8"/>
        <v>6</v>
      </c>
      <c r="G96" s="48">
        <f t="shared" si="8"/>
        <v>5</v>
      </c>
      <c r="H96" s="48">
        <f t="shared" si="8"/>
        <v>11</v>
      </c>
      <c r="I96" s="34">
        <f t="shared" si="8"/>
        <v>13</v>
      </c>
      <c r="J96" s="41"/>
      <c r="K96" s="48">
        <f t="shared" si="9"/>
        <v>817</v>
      </c>
      <c r="L96" s="48">
        <f t="shared" si="9"/>
        <v>0</v>
      </c>
      <c r="M96" s="38"/>
      <c r="N96" s="48">
        <f t="shared" si="10"/>
        <v>900</v>
      </c>
      <c r="O96" s="48">
        <f t="shared" si="10"/>
        <v>93</v>
      </c>
      <c r="P96" s="48">
        <f t="shared" si="10"/>
        <v>993</v>
      </c>
    </row>
    <row r="97" spans="1:16" ht="12" customHeight="1" x14ac:dyDescent="0.2">
      <c r="A97" s="97">
        <v>2022</v>
      </c>
      <c r="B97" s="48">
        <f t="shared" ref="B97:D98" si="11">B51</f>
        <v>4</v>
      </c>
      <c r="C97" s="48">
        <f t="shared" si="11"/>
        <v>6</v>
      </c>
      <c r="D97" s="48">
        <f t="shared" si="11"/>
        <v>10</v>
      </c>
      <c r="E97" s="129"/>
      <c r="F97" s="48">
        <f t="shared" ref="F97:H98" si="12">F51</f>
        <v>7</v>
      </c>
      <c r="G97" s="48">
        <f t="shared" si="12"/>
        <v>14</v>
      </c>
      <c r="H97" s="48">
        <f t="shared" si="12"/>
        <v>21</v>
      </c>
      <c r="I97" s="34">
        <f t="shared" ref="I97:I98" si="13">I51</f>
        <v>0</v>
      </c>
      <c r="J97" s="41"/>
      <c r="K97" s="48">
        <f t="shared" ref="K97:L98" si="14">K51</f>
        <v>1055</v>
      </c>
      <c r="L97" s="48">
        <f t="shared" si="14"/>
        <v>0</v>
      </c>
      <c r="M97" s="38"/>
      <c r="N97" s="48">
        <f t="shared" ref="N97:P98" si="15">N51</f>
        <v>1066</v>
      </c>
      <c r="O97" s="48">
        <f t="shared" si="15"/>
        <v>20</v>
      </c>
      <c r="P97" s="48">
        <f t="shared" si="15"/>
        <v>1086</v>
      </c>
    </row>
    <row r="98" spans="1:16" ht="12" customHeight="1" x14ac:dyDescent="0.2">
      <c r="A98" s="97" t="s">
        <v>324</v>
      </c>
      <c r="B98" s="48">
        <f t="shared" si="11"/>
        <v>79</v>
      </c>
      <c r="C98" s="48">
        <f t="shared" si="11"/>
        <v>83</v>
      </c>
      <c r="D98" s="48">
        <f t="shared" si="11"/>
        <v>162</v>
      </c>
      <c r="E98" s="129"/>
      <c r="F98" s="48">
        <f t="shared" si="12"/>
        <v>11</v>
      </c>
      <c r="G98" s="48">
        <f t="shared" si="12"/>
        <v>8</v>
      </c>
      <c r="H98" s="48">
        <f t="shared" si="12"/>
        <v>19</v>
      </c>
      <c r="I98" s="34" t="str">
        <f t="shared" si="13"/>
        <v>NA</v>
      </c>
      <c r="J98" s="41"/>
      <c r="K98" s="48" t="str">
        <f t="shared" si="14"/>
        <v>NA</v>
      </c>
      <c r="L98" s="48">
        <f t="shared" si="14"/>
        <v>0</v>
      </c>
      <c r="M98" s="38"/>
      <c r="N98" s="48" t="str">
        <f t="shared" si="15"/>
        <v>NA</v>
      </c>
      <c r="O98" s="48" t="str">
        <f t="shared" si="15"/>
        <v>NA</v>
      </c>
      <c r="P98" s="48" t="str">
        <f t="shared" si="15"/>
        <v>NA</v>
      </c>
    </row>
    <row r="99" spans="1:16" ht="12" customHeight="1" x14ac:dyDescent="0.2">
      <c r="A99" s="25" t="s">
        <v>130</v>
      </c>
      <c r="B99" s="25"/>
      <c r="C99" s="25"/>
      <c r="D99" s="633"/>
      <c r="E99" s="633"/>
      <c r="F99" s="633"/>
      <c r="G99" s="633"/>
      <c r="H99" s="633"/>
      <c r="I99" s="633"/>
      <c r="J99" s="633"/>
      <c r="K99" s="76" t="s">
        <v>739</v>
      </c>
      <c r="L99" s="633"/>
      <c r="M99" s="633"/>
      <c r="N99" s="633"/>
      <c r="O99" s="633"/>
      <c r="P99" s="633"/>
    </row>
    <row r="100" spans="1:16" ht="12" customHeight="1" x14ac:dyDescent="0.2">
      <c r="A100" s="970" t="str">
        <f>A54</f>
        <v>a/  Beginning in 1981, catch breakouts recalculated to account for Solduc hatchery yearling release dip-in fish.</v>
      </c>
      <c r="B100" s="970"/>
      <c r="C100" s="970"/>
      <c r="D100" s="970"/>
      <c r="E100" s="970"/>
      <c r="F100" s="970"/>
      <c r="G100" s="970"/>
      <c r="H100" s="970"/>
      <c r="I100" s="970"/>
      <c r="J100" s="970"/>
      <c r="K100" s="970"/>
      <c r="L100" s="970"/>
      <c r="M100" s="970"/>
      <c r="N100" s="970"/>
      <c r="O100" s="970"/>
      <c r="P100" s="970"/>
    </row>
    <row r="101" spans="1:16" ht="22.9" customHeight="1" x14ac:dyDescent="0.2">
      <c r="A101" s="946" t="str">
        <f>A55</f>
        <v>b/  Recreational catch of adults (at least 24 inches total length); begining in 2008, all Chinook must be marked with a healed adipose fin clip. Sport fishery closed to retention of wild adult spring/summer Chinook through August 31in 2001, 2002, and every year since 2008.</v>
      </c>
      <c r="B101" s="946"/>
      <c r="C101" s="946"/>
      <c r="D101" s="946"/>
      <c r="E101" s="946"/>
      <c r="F101" s="946"/>
      <c r="G101" s="946"/>
      <c r="H101" s="946"/>
      <c r="I101" s="946"/>
      <c r="J101" s="946"/>
      <c r="K101" s="946"/>
      <c r="L101" s="946"/>
      <c r="M101" s="946"/>
      <c r="N101" s="946"/>
      <c r="O101" s="946"/>
      <c r="P101" s="946"/>
    </row>
    <row r="102" spans="1:16" ht="10" x14ac:dyDescent="0.2">
      <c r="A102" s="956" t="str">
        <f t="shared" ref="A102:A103" si="16">A56</f>
        <v>c/   Preliminary.</v>
      </c>
      <c r="B102" s="956"/>
      <c r="C102" s="956"/>
      <c r="D102" s="956"/>
      <c r="E102" s="956"/>
      <c r="F102" s="956"/>
      <c r="G102" s="956"/>
      <c r="H102" s="956"/>
      <c r="I102" s="956"/>
      <c r="J102" s="956"/>
      <c r="K102" s="956"/>
      <c r="L102" s="956"/>
      <c r="M102" s="956"/>
      <c r="N102" s="956"/>
      <c r="O102" s="956"/>
      <c r="P102" s="956"/>
    </row>
    <row r="103" spans="1:16" ht="10" x14ac:dyDescent="0.2">
      <c r="A103" s="956" t="str">
        <f t="shared" si="16"/>
        <v xml:space="preserve">d/  Minimum.  Terminal run managed at 31 percent harvest rate of inriver run size.    </v>
      </c>
      <c r="B103" s="956"/>
      <c r="C103" s="956"/>
      <c r="D103" s="956"/>
      <c r="E103" s="956"/>
      <c r="F103" s="956"/>
      <c r="G103" s="956"/>
      <c r="H103" s="956"/>
      <c r="I103" s="956"/>
      <c r="J103" s="956"/>
      <c r="K103" s="956"/>
      <c r="L103" s="956"/>
      <c r="M103" s="956"/>
      <c r="N103" s="956"/>
      <c r="O103" s="956"/>
      <c r="P103" s="956"/>
    </row>
  </sheetData>
  <customSheetViews>
    <customSheetView guid="{EF5D9E67-CDBC-4DA7-AF4B-457CDBE1825C}" showGridLines="0" printArea="1">
      <pane ySplit="4" topLeftCell="A17" activePane="bottomLeft" state="frozen"/>
      <selection pane="bottomLeft" activeCell="A44" sqref="A44"/>
      <pageMargins left="0" right="0" top="0" bottom="0" header="0" footer="0"/>
      <pageSetup orientation="landscape" r:id="rId1"/>
      <headerFooter alignWithMargins="0"/>
    </customSheetView>
    <customSheetView guid="{803B97A9-0AF5-4FA4-9F0C-810C2BEAFCD3}" showPageBreaks="1" showGridLines="0" showRuler="0">
      <pane ySplit="4" topLeftCell="A25" activePane="bottomLeft" state="frozen"/>
      <selection pane="bottomLeft" activeCell="A45" sqref="A45:K45"/>
      <pageMargins left="0" right="0" top="0" bottom="0" header="0" footer="0"/>
      <pageSetup orientation="landscape" r:id="rId2"/>
      <headerFooter alignWithMargins="0"/>
    </customSheetView>
    <customSheetView guid="{5AE94949-FC73-44C2-96F8-94154186EF22}" showPageBreaks="1" showGridLines="0" showRuler="0">
      <pane ySplit="4" topLeftCell="A5" activePane="bottomLeft" state="frozen"/>
      <selection pane="bottomLeft" activeCell="A5" sqref="A5"/>
      <pageMargins left="0" right="0" top="0" bottom="0" header="0" footer="0"/>
      <pageSetup orientation="landscape" r:id="rId3"/>
      <headerFooter alignWithMargins="0"/>
    </customSheetView>
    <customSheetView guid="{CD5E8C7E-750A-46DA-942B-F5133C1E4099}" showPageBreaks="1" showGridLines="0" showRuler="0">
      <pane ySplit="4" topLeftCell="A5" activePane="bottomLeft" state="frozen"/>
      <selection pane="bottomLeft" activeCell="A5" sqref="A5"/>
      <pageMargins left="0" right="0" top="0" bottom="0" header="0" footer="0"/>
      <pageSetup orientation="landscape" r:id="rId4"/>
      <headerFooter alignWithMargins="0"/>
    </customSheetView>
    <customSheetView guid="{BBF7E6D9-D6DC-4A8E-B6D8-078D86A9ABA9}" showPageBreaks="1" showGridLines="0" showRuler="0">
      <pane ySplit="4" topLeftCell="A25" activePane="bottomLeft" state="frozen"/>
      <selection pane="bottomLeft" activeCell="A45" sqref="A45:K45"/>
      <pageMargins left="0" right="0" top="0" bottom="0" header="0" footer="0"/>
      <pageSetup orientation="landscape" r:id="rId5"/>
      <headerFooter alignWithMargins="0"/>
    </customSheetView>
    <customSheetView guid="{622B48C2-7B56-4B1F-A7B4-4660CCA8C989}" showPageBreaks="1" showGridLines="0" printArea="1" showRuler="0">
      <pane ySplit="4" topLeftCell="A99" activePane="bottomLeft" state="frozen"/>
      <selection pane="bottomLeft" activeCell="F35" sqref="F35"/>
      <pageMargins left="0" right="0" top="0" bottom="0" header="0" footer="0"/>
      <pageSetup orientation="landscape" r:id="rId6"/>
      <headerFooter alignWithMargins="0"/>
    </customSheetView>
    <customSheetView guid="{1BB9C890-5E21-46C2-BAFE-D361E72979A8}" showPageBreaks="1" showGridLines="0" printArea="1" showRuler="0">
      <pane ySplit="4" topLeftCell="A101" activePane="bottomLeft" state="frozen"/>
      <selection pane="bottomLeft" activeCell="B2" sqref="B2:K4"/>
      <pageMargins left="0" right="0" top="0" bottom="0" header="0" footer="0"/>
      <pageSetup orientation="landscape" r:id="rId7"/>
      <headerFooter alignWithMargins="0"/>
    </customSheetView>
    <customSheetView guid="{CBDD6A68-2B40-41C7-BE8F-235A878832D4}" showGridLines="0" showRuler="0">
      <pane ySplit="4" topLeftCell="A101" activePane="bottomLeft" state="frozen"/>
      <selection pane="bottomLeft" activeCell="B2" sqref="B2:K4"/>
      <pageMargins left="0" right="0" top="0" bottom="0" header="0" footer="0"/>
      <pageSetup orientation="landscape" r:id="rId8"/>
      <headerFooter alignWithMargins="0"/>
    </customSheetView>
    <customSheetView guid="{4E64E44E-C413-40AC-A3E9-46A65E2E50C1}" showPageBreaks="1" showGridLines="0" printArea="1" showRuler="0">
      <pane ySplit="4" topLeftCell="A5" activePane="bottomLeft" state="frozen"/>
      <selection pane="bottomLeft" activeCell="K35" sqref="K35"/>
      <pageMargins left="0" right="0" top="0" bottom="0" header="0" footer="0"/>
      <pageSetup orientation="landscape" r:id="rId9"/>
      <headerFooter alignWithMargins="0"/>
    </customSheetView>
    <customSheetView guid="{5AF37BD3-DE11-4EB0-B468-40F0C613EAAC}" showPageBreaks="1" showGridLines="0" showRuler="0">
      <pane ySplit="4" topLeftCell="A92" activePane="bottomLeft" state="frozen"/>
      <selection pane="bottomLeft" activeCell="A100" sqref="A100:K127"/>
      <pageMargins left="0" right="0" top="0" bottom="0" header="0" footer="0"/>
      <pageSetup orientation="landscape" r:id="rId10"/>
      <headerFooter alignWithMargins="0"/>
    </customSheetView>
    <customSheetView guid="{8B1E0859-77EF-4DDB-A81F-104DBA348B31}" showPageBreaks="1" showGridLines="0" printArea="1">
      <pane ySplit="4" topLeftCell="A98" activePane="bottomLeft" state="frozen"/>
      <selection pane="bottomLeft" activeCell="U122" sqref="U122"/>
      <pageMargins left="0" right="0" top="0" bottom="0" header="0" footer="0"/>
      <pageSetup orientation="landscape" r:id="rId11"/>
      <headerFooter alignWithMargins="0"/>
    </customSheetView>
    <customSheetView guid="{56968ECB-F4FE-477A-8A39-9E820F23F3B6}" showPageBreaks="1" showGridLines="0" printArea="1">
      <pane ySplit="4" topLeftCell="A104" activePane="bottomLeft" state="frozen"/>
      <selection pane="bottomLeft" activeCell="Q39" sqref="Q39"/>
      <pageMargins left="0" right="0" top="0" bottom="0" header="0" footer="0"/>
      <pageSetup orientation="landscape" r:id="rId12"/>
      <headerFooter alignWithMargins="0"/>
    </customSheetView>
    <customSheetView guid="{951E20F6-66AF-4739-924D-9C0B166AA065}" showPageBreaks="1" showGridLines="0" showRuler="0">
      <pane ySplit="4" topLeftCell="A25" activePane="bottomLeft" state="frozen"/>
      <selection pane="bottomLeft" activeCell="A45" sqref="A45:K45"/>
      <pageMargins left="0" right="0" top="0" bottom="0" header="0" footer="0"/>
      <pageSetup orientation="landscape" r:id="rId13"/>
      <headerFooter alignWithMargins="0"/>
    </customSheetView>
  </customSheetViews>
  <mergeCells count="22">
    <mergeCell ref="A1:P1"/>
    <mergeCell ref="A54:P54"/>
    <mergeCell ref="A55:P55"/>
    <mergeCell ref="A3:A4"/>
    <mergeCell ref="K3:L3"/>
    <mergeCell ref="N3:P3"/>
    <mergeCell ref="B3:D3"/>
    <mergeCell ref="F3:H3"/>
    <mergeCell ref="B2:I2"/>
    <mergeCell ref="A100:P100"/>
    <mergeCell ref="A101:P101"/>
    <mergeCell ref="A102:P102"/>
    <mergeCell ref="A103:P103"/>
    <mergeCell ref="A56:P56"/>
    <mergeCell ref="A57:P57"/>
    <mergeCell ref="A76:P76"/>
    <mergeCell ref="A78:A79"/>
    <mergeCell ref="K78:L78"/>
    <mergeCell ref="N78:P78"/>
    <mergeCell ref="B77:I77"/>
    <mergeCell ref="B78:D78"/>
    <mergeCell ref="F78:H78"/>
  </mergeCells>
  <phoneticPr fontId="0" type="noConversion"/>
  <pageMargins left="1" right="1" top="1" bottom="1" header="0.5" footer="0.5"/>
  <pageSetup orientation="landscape" r:id="rId14"/>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K121"/>
  <sheetViews>
    <sheetView showGridLines="0" zoomScaleNormal="100" zoomScaleSheetLayoutView="100" workbookViewId="0">
      <pane ySplit="4" topLeftCell="A5" activePane="bottomLeft" state="frozen"/>
      <selection activeCell="J81" sqref="J81"/>
      <selection pane="bottomLeft" activeCell="K5" sqref="K5:K51"/>
    </sheetView>
  </sheetViews>
  <sheetFormatPr defaultColWidth="9.1796875" defaultRowHeight="12" customHeight="1" x14ac:dyDescent="0.2"/>
  <cols>
    <col min="1" max="1" width="10.7265625" style="63" customWidth="1"/>
    <col min="2" max="4" width="10.7265625" style="5" customWidth="1"/>
    <col min="5" max="5" width="1.7265625" style="5" customWidth="1"/>
    <col min="6" max="7" width="10.7265625" style="5" customWidth="1"/>
    <col min="8" max="8" width="1.7265625" style="5" customWidth="1"/>
    <col min="9" max="11" width="10.7265625" style="5" customWidth="1"/>
    <col min="12" max="16384" width="9.1796875" style="112"/>
  </cols>
  <sheetData>
    <row r="1" spans="1:11" ht="12" customHeight="1" x14ac:dyDescent="0.2">
      <c r="A1" s="1032" t="s">
        <v>740</v>
      </c>
      <c r="B1" s="1032"/>
      <c r="C1" s="1032"/>
      <c r="D1" s="1032"/>
      <c r="E1" s="1032"/>
      <c r="F1" s="1032"/>
      <c r="G1" s="1032"/>
      <c r="H1" s="1032"/>
      <c r="I1" s="1032"/>
      <c r="J1" s="1032"/>
      <c r="K1" s="1032"/>
    </row>
    <row r="2" spans="1:11" ht="12" customHeight="1" x14ac:dyDescent="0.2">
      <c r="A2" s="53"/>
      <c r="B2" s="1042" t="s">
        <v>689</v>
      </c>
      <c r="C2" s="1042"/>
      <c r="D2" s="1042"/>
      <c r="E2" s="4"/>
      <c r="F2" s="281"/>
      <c r="G2" s="281"/>
      <c r="H2" s="4"/>
      <c r="I2" s="281"/>
      <c r="J2" s="281"/>
      <c r="K2" s="281"/>
    </row>
    <row r="3" spans="1:11" ht="12" customHeight="1" x14ac:dyDescent="0.2">
      <c r="A3" s="940" t="s">
        <v>8</v>
      </c>
      <c r="B3" s="358"/>
      <c r="C3" s="968" t="s">
        <v>680</v>
      </c>
      <c r="D3" s="358"/>
      <c r="E3" s="4"/>
      <c r="F3" s="1042" t="s">
        <v>395</v>
      </c>
      <c r="G3" s="1042"/>
      <c r="H3" s="4"/>
      <c r="I3" s="1042" t="s">
        <v>681</v>
      </c>
      <c r="J3" s="1042"/>
      <c r="K3" s="1042"/>
    </row>
    <row r="4" spans="1:11" ht="12" customHeight="1" x14ac:dyDescent="0.2">
      <c r="A4" s="966"/>
      <c r="B4" s="355" t="s">
        <v>576</v>
      </c>
      <c r="C4" s="969"/>
      <c r="D4" s="355" t="s">
        <v>690</v>
      </c>
      <c r="E4" s="355"/>
      <c r="F4" s="355" t="s">
        <v>307</v>
      </c>
      <c r="G4" s="355" t="s">
        <v>683</v>
      </c>
      <c r="H4" s="355"/>
      <c r="I4" s="355" t="s">
        <v>307</v>
      </c>
      <c r="J4" s="355" t="s">
        <v>119</v>
      </c>
      <c r="K4" s="355" t="s">
        <v>115</v>
      </c>
    </row>
    <row r="5" spans="1:11" ht="12" customHeight="1" x14ac:dyDescent="0.2">
      <c r="A5" s="97">
        <v>1976</v>
      </c>
      <c r="B5" s="129">
        <v>500</v>
      </c>
      <c r="C5" s="129">
        <v>20</v>
      </c>
      <c r="D5" s="129">
        <v>45</v>
      </c>
      <c r="E5" s="41"/>
      <c r="F5" s="129">
        <v>2500</v>
      </c>
      <c r="G5" s="129" t="s">
        <v>24</v>
      </c>
      <c r="H5" s="41"/>
      <c r="I5" s="129">
        <v>3100</v>
      </c>
      <c r="J5" s="129" t="s">
        <v>24</v>
      </c>
      <c r="K5" s="129">
        <v>3100</v>
      </c>
    </row>
    <row r="6" spans="1:11" ht="12" customHeight="1" x14ac:dyDescent="0.2">
      <c r="A6" s="97">
        <v>1977</v>
      </c>
      <c r="B6" s="129">
        <v>1600</v>
      </c>
      <c r="C6" s="129">
        <v>20</v>
      </c>
      <c r="D6" s="129">
        <v>40</v>
      </c>
      <c r="E6" s="41"/>
      <c r="F6" s="129">
        <v>2100</v>
      </c>
      <c r="G6" s="129" t="s">
        <v>24</v>
      </c>
      <c r="H6" s="41"/>
      <c r="I6" s="129">
        <v>3800</v>
      </c>
      <c r="J6" s="129" t="s">
        <v>24</v>
      </c>
      <c r="K6" s="129">
        <v>3800</v>
      </c>
    </row>
    <row r="7" spans="1:11" ht="12" customHeight="1" x14ac:dyDescent="0.2">
      <c r="A7" s="97">
        <v>1978</v>
      </c>
      <c r="B7" s="129">
        <v>800</v>
      </c>
      <c r="C7" s="129">
        <v>100</v>
      </c>
      <c r="D7" s="129">
        <v>51</v>
      </c>
      <c r="E7" s="41"/>
      <c r="F7" s="129">
        <v>1900</v>
      </c>
      <c r="G7" s="129" t="s">
        <v>24</v>
      </c>
      <c r="H7" s="41"/>
      <c r="I7" s="129">
        <v>2900</v>
      </c>
      <c r="J7" s="129" t="s">
        <v>24</v>
      </c>
      <c r="K7" s="129">
        <v>2900</v>
      </c>
    </row>
    <row r="8" spans="1:11" ht="12" customHeight="1" x14ac:dyDescent="0.2">
      <c r="A8" s="97">
        <v>1979</v>
      </c>
      <c r="B8" s="129">
        <v>400</v>
      </c>
      <c r="C8" s="129">
        <v>20</v>
      </c>
      <c r="D8" s="129">
        <v>28</v>
      </c>
      <c r="E8" s="41"/>
      <c r="F8" s="129">
        <v>1700</v>
      </c>
      <c r="G8" s="129" t="s">
        <v>24</v>
      </c>
      <c r="H8" s="41"/>
      <c r="I8" s="129">
        <v>2200</v>
      </c>
      <c r="J8" s="129" t="s">
        <v>24</v>
      </c>
      <c r="K8" s="129">
        <v>2200</v>
      </c>
    </row>
    <row r="9" spans="1:11" ht="12" customHeight="1" x14ac:dyDescent="0.2">
      <c r="A9" s="97">
        <v>1980</v>
      </c>
      <c r="B9" s="129">
        <v>500</v>
      </c>
      <c r="C9" s="129">
        <v>20</v>
      </c>
      <c r="D9" s="129">
        <v>21</v>
      </c>
      <c r="E9" s="41"/>
      <c r="F9" s="129">
        <v>2200</v>
      </c>
      <c r="G9" s="129" t="s">
        <v>24</v>
      </c>
      <c r="H9" s="41"/>
      <c r="I9" s="129">
        <v>2800</v>
      </c>
      <c r="J9" s="129" t="s">
        <v>24</v>
      </c>
      <c r="K9" s="129">
        <v>2800</v>
      </c>
    </row>
    <row r="10" spans="1:11" ht="12" customHeight="1" x14ac:dyDescent="0.2">
      <c r="A10" s="97">
        <v>1981</v>
      </c>
      <c r="B10" s="129">
        <v>800</v>
      </c>
      <c r="C10" s="129">
        <v>20</v>
      </c>
      <c r="D10" s="129">
        <v>0</v>
      </c>
      <c r="E10" s="41"/>
      <c r="F10" s="129">
        <v>3100</v>
      </c>
      <c r="G10" s="129" t="s">
        <v>24</v>
      </c>
      <c r="H10" s="41"/>
      <c r="I10" s="129">
        <v>4000</v>
      </c>
      <c r="J10" s="129" t="s">
        <v>24</v>
      </c>
      <c r="K10" s="129">
        <v>4000</v>
      </c>
    </row>
    <row r="11" spans="1:11" ht="12" customHeight="1" x14ac:dyDescent="0.2">
      <c r="A11" s="97">
        <v>1982</v>
      </c>
      <c r="B11" s="129">
        <v>1200</v>
      </c>
      <c r="C11" s="129">
        <v>20</v>
      </c>
      <c r="D11" s="129">
        <v>12</v>
      </c>
      <c r="E11" s="41"/>
      <c r="F11" s="129">
        <v>4500</v>
      </c>
      <c r="G11" s="129">
        <v>20</v>
      </c>
      <c r="H11" s="41"/>
      <c r="I11" s="129">
        <v>5800</v>
      </c>
      <c r="J11" s="129">
        <v>100</v>
      </c>
      <c r="K11" s="129">
        <v>5900</v>
      </c>
    </row>
    <row r="12" spans="1:11" ht="12" customHeight="1" x14ac:dyDescent="0.2">
      <c r="A12" s="97">
        <v>1983</v>
      </c>
      <c r="B12" s="129">
        <v>500</v>
      </c>
      <c r="C12" s="129">
        <v>20</v>
      </c>
      <c r="D12" s="129">
        <v>134</v>
      </c>
      <c r="E12" s="41"/>
      <c r="F12" s="129">
        <v>2500</v>
      </c>
      <c r="G12" s="129">
        <v>20</v>
      </c>
      <c r="H12" s="41"/>
      <c r="I12" s="129">
        <v>3300</v>
      </c>
      <c r="J12" s="129">
        <v>100</v>
      </c>
      <c r="K12" s="129">
        <v>3400</v>
      </c>
    </row>
    <row r="13" spans="1:11" ht="12" customHeight="1" x14ac:dyDescent="0.2">
      <c r="A13" s="97">
        <v>1984</v>
      </c>
      <c r="B13" s="129">
        <v>800</v>
      </c>
      <c r="C13" s="129">
        <v>20</v>
      </c>
      <c r="D13" s="129">
        <v>118</v>
      </c>
      <c r="E13" s="41"/>
      <c r="F13" s="129">
        <v>1900</v>
      </c>
      <c r="G13" s="129">
        <v>20</v>
      </c>
      <c r="H13" s="41"/>
      <c r="I13" s="129">
        <v>2600</v>
      </c>
      <c r="J13" s="129">
        <v>100</v>
      </c>
      <c r="K13" s="129">
        <v>2700</v>
      </c>
    </row>
    <row r="14" spans="1:11" ht="12" customHeight="1" x14ac:dyDescent="0.2">
      <c r="A14" s="97">
        <v>1985</v>
      </c>
      <c r="B14" s="129">
        <v>946</v>
      </c>
      <c r="C14" s="129">
        <v>100</v>
      </c>
      <c r="D14" s="129">
        <v>30</v>
      </c>
      <c r="E14" s="41"/>
      <c r="F14" s="129">
        <v>1725</v>
      </c>
      <c r="G14" s="129">
        <v>20</v>
      </c>
      <c r="H14" s="41"/>
      <c r="I14" s="129">
        <v>2720</v>
      </c>
      <c r="J14" s="129">
        <v>100</v>
      </c>
      <c r="K14" s="129">
        <v>2820</v>
      </c>
    </row>
    <row r="15" spans="1:11" ht="12" customHeight="1" x14ac:dyDescent="0.2">
      <c r="A15" s="97">
        <v>1986</v>
      </c>
      <c r="B15" s="129">
        <v>900</v>
      </c>
      <c r="C15" s="129">
        <v>20</v>
      </c>
      <c r="D15" s="129">
        <v>178</v>
      </c>
      <c r="E15" s="41"/>
      <c r="F15" s="129">
        <v>4981</v>
      </c>
      <c r="G15" s="129">
        <v>20</v>
      </c>
      <c r="H15" s="41"/>
      <c r="I15" s="129">
        <v>6000</v>
      </c>
      <c r="J15" s="129">
        <v>100</v>
      </c>
      <c r="K15" s="129">
        <v>6100</v>
      </c>
    </row>
    <row r="16" spans="1:11" ht="12" customHeight="1" x14ac:dyDescent="0.2">
      <c r="A16" s="97">
        <v>1987</v>
      </c>
      <c r="B16" s="129">
        <v>1800</v>
      </c>
      <c r="C16" s="129">
        <v>20</v>
      </c>
      <c r="D16" s="129">
        <v>299</v>
      </c>
      <c r="E16" s="41"/>
      <c r="F16" s="129">
        <v>4006</v>
      </c>
      <c r="G16" s="129">
        <v>20</v>
      </c>
      <c r="H16" s="41"/>
      <c r="I16" s="129">
        <v>6147</v>
      </c>
      <c r="J16" s="129">
        <v>89</v>
      </c>
      <c r="K16" s="129">
        <v>6236</v>
      </c>
    </row>
    <row r="17" spans="1:11" ht="12" customHeight="1" x14ac:dyDescent="0.2">
      <c r="A17" s="97">
        <v>1988</v>
      </c>
      <c r="B17" s="129">
        <v>2639</v>
      </c>
      <c r="C17" s="129">
        <v>20</v>
      </c>
      <c r="D17" s="129">
        <v>224</v>
      </c>
      <c r="E17" s="41"/>
      <c r="F17" s="129">
        <v>4128</v>
      </c>
      <c r="G17" s="129">
        <v>20</v>
      </c>
      <c r="H17" s="41"/>
      <c r="I17" s="129">
        <v>6909</v>
      </c>
      <c r="J17" s="129">
        <v>100</v>
      </c>
      <c r="K17" s="129">
        <v>7009</v>
      </c>
    </row>
    <row r="18" spans="1:11" ht="12" customHeight="1" x14ac:dyDescent="0.2">
      <c r="A18" s="97">
        <v>1989</v>
      </c>
      <c r="B18" s="129">
        <v>2740</v>
      </c>
      <c r="C18" s="129">
        <v>50</v>
      </c>
      <c r="D18" s="129">
        <v>197</v>
      </c>
      <c r="E18" s="41"/>
      <c r="F18" s="129">
        <v>5148</v>
      </c>
      <c r="G18" s="129">
        <v>60</v>
      </c>
      <c r="H18" s="41"/>
      <c r="I18" s="129">
        <v>8692</v>
      </c>
      <c r="J18" s="129">
        <v>100</v>
      </c>
      <c r="K18" s="129">
        <v>8792</v>
      </c>
    </row>
    <row r="19" spans="1:11" ht="12" customHeight="1" x14ac:dyDescent="0.2">
      <c r="A19" s="97">
        <v>1990</v>
      </c>
      <c r="B19" s="129">
        <v>1921</v>
      </c>
      <c r="C19" s="129">
        <v>50</v>
      </c>
      <c r="D19" s="129">
        <v>169</v>
      </c>
      <c r="E19" s="41"/>
      <c r="F19" s="129">
        <v>4236</v>
      </c>
      <c r="G19" s="129">
        <v>46</v>
      </c>
      <c r="H19" s="41"/>
      <c r="I19" s="129">
        <v>6347</v>
      </c>
      <c r="J19" s="129">
        <v>50</v>
      </c>
      <c r="K19" s="129">
        <v>6397</v>
      </c>
    </row>
    <row r="20" spans="1:11" ht="12" customHeight="1" x14ac:dyDescent="0.2">
      <c r="A20" s="97">
        <v>1991</v>
      </c>
      <c r="B20" s="129">
        <v>1076</v>
      </c>
      <c r="C20" s="129">
        <v>15</v>
      </c>
      <c r="D20" s="129">
        <v>130</v>
      </c>
      <c r="E20" s="41"/>
      <c r="F20" s="129">
        <v>1420</v>
      </c>
      <c r="G20" s="129">
        <v>0</v>
      </c>
      <c r="H20" s="41"/>
      <c r="I20" s="129">
        <v>2628</v>
      </c>
      <c r="J20" s="129">
        <v>13</v>
      </c>
      <c r="K20" s="129">
        <v>2641</v>
      </c>
    </row>
    <row r="21" spans="1:11" ht="12" customHeight="1" x14ac:dyDescent="0.2">
      <c r="A21" s="97">
        <v>1992</v>
      </c>
      <c r="B21" s="129">
        <v>940</v>
      </c>
      <c r="C21" s="129">
        <v>30</v>
      </c>
      <c r="D21" s="129">
        <v>184</v>
      </c>
      <c r="E21" s="41"/>
      <c r="F21" s="129">
        <v>4003</v>
      </c>
      <c r="G21" s="129">
        <v>0</v>
      </c>
      <c r="H21" s="41"/>
      <c r="I21" s="129">
        <v>5139</v>
      </c>
      <c r="J21" s="129">
        <v>18</v>
      </c>
      <c r="K21" s="129">
        <v>5157</v>
      </c>
    </row>
    <row r="22" spans="1:11" ht="12" customHeight="1" x14ac:dyDescent="0.2">
      <c r="A22" s="97">
        <v>1993</v>
      </c>
      <c r="B22" s="129">
        <v>1148</v>
      </c>
      <c r="C22" s="129">
        <v>30</v>
      </c>
      <c r="D22" s="129">
        <v>416</v>
      </c>
      <c r="E22" s="41"/>
      <c r="F22" s="129">
        <v>2280</v>
      </c>
      <c r="G22" s="129">
        <v>0</v>
      </c>
      <c r="H22" s="41"/>
      <c r="I22" s="129">
        <v>2951</v>
      </c>
      <c r="J22" s="129">
        <v>91</v>
      </c>
      <c r="K22" s="129">
        <v>3042</v>
      </c>
    </row>
    <row r="23" spans="1:11" ht="12" customHeight="1" x14ac:dyDescent="0.2">
      <c r="A23" s="97">
        <v>1994</v>
      </c>
      <c r="B23" s="129">
        <v>687</v>
      </c>
      <c r="C23" s="129">
        <v>30</v>
      </c>
      <c r="D23" s="129">
        <v>242</v>
      </c>
      <c r="E23" s="41"/>
      <c r="F23" s="129">
        <v>3967</v>
      </c>
      <c r="G23" s="129">
        <v>0</v>
      </c>
      <c r="H23" s="41"/>
      <c r="I23" s="129">
        <v>4322</v>
      </c>
      <c r="J23" s="129">
        <v>179</v>
      </c>
      <c r="K23" s="129">
        <v>4501</v>
      </c>
    </row>
    <row r="24" spans="1:11" ht="12" customHeight="1" x14ac:dyDescent="0.2">
      <c r="A24" s="97">
        <v>1995</v>
      </c>
      <c r="B24" s="129">
        <v>502</v>
      </c>
      <c r="C24" s="129">
        <v>30</v>
      </c>
      <c r="D24" s="129">
        <v>194</v>
      </c>
      <c r="E24" s="41"/>
      <c r="F24" s="129">
        <v>2202</v>
      </c>
      <c r="G24" s="129">
        <v>0</v>
      </c>
      <c r="H24" s="41"/>
      <c r="I24" s="129">
        <v>2912</v>
      </c>
      <c r="J24" s="129">
        <v>22</v>
      </c>
      <c r="K24" s="129">
        <v>2934</v>
      </c>
    </row>
    <row r="25" spans="1:11" ht="12" customHeight="1" x14ac:dyDescent="0.2">
      <c r="A25" s="97">
        <v>1996</v>
      </c>
      <c r="B25" s="129">
        <v>836</v>
      </c>
      <c r="C25" s="129">
        <v>30</v>
      </c>
      <c r="D25" s="129">
        <v>192</v>
      </c>
      <c r="E25" s="41"/>
      <c r="F25" s="129">
        <v>3022</v>
      </c>
      <c r="G25" s="129">
        <v>0</v>
      </c>
      <c r="H25" s="41"/>
      <c r="I25" s="129">
        <f>SUM(B25:F25)-J25</f>
        <v>4061</v>
      </c>
      <c r="J25" s="129">
        <v>19</v>
      </c>
      <c r="K25" s="129">
        <v>4080</v>
      </c>
    </row>
    <row r="26" spans="1:11" ht="12" customHeight="1" x14ac:dyDescent="0.2">
      <c r="A26" s="97">
        <v>1997</v>
      </c>
      <c r="B26" s="129">
        <v>1114</v>
      </c>
      <c r="C26" s="129">
        <v>35</v>
      </c>
      <c r="D26" s="129">
        <v>164</v>
      </c>
      <c r="E26" s="41"/>
      <c r="F26" s="129">
        <v>1773</v>
      </c>
      <c r="G26" s="129">
        <v>0</v>
      </c>
      <c r="H26" s="41"/>
      <c r="I26" s="129">
        <f>SUM(B26:F26)-J26</f>
        <v>3034</v>
      </c>
      <c r="J26" s="129">
        <v>52</v>
      </c>
      <c r="K26" s="129">
        <v>3086</v>
      </c>
    </row>
    <row r="27" spans="1:11" ht="12" customHeight="1" x14ac:dyDescent="0.2">
      <c r="A27" s="97">
        <v>1998</v>
      </c>
      <c r="B27" s="129">
        <v>846</v>
      </c>
      <c r="C27" s="129">
        <v>30</v>
      </c>
      <c r="D27" s="129">
        <v>268</v>
      </c>
      <c r="E27" s="41"/>
      <c r="F27" s="129">
        <v>4257</v>
      </c>
      <c r="G27" s="129">
        <v>0</v>
      </c>
      <c r="H27" s="41"/>
      <c r="I27" s="129">
        <f>SUM(B27:F27)-J27</f>
        <v>5388</v>
      </c>
      <c r="J27" s="129">
        <v>13</v>
      </c>
      <c r="K27" s="129">
        <v>5401</v>
      </c>
    </row>
    <row r="28" spans="1:11" ht="12" customHeight="1" x14ac:dyDescent="0.2">
      <c r="A28" s="97">
        <v>1999</v>
      </c>
      <c r="B28" s="129">
        <v>596</v>
      </c>
      <c r="C28" s="129">
        <v>30</v>
      </c>
      <c r="D28" s="129">
        <v>413</v>
      </c>
      <c r="E28" s="41"/>
      <c r="F28" s="129">
        <v>1924</v>
      </c>
      <c r="G28" s="129">
        <v>0</v>
      </c>
      <c r="H28" s="41"/>
      <c r="I28" s="129">
        <f t="shared" ref="I28:I45" si="0">SUM(B28:F28)-J28</f>
        <v>2941</v>
      </c>
      <c r="J28" s="129">
        <v>22</v>
      </c>
      <c r="K28" s="129">
        <v>2963</v>
      </c>
    </row>
    <row r="29" spans="1:11" ht="12" customHeight="1" x14ac:dyDescent="0.2">
      <c r="A29" s="97">
        <v>2000</v>
      </c>
      <c r="B29" s="129">
        <v>404</v>
      </c>
      <c r="C29" s="129">
        <v>20</v>
      </c>
      <c r="D29" s="129">
        <v>479</v>
      </c>
      <c r="E29" s="41"/>
      <c r="F29" s="129">
        <v>1749</v>
      </c>
      <c r="G29" s="129">
        <v>0</v>
      </c>
      <c r="H29" s="41"/>
      <c r="I29" s="129">
        <f t="shared" si="0"/>
        <v>2632</v>
      </c>
      <c r="J29" s="129">
        <v>20</v>
      </c>
      <c r="K29" s="129">
        <f>SUM(I29:J29)</f>
        <v>2652</v>
      </c>
    </row>
    <row r="30" spans="1:11" ht="12" customHeight="1" x14ac:dyDescent="0.2">
      <c r="A30" s="97">
        <v>2001</v>
      </c>
      <c r="B30" s="129">
        <v>946</v>
      </c>
      <c r="C30" s="129">
        <v>40</v>
      </c>
      <c r="D30" s="129">
        <v>600</v>
      </c>
      <c r="E30" s="41"/>
      <c r="F30" s="129">
        <v>2560</v>
      </c>
      <c r="G30" s="129">
        <v>0</v>
      </c>
      <c r="H30" s="41"/>
      <c r="I30" s="129">
        <f>SUM(B30:F30)-J30</f>
        <v>4026</v>
      </c>
      <c r="J30" s="129">
        <v>120</v>
      </c>
      <c r="K30" s="129">
        <f>SUM(I30:J30)</f>
        <v>4146</v>
      </c>
    </row>
    <row r="31" spans="1:11" ht="12" customHeight="1" x14ac:dyDescent="0.2">
      <c r="A31" s="97">
        <v>2002</v>
      </c>
      <c r="B31" s="129">
        <v>1461</v>
      </c>
      <c r="C31" s="129">
        <v>30</v>
      </c>
      <c r="D31" s="129">
        <v>134</v>
      </c>
      <c r="E31" s="41"/>
      <c r="F31" s="129">
        <v>4415</v>
      </c>
      <c r="G31" s="129">
        <v>82</v>
      </c>
      <c r="H31" s="41"/>
      <c r="I31" s="129">
        <f t="shared" si="0"/>
        <v>5634</v>
      </c>
      <c r="J31" s="129">
        <v>406</v>
      </c>
      <c r="K31" s="129">
        <f t="shared" ref="K31:K45" si="1">SUM(I31:J31)</f>
        <v>6040</v>
      </c>
    </row>
    <row r="32" spans="1:11" ht="12" customHeight="1" x14ac:dyDescent="0.2">
      <c r="A32" s="97">
        <v>2003</v>
      </c>
      <c r="B32" s="129">
        <v>517</v>
      </c>
      <c r="C32" s="129">
        <v>30</v>
      </c>
      <c r="D32" s="129">
        <v>216</v>
      </c>
      <c r="E32" s="41"/>
      <c r="F32" s="129">
        <v>1649</v>
      </c>
      <c r="G32" s="129">
        <v>32</v>
      </c>
      <c r="H32" s="41"/>
      <c r="I32" s="129">
        <f t="shared" si="0"/>
        <v>2313.3398546820363</v>
      </c>
      <c r="J32" s="129">
        <v>98.660145317963767</v>
      </c>
      <c r="K32" s="129">
        <f t="shared" si="1"/>
        <v>2412</v>
      </c>
    </row>
    <row r="33" spans="1:11" ht="12" customHeight="1" x14ac:dyDescent="0.2">
      <c r="A33" s="97">
        <v>2004</v>
      </c>
      <c r="B33" s="129">
        <v>815</v>
      </c>
      <c r="C33" s="129">
        <v>30</v>
      </c>
      <c r="D33" s="129">
        <v>400</v>
      </c>
      <c r="E33" s="41"/>
      <c r="F33" s="129">
        <v>3282</v>
      </c>
      <c r="G33" s="129">
        <v>26</v>
      </c>
      <c r="H33" s="41"/>
      <c r="I33" s="129">
        <f t="shared" si="0"/>
        <v>4455.0543735224583</v>
      </c>
      <c r="J33" s="129">
        <v>71.945626477541367</v>
      </c>
      <c r="K33" s="129">
        <f t="shared" si="1"/>
        <v>4527</v>
      </c>
    </row>
    <row r="34" spans="1:11" ht="12" customHeight="1" x14ac:dyDescent="0.2">
      <c r="A34" s="97">
        <v>2005</v>
      </c>
      <c r="B34" s="129">
        <v>970</v>
      </c>
      <c r="C34" s="129">
        <v>21</v>
      </c>
      <c r="D34" s="129">
        <v>229</v>
      </c>
      <c r="E34" s="41"/>
      <c r="F34" s="129">
        <v>4180</v>
      </c>
      <c r="G34" s="129">
        <v>14</v>
      </c>
      <c r="H34" s="41"/>
      <c r="I34" s="129">
        <f t="shared" si="0"/>
        <v>5323</v>
      </c>
      <c r="J34" s="129">
        <v>77</v>
      </c>
      <c r="K34" s="129">
        <f t="shared" si="1"/>
        <v>5400</v>
      </c>
    </row>
    <row r="35" spans="1:11" ht="12" customHeight="1" x14ac:dyDescent="0.2">
      <c r="A35" s="97">
        <v>2006</v>
      </c>
      <c r="B35" s="129">
        <v>586</v>
      </c>
      <c r="C35" s="129">
        <v>30</v>
      </c>
      <c r="D35" s="129">
        <v>204</v>
      </c>
      <c r="E35" s="41"/>
      <c r="F35" s="129">
        <v>1535</v>
      </c>
      <c r="G35" s="129">
        <v>0</v>
      </c>
      <c r="H35" s="41"/>
      <c r="I35" s="129">
        <f t="shared" si="0"/>
        <v>2336</v>
      </c>
      <c r="J35" s="129">
        <v>19</v>
      </c>
      <c r="K35" s="129">
        <f t="shared" si="1"/>
        <v>2355</v>
      </c>
    </row>
    <row r="36" spans="1:11" ht="12" customHeight="1" x14ac:dyDescent="0.2">
      <c r="A36" s="97">
        <v>2007</v>
      </c>
      <c r="B36" s="129">
        <v>660</v>
      </c>
      <c r="C36" s="129">
        <v>30</v>
      </c>
      <c r="D36" s="129">
        <v>192</v>
      </c>
      <c r="E36" s="41"/>
      <c r="F36" s="129">
        <v>1556</v>
      </c>
      <c r="G36" s="129">
        <v>0</v>
      </c>
      <c r="H36" s="41"/>
      <c r="I36" s="129">
        <f t="shared" si="0"/>
        <v>2427</v>
      </c>
      <c r="J36" s="129">
        <v>11</v>
      </c>
      <c r="K36" s="129">
        <f t="shared" si="1"/>
        <v>2438</v>
      </c>
    </row>
    <row r="37" spans="1:11" ht="12" customHeight="1" x14ac:dyDescent="0.2">
      <c r="A37" s="97">
        <v>2008</v>
      </c>
      <c r="B37" s="129">
        <v>659</v>
      </c>
      <c r="C37" s="129">
        <v>0</v>
      </c>
      <c r="D37" s="129">
        <v>278</v>
      </c>
      <c r="E37" s="41"/>
      <c r="F37" s="129">
        <v>2999</v>
      </c>
      <c r="G37" s="129">
        <v>0</v>
      </c>
      <c r="H37" s="41"/>
      <c r="I37" s="129">
        <f t="shared" si="0"/>
        <v>3911</v>
      </c>
      <c r="J37" s="129">
        <v>25</v>
      </c>
      <c r="K37" s="129">
        <f t="shared" si="1"/>
        <v>3936</v>
      </c>
    </row>
    <row r="38" spans="1:11" ht="12" customHeight="1" x14ac:dyDescent="0.2">
      <c r="A38" s="97">
        <v>2009</v>
      </c>
      <c r="B38" s="129">
        <v>553</v>
      </c>
      <c r="C38" s="129">
        <v>0</v>
      </c>
      <c r="D38" s="129">
        <v>134</v>
      </c>
      <c r="E38" s="41"/>
      <c r="F38" s="129">
        <v>2081</v>
      </c>
      <c r="G38" s="129">
        <v>0</v>
      </c>
      <c r="H38" s="41"/>
      <c r="I38" s="129">
        <f t="shared" si="0"/>
        <v>2747</v>
      </c>
      <c r="J38" s="129">
        <v>21</v>
      </c>
      <c r="K38" s="129">
        <f t="shared" si="1"/>
        <v>2768</v>
      </c>
    </row>
    <row r="39" spans="1:11" ht="12" customHeight="1" x14ac:dyDescent="0.2">
      <c r="A39" s="97">
        <v>2010</v>
      </c>
      <c r="B39" s="129">
        <v>342</v>
      </c>
      <c r="C39" s="129">
        <v>0</v>
      </c>
      <c r="D39" s="129">
        <v>297</v>
      </c>
      <c r="E39" s="41"/>
      <c r="F39" s="129">
        <v>2599</v>
      </c>
      <c r="G39" s="129">
        <v>0</v>
      </c>
      <c r="H39" s="41"/>
      <c r="I39" s="129">
        <f t="shared" si="0"/>
        <v>3204</v>
      </c>
      <c r="J39" s="129">
        <v>34</v>
      </c>
      <c r="K39" s="129">
        <f t="shared" si="1"/>
        <v>3238</v>
      </c>
    </row>
    <row r="40" spans="1:11" ht="12" customHeight="1" x14ac:dyDescent="0.2">
      <c r="A40" s="97">
        <v>2011</v>
      </c>
      <c r="B40" s="129">
        <v>528</v>
      </c>
      <c r="C40" s="129">
        <v>0</v>
      </c>
      <c r="D40" s="129">
        <v>400</v>
      </c>
      <c r="E40" s="41"/>
      <c r="F40" s="129">
        <v>1293</v>
      </c>
      <c r="G40" s="129">
        <v>0</v>
      </c>
      <c r="H40" s="41"/>
      <c r="I40" s="129">
        <f t="shared" si="0"/>
        <v>2163</v>
      </c>
      <c r="J40" s="129">
        <v>58</v>
      </c>
      <c r="K40" s="129">
        <f t="shared" si="1"/>
        <v>2221</v>
      </c>
    </row>
    <row r="41" spans="1:11" ht="12" customHeight="1" x14ac:dyDescent="0.2">
      <c r="A41" s="97">
        <v>2012</v>
      </c>
      <c r="B41" s="129">
        <v>929</v>
      </c>
      <c r="C41" s="129">
        <v>10</v>
      </c>
      <c r="D41" s="129">
        <v>237</v>
      </c>
      <c r="E41" s="41"/>
      <c r="F41" s="129">
        <v>1937</v>
      </c>
      <c r="G41" s="129">
        <v>0</v>
      </c>
      <c r="H41" s="41"/>
      <c r="I41" s="129">
        <f t="shared" si="0"/>
        <v>3014</v>
      </c>
      <c r="J41" s="129">
        <v>99</v>
      </c>
      <c r="K41" s="129">
        <f t="shared" si="1"/>
        <v>3113</v>
      </c>
    </row>
    <row r="42" spans="1:11" ht="12" customHeight="1" x14ac:dyDescent="0.2">
      <c r="A42" s="97">
        <v>2013</v>
      </c>
      <c r="B42" s="129">
        <v>1683</v>
      </c>
      <c r="C42" s="129">
        <v>10</v>
      </c>
      <c r="D42" s="129">
        <v>477</v>
      </c>
      <c r="E42" s="41"/>
      <c r="F42" s="129">
        <v>1269</v>
      </c>
      <c r="G42" s="129">
        <v>0</v>
      </c>
      <c r="H42" s="41"/>
      <c r="I42" s="129">
        <f t="shared" si="0"/>
        <v>3297</v>
      </c>
      <c r="J42" s="129">
        <v>142</v>
      </c>
      <c r="K42" s="129">
        <f t="shared" si="1"/>
        <v>3439</v>
      </c>
    </row>
    <row r="43" spans="1:11" ht="12" customHeight="1" x14ac:dyDescent="0.2">
      <c r="A43" s="97">
        <v>2014</v>
      </c>
      <c r="B43" s="129">
        <v>658</v>
      </c>
      <c r="C43" s="129">
        <v>10</v>
      </c>
      <c r="D43" s="129">
        <v>144</v>
      </c>
      <c r="E43" s="41"/>
      <c r="F43" s="129">
        <v>1933</v>
      </c>
      <c r="G43" s="129">
        <v>0</v>
      </c>
      <c r="H43" s="41"/>
      <c r="I43" s="129">
        <f t="shared" si="0"/>
        <v>2664</v>
      </c>
      <c r="J43" s="129">
        <v>81</v>
      </c>
      <c r="K43" s="129">
        <f t="shared" si="1"/>
        <v>2745</v>
      </c>
    </row>
    <row r="44" spans="1:11" ht="12" customHeight="1" x14ac:dyDescent="0.2">
      <c r="A44" s="97">
        <v>2015</v>
      </c>
      <c r="B44" s="129">
        <v>493</v>
      </c>
      <c r="C44" s="129">
        <v>11</v>
      </c>
      <c r="D44" s="129">
        <v>198</v>
      </c>
      <c r="E44" s="41"/>
      <c r="F44" s="129">
        <v>1795</v>
      </c>
      <c r="G44" s="129">
        <v>0</v>
      </c>
      <c r="H44" s="41"/>
      <c r="I44" s="129">
        <f t="shared" si="0"/>
        <v>2439</v>
      </c>
      <c r="J44" s="129">
        <v>58</v>
      </c>
      <c r="K44" s="129">
        <f t="shared" si="1"/>
        <v>2497</v>
      </c>
    </row>
    <row r="45" spans="1:11" ht="12" customHeight="1" x14ac:dyDescent="0.2">
      <c r="A45" s="97">
        <v>2016</v>
      </c>
      <c r="B45" s="129">
        <v>137</v>
      </c>
      <c r="C45" s="129">
        <v>3</v>
      </c>
      <c r="D45" s="129">
        <v>47</v>
      </c>
      <c r="E45" s="41"/>
      <c r="F45" s="129">
        <v>2831</v>
      </c>
      <c r="G45" s="129">
        <v>0</v>
      </c>
      <c r="H45" s="41"/>
      <c r="I45" s="129">
        <f t="shared" si="0"/>
        <v>3012</v>
      </c>
      <c r="J45" s="129">
        <v>6</v>
      </c>
      <c r="K45" s="129">
        <f t="shared" si="1"/>
        <v>3018</v>
      </c>
    </row>
    <row r="46" spans="1:11" ht="12" customHeight="1" x14ac:dyDescent="0.2">
      <c r="A46" s="97">
        <v>2017</v>
      </c>
      <c r="B46" s="129">
        <v>518</v>
      </c>
      <c r="C46" s="129">
        <v>20</v>
      </c>
      <c r="D46" s="129">
        <v>223</v>
      </c>
      <c r="E46" s="41"/>
      <c r="F46" s="129">
        <v>1808</v>
      </c>
      <c r="G46" s="129">
        <v>0</v>
      </c>
      <c r="H46" s="41"/>
      <c r="I46" s="129">
        <v>2547</v>
      </c>
      <c r="J46" s="129">
        <v>22</v>
      </c>
      <c r="K46" s="129">
        <v>2569</v>
      </c>
    </row>
    <row r="47" spans="1:11" ht="12" customHeight="1" x14ac:dyDescent="0.2">
      <c r="A47" s="97">
        <v>2018</v>
      </c>
      <c r="B47" s="129">
        <v>139</v>
      </c>
      <c r="C47" s="129">
        <v>0</v>
      </c>
      <c r="D47" s="129">
        <v>94</v>
      </c>
      <c r="E47" s="41"/>
      <c r="F47" s="129">
        <v>2478</v>
      </c>
      <c r="G47" s="129">
        <v>0</v>
      </c>
      <c r="H47" s="41"/>
      <c r="I47" s="129">
        <v>2708</v>
      </c>
      <c r="J47" s="129">
        <v>3</v>
      </c>
      <c r="K47" s="129">
        <v>2711</v>
      </c>
    </row>
    <row r="48" spans="1:11" ht="12" customHeight="1" x14ac:dyDescent="0.2">
      <c r="A48" s="97">
        <v>2019</v>
      </c>
      <c r="B48" s="129">
        <v>768</v>
      </c>
      <c r="C48" s="129">
        <v>0</v>
      </c>
      <c r="D48" s="129">
        <v>297</v>
      </c>
      <c r="E48" s="41"/>
      <c r="F48" s="129">
        <v>1552</v>
      </c>
      <c r="G48" s="129">
        <v>0</v>
      </c>
      <c r="H48" s="41"/>
      <c r="I48" s="129">
        <v>2586</v>
      </c>
      <c r="J48" s="129">
        <v>31</v>
      </c>
      <c r="K48" s="129">
        <v>2617</v>
      </c>
    </row>
    <row r="49" spans="1:11" ht="12" customHeight="1" x14ac:dyDescent="0.2">
      <c r="A49" s="97">
        <v>2020</v>
      </c>
      <c r="B49" s="129">
        <v>1128</v>
      </c>
      <c r="C49" s="129">
        <v>0</v>
      </c>
      <c r="D49" s="129">
        <v>325</v>
      </c>
      <c r="E49" s="41"/>
      <c r="F49" s="129">
        <v>2273</v>
      </c>
      <c r="G49" s="129">
        <v>0</v>
      </c>
      <c r="H49" s="41"/>
      <c r="I49" s="129">
        <v>3704</v>
      </c>
      <c r="J49" s="129">
        <v>22</v>
      </c>
      <c r="K49" s="129">
        <v>3726</v>
      </c>
    </row>
    <row r="50" spans="1:11" ht="12" customHeight="1" x14ac:dyDescent="0.2">
      <c r="A50" s="97">
        <v>2021</v>
      </c>
      <c r="B50" s="129">
        <v>1167</v>
      </c>
      <c r="C50" s="129">
        <v>0</v>
      </c>
      <c r="D50" s="129">
        <v>211</v>
      </c>
      <c r="E50" s="41"/>
      <c r="F50" s="129">
        <v>2622</v>
      </c>
      <c r="G50" s="129">
        <v>0</v>
      </c>
      <c r="H50" s="41"/>
      <c r="I50" s="129">
        <v>3952</v>
      </c>
      <c r="J50" s="129">
        <v>48</v>
      </c>
      <c r="K50" s="129">
        <v>4000</v>
      </c>
    </row>
    <row r="51" spans="1:11" ht="12" customHeight="1" x14ac:dyDescent="0.2">
      <c r="A51" s="97">
        <v>2022</v>
      </c>
      <c r="B51" s="129">
        <v>440</v>
      </c>
      <c r="C51" s="129">
        <v>0</v>
      </c>
      <c r="D51" s="129">
        <v>147</v>
      </c>
      <c r="E51" s="41"/>
      <c r="F51" s="129">
        <v>1866</v>
      </c>
      <c r="G51" s="129">
        <v>0</v>
      </c>
      <c r="H51" s="41"/>
      <c r="I51" s="129">
        <v>2450</v>
      </c>
      <c r="J51" s="129">
        <v>4</v>
      </c>
      <c r="K51" s="129">
        <v>2454</v>
      </c>
    </row>
    <row r="52" spans="1:11" ht="12" customHeight="1" x14ac:dyDescent="0.2">
      <c r="A52" s="97" t="s">
        <v>324</v>
      </c>
      <c r="B52" s="129">
        <v>700</v>
      </c>
      <c r="C52" s="129">
        <v>1</v>
      </c>
      <c r="D52" s="129" t="s">
        <v>310</v>
      </c>
      <c r="E52" s="41"/>
      <c r="F52" s="36" t="s">
        <v>310</v>
      </c>
      <c r="G52" s="129">
        <v>0</v>
      </c>
      <c r="H52" s="41"/>
      <c r="I52" s="129" t="s">
        <v>310</v>
      </c>
      <c r="J52" s="129" t="s">
        <v>310</v>
      </c>
      <c r="K52" s="129" t="s">
        <v>310</v>
      </c>
    </row>
    <row r="53" spans="1:11" ht="12" customHeight="1" x14ac:dyDescent="0.2">
      <c r="A53" s="25" t="s">
        <v>130</v>
      </c>
      <c r="B53" s="21"/>
      <c r="C53" s="21"/>
      <c r="D53" s="21"/>
      <c r="E53" s="21"/>
      <c r="F53" s="129" t="s">
        <v>741</v>
      </c>
      <c r="G53" s="21"/>
      <c r="H53" s="21"/>
      <c r="I53" s="21"/>
      <c r="J53" s="21"/>
      <c r="K53" s="21"/>
    </row>
    <row r="54" spans="1:11" ht="12" customHeight="1" x14ac:dyDescent="0.2">
      <c r="A54" s="970" t="s">
        <v>742</v>
      </c>
      <c r="B54" s="970"/>
      <c r="C54" s="970"/>
      <c r="D54" s="970"/>
      <c r="E54" s="970"/>
      <c r="F54" s="970"/>
      <c r="G54" s="970"/>
      <c r="H54" s="970"/>
      <c r="I54" s="970"/>
      <c r="J54" s="970"/>
      <c r="K54" s="970"/>
    </row>
    <row r="55" spans="1:11" ht="12" customHeight="1" x14ac:dyDescent="0.2">
      <c r="A55" s="956" t="s">
        <v>743</v>
      </c>
      <c r="B55" s="956"/>
      <c r="C55" s="956"/>
      <c r="D55" s="956"/>
      <c r="E55" s="956"/>
      <c r="F55" s="956"/>
      <c r="G55" s="956"/>
      <c r="H55" s="956"/>
      <c r="I55" s="956"/>
      <c r="J55" s="956"/>
      <c r="K55" s="956"/>
    </row>
    <row r="56" spans="1:11" ht="12" customHeight="1" x14ac:dyDescent="0.2">
      <c r="A56" s="956" t="s">
        <v>327</v>
      </c>
      <c r="B56" s="956"/>
      <c r="C56" s="956"/>
      <c r="D56" s="956"/>
      <c r="E56" s="956"/>
      <c r="F56" s="956"/>
      <c r="G56" s="956"/>
      <c r="H56" s="956"/>
      <c r="I56" s="956"/>
      <c r="J56" s="956"/>
      <c r="K56" s="956"/>
    </row>
    <row r="57" spans="1:11" ht="12" customHeight="1" x14ac:dyDescent="0.2">
      <c r="A57" s="946" t="s">
        <v>744</v>
      </c>
      <c r="B57" s="946"/>
      <c r="C57" s="946"/>
      <c r="D57" s="946"/>
      <c r="E57" s="946"/>
      <c r="F57" s="946"/>
      <c r="G57" s="946"/>
      <c r="H57" s="946"/>
      <c r="I57" s="946"/>
      <c r="J57" s="946"/>
      <c r="K57" s="946"/>
    </row>
    <row r="58" spans="1:11" ht="12" customHeight="1" x14ac:dyDescent="0.2">
      <c r="A58" s="946"/>
      <c r="B58" s="946"/>
      <c r="C58" s="946"/>
      <c r="D58" s="946"/>
      <c r="E58" s="946"/>
      <c r="F58" s="946"/>
      <c r="G58" s="946"/>
      <c r="H58" s="946"/>
      <c r="I58" s="946"/>
      <c r="J58" s="946"/>
      <c r="K58" s="946"/>
    </row>
    <row r="59" spans="1:11" ht="12" customHeight="1" x14ac:dyDescent="0.2">
      <c r="F59" s="5" t="s">
        <v>745</v>
      </c>
    </row>
    <row r="60" spans="1:11" ht="12" customHeight="1" x14ac:dyDescent="0.2">
      <c r="F60" s="657">
        <f>GEOMEAN(F49:F51)</f>
        <v>2232.1048313771803</v>
      </c>
    </row>
    <row r="63" spans="1:11" ht="12" customHeight="1" x14ac:dyDescent="0.2">
      <c r="J63" s="13"/>
    </row>
    <row r="64" spans="1:11" ht="12" customHeight="1" x14ac:dyDescent="0.2">
      <c r="J64" s="13"/>
    </row>
    <row r="65" spans="1:11" ht="12" customHeight="1" x14ac:dyDescent="0.2">
      <c r="J65" s="13"/>
    </row>
    <row r="66" spans="1:11" ht="12" customHeight="1" x14ac:dyDescent="0.2">
      <c r="H66" s="112"/>
      <c r="J66" s="13"/>
    </row>
    <row r="74" spans="1:11" s="275" customFormat="1" ht="12" customHeight="1" x14ac:dyDescent="0.2">
      <c r="A74" s="243"/>
      <c r="B74" s="244"/>
      <c r="C74" s="244"/>
      <c r="D74" s="244"/>
      <c r="E74" s="244"/>
      <c r="F74" s="244"/>
      <c r="G74" s="244"/>
      <c r="H74" s="244"/>
      <c r="I74" s="244"/>
      <c r="J74" s="244"/>
      <c r="K74" s="244"/>
    </row>
    <row r="92" spans="1:11" ht="12" customHeight="1" x14ac:dyDescent="0.2">
      <c r="A92" s="1032" t="s">
        <v>746</v>
      </c>
      <c r="B92" s="1032"/>
      <c r="C92" s="1032"/>
      <c r="D92" s="1032"/>
      <c r="E92" s="1032"/>
      <c r="F92" s="1032"/>
      <c r="G92" s="1032"/>
      <c r="H92" s="1032"/>
      <c r="I92" s="1032"/>
      <c r="J92" s="1032"/>
      <c r="K92" s="1032"/>
    </row>
    <row r="93" spans="1:11" ht="12" customHeight="1" x14ac:dyDescent="0.2">
      <c r="A93" s="824"/>
      <c r="B93" s="971" t="s">
        <v>689</v>
      </c>
      <c r="C93" s="971"/>
      <c r="D93" s="971"/>
      <c r="E93" s="827"/>
      <c r="F93" s="840"/>
      <c r="G93" s="840"/>
      <c r="H93" s="827"/>
      <c r="I93" s="840"/>
      <c r="J93" s="840"/>
      <c r="K93" s="840"/>
    </row>
    <row r="94" spans="1:11" ht="12" customHeight="1" x14ac:dyDescent="0.2">
      <c r="A94" s="940" t="s">
        <v>8</v>
      </c>
      <c r="B94" s="358"/>
      <c r="C94" s="968" t="s">
        <v>680</v>
      </c>
      <c r="D94" s="358"/>
      <c r="E94" s="4"/>
      <c r="F94" s="1042" t="s">
        <v>395</v>
      </c>
      <c r="G94" s="1042"/>
      <c r="H94" s="4"/>
      <c r="I94" s="1042" t="s">
        <v>681</v>
      </c>
      <c r="J94" s="1042"/>
      <c r="K94" s="1042"/>
    </row>
    <row r="95" spans="1:11" ht="12" customHeight="1" x14ac:dyDescent="0.2">
      <c r="A95" s="966"/>
      <c r="B95" s="355" t="s">
        <v>576</v>
      </c>
      <c r="C95" s="969"/>
      <c r="D95" s="355" t="s">
        <v>690</v>
      </c>
      <c r="E95" s="355"/>
      <c r="F95" s="2" t="s">
        <v>307</v>
      </c>
      <c r="G95" s="2" t="s">
        <v>683</v>
      </c>
      <c r="H95" s="2"/>
      <c r="I95" s="355" t="s">
        <v>307</v>
      </c>
      <c r="J95" s="2" t="s">
        <v>119</v>
      </c>
      <c r="K95" s="2" t="s">
        <v>115</v>
      </c>
    </row>
    <row r="96" spans="1:11" ht="12" customHeight="1" x14ac:dyDescent="0.2">
      <c r="A96" s="90" t="s">
        <v>44</v>
      </c>
      <c r="B96" s="129">
        <f>AVERAGE(B10:B14)</f>
        <v>849.2</v>
      </c>
      <c r="C96" s="129">
        <f>AVERAGE(C10:C14)</f>
        <v>36</v>
      </c>
      <c r="D96" s="129">
        <f>AVERAGE(D10:D14)</f>
        <v>58.8</v>
      </c>
      <c r="E96" s="41"/>
      <c r="F96" s="129">
        <f>AVERAGE(F10:F14)</f>
        <v>2745</v>
      </c>
      <c r="G96" s="129">
        <f>AVERAGE(G10:G14)</f>
        <v>20</v>
      </c>
      <c r="H96" s="41"/>
      <c r="I96" s="129">
        <f>AVERAGE(I10:I14)</f>
        <v>3684</v>
      </c>
      <c r="J96" s="129">
        <f>AVERAGE(J10:J14)</f>
        <v>100</v>
      </c>
      <c r="K96" s="129">
        <f>AVERAGE(K10:K14)</f>
        <v>3764</v>
      </c>
    </row>
    <row r="97" spans="1:11" ht="12" customHeight="1" x14ac:dyDescent="0.2">
      <c r="A97" s="90" t="s">
        <v>45</v>
      </c>
      <c r="B97" s="129">
        <f>AVERAGE(B15:B19)</f>
        <v>2000</v>
      </c>
      <c r="C97" s="129">
        <f>AVERAGE(C15:C19)</f>
        <v>32</v>
      </c>
      <c r="D97" s="129">
        <f>AVERAGE(D15:D19)</f>
        <v>213.4</v>
      </c>
      <c r="E97" s="41"/>
      <c r="F97" s="129">
        <f>AVERAGE(F15:F19)</f>
        <v>4499.8</v>
      </c>
      <c r="G97" s="129">
        <f>AVERAGE(G15:G19)</f>
        <v>33.200000000000003</v>
      </c>
      <c r="H97" s="41"/>
      <c r="I97" s="129">
        <f>AVERAGE(I15:I19)</f>
        <v>6819</v>
      </c>
      <c r="J97" s="129">
        <f>AVERAGE(J15:J19)</f>
        <v>87.8</v>
      </c>
      <c r="K97" s="129">
        <f>AVERAGE(K15:K19)</f>
        <v>6906.8</v>
      </c>
    </row>
    <row r="98" spans="1:11" ht="12" customHeight="1" x14ac:dyDescent="0.2">
      <c r="A98" s="90" t="s">
        <v>46</v>
      </c>
      <c r="B98" s="129">
        <f>AVERAGE(B20:B24)</f>
        <v>870.6</v>
      </c>
      <c r="C98" s="129">
        <f t="shared" ref="C98:K98" si="2">AVERAGE(C20:C24)</f>
        <v>27</v>
      </c>
      <c r="D98" s="129">
        <f t="shared" si="2"/>
        <v>233.2</v>
      </c>
      <c r="E98" s="129"/>
      <c r="F98" s="129">
        <f t="shared" si="2"/>
        <v>2774.4</v>
      </c>
      <c r="G98" s="129">
        <f t="shared" si="2"/>
        <v>0</v>
      </c>
      <c r="H98" s="129"/>
      <c r="I98" s="129">
        <f t="shared" si="2"/>
        <v>3590.4</v>
      </c>
      <c r="J98" s="129">
        <f t="shared" si="2"/>
        <v>64.599999999999994</v>
      </c>
      <c r="K98" s="129">
        <f t="shared" si="2"/>
        <v>3655</v>
      </c>
    </row>
    <row r="99" spans="1:11" ht="12" customHeight="1" x14ac:dyDescent="0.2">
      <c r="A99" s="97" t="s">
        <v>47</v>
      </c>
      <c r="B99" s="129">
        <f>AVERAGE(B25:B29)</f>
        <v>759.2</v>
      </c>
      <c r="C99" s="129">
        <f t="shared" ref="C99:K99" si="3">AVERAGE(C25:C29)</f>
        <v>29</v>
      </c>
      <c r="D99" s="129">
        <f t="shared" si="3"/>
        <v>303.2</v>
      </c>
      <c r="E99" s="129"/>
      <c r="F99" s="129">
        <f t="shared" si="3"/>
        <v>2545</v>
      </c>
      <c r="G99" s="129">
        <f t="shared" si="3"/>
        <v>0</v>
      </c>
      <c r="H99" s="129"/>
      <c r="I99" s="129">
        <f t="shared" si="3"/>
        <v>3611.2</v>
      </c>
      <c r="J99" s="129">
        <f t="shared" si="3"/>
        <v>25.2</v>
      </c>
      <c r="K99" s="129">
        <f t="shared" si="3"/>
        <v>3636.4</v>
      </c>
    </row>
    <row r="100" spans="1:11" ht="12" customHeight="1" x14ac:dyDescent="0.2">
      <c r="A100" s="97" t="s">
        <v>48</v>
      </c>
      <c r="B100" s="129">
        <f>AVERAGE(B30:B34)</f>
        <v>941.8</v>
      </c>
      <c r="C100" s="129">
        <f t="shared" ref="C100:K100" si="4">AVERAGE(C30:C34)</f>
        <v>30.2</v>
      </c>
      <c r="D100" s="129">
        <f t="shared" si="4"/>
        <v>315.8</v>
      </c>
      <c r="E100" s="129"/>
      <c r="F100" s="129">
        <f t="shared" si="4"/>
        <v>3217.2</v>
      </c>
      <c r="G100" s="129">
        <f t="shared" si="4"/>
        <v>30.8</v>
      </c>
      <c r="H100" s="129"/>
      <c r="I100" s="129">
        <f t="shared" si="4"/>
        <v>4350.2788456408989</v>
      </c>
      <c r="J100" s="129">
        <f t="shared" si="4"/>
        <v>154.72115435910104</v>
      </c>
      <c r="K100" s="129">
        <f t="shared" si="4"/>
        <v>4505</v>
      </c>
    </row>
    <row r="101" spans="1:11" ht="12" customHeight="1" x14ac:dyDescent="0.2">
      <c r="A101" s="97" t="s">
        <v>49</v>
      </c>
      <c r="B101" s="129">
        <f>AVERAGE(B35:B39)</f>
        <v>560</v>
      </c>
      <c r="C101" s="129">
        <f t="shared" ref="C101:K101" si="5">AVERAGE(C35:C39)</f>
        <v>12</v>
      </c>
      <c r="D101" s="129">
        <f t="shared" si="5"/>
        <v>221</v>
      </c>
      <c r="E101" s="129"/>
      <c r="F101" s="129">
        <f t="shared" si="5"/>
        <v>2154</v>
      </c>
      <c r="G101" s="129">
        <f t="shared" si="5"/>
        <v>0</v>
      </c>
      <c r="H101" s="129"/>
      <c r="I101" s="129">
        <f t="shared" si="5"/>
        <v>2925</v>
      </c>
      <c r="J101" s="129">
        <f t="shared" si="5"/>
        <v>22</v>
      </c>
      <c r="K101" s="129">
        <f t="shared" si="5"/>
        <v>2947</v>
      </c>
    </row>
    <row r="102" spans="1:11" ht="12" customHeight="1" x14ac:dyDescent="0.2">
      <c r="A102" s="97">
        <v>2011</v>
      </c>
      <c r="B102" s="129">
        <f t="shared" ref="B102:D112" si="6">B40</f>
        <v>528</v>
      </c>
      <c r="C102" s="129">
        <f t="shared" si="6"/>
        <v>0</v>
      </c>
      <c r="D102" s="129">
        <f t="shared" si="6"/>
        <v>400</v>
      </c>
      <c r="E102" s="41"/>
      <c r="F102" s="129">
        <f t="shared" ref="F102:G112" si="7">F40</f>
        <v>1293</v>
      </c>
      <c r="G102" s="129">
        <f t="shared" si="7"/>
        <v>0</v>
      </c>
      <c r="H102" s="41"/>
      <c r="I102" s="129">
        <f t="shared" ref="I102:K112" si="8">I40</f>
        <v>2163</v>
      </c>
      <c r="J102" s="129">
        <f t="shared" si="8"/>
        <v>58</v>
      </c>
      <c r="K102" s="129">
        <f t="shared" si="8"/>
        <v>2221</v>
      </c>
    </row>
    <row r="103" spans="1:11" ht="12" customHeight="1" x14ac:dyDescent="0.2">
      <c r="A103" s="97">
        <v>2012</v>
      </c>
      <c r="B103" s="129">
        <f t="shared" si="6"/>
        <v>929</v>
      </c>
      <c r="C103" s="129">
        <f t="shared" si="6"/>
        <v>10</v>
      </c>
      <c r="D103" s="129">
        <f t="shared" si="6"/>
        <v>237</v>
      </c>
      <c r="E103" s="41"/>
      <c r="F103" s="129">
        <f t="shared" si="7"/>
        <v>1937</v>
      </c>
      <c r="G103" s="129">
        <f t="shared" si="7"/>
        <v>0</v>
      </c>
      <c r="H103" s="41"/>
      <c r="I103" s="129">
        <f t="shared" si="8"/>
        <v>3014</v>
      </c>
      <c r="J103" s="129">
        <f t="shared" si="8"/>
        <v>99</v>
      </c>
      <c r="K103" s="129">
        <f t="shared" si="8"/>
        <v>3113</v>
      </c>
    </row>
    <row r="104" spans="1:11" ht="12" customHeight="1" x14ac:dyDescent="0.2">
      <c r="A104" s="97">
        <v>2013</v>
      </c>
      <c r="B104" s="129">
        <f t="shared" si="6"/>
        <v>1683</v>
      </c>
      <c r="C104" s="129">
        <f t="shared" si="6"/>
        <v>10</v>
      </c>
      <c r="D104" s="129">
        <f t="shared" si="6"/>
        <v>477</v>
      </c>
      <c r="E104" s="41"/>
      <c r="F104" s="129">
        <f t="shared" si="7"/>
        <v>1269</v>
      </c>
      <c r="G104" s="129">
        <f t="shared" si="7"/>
        <v>0</v>
      </c>
      <c r="H104" s="41"/>
      <c r="I104" s="129">
        <f t="shared" si="8"/>
        <v>3297</v>
      </c>
      <c r="J104" s="129">
        <f t="shared" si="8"/>
        <v>142</v>
      </c>
      <c r="K104" s="129">
        <f t="shared" si="8"/>
        <v>3439</v>
      </c>
    </row>
    <row r="105" spans="1:11" ht="12" customHeight="1" x14ac:dyDescent="0.2">
      <c r="A105" s="97">
        <v>2014</v>
      </c>
      <c r="B105" s="129">
        <f t="shared" si="6"/>
        <v>658</v>
      </c>
      <c r="C105" s="129">
        <f t="shared" si="6"/>
        <v>10</v>
      </c>
      <c r="D105" s="129">
        <f t="shared" si="6"/>
        <v>144</v>
      </c>
      <c r="E105" s="41"/>
      <c r="F105" s="129">
        <f t="shared" si="7"/>
        <v>1933</v>
      </c>
      <c r="G105" s="129">
        <f t="shared" si="7"/>
        <v>0</v>
      </c>
      <c r="H105" s="41"/>
      <c r="I105" s="129">
        <f t="shared" si="8"/>
        <v>2664</v>
      </c>
      <c r="J105" s="129">
        <f t="shared" si="8"/>
        <v>81</v>
      </c>
      <c r="K105" s="129">
        <f t="shared" si="8"/>
        <v>2745</v>
      </c>
    </row>
    <row r="106" spans="1:11" ht="12" customHeight="1" x14ac:dyDescent="0.2">
      <c r="A106" s="97">
        <v>2015</v>
      </c>
      <c r="B106" s="129">
        <f t="shared" si="6"/>
        <v>493</v>
      </c>
      <c r="C106" s="129">
        <f t="shared" si="6"/>
        <v>11</v>
      </c>
      <c r="D106" s="129">
        <f t="shared" si="6"/>
        <v>198</v>
      </c>
      <c r="E106" s="41"/>
      <c r="F106" s="129">
        <f t="shared" si="7"/>
        <v>1795</v>
      </c>
      <c r="G106" s="129">
        <f t="shared" si="7"/>
        <v>0</v>
      </c>
      <c r="H106" s="41"/>
      <c r="I106" s="129">
        <f t="shared" si="8"/>
        <v>2439</v>
      </c>
      <c r="J106" s="129">
        <f t="shared" si="8"/>
        <v>58</v>
      </c>
      <c r="K106" s="129">
        <f t="shared" si="8"/>
        <v>2497</v>
      </c>
    </row>
    <row r="107" spans="1:11" ht="12" customHeight="1" x14ac:dyDescent="0.2">
      <c r="A107" s="97">
        <v>2016</v>
      </c>
      <c r="B107" s="129">
        <f t="shared" si="6"/>
        <v>137</v>
      </c>
      <c r="C107" s="129">
        <f t="shared" si="6"/>
        <v>3</v>
      </c>
      <c r="D107" s="129">
        <f t="shared" si="6"/>
        <v>47</v>
      </c>
      <c r="E107" s="41"/>
      <c r="F107" s="129">
        <f t="shared" si="7"/>
        <v>2831</v>
      </c>
      <c r="G107" s="129">
        <f t="shared" si="7"/>
        <v>0</v>
      </c>
      <c r="H107" s="41"/>
      <c r="I107" s="129">
        <f t="shared" si="8"/>
        <v>3012</v>
      </c>
      <c r="J107" s="129">
        <f t="shared" si="8"/>
        <v>6</v>
      </c>
      <c r="K107" s="129">
        <f t="shared" si="8"/>
        <v>3018</v>
      </c>
    </row>
    <row r="108" spans="1:11" ht="12" customHeight="1" x14ac:dyDescent="0.2">
      <c r="A108" s="97">
        <v>2017</v>
      </c>
      <c r="B108" s="129">
        <f t="shared" si="6"/>
        <v>518</v>
      </c>
      <c r="C108" s="129">
        <f t="shared" si="6"/>
        <v>20</v>
      </c>
      <c r="D108" s="129">
        <f t="shared" si="6"/>
        <v>223</v>
      </c>
      <c r="E108" s="41"/>
      <c r="F108" s="129">
        <f t="shared" si="7"/>
        <v>1808</v>
      </c>
      <c r="G108" s="129">
        <f t="shared" si="7"/>
        <v>0</v>
      </c>
      <c r="H108" s="41"/>
      <c r="I108" s="129">
        <f t="shared" si="8"/>
        <v>2547</v>
      </c>
      <c r="J108" s="129">
        <f t="shared" si="8"/>
        <v>22</v>
      </c>
      <c r="K108" s="129">
        <f t="shared" si="8"/>
        <v>2569</v>
      </c>
    </row>
    <row r="109" spans="1:11" ht="12" customHeight="1" x14ac:dyDescent="0.2">
      <c r="A109" s="97">
        <v>2018</v>
      </c>
      <c r="B109" s="129">
        <f t="shared" si="6"/>
        <v>139</v>
      </c>
      <c r="C109" s="129">
        <f t="shared" si="6"/>
        <v>0</v>
      </c>
      <c r="D109" s="129">
        <f t="shared" si="6"/>
        <v>94</v>
      </c>
      <c r="E109" s="41"/>
      <c r="F109" s="129">
        <f t="shared" si="7"/>
        <v>2478</v>
      </c>
      <c r="G109" s="129">
        <f t="shared" si="7"/>
        <v>0</v>
      </c>
      <c r="H109" s="41"/>
      <c r="I109" s="129">
        <f t="shared" si="8"/>
        <v>2708</v>
      </c>
      <c r="J109" s="129">
        <f t="shared" si="8"/>
        <v>3</v>
      </c>
      <c r="K109" s="129">
        <f t="shared" si="8"/>
        <v>2711</v>
      </c>
    </row>
    <row r="110" spans="1:11" ht="12" customHeight="1" x14ac:dyDescent="0.2">
      <c r="A110" s="97">
        <v>2019</v>
      </c>
      <c r="B110" s="129">
        <f t="shared" si="6"/>
        <v>768</v>
      </c>
      <c r="C110" s="129">
        <f t="shared" si="6"/>
        <v>0</v>
      </c>
      <c r="D110" s="129">
        <f t="shared" si="6"/>
        <v>297</v>
      </c>
      <c r="E110" s="41"/>
      <c r="F110" s="129">
        <f t="shared" si="7"/>
        <v>1552</v>
      </c>
      <c r="G110" s="129">
        <f t="shared" si="7"/>
        <v>0</v>
      </c>
      <c r="H110" s="41"/>
      <c r="I110" s="129">
        <f t="shared" si="8"/>
        <v>2586</v>
      </c>
      <c r="J110" s="129">
        <f t="shared" si="8"/>
        <v>31</v>
      </c>
      <c r="K110" s="129">
        <f t="shared" si="8"/>
        <v>2617</v>
      </c>
    </row>
    <row r="111" spans="1:11" ht="12" customHeight="1" x14ac:dyDescent="0.2">
      <c r="A111" s="97">
        <v>2020</v>
      </c>
      <c r="B111" s="129">
        <f t="shared" si="6"/>
        <v>1128</v>
      </c>
      <c r="C111" s="129">
        <f t="shared" si="6"/>
        <v>0</v>
      </c>
      <c r="D111" s="129">
        <f t="shared" si="6"/>
        <v>325</v>
      </c>
      <c r="E111" s="41"/>
      <c r="F111" s="129">
        <f t="shared" si="7"/>
        <v>2273</v>
      </c>
      <c r="G111" s="129">
        <f t="shared" si="7"/>
        <v>0</v>
      </c>
      <c r="H111" s="41"/>
      <c r="I111" s="129">
        <f t="shared" si="8"/>
        <v>3704</v>
      </c>
      <c r="J111" s="129">
        <f t="shared" si="8"/>
        <v>22</v>
      </c>
      <c r="K111" s="129">
        <f t="shared" si="8"/>
        <v>3726</v>
      </c>
    </row>
    <row r="112" spans="1:11" ht="12" customHeight="1" x14ac:dyDescent="0.2">
      <c r="A112" s="97">
        <v>2021</v>
      </c>
      <c r="B112" s="129">
        <f t="shared" si="6"/>
        <v>1167</v>
      </c>
      <c r="C112" s="129">
        <f t="shared" si="6"/>
        <v>0</v>
      </c>
      <c r="D112" s="129">
        <f t="shared" si="6"/>
        <v>211</v>
      </c>
      <c r="E112" s="41"/>
      <c r="F112" s="129">
        <f t="shared" si="7"/>
        <v>2622</v>
      </c>
      <c r="G112" s="129">
        <f t="shared" si="7"/>
        <v>0</v>
      </c>
      <c r="H112" s="41"/>
      <c r="I112" s="129">
        <f t="shared" si="8"/>
        <v>3952</v>
      </c>
      <c r="J112" s="129">
        <f t="shared" si="8"/>
        <v>48</v>
      </c>
      <c r="K112" s="129">
        <f t="shared" si="8"/>
        <v>4000</v>
      </c>
    </row>
    <row r="113" spans="1:11" ht="12" customHeight="1" x14ac:dyDescent="0.2">
      <c r="A113" s="97">
        <v>2022</v>
      </c>
      <c r="B113" s="129">
        <f t="shared" ref="B113:D114" si="9">B51</f>
        <v>440</v>
      </c>
      <c r="C113" s="129">
        <f t="shared" si="9"/>
        <v>0</v>
      </c>
      <c r="D113" s="129">
        <f t="shared" si="9"/>
        <v>147</v>
      </c>
      <c r="E113" s="41"/>
      <c r="F113" s="129">
        <f t="shared" ref="F113:G114" si="10">F51</f>
        <v>1866</v>
      </c>
      <c r="G113" s="129">
        <f t="shared" si="10"/>
        <v>0</v>
      </c>
      <c r="H113" s="41"/>
      <c r="I113" s="129">
        <f t="shared" ref="I113:K114" si="11">I51</f>
        <v>2450</v>
      </c>
      <c r="J113" s="129">
        <f t="shared" si="11"/>
        <v>4</v>
      </c>
      <c r="K113" s="129">
        <f t="shared" si="11"/>
        <v>2454</v>
      </c>
    </row>
    <row r="114" spans="1:11" ht="12" customHeight="1" x14ac:dyDescent="0.2">
      <c r="A114" s="97" t="s">
        <v>324</v>
      </c>
      <c r="B114" s="129">
        <f t="shared" si="9"/>
        <v>700</v>
      </c>
      <c r="C114" s="129">
        <f t="shared" si="9"/>
        <v>1</v>
      </c>
      <c r="D114" s="129" t="str">
        <f t="shared" si="9"/>
        <v>NA</v>
      </c>
      <c r="E114" s="41"/>
      <c r="F114" s="129" t="str">
        <f t="shared" si="10"/>
        <v>NA</v>
      </c>
      <c r="G114" s="129">
        <f t="shared" si="10"/>
        <v>0</v>
      </c>
      <c r="H114" s="41"/>
      <c r="I114" s="129" t="str">
        <f t="shared" si="11"/>
        <v>NA</v>
      </c>
      <c r="J114" s="129" t="str">
        <f t="shared" si="11"/>
        <v>NA</v>
      </c>
      <c r="K114" s="129" t="str">
        <f t="shared" si="11"/>
        <v>NA</v>
      </c>
    </row>
    <row r="115" spans="1:11" ht="12" customHeight="1" x14ac:dyDescent="0.2">
      <c r="A115" s="25" t="s">
        <v>130</v>
      </c>
      <c r="B115" s="633"/>
      <c r="C115" s="633"/>
      <c r="D115" s="633"/>
      <c r="E115" s="633"/>
      <c r="F115" s="76" t="s">
        <v>741</v>
      </c>
      <c r="G115" s="633"/>
      <c r="H115" s="633"/>
      <c r="I115" s="633"/>
      <c r="J115" s="633"/>
      <c r="K115" s="633"/>
    </row>
    <row r="116" spans="1:11" ht="12" customHeight="1" x14ac:dyDescent="0.2">
      <c r="A116" s="970" t="str">
        <f>A54</f>
        <v>a/  Recreational catch of age-3 and older fish.</v>
      </c>
      <c r="B116" s="970"/>
      <c r="C116" s="970"/>
      <c r="D116" s="970"/>
      <c r="E116" s="970"/>
      <c r="F116" s="970"/>
      <c r="G116" s="970"/>
      <c r="H116" s="970"/>
      <c r="I116" s="970"/>
      <c r="J116" s="970"/>
      <c r="K116" s="970"/>
    </row>
    <row r="117" spans="1:11" ht="10" x14ac:dyDescent="0.2">
      <c r="A117" s="956" t="str">
        <f>A55</f>
        <v>b/  Includes fish taken for hatchery brood stock.</v>
      </c>
      <c r="B117" s="956"/>
      <c r="C117" s="956"/>
      <c r="D117" s="956"/>
      <c r="E117" s="956"/>
      <c r="F117" s="956"/>
      <c r="G117" s="956"/>
      <c r="H117" s="956"/>
      <c r="I117" s="956"/>
      <c r="J117" s="956"/>
      <c r="K117" s="956"/>
    </row>
    <row r="118" spans="1:11" ht="10" x14ac:dyDescent="0.2">
      <c r="A118" s="956" t="str">
        <f>A56</f>
        <v>c/  Preliminary.</v>
      </c>
      <c r="B118" s="956"/>
      <c r="C118" s="956"/>
      <c r="D118" s="956"/>
      <c r="E118" s="956"/>
      <c r="F118" s="956"/>
      <c r="G118" s="956"/>
      <c r="H118" s="956"/>
      <c r="I118" s="956"/>
      <c r="J118" s="956"/>
      <c r="K118" s="956"/>
    </row>
    <row r="119" spans="1:11" ht="12" customHeight="1" x14ac:dyDescent="0.2">
      <c r="A119" s="956" t="str">
        <f>A57</f>
        <v>d/  Minimum.  Terminal run managed for a maximum 40 percent harvest rate of inriver run size.</v>
      </c>
      <c r="B119" s="956"/>
      <c r="C119" s="956"/>
      <c r="D119" s="956"/>
      <c r="E119" s="956"/>
      <c r="F119" s="956"/>
      <c r="G119" s="956"/>
      <c r="H119" s="956"/>
      <c r="I119" s="956"/>
      <c r="J119" s="956"/>
      <c r="K119" s="956"/>
    </row>
    <row r="120" spans="1:11" ht="12" customHeight="1" x14ac:dyDescent="0.2">
      <c r="A120" s="956"/>
      <c r="B120" s="956"/>
      <c r="C120" s="956"/>
      <c r="D120" s="956"/>
      <c r="E120" s="956"/>
      <c r="F120" s="956"/>
      <c r="G120" s="956"/>
      <c r="H120" s="956"/>
      <c r="I120" s="956"/>
      <c r="J120" s="956"/>
      <c r="K120" s="956"/>
    </row>
    <row r="121" spans="1:11" ht="12" customHeight="1" x14ac:dyDescent="0.2">
      <c r="A121" s="59"/>
      <c r="B121" s="59"/>
      <c r="C121" s="59"/>
      <c r="D121" s="59"/>
      <c r="E121" s="59"/>
      <c r="F121" s="59"/>
      <c r="G121" s="59"/>
      <c r="H121" s="59"/>
      <c r="I121" s="59"/>
      <c r="J121" s="59"/>
      <c r="K121" s="59"/>
    </row>
  </sheetData>
  <customSheetViews>
    <customSheetView guid="{EF5D9E67-CDBC-4DA7-AF4B-457CDBE1825C}" showGridLines="0" printArea="1">
      <pane ySplit="4" topLeftCell="A5" activePane="bottomLeft" state="frozen"/>
      <selection pane="bottomLeft" activeCell="A5" sqref="A5"/>
      <pageMargins left="0" right="0" top="0" bottom="0" header="0" footer="0"/>
      <pageSetup orientation="landscape" r:id="rId1"/>
      <headerFooter alignWithMargins="0"/>
    </customSheetView>
    <customSheetView guid="{803B97A9-0AF5-4FA4-9F0C-810C2BEAFCD3}" showPageBreaks="1" showGridLines="0" showRuler="0">
      <pane ySplit="4" topLeftCell="A22" activePane="bottomLeft" state="frozen"/>
      <selection pane="bottomLeft" activeCell="G37" sqref="G37"/>
      <pageMargins left="0" right="0" top="0" bottom="0" header="0" footer="0"/>
      <pageSetup orientation="landscape" r:id="rId2"/>
      <headerFooter alignWithMargins="0"/>
    </customSheetView>
    <customSheetView guid="{5AE94949-FC73-44C2-96F8-94154186EF22}" showPageBreaks="1" showGridLines="0" showRuler="0">
      <pane ySplit="4" topLeftCell="A5" activePane="bottomLeft" state="frozen"/>
      <selection pane="bottomLeft" activeCell="A5" sqref="A5"/>
      <pageMargins left="0" right="0" top="0" bottom="0" header="0" footer="0"/>
      <pageSetup orientation="landscape" r:id="rId3"/>
      <headerFooter alignWithMargins="0"/>
    </customSheetView>
    <customSheetView guid="{CD5E8C7E-750A-46DA-942B-F5133C1E4099}" showPageBreaks="1" showGridLines="0" showRuler="0">
      <pane ySplit="4" topLeftCell="A5" activePane="bottomLeft" state="frozen"/>
      <selection pane="bottomLeft" activeCell="A5" sqref="A5"/>
      <pageMargins left="0" right="0" top="0" bottom="0" header="0" footer="0"/>
      <pageSetup orientation="landscape" r:id="rId4"/>
      <headerFooter alignWithMargins="0"/>
    </customSheetView>
    <customSheetView guid="{BBF7E6D9-D6DC-4A8E-B6D8-078D86A9ABA9}" showPageBreaks="1" showGridLines="0" showRuler="0">
      <pane ySplit="4" topLeftCell="A22" activePane="bottomLeft" state="frozen"/>
      <selection pane="bottomLeft" activeCell="G37" sqref="G37"/>
      <pageMargins left="0" right="0" top="0" bottom="0" header="0" footer="0"/>
      <pageSetup orientation="landscape" r:id="rId5"/>
      <headerFooter alignWithMargins="0"/>
    </customSheetView>
    <customSheetView guid="{622B48C2-7B56-4B1F-A7B4-4660CCA8C989}" showPageBreaks="1" showGridLines="0" printArea="1" showRuler="0">
      <pane ySplit="4" topLeftCell="A13" activePane="bottomLeft" state="frozen"/>
      <selection pane="bottomLeft" activeCell="A36" sqref="A36:K36"/>
      <pageMargins left="0" right="0" top="0" bottom="0" header="0" footer="0"/>
      <pageSetup orientation="landscape" r:id="rId6"/>
      <headerFooter alignWithMargins="0"/>
    </customSheetView>
    <customSheetView guid="{1BB9C890-5E21-46C2-BAFE-D361E72979A8}" showPageBreaks="1" showGridLines="0" printArea="1" showRuler="0">
      <pane ySplit="4" topLeftCell="A101" activePane="bottomLeft" state="frozen"/>
      <selection pane="bottomLeft" activeCell="F101" sqref="F101"/>
      <pageMargins left="0" right="0" top="0" bottom="0" header="0" footer="0"/>
      <pageSetup orientation="landscape" r:id="rId7"/>
      <headerFooter alignWithMargins="0"/>
    </customSheetView>
    <customSheetView guid="{CBDD6A68-2B40-41C7-BE8F-235A878832D4}" showGridLines="0" showRuler="0">
      <pane ySplit="4" topLeftCell="A101" activePane="bottomLeft" state="frozen"/>
      <selection pane="bottomLeft" activeCell="F34" sqref="F34"/>
      <pageMargins left="0" right="0" top="0" bottom="0" header="0" footer="0"/>
      <pageSetup orientation="landscape" r:id="rId8"/>
      <headerFooter alignWithMargins="0"/>
    </customSheetView>
    <customSheetView guid="{4E64E44E-C413-40AC-A3E9-46A65E2E50C1}" showPageBreaks="1" showGridLines="0" printArea="1" showRuler="0">
      <pane ySplit="4" topLeftCell="A5" activePane="bottomLeft" state="frozen"/>
      <selection pane="bottomLeft" activeCell="A5" sqref="A5"/>
      <pageMargins left="0" right="0" top="0" bottom="0" header="0" footer="0"/>
      <pageSetup orientation="landscape" r:id="rId9"/>
      <headerFooter alignWithMargins="0"/>
    </customSheetView>
    <customSheetView guid="{5AF37BD3-DE11-4EB0-B468-40F0C613EAAC}" showPageBreaks="1" showGridLines="0" showRuler="0">
      <pane ySplit="4" topLeftCell="A83" activePane="bottomLeft" state="frozen"/>
      <selection pane="bottomLeft" activeCell="G103" sqref="G103:K103"/>
      <pageMargins left="0" right="0" top="0" bottom="0" header="0" footer="0"/>
      <pageSetup orientation="landscape" r:id="rId10"/>
      <headerFooter alignWithMargins="0"/>
    </customSheetView>
    <customSheetView guid="{8B1E0859-77EF-4DDB-A81F-104DBA348B31}" showPageBreaks="1" showGridLines="0" printArea="1">
      <pane ySplit="4" topLeftCell="A89" activePane="bottomLeft" state="frozen"/>
      <selection pane="bottomLeft" activeCell="O33" sqref="O33"/>
      <pageMargins left="0" right="0" top="0" bottom="0" header="0" footer="0"/>
      <pageSetup orientation="landscape" r:id="rId11"/>
      <headerFooter alignWithMargins="0"/>
    </customSheetView>
    <customSheetView guid="{56968ECB-F4FE-477A-8A39-9E820F23F3B6}" showPageBreaks="1" showGridLines="0" printArea="1">
      <pane ySplit="4" topLeftCell="A105" activePane="bottomLeft" state="frozen"/>
      <selection pane="bottomLeft" activeCell="K39" sqref="K39"/>
      <pageMargins left="0" right="0" top="0" bottom="0" header="0" footer="0"/>
      <pageSetup orientation="landscape" r:id="rId12"/>
      <headerFooter alignWithMargins="0"/>
    </customSheetView>
    <customSheetView guid="{951E20F6-66AF-4739-924D-9C0B166AA065}" showPageBreaks="1" showGridLines="0" showRuler="0">
      <pane ySplit="4" topLeftCell="A22" activePane="bottomLeft" state="frozen"/>
      <selection pane="bottomLeft" activeCell="G37" sqref="G37"/>
      <pageMargins left="0" right="0" top="0" bottom="0" header="0" footer="0"/>
      <pageSetup orientation="landscape" r:id="rId13"/>
      <headerFooter alignWithMargins="0"/>
    </customSheetView>
  </customSheetViews>
  <mergeCells count="21">
    <mergeCell ref="B93:D93"/>
    <mergeCell ref="A94:A95"/>
    <mergeCell ref="C94:C95"/>
    <mergeCell ref="F94:G94"/>
    <mergeCell ref="I94:K94"/>
    <mergeCell ref="A120:K120"/>
    <mergeCell ref="A116:K116"/>
    <mergeCell ref="A117:K117"/>
    <mergeCell ref="A1:K1"/>
    <mergeCell ref="A54:K54"/>
    <mergeCell ref="A55:K55"/>
    <mergeCell ref="B2:D2"/>
    <mergeCell ref="A3:A4"/>
    <mergeCell ref="I3:K3"/>
    <mergeCell ref="C3:C4"/>
    <mergeCell ref="F3:G3"/>
    <mergeCell ref="A56:K56"/>
    <mergeCell ref="A57:K58"/>
    <mergeCell ref="A119:K119"/>
    <mergeCell ref="A118:K118"/>
    <mergeCell ref="A92:K92"/>
  </mergeCells>
  <phoneticPr fontId="0" type="noConversion"/>
  <pageMargins left="1" right="1" top="1" bottom="1" header="0.5" footer="0.5"/>
  <pageSetup orientation="landscape" r:id="rId14"/>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M113"/>
  <sheetViews>
    <sheetView showGridLines="0" zoomScaleNormal="100" workbookViewId="0">
      <pane ySplit="4" topLeftCell="A79" activePane="bottomLeft" state="frozen"/>
      <selection activeCell="J81" sqref="J81"/>
      <selection pane="bottomLeft" activeCell="J81" sqref="J81"/>
    </sheetView>
  </sheetViews>
  <sheetFormatPr defaultColWidth="9.1796875" defaultRowHeight="12" customHeight="1" x14ac:dyDescent="0.2"/>
  <cols>
    <col min="1" max="1" width="10.7265625" style="63" customWidth="1"/>
    <col min="2" max="4" width="10.7265625" style="5" customWidth="1"/>
    <col min="5" max="5" width="1.7265625" style="5" customWidth="1"/>
    <col min="6" max="7" width="10.7265625" style="5" customWidth="1"/>
    <col min="8" max="8" width="1.7265625" style="5" customWidth="1"/>
    <col min="9" max="11" width="10.7265625" style="5" customWidth="1"/>
    <col min="12" max="16384" width="9.1796875" style="112"/>
  </cols>
  <sheetData>
    <row r="1" spans="1:11" ht="12" customHeight="1" x14ac:dyDescent="0.2">
      <c r="A1" s="1032" t="s">
        <v>747</v>
      </c>
      <c r="B1" s="1032"/>
      <c r="C1" s="1032"/>
      <c r="D1" s="1032"/>
      <c r="E1" s="1032"/>
      <c r="F1" s="1032"/>
      <c r="G1" s="1032"/>
      <c r="H1" s="1032"/>
      <c r="I1" s="1032"/>
      <c r="J1" s="1032"/>
      <c r="K1" s="1032"/>
    </row>
    <row r="2" spans="1:11" ht="12" customHeight="1" x14ac:dyDescent="0.2">
      <c r="A2" s="53"/>
      <c r="B2" s="1042" t="s">
        <v>679</v>
      </c>
      <c r="C2" s="1042"/>
      <c r="D2" s="1042"/>
      <c r="E2" s="4"/>
      <c r="F2" s="281"/>
      <c r="G2" s="281"/>
      <c r="H2" s="4"/>
      <c r="I2" s="281"/>
      <c r="J2" s="281"/>
      <c r="K2" s="281"/>
    </row>
    <row r="3" spans="1:11" ht="12" customHeight="1" x14ac:dyDescent="0.2">
      <c r="A3" s="940" t="s">
        <v>8</v>
      </c>
      <c r="B3" s="358"/>
      <c r="C3" s="968" t="s">
        <v>680</v>
      </c>
      <c r="D3" s="358"/>
      <c r="E3" s="4"/>
      <c r="F3" s="1042" t="s">
        <v>395</v>
      </c>
      <c r="G3" s="1042"/>
      <c r="H3" s="4"/>
      <c r="I3" s="1042" t="s">
        <v>681</v>
      </c>
      <c r="J3" s="1042"/>
      <c r="K3" s="1042"/>
    </row>
    <row r="4" spans="1:11" ht="12" customHeight="1" x14ac:dyDescent="0.2">
      <c r="A4" s="966"/>
      <c r="B4" s="355" t="s">
        <v>576</v>
      </c>
      <c r="C4" s="969"/>
      <c r="D4" s="355" t="s">
        <v>682</v>
      </c>
      <c r="E4" s="355"/>
      <c r="F4" s="2" t="s">
        <v>578</v>
      </c>
      <c r="G4" s="33" t="s">
        <v>683</v>
      </c>
      <c r="H4" s="355"/>
      <c r="I4" s="2" t="s">
        <v>578</v>
      </c>
      <c r="J4" s="355" t="s">
        <v>119</v>
      </c>
      <c r="K4" s="355" t="s">
        <v>115</v>
      </c>
    </row>
    <row r="5" spans="1:11" ht="12" customHeight="1" x14ac:dyDescent="0.2">
      <c r="A5" s="97">
        <v>1976</v>
      </c>
      <c r="B5" s="129">
        <v>1800</v>
      </c>
      <c r="C5" s="129">
        <v>50</v>
      </c>
      <c r="D5" s="129">
        <v>44</v>
      </c>
      <c r="E5" s="41"/>
      <c r="F5" s="129">
        <v>2300</v>
      </c>
      <c r="G5" s="129">
        <v>0</v>
      </c>
      <c r="H5" s="41"/>
      <c r="I5" s="129">
        <v>4200</v>
      </c>
      <c r="J5" s="129">
        <v>0</v>
      </c>
      <c r="K5" s="842">
        <v>4200</v>
      </c>
    </row>
    <row r="6" spans="1:11" ht="12" customHeight="1" x14ac:dyDescent="0.2">
      <c r="A6" s="97">
        <v>1977</v>
      </c>
      <c r="B6" s="129">
        <v>1000</v>
      </c>
      <c r="C6" s="129">
        <v>30</v>
      </c>
      <c r="D6" s="129">
        <v>6</v>
      </c>
      <c r="E6" s="41"/>
      <c r="F6" s="129">
        <v>2400</v>
      </c>
      <c r="G6" s="129">
        <v>0</v>
      </c>
      <c r="H6" s="41"/>
      <c r="I6" s="129">
        <v>3400</v>
      </c>
      <c r="J6" s="129">
        <v>0</v>
      </c>
      <c r="K6" s="129">
        <v>3400</v>
      </c>
    </row>
    <row r="7" spans="1:11" ht="12" customHeight="1" x14ac:dyDescent="0.2">
      <c r="A7" s="97">
        <v>1978</v>
      </c>
      <c r="B7" s="129">
        <v>2800</v>
      </c>
      <c r="C7" s="129">
        <v>125</v>
      </c>
      <c r="D7" s="129">
        <v>20</v>
      </c>
      <c r="E7" s="41"/>
      <c r="F7" s="129">
        <v>2100</v>
      </c>
      <c r="G7" s="129">
        <v>0</v>
      </c>
      <c r="H7" s="41"/>
      <c r="I7" s="129">
        <v>5100</v>
      </c>
      <c r="J7" s="129">
        <v>0</v>
      </c>
      <c r="K7" s="129">
        <v>5100</v>
      </c>
    </row>
    <row r="8" spans="1:11" ht="12" customHeight="1" x14ac:dyDescent="0.2">
      <c r="A8" s="97">
        <v>1979</v>
      </c>
      <c r="B8" s="129">
        <v>2900</v>
      </c>
      <c r="C8" s="129">
        <v>100</v>
      </c>
      <c r="D8" s="129">
        <v>47</v>
      </c>
      <c r="E8" s="41"/>
      <c r="F8" s="129">
        <v>5000</v>
      </c>
      <c r="G8" s="129">
        <v>93</v>
      </c>
      <c r="H8" s="41"/>
      <c r="I8" s="129">
        <v>8200</v>
      </c>
      <c r="J8" s="129">
        <v>593</v>
      </c>
      <c r="K8" s="129">
        <v>8793</v>
      </c>
    </row>
    <row r="9" spans="1:11" ht="12" customHeight="1" x14ac:dyDescent="0.2">
      <c r="A9" s="97">
        <v>1980</v>
      </c>
      <c r="B9" s="129">
        <v>1300</v>
      </c>
      <c r="C9" s="129">
        <v>65</v>
      </c>
      <c r="D9" s="129">
        <v>23</v>
      </c>
      <c r="E9" s="41"/>
      <c r="F9" s="129">
        <v>1700</v>
      </c>
      <c r="G9" s="129">
        <v>100</v>
      </c>
      <c r="H9" s="41"/>
      <c r="I9" s="129">
        <v>2515</v>
      </c>
      <c r="J9" s="129">
        <v>700</v>
      </c>
      <c r="K9" s="129">
        <v>3215</v>
      </c>
    </row>
    <row r="10" spans="1:11" ht="12" customHeight="1" x14ac:dyDescent="0.2">
      <c r="A10" s="97">
        <v>1981</v>
      </c>
      <c r="B10" s="129">
        <v>2073</v>
      </c>
      <c r="C10" s="129">
        <v>40</v>
      </c>
      <c r="D10" s="129">
        <v>7</v>
      </c>
      <c r="E10" s="41"/>
      <c r="F10" s="129">
        <v>1900</v>
      </c>
      <c r="G10" s="129">
        <v>100</v>
      </c>
      <c r="H10" s="41"/>
      <c r="I10" s="129">
        <v>3245</v>
      </c>
      <c r="J10" s="129">
        <v>875</v>
      </c>
      <c r="K10" s="129">
        <v>4120</v>
      </c>
    </row>
    <row r="11" spans="1:11" ht="12" customHeight="1" x14ac:dyDescent="0.2">
      <c r="A11" s="97">
        <v>1982</v>
      </c>
      <c r="B11" s="129">
        <v>2000</v>
      </c>
      <c r="C11" s="129">
        <v>100</v>
      </c>
      <c r="D11" s="129">
        <v>6</v>
      </c>
      <c r="E11" s="41"/>
      <c r="F11" s="129">
        <v>3600</v>
      </c>
      <c r="G11" s="129">
        <v>100</v>
      </c>
      <c r="H11" s="41"/>
      <c r="I11" s="129">
        <v>5351</v>
      </c>
      <c r="J11" s="129">
        <v>319</v>
      </c>
      <c r="K11" s="129">
        <v>5670</v>
      </c>
    </row>
    <row r="12" spans="1:11" ht="12" customHeight="1" x14ac:dyDescent="0.2">
      <c r="A12" s="97">
        <v>1983</v>
      </c>
      <c r="B12" s="129">
        <v>152</v>
      </c>
      <c r="C12" s="129">
        <v>10</v>
      </c>
      <c r="D12" s="129">
        <v>9</v>
      </c>
      <c r="E12" s="41"/>
      <c r="F12" s="129">
        <v>1735</v>
      </c>
      <c r="G12" s="129">
        <v>260</v>
      </c>
      <c r="H12" s="41"/>
      <c r="I12" s="129">
        <v>1810</v>
      </c>
      <c r="J12" s="129">
        <v>346</v>
      </c>
      <c r="K12" s="129">
        <v>2156</v>
      </c>
    </row>
    <row r="13" spans="1:11" ht="12" customHeight="1" x14ac:dyDescent="0.2">
      <c r="A13" s="97">
        <v>1984</v>
      </c>
      <c r="B13" s="129">
        <v>351</v>
      </c>
      <c r="C13" s="129">
        <v>46</v>
      </c>
      <c r="D13" s="129">
        <v>9</v>
      </c>
      <c r="E13" s="41"/>
      <c r="F13" s="129">
        <v>7400</v>
      </c>
      <c r="G13" s="129">
        <v>0</v>
      </c>
      <c r="H13" s="41"/>
      <c r="I13" s="129">
        <v>7690</v>
      </c>
      <c r="J13" s="129">
        <v>116</v>
      </c>
      <c r="K13" s="129">
        <v>7806</v>
      </c>
    </row>
    <row r="14" spans="1:11" ht="12" customHeight="1" x14ac:dyDescent="0.2">
      <c r="A14" s="97">
        <v>1985</v>
      </c>
      <c r="B14" s="129">
        <v>3444</v>
      </c>
      <c r="C14" s="129">
        <v>43</v>
      </c>
      <c r="D14" s="129">
        <v>79</v>
      </c>
      <c r="E14" s="41"/>
      <c r="F14" s="129">
        <v>2218</v>
      </c>
      <c r="G14" s="129">
        <v>0</v>
      </c>
      <c r="H14" s="41"/>
      <c r="I14" s="129">
        <v>5178</v>
      </c>
      <c r="J14" s="129">
        <v>606</v>
      </c>
      <c r="K14" s="129">
        <v>5784</v>
      </c>
    </row>
    <row r="15" spans="1:11" ht="12" customHeight="1" x14ac:dyDescent="0.2">
      <c r="A15" s="97">
        <v>1986</v>
      </c>
      <c r="B15" s="129">
        <v>2800</v>
      </c>
      <c r="C15" s="129">
        <v>42</v>
      </c>
      <c r="D15" s="129">
        <v>385</v>
      </c>
      <c r="E15" s="41"/>
      <c r="F15" s="129">
        <v>4270</v>
      </c>
      <c r="G15" s="129">
        <v>0</v>
      </c>
      <c r="H15" s="41"/>
      <c r="I15" s="129">
        <v>6400</v>
      </c>
      <c r="J15" s="129">
        <v>795</v>
      </c>
      <c r="K15" s="129">
        <v>7195</v>
      </c>
    </row>
    <row r="16" spans="1:11" ht="12" customHeight="1" x14ac:dyDescent="0.2">
      <c r="A16" s="97">
        <v>1987</v>
      </c>
      <c r="B16" s="129">
        <v>3917</v>
      </c>
      <c r="C16" s="129">
        <v>50</v>
      </c>
      <c r="D16" s="129">
        <v>239</v>
      </c>
      <c r="E16" s="41"/>
      <c r="F16" s="129">
        <v>3516</v>
      </c>
      <c r="G16" s="129">
        <v>46</v>
      </c>
      <c r="H16" s="41"/>
      <c r="I16" s="129">
        <v>7165</v>
      </c>
      <c r="J16" s="129">
        <v>557</v>
      </c>
      <c r="K16" s="129">
        <v>7722</v>
      </c>
    </row>
    <row r="17" spans="1:11" ht="12" customHeight="1" x14ac:dyDescent="0.2">
      <c r="A17" s="97">
        <v>1988</v>
      </c>
      <c r="B17" s="129">
        <v>350</v>
      </c>
      <c r="C17" s="129">
        <v>20</v>
      </c>
      <c r="D17" s="129">
        <v>43</v>
      </c>
      <c r="E17" s="41"/>
      <c r="F17" s="129">
        <v>2350</v>
      </c>
      <c r="G17" s="129">
        <v>611</v>
      </c>
      <c r="H17" s="41"/>
      <c r="I17" s="129">
        <v>2643</v>
      </c>
      <c r="J17" s="129">
        <v>731</v>
      </c>
      <c r="K17" s="129">
        <v>3374</v>
      </c>
    </row>
    <row r="18" spans="1:11" ht="12" customHeight="1" x14ac:dyDescent="0.2">
      <c r="A18" s="97">
        <v>1989</v>
      </c>
      <c r="B18" s="129">
        <v>2350</v>
      </c>
      <c r="C18" s="129">
        <v>20</v>
      </c>
      <c r="D18" s="129">
        <v>115</v>
      </c>
      <c r="E18" s="41"/>
      <c r="F18" s="129">
        <v>3497</v>
      </c>
      <c r="G18" s="129">
        <v>351</v>
      </c>
      <c r="H18" s="41"/>
      <c r="I18" s="129">
        <v>5437</v>
      </c>
      <c r="J18" s="129">
        <v>720</v>
      </c>
      <c r="K18" s="129">
        <v>6157</v>
      </c>
    </row>
    <row r="19" spans="1:11" ht="12" customHeight="1" x14ac:dyDescent="0.2">
      <c r="A19" s="97">
        <v>1990</v>
      </c>
      <c r="B19" s="129">
        <v>3119</v>
      </c>
      <c r="C19" s="129">
        <v>20</v>
      </c>
      <c r="D19" s="129">
        <v>42</v>
      </c>
      <c r="E19" s="41"/>
      <c r="F19" s="129">
        <v>2094</v>
      </c>
      <c r="G19" s="129">
        <v>184</v>
      </c>
      <c r="H19" s="41"/>
      <c r="I19" s="129">
        <v>4460</v>
      </c>
      <c r="J19" s="129">
        <v>999</v>
      </c>
      <c r="K19" s="129">
        <v>5459</v>
      </c>
    </row>
    <row r="20" spans="1:11" ht="12" customHeight="1" x14ac:dyDescent="0.2">
      <c r="A20" s="97">
        <v>1991</v>
      </c>
      <c r="B20" s="129">
        <v>1254</v>
      </c>
      <c r="C20" s="129">
        <v>20</v>
      </c>
      <c r="D20" s="129">
        <v>276</v>
      </c>
      <c r="E20" s="41"/>
      <c r="F20" s="129">
        <v>4129</v>
      </c>
      <c r="G20" s="129">
        <v>14</v>
      </c>
      <c r="H20" s="41"/>
      <c r="I20" s="129">
        <v>5370</v>
      </c>
      <c r="J20" s="129">
        <v>323</v>
      </c>
      <c r="K20" s="129">
        <v>5693</v>
      </c>
    </row>
    <row r="21" spans="1:11" ht="12" customHeight="1" x14ac:dyDescent="0.2">
      <c r="A21" s="97">
        <v>1992</v>
      </c>
      <c r="B21" s="129">
        <v>1420</v>
      </c>
      <c r="C21" s="129">
        <v>30</v>
      </c>
      <c r="D21" s="129">
        <v>110</v>
      </c>
      <c r="E21" s="41"/>
      <c r="F21" s="129">
        <v>4045</v>
      </c>
      <c r="G21" s="129">
        <v>594</v>
      </c>
      <c r="H21" s="41"/>
      <c r="I21" s="129">
        <v>5010</v>
      </c>
      <c r="J21" s="129">
        <v>1189</v>
      </c>
      <c r="K21" s="129">
        <v>6199</v>
      </c>
    </row>
    <row r="22" spans="1:11" ht="12" customHeight="1" x14ac:dyDescent="0.2">
      <c r="A22" s="97">
        <v>1993</v>
      </c>
      <c r="B22" s="129">
        <v>709</v>
      </c>
      <c r="C22" s="129">
        <v>30</v>
      </c>
      <c r="D22" s="129">
        <v>90</v>
      </c>
      <c r="E22" s="41"/>
      <c r="F22" s="129">
        <v>1345</v>
      </c>
      <c r="G22" s="129">
        <v>0</v>
      </c>
      <c r="H22" s="41"/>
      <c r="I22" s="129">
        <v>1874</v>
      </c>
      <c r="J22" s="129">
        <v>300</v>
      </c>
      <c r="K22" s="129">
        <v>2174</v>
      </c>
    </row>
    <row r="23" spans="1:11" ht="12" customHeight="1" x14ac:dyDescent="0.2">
      <c r="A23" s="97">
        <v>1994</v>
      </c>
      <c r="B23" s="129">
        <v>144</v>
      </c>
      <c r="C23" s="129">
        <v>20</v>
      </c>
      <c r="D23" s="129">
        <v>123</v>
      </c>
      <c r="E23" s="41"/>
      <c r="F23" s="129">
        <v>1161</v>
      </c>
      <c r="G23" s="129">
        <v>0</v>
      </c>
      <c r="H23" s="41"/>
      <c r="I23" s="129">
        <v>1404</v>
      </c>
      <c r="J23" s="129">
        <v>44</v>
      </c>
      <c r="K23" s="129">
        <v>1448</v>
      </c>
    </row>
    <row r="24" spans="1:11" ht="12" customHeight="1" x14ac:dyDescent="0.2">
      <c r="A24" s="97">
        <v>1995</v>
      </c>
      <c r="B24" s="129">
        <v>478</v>
      </c>
      <c r="C24" s="129">
        <v>30</v>
      </c>
      <c r="D24" s="129">
        <v>242</v>
      </c>
      <c r="E24" s="41"/>
      <c r="F24" s="129">
        <v>4710</v>
      </c>
      <c r="G24" s="129">
        <v>0</v>
      </c>
      <c r="H24" s="41"/>
      <c r="I24" s="129">
        <v>5420</v>
      </c>
      <c r="J24" s="129">
        <v>40</v>
      </c>
      <c r="K24" s="129">
        <v>5460</v>
      </c>
    </row>
    <row r="25" spans="1:11" ht="12" customHeight="1" x14ac:dyDescent="0.2">
      <c r="A25" s="97">
        <v>1996</v>
      </c>
      <c r="B25" s="129">
        <v>972</v>
      </c>
      <c r="C25" s="129">
        <v>50</v>
      </c>
      <c r="D25" s="129">
        <v>101</v>
      </c>
      <c r="E25" s="41"/>
      <c r="F25" s="129">
        <v>4858</v>
      </c>
      <c r="G25" s="129">
        <v>0</v>
      </c>
      <c r="H25" s="41"/>
      <c r="I25" s="129">
        <v>5835</v>
      </c>
      <c r="J25" s="129">
        <v>146</v>
      </c>
      <c r="K25" s="129">
        <v>5981</v>
      </c>
    </row>
    <row r="26" spans="1:11" ht="12" customHeight="1" x14ac:dyDescent="0.2">
      <c r="A26" s="97">
        <v>1997</v>
      </c>
      <c r="B26" s="129">
        <v>85</v>
      </c>
      <c r="C26" s="129">
        <v>25</v>
      </c>
      <c r="D26" s="129">
        <v>4</v>
      </c>
      <c r="E26" s="41"/>
      <c r="F26" s="129">
        <v>1386</v>
      </c>
      <c r="G26" s="129">
        <v>0</v>
      </c>
      <c r="H26" s="41"/>
      <c r="I26" s="129">
        <v>1449</v>
      </c>
      <c r="J26" s="129">
        <v>51</v>
      </c>
      <c r="K26" s="129">
        <v>1500</v>
      </c>
    </row>
    <row r="27" spans="1:11" ht="12" customHeight="1" x14ac:dyDescent="0.2">
      <c r="A27" s="97">
        <v>1998</v>
      </c>
      <c r="B27" s="129">
        <v>650</v>
      </c>
      <c r="C27" s="129">
        <v>20</v>
      </c>
      <c r="D27" s="129">
        <v>213</v>
      </c>
      <c r="E27" s="41"/>
      <c r="F27" s="129">
        <v>4418</v>
      </c>
      <c r="G27" s="129">
        <v>0</v>
      </c>
      <c r="H27" s="41"/>
      <c r="I27" s="129">
        <v>5184</v>
      </c>
      <c r="J27" s="129">
        <v>118</v>
      </c>
      <c r="K27" s="129">
        <v>5302</v>
      </c>
    </row>
    <row r="28" spans="1:11" ht="12" customHeight="1" x14ac:dyDescent="0.2">
      <c r="A28" s="97">
        <v>1999</v>
      </c>
      <c r="B28" s="129">
        <v>1706</v>
      </c>
      <c r="C28" s="129">
        <v>25</v>
      </c>
      <c r="D28" s="129">
        <v>256</v>
      </c>
      <c r="E28" s="41"/>
      <c r="F28" s="129">
        <v>4594</v>
      </c>
      <c r="G28" s="129">
        <v>0</v>
      </c>
      <c r="H28" s="41"/>
      <c r="I28" s="129">
        <v>6293</v>
      </c>
      <c r="J28" s="129">
        <v>308</v>
      </c>
      <c r="K28" s="129">
        <v>6601</v>
      </c>
    </row>
    <row r="29" spans="1:11" ht="12" customHeight="1" x14ac:dyDescent="0.2">
      <c r="A29" s="97">
        <v>2000</v>
      </c>
      <c r="B29" s="129">
        <v>1932</v>
      </c>
      <c r="C29" s="129">
        <v>20</v>
      </c>
      <c r="D29" s="129">
        <v>280</v>
      </c>
      <c r="E29" s="41"/>
      <c r="F29" s="129">
        <v>6772</v>
      </c>
      <c r="G29" s="129">
        <v>0</v>
      </c>
      <c r="H29" s="41"/>
      <c r="I29" s="129">
        <f t="shared" ref="I29:I45" si="0">SUM(B29:F29)-J29</f>
        <v>8831</v>
      </c>
      <c r="J29" s="129">
        <v>173</v>
      </c>
      <c r="K29" s="129">
        <f>I29+J29</f>
        <v>9004</v>
      </c>
    </row>
    <row r="30" spans="1:11" ht="12" customHeight="1" x14ac:dyDescent="0.2">
      <c r="A30" s="97">
        <v>2001</v>
      </c>
      <c r="B30" s="129">
        <v>3909</v>
      </c>
      <c r="C30" s="129">
        <v>40</v>
      </c>
      <c r="D30" s="129">
        <v>786</v>
      </c>
      <c r="E30" s="41"/>
      <c r="F30" s="129">
        <v>10773</v>
      </c>
      <c r="G30" s="129">
        <v>840</v>
      </c>
      <c r="H30" s="41"/>
      <c r="I30" s="129">
        <f t="shared" si="0"/>
        <v>13961</v>
      </c>
      <c r="J30" s="129">
        <v>1547</v>
      </c>
      <c r="K30" s="129">
        <f>I30+J30</f>
        <v>15508</v>
      </c>
    </row>
    <row r="31" spans="1:11" ht="12" customHeight="1" x14ac:dyDescent="0.2">
      <c r="A31" s="97" t="s">
        <v>748</v>
      </c>
      <c r="B31" s="129">
        <v>3114</v>
      </c>
      <c r="C31" s="129">
        <v>30</v>
      </c>
      <c r="D31" s="129">
        <v>401</v>
      </c>
      <c r="E31" s="41"/>
      <c r="F31" s="129">
        <v>9009</v>
      </c>
      <c r="G31" s="129">
        <v>1922</v>
      </c>
      <c r="H31" s="41"/>
      <c r="I31" s="129">
        <f t="shared" si="0"/>
        <v>9332</v>
      </c>
      <c r="J31" s="129">
        <v>3222</v>
      </c>
      <c r="K31" s="129">
        <f t="shared" ref="K31:K45" si="1">I31+J31</f>
        <v>12554</v>
      </c>
    </row>
    <row r="32" spans="1:11" ht="12" customHeight="1" x14ac:dyDescent="0.2">
      <c r="A32" s="97">
        <v>2003</v>
      </c>
      <c r="B32" s="129">
        <v>1872</v>
      </c>
      <c r="C32" s="129">
        <v>20</v>
      </c>
      <c r="D32" s="129">
        <v>350</v>
      </c>
      <c r="E32" s="41"/>
      <c r="F32" s="129">
        <v>6273</v>
      </c>
      <c r="G32" s="129">
        <v>645</v>
      </c>
      <c r="H32" s="41"/>
      <c r="I32" s="129">
        <f>SUM(B32:F32)-J32</f>
        <v>7494</v>
      </c>
      <c r="J32" s="129">
        <v>1021</v>
      </c>
      <c r="K32" s="129">
        <f t="shared" si="1"/>
        <v>8515</v>
      </c>
    </row>
    <row r="33" spans="1:11" ht="12" customHeight="1" x14ac:dyDescent="0.2">
      <c r="A33" s="97">
        <v>2004</v>
      </c>
      <c r="B33" s="129">
        <v>1255</v>
      </c>
      <c r="C33" s="129">
        <v>20</v>
      </c>
      <c r="D33" s="129">
        <v>437</v>
      </c>
      <c r="E33" s="41"/>
      <c r="F33" s="129">
        <v>4702</v>
      </c>
      <c r="G33" s="129">
        <v>14</v>
      </c>
      <c r="H33" s="41"/>
      <c r="I33" s="129">
        <f t="shared" si="0"/>
        <v>6277</v>
      </c>
      <c r="J33" s="129">
        <v>137</v>
      </c>
      <c r="K33" s="129">
        <f t="shared" si="1"/>
        <v>6414</v>
      </c>
    </row>
    <row r="34" spans="1:11" ht="12" customHeight="1" x14ac:dyDescent="0.2">
      <c r="A34" s="97">
        <v>2005</v>
      </c>
      <c r="B34" s="129">
        <v>3830</v>
      </c>
      <c r="C34" s="129">
        <v>30</v>
      </c>
      <c r="D34" s="129">
        <v>280</v>
      </c>
      <c r="E34" s="41"/>
      <c r="F34" s="129">
        <v>4711</v>
      </c>
      <c r="G34" s="129">
        <v>732</v>
      </c>
      <c r="H34" s="41"/>
      <c r="I34" s="129">
        <f>SUM(B34:F34)-J34</f>
        <v>7592</v>
      </c>
      <c r="J34" s="129">
        <v>1259</v>
      </c>
      <c r="K34" s="129">
        <f t="shared" si="1"/>
        <v>8851</v>
      </c>
    </row>
    <row r="35" spans="1:11" ht="12" customHeight="1" x14ac:dyDescent="0.2">
      <c r="A35" s="97">
        <v>2006</v>
      </c>
      <c r="B35" s="129">
        <v>1313</v>
      </c>
      <c r="C35" s="129">
        <v>30</v>
      </c>
      <c r="D35" s="129">
        <v>108</v>
      </c>
      <c r="E35" s="41"/>
      <c r="F35" s="129">
        <v>1282</v>
      </c>
      <c r="G35" s="129">
        <v>0</v>
      </c>
      <c r="H35" s="41"/>
      <c r="I35" s="129">
        <f>SUM(B35:F35)-J35</f>
        <v>2267</v>
      </c>
      <c r="J35" s="129">
        <v>466</v>
      </c>
      <c r="K35" s="129">
        <f>I35+J35</f>
        <v>2733</v>
      </c>
    </row>
    <row r="36" spans="1:11" ht="12" customHeight="1" x14ac:dyDescent="0.2">
      <c r="A36" s="97">
        <v>2007</v>
      </c>
      <c r="B36" s="129">
        <v>1757</v>
      </c>
      <c r="C36" s="129">
        <v>40</v>
      </c>
      <c r="D36" s="129">
        <v>305</v>
      </c>
      <c r="E36" s="41"/>
      <c r="F36" s="129">
        <v>3072</v>
      </c>
      <c r="G36" s="129">
        <v>0</v>
      </c>
      <c r="H36" s="41"/>
      <c r="I36" s="129">
        <f t="shared" si="0"/>
        <v>5120</v>
      </c>
      <c r="J36" s="129">
        <v>54</v>
      </c>
      <c r="K36" s="129">
        <f t="shared" si="1"/>
        <v>5174</v>
      </c>
    </row>
    <row r="37" spans="1:11" ht="12" customHeight="1" x14ac:dyDescent="0.2">
      <c r="A37" s="97">
        <v>2008</v>
      </c>
      <c r="B37" s="129">
        <v>1788</v>
      </c>
      <c r="C37" s="129">
        <v>4</v>
      </c>
      <c r="D37" s="129">
        <v>204</v>
      </c>
      <c r="E37" s="41"/>
      <c r="F37" s="129">
        <v>2461</v>
      </c>
      <c r="G37" s="129">
        <v>67</v>
      </c>
      <c r="H37" s="41"/>
      <c r="I37" s="129">
        <f t="shared" si="0"/>
        <v>4237</v>
      </c>
      <c r="J37" s="129">
        <v>220</v>
      </c>
      <c r="K37" s="129">
        <f t="shared" si="1"/>
        <v>4457</v>
      </c>
    </row>
    <row r="38" spans="1:11" ht="12" customHeight="1" x14ac:dyDescent="0.2">
      <c r="A38" s="97">
        <v>2009</v>
      </c>
      <c r="B38" s="129">
        <v>4294</v>
      </c>
      <c r="C38" s="129">
        <v>0</v>
      </c>
      <c r="D38" s="129">
        <v>505</v>
      </c>
      <c r="E38" s="41"/>
      <c r="F38" s="129">
        <v>6595</v>
      </c>
      <c r="G38" s="129">
        <v>0</v>
      </c>
      <c r="H38" s="129" t="s">
        <v>310</v>
      </c>
      <c r="I38" s="129">
        <f t="shared" si="0"/>
        <v>10709</v>
      </c>
      <c r="J38" s="129">
        <v>685</v>
      </c>
      <c r="K38" s="129">
        <f t="shared" si="1"/>
        <v>11394</v>
      </c>
    </row>
    <row r="39" spans="1:11" ht="12" customHeight="1" x14ac:dyDescent="0.2">
      <c r="A39" s="97">
        <v>2010</v>
      </c>
      <c r="B39" s="129">
        <v>2638</v>
      </c>
      <c r="C39" s="129">
        <v>0</v>
      </c>
      <c r="D39" s="129">
        <v>515</v>
      </c>
      <c r="E39" s="41"/>
      <c r="F39" s="129">
        <v>8231</v>
      </c>
      <c r="G39" s="129">
        <v>0</v>
      </c>
      <c r="H39" s="129" t="s">
        <v>310</v>
      </c>
      <c r="I39" s="129">
        <f t="shared" si="0"/>
        <v>10916</v>
      </c>
      <c r="J39" s="129">
        <v>468</v>
      </c>
      <c r="K39" s="129">
        <f t="shared" si="1"/>
        <v>11384</v>
      </c>
    </row>
    <row r="40" spans="1:11" ht="12" customHeight="1" x14ac:dyDescent="0.2">
      <c r="A40" s="97">
        <v>2011</v>
      </c>
      <c r="B40" s="129">
        <v>3418</v>
      </c>
      <c r="C40" s="129">
        <v>0</v>
      </c>
      <c r="D40" s="129">
        <v>1210</v>
      </c>
      <c r="E40" s="41"/>
      <c r="F40" s="129">
        <v>8043</v>
      </c>
      <c r="G40" s="129">
        <v>0</v>
      </c>
      <c r="H40" s="129" t="s">
        <v>310</v>
      </c>
      <c r="I40" s="129">
        <f t="shared" si="0"/>
        <v>12463</v>
      </c>
      <c r="J40" s="129">
        <v>208</v>
      </c>
      <c r="K40" s="129">
        <f t="shared" si="1"/>
        <v>12671</v>
      </c>
    </row>
    <row r="41" spans="1:11" ht="12" customHeight="1" x14ac:dyDescent="0.2">
      <c r="A41" s="97">
        <v>2012</v>
      </c>
      <c r="B41" s="129">
        <v>2706</v>
      </c>
      <c r="C41" s="129">
        <v>10</v>
      </c>
      <c r="D41" s="129">
        <v>444</v>
      </c>
      <c r="E41" s="41"/>
      <c r="F41" s="129">
        <v>4072</v>
      </c>
      <c r="G41" s="129">
        <v>0</v>
      </c>
      <c r="H41" s="129" t="s">
        <v>310</v>
      </c>
      <c r="I41" s="129">
        <f>SUM(B41:F41)-J41</f>
        <v>7106</v>
      </c>
      <c r="J41" s="129">
        <v>126</v>
      </c>
      <c r="K41" s="129">
        <f t="shared" si="1"/>
        <v>7232</v>
      </c>
    </row>
    <row r="42" spans="1:11" ht="12" customHeight="1" x14ac:dyDescent="0.2">
      <c r="A42" s="97">
        <v>2013</v>
      </c>
      <c r="B42" s="129">
        <v>4830</v>
      </c>
      <c r="C42" s="129">
        <v>20</v>
      </c>
      <c r="D42" s="129">
        <v>1093</v>
      </c>
      <c r="E42" s="41"/>
      <c r="F42" s="129">
        <v>2899</v>
      </c>
      <c r="G42" s="129">
        <v>0</v>
      </c>
      <c r="H42" s="129"/>
      <c r="I42" s="129">
        <f t="shared" si="0"/>
        <v>8609</v>
      </c>
      <c r="J42" s="129">
        <v>233</v>
      </c>
      <c r="K42" s="129">
        <f t="shared" si="1"/>
        <v>8842</v>
      </c>
    </row>
    <row r="43" spans="1:11" ht="12" customHeight="1" x14ac:dyDescent="0.2">
      <c r="A43" s="97">
        <v>2014</v>
      </c>
      <c r="B43" s="129">
        <v>3879</v>
      </c>
      <c r="C43" s="129">
        <v>20</v>
      </c>
      <c r="D43" s="129">
        <v>432</v>
      </c>
      <c r="E43" s="129" t="s">
        <v>310</v>
      </c>
      <c r="F43" s="129">
        <v>4565</v>
      </c>
      <c r="G43" s="129">
        <v>0</v>
      </c>
      <c r="H43" s="129" t="s">
        <v>310</v>
      </c>
      <c r="I43" s="129">
        <f t="shared" si="0"/>
        <v>8656</v>
      </c>
      <c r="J43" s="129">
        <v>240</v>
      </c>
      <c r="K43" s="129">
        <f t="shared" si="1"/>
        <v>8896</v>
      </c>
    </row>
    <row r="44" spans="1:11" ht="12" customHeight="1" x14ac:dyDescent="0.2">
      <c r="A44" s="97">
        <v>2015</v>
      </c>
      <c r="B44" s="129">
        <v>579</v>
      </c>
      <c r="C44" s="129">
        <v>10</v>
      </c>
      <c r="D44" s="129">
        <v>253</v>
      </c>
      <c r="E44" s="129" t="s">
        <v>310</v>
      </c>
      <c r="F44" s="129">
        <v>1794</v>
      </c>
      <c r="G44" s="129">
        <v>0</v>
      </c>
      <c r="H44" s="129" t="s">
        <v>310</v>
      </c>
      <c r="I44" s="129">
        <f t="shared" si="0"/>
        <v>2609</v>
      </c>
      <c r="J44" s="129">
        <v>27</v>
      </c>
      <c r="K44" s="129">
        <f t="shared" si="1"/>
        <v>2636</v>
      </c>
    </row>
    <row r="45" spans="1:11" ht="12" customHeight="1" x14ac:dyDescent="0.2">
      <c r="A45" s="97">
        <v>2016</v>
      </c>
      <c r="B45" s="129">
        <v>297</v>
      </c>
      <c r="C45" s="129">
        <v>2</v>
      </c>
      <c r="D45" s="129">
        <v>40</v>
      </c>
      <c r="E45" s="129" t="s">
        <v>310</v>
      </c>
      <c r="F45" s="129">
        <v>5009</v>
      </c>
      <c r="G45" s="129">
        <v>0</v>
      </c>
      <c r="H45" s="129" t="s">
        <v>310</v>
      </c>
      <c r="I45" s="129">
        <f t="shared" si="0"/>
        <v>5324</v>
      </c>
      <c r="J45" s="129">
        <v>24</v>
      </c>
      <c r="K45" s="129">
        <f t="shared" si="1"/>
        <v>5348</v>
      </c>
    </row>
    <row r="46" spans="1:11" ht="12" customHeight="1" x14ac:dyDescent="0.2">
      <c r="A46" s="97">
        <v>2017</v>
      </c>
      <c r="B46" s="129">
        <v>1766</v>
      </c>
      <c r="C46" s="129">
        <v>20</v>
      </c>
      <c r="D46" s="129">
        <v>885</v>
      </c>
      <c r="E46" s="129" t="s">
        <v>310</v>
      </c>
      <c r="F46" s="129">
        <v>4478</v>
      </c>
      <c r="G46" s="129">
        <v>0</v>
      </c>
      <c r="H46" s="129" t="s">
        <v>310</v>
      </c>
      <c r="I46" s="129">
        <v>6981</v>
      </c>
      <c r="J46" s="129">
        <v>168</v>
      </c>
      <c r="K46" s="129">
        <v>7149</v>
      </c>
    </row>
    <row r="47" spans="1:11" ht="12" customHeight="1" x14ac:dyDescent="0.2">
      <c r="A47" s="97">
        <v>2018</v>
      </c>
      <c r="B47" s="129">
        <v>560</v>
      </c>
      <c r="C47" s="129">
        <v>0</v>
      </c>
      <c r="D47" s="129">
        <v>408</v>
      </c>
      <c r="E47" s="129" t="s">
        <v>310</v>
      </c>
      <c r="F47" s="129">
        <v>2463</v>
      </c>
      <c r="G47" s="129">
        <v>0</v>
      </c>
      <c r="H47" s="129" t="s">
        <v>310</v>
      </c>
      <c r="I47" s="129">
        <v>3395</v>
      </c>
      <c r="J47" s="129">
        <v>36</v>
      </c>
      <c r="K47" s="129">
        <v>3431</v>
      </c>
    </row>
    <row r="48" spans="1:11" ht="12" customHeight="1" x14ac:dyDescent="0.2">
      <c r="A48" s="97">
        <v>2019</v>
      </c>
      <c r="B48" s="129">
        <v>1485</v>
      </c>
      <c r="C48" s="129">
        <v>1</v>
      </c>
      <c r="D48" s="129">
        <v>1403</v>
      </c>
      <c r="E48" s="129" t="s">
        <v>310</v>
      </c>
      <c r="F48" s="129">
        <v>2445</v>
      </c>
      <c r="G48" s="129">
        <v>0</v>
      </c>
      <c r="H48" s="129" t="s">
        <v>310</v>
      </c>
      <c r="I48" s="129">
        <v>5164</v>
      </c>
      <c r="J48" s="129">
        <v>170</v>
      </c>
      <c r="K48" s="129">
        <v>5334</v>
      </c>
    </row>
    <row r="49" spans="1:13" ht="12" customHeight="1" x14ac:dyDescent="0.2">
      <c r="A49" s="97">
        <v>2020</v>
      </c>
      <c r="B49" s="129">
        <v>2324</v>
      </c>
      <c r="C49" s="129">
        <v>0</v>
      </c>
      <c r="D49" s="129">
        <v>863</v>
      </c>
      <c r="E49" s="129" t="s">
        <v>310</v>
      </c>
      <c r="F49" s="129">
        <v>2840</v>
      </c>
      <c r="G49" s="129">
        <v>0</v>
      </c>
      <c r="H49" s="129" t="s">
        <v>310</v>
      </c>
      <c r="I49" s="129">
        <v>5924</v>
      </c>
      <c r="J49" s="129">
        <v>103</v>
      </c>
      <c r="K49" s="129">
        <v>6027</v>
      </c>
    </row>
    <row r="50" spans="1:13" ht="12" customHeight="1" x14ac:dyDescent="0.2">
      <c r="A50" s="97">
        <v>2021</v>
      </c>
      <c r="B50" s="129">
        <v>1595</v>
      </c>
      <c r="C50" s="129">
        <v>0</v>
      </c>
      <c r="D50" s="129">
        <v>53</v>
      </c>
      <c r="E50" s="129" t="s">
        <v>310</v>
      </c>
      <c r="F50" s="129">
        <v>6396</v>
      </c>
      <c r="G50" s="129">
        <v>0</v>
      </c>
      <c r="H50" s="129" t="s">
        <v>310</v>
      </c>
      <c r="I50" s="129">
        <v>7959</v>
      </c>
      <c r="J50" s="129">
        <v>85</v>
      </c>
      <c r="K50" s="129">
        <v>8044</v>
      </c>
    </row>
    <row r="51" spans="1:13" ht="12" customHeight="1" x14ac:dyDescent="0.2">
      <c r="A51" s="97" t="s">
        <v>749</v>
      </c>
      <c r="B51" s="129">
        <v>2431</v>
      </c>
      <c r="C51" s="129">
        <v>0</v>
      </c>
      <c r="D51" s="129">
        <v>326</v>
      </c>
      <c r="E51" s="129" t="s">
        <v>310</v>
      </c>
      <c r="F51" s="129">
        <v>8224</v>
      </c>
      <c r="G51" s="129">
        <v>0</v>
      </c>
      <c r="H51" s="129" t="s">
        <v>310</v>
      </c>
      <c r="I51" s="129">
        <v>10563</v>
      </c>
      <c r="J51" s="129">
        <v>418</v>
      </c>
      <c r="K51" s="129">
        <v>10981</v>
      </c>
    </row>
    <row r="52" spans="1:13" ht="12" customHeight="1" x14ac:dyDescent="0.2">
      <c r="A52" s="613" t="s">
        <v>432</v>
      </c>
      <c r="B52" s="36">
        <v>815</v>
      </c>
      <c r="C52" s="36">
        <v>1</v>
      </c>
      <c r="D52" s="36" t="s">
        <v>310</v>
      </c>
      <c r="E52" s="36" t="s">
        <v>310</v>
      </c>
      <c r="F52" s="36" t="s">
        <v>310</v>
      </c>
      <c r="G52" s="36">
        <v>0</v>
      </c>
      <c r="H52" s="36" t="s">
        <v>310</v>
      </c>
      <c r="I52" s="36" t="s">
        <v>310</v>
      </c>
      <c r="J52" s="36" t="s">
        <v>310</v>
      </c>
      <c r="K52" s="36" t="s">
        <v>310</v>
      </c>
    </row>
    <row r="53" spans="1:13" ht="12" customHeight="1" x14ac:dyDescent="0.2">
      <c r="A53" s="613" t="s">
        <v>130</v>
      </c>
      <c r="B53" s="22"/>
      <c r="C53" s="12"/>
      <c r="D53" s="20"/>
      <c r="E53" s="108"/>
      <c r="F53" s="23" t="s">
        <v>750</v>
      </c>
      <c r="G53" s="12"/>
      <c r="H53" s="20"/>
      <c r="I53" s="20"/>
      <c r="J53" s="20"/>
      <c r="K53" s="20"/>
    </row>
    <row r="54" spans="1:13" ht="12" customHeight="1" x14ac:dyDescent="0.2">
      <c r="A54" s="956" t="s">
        <v>723</v>
      </c>
      <c r="B54" s="956"/>
      <c r="C54" s="956"/>
      <c r="D54" s="956"/>
      <c r="E54" s="956"/>
      <c r="F54" s="956"/>
      <c r="G54" s="956"/>
      <c r="H54" s="956"/>
      <c r="I54" s="956"/>
      <c r="J54" s="956"/>
      <c r="K54" s="956"/>
      <c r="L54" s="63"/>
      <c r="M54" s="63"/>
    </row>
    <row r="55" spans="1:13" ht="12" customHeight="1" x14ac:dyDescent="0.2">
      <c r="A55" s="956" t="s">
        <v>724</v>
      </c>
      <c r="B55" s="956"/>
      <c r="C55" s="956"/>
      <c r="D55" s="956"/>
      <c r="E55" s="956"/>
      <c r="F55" s="956"/>
      <c r="G55" s="956"/>
      <c r="H55" s="956"/>
      <c r="I55" s="956"/>
      <c r="J55" s="956"/>
      <c r="K55" s="956"/>
      <c r="L55" s="63"/>
      <c r="M55" s="63"/>
    </row>
    <row r="56" spans="1:13" ht="12" customHeight="1" x14ac:dyDescent="0.2">
      <c r="A56" s="956" t="s">
        <v>751</v>
      </c>
      <c r="B56" s="956"/>
      <c r="C56" s="956"/>
      <c r="D56" s="956"/>
      <c r="E56" s="956"/>
      <c r="F56" s="956"/>
      <c r="G56" s="956"/>
      <c r="H56" s="956"/>
      <c r="I56" s="956"/>
      <c r="J56" s="956"/>
      <c r="K56" s="956"/>
      <c r="L56" s="63"/>
      <c r="M56" s="63"/>
    </row>
    <row r="57" spans="1:13" ht="22.5" customHeight="1" x14ac:dyDescent="0.2">
      <c r="A57" s="946" t="s">
        <v>752</v>
      </c>
      <c r="B57" s="946"/>
      <c r="C57" s="946"/>
      <c r="D57" s="946"/>
      <c r="E57" s="946"/>
      <c r="F57" s="946"/>
      <c r="G57" s="946"/>
      <c r="H57" s="946"/>
      <c r="I57" s="946"/>
      <c r="J57" s="946"/>
      <c r="K57" s="946"/>
    </row>
    <row r="58" spans="1:13" ht="12" customHeight="1" x14ac:dyDescent="0.2">
      <c r="A58" s="946" t="s">
        <v>753</v>
      </c>
      <c r="B58" s="1033"/>
      <c r="C58" s="1033"/>
      <c r="D58" s="1033"/>
      <c r="E58" s="1033"/>
      <c r="F58" s="1033"/>
      <c r="G58" s="1033"/>
      <c r="H58" s="1033"/>
      <c r="I58" s="1033"/>
      <c r="J58" s="1033"/>
      <c r="K58" s="1033"/>
    </row>
    <row r="59" spans="1:13" ht="12" customHeight="1" x14ac:dyDescent="0.2">
      <c r="A59" s="1033"/>
      <c r="B59" s="1033"/>
      <c r="C59" s="1033"/>
      <c r="D59" s="1033"/>
      <c r="E59" s="1033"/>
      <c r="F59" s="1033"/>
      <c r="G59" s="1033"/>
      <c r="H59" s="1033"/>
      <c r="I59" s="1033"/>
      <c r="J59" s="1033"/>
      <c r="K59" s="1033"/>
    </row>
    <row r="60" spans="1:13" ht="12" customHeight="1" x14ac:dyDescent="0.2">
      <c r="A60" s="956" t="s">
        <v>754</v>
      </c>
      <c r="B60" s="956"/>
      <c r="C60" s="956"/>
      <c r="D60" s="956"/>
      <c r="E60" s="956"/>
      <c r="F60" s="956"/>
      <c r="G60" s="956"/>
      <c r="H60" s="956"/>
      <c r="I60" s="956"/>
      <c r="J60" s="956"/>
      <c r="K60" s="956"/>
    </row>
    <row r="65" spans="1:11" s="275" customFormat="1" ht="12" customHeight="1" x14ac:dyDescent="0.2">
      <c r="A65" s="243"/>
      <c r="B65" s="244"/>
      <c r="C65" s="244"/>
      <c r="D65" s="244"/>
      <c r="E65" s="244"/>
      <c r="F65" s="244"/>
      <c r="G65" s="244"/>
      <c r="H65" s="244"/>
      <c r="I65" s="244"/>
      <c r="J65" s="244"/>
      <c r="K65" s="244"/>
    </row>
    <row r="83" spans="1:11" ht="12" customHeight="1" x14ac:dyDescent="0.2">
      <c r="A83" s="1032" t="s">
        <v>755</v>
      </c>
      <c r="B83" s="1032"/>
      <c r="C83" s="1032"/>
      <c r="D83" s="1032"/>
      <c r="E83" s="1032"/>
      <c r="F83" s="1032"/>
      <c r="G83" s="1032"/>
      <c r="H83" s="1032"/>
      <c r="I83" s="1032"/>
      <c r="J83" s="1032"/>
      <c r="K83" s="1032"/>
    </row>
    <row r="84" spans="1:11" ht="12" customHeight="1" x14ac:dyDescent="0.2">
      <c r="A84" s="824"/>
      <c r="B84" s="971" t="s">
        <v>679</v>
      </c>
      <c r="C84" s="971"/>
      <c r="D84" s="971"/>
      <c r="E84" s="827"/>
      <c r="F84" s="825"/>
      <c r="G84" s="825"/>
      <c r="H84" s="827"/>
      <c r="I84" s="825"/>
      <c r="J84" s="825"/>
      <c r="K84" s="825"/>
    </row>
    <row r="85" spans="1:11" ht="12" customHeight="1" x14ac:dyDescent="0.2">
      <c r="A85" s="940" t="s">
        <v>8</v>
      </c>
      <c r="B85" s="358"/>
      <c r="C85" s="968" t="s">
        <v>680</v>
      </c>
      <c r="D85" s="358"/>
      <c r="E85" s="4"/>
      <c r="F85" s="1042" t="s">
        <v>395</v>
      </c>
      <c r="G85" s="1042"/>
      <c r="H85" s="4"/>
      <c r="I85" s="1042" t="s">
        <v>681</v>
      </c>
      <c r="J85" s="1042"/>
      <c r="K85" s="1042"/>
    </row>
    <row r="86" spans="1:11" ht="12" customHeight="1" x14ac:dyDescent="0.2">
      <c r="A86" s="966"/>
      <c r="B86" s="355" t="s">
        <v>576</v>
      </c>
      <c r="C86" s="969"/>
      <c r="D86" s="355" t="s">
        <v>682</v>
      </c>
      <c r="E86" s="355"/>
      <c r="F86" s="2" t="s">
        <v>578</v>
      </c>
      <c r="G86" s="355" t="s">
        <v>119</v>
      </c>
      <c r="H86" s="355"/>
      <c r="I86" s="355" t="s">
        <v>578</v>
      </c>
      <c r="J86" s="355" t="s">
        <v>119</v>
      </c>
      <c r="K86" s="355" t="s">
        <v>115</v>
      </c>
    </row>
    <row r="87" spans="1:11" ht="12" customHeight="1" x14ac:dyDescent="0.2">
      <c r="A87" s="90" t="s">
        <v>44</v>
      </c>
      <c r="B87" s="129">
        <f>AVERAGE(B10:B14)</f>
        <v>1604</v>
      </c>
      <c r="C87" s="129">
        <f>AVERAGE(C10:C14)</f>
        <v>47.8</v>
      </c>
      <c r="D87" s="129">
        <f>AVERAGE(D10:D14)</f>
        <v>22</v>
      </c>
      <c r="E87" s="41"/>
      <c r="F87" s="129">
        <f>AVERAGE(F10:F14)</f>
        <v>3370.6</v>
      </c>
      <c r="G87" s="129">
        <f>AVERAGE(G10:G14)</f>
        <v>92</v>
      </c>
      <c r="H87" s="41"/>
      <c r="I87" s="129">
        <f>AVERAGE(I10:I14)</f>
        <v>4654.8</v>
      </c>
      <c r="J87" s="129">
        <f>AVERAGE(J10:J14)</f>
        <v>452.4</v>
      </c>
      <c r="K87" s="129">
        <f>AVERAGE(K10:K14)</f>
        <v>5107.2</v>
      </c>
    </row>
    <row r="88" spans="1:11" ht="12" customHeight="1" x14ac:dyDescent="0.2">
      <c r="A88" s="90" t="s">
        <v>45</v>
      </c>
      <c r="B88" s="129">
        <f>AVERAGE(B15:B19)</f>
        <v>2507.1999999999998</v>
      </c>
      <c r="C88" s="129">
        <f>AVERAGE(C15:C19)</f>
        <v>30.4</v>
      </c>
      <c r="D88" s="129">
        <f>AVERAGE(D15:D19)</f>
        <v>164.8</v>
      </c>
      <c r="E88" s="41"/>
      <c r="F88" s="129">
        <f>AVERAGE(F15:F19)</f>
        <v>3145.4</v>
      </c>
      <c r="G88" s="129">
        <f>AVERAGE(G15:G19)</f>
        <v>238.4</v>
      </c>
      <c r="H88" s="41"/>
      <c r="I88" s="129">
        <f>AVERAGE(I15:I19)</f>
        <v>5221</v>
      </c>
      <c r="J88" s="129">
        <f>AVERAGE(J15:J19)</f>
        <v>760.4</v>
      </c>
      <c r="K88" s="129">
        <f>AVERAGE(K15:K19)</f>
        <v>5981.4</v>
      </c>
    </row>
    <row r="89" spans="1:11" ht="12" customHeight="1" x14ac:dyDescent="0.2">
      <c r="A89" s="90" t="s">
        <v>46</v>
      </c>
      <c r="B89" s="129">
        <f>AVERAGE(B20:B24)</f>
        <v>801</v>
      </c>
      <c r="C89" s="129">
        <f t="shared" ref="C89:K89" si="2">AVERAGE(C20:C24)</f>
        <v>26</v>
      </c>
      <c r="D89" s="129">
        <f t="shared" si="2"/>
        <v>168.2</v>
      </c>
      <c r="E89" s="41"/>
      <c r="F89" s="129">
        <f t="shared" si="2"/>
        <v>3078</v>
      </c>
      <c r="G89" s="129">
        <f t="shared" si="2"/>
        <v>121.6</v>
      </c>
      <c r="H89" s="41"/>
      <c r="I89" s="129">
        <f t="shared" si="2"/>
        <v>3815.6</v>
      </c>
      <c r="J89" s="129">
        <f t="shared" si="2"/>
        <v>379.2</v>
      </c>
      <c r="K89" s="129">
        <f t="shared" si="2"/>
        <v>4194.8</v>
      </c>
    </row>
    <row r="90" spans="1:11" ht="12" customHeight="1" x14ac:dyDescent="0.2">
      <c r="A90" s="97" t="s">
        <v>756</v>
      </c>
      <c r="B90" s="129">
        <f>AVERAGE(B25:B29)</f>
        <v>1069</v>
      </c>
      <c r="C90" s="129">
        <f>AVERAGE(C25:C29)</f>
        <v>28</v>
      </c>
      <c r="D90" s="129">
        <f>AVERAGE(D25:D29)</f>
        <v>170.8</v>
      </c>
      <c r="E90" s="129"/>
      <c r="F90" s="129">
        <f>AVERAGE(F25:F29)</f>
        <v>4405.6000000000004</v>
      </c>
      <c r="G90" s="129">
        <f>AVERAGE(G25:G29)</f>
        <v>0</v>
      </c>
      <c r="H90" s="129"/>
      <c r="I90" s="129">
        <f>AVERAGE(I25:I29)</f>
        <v>5518.4</v>
      </c>
      <c r="J90" s="129">
        <f>AVERAGE(J25:J29)</f>
        <v>159.19999999999999</v>
      </c>
      <c r="K90" s="129">
        <f>AVERAGE(K25:K29)</f>
        <v>5677.6</v>
      </c>
    </row>
    <row r="91" spans="1:11" ht="12" customHeight="1" x14ac:dyDescent="0.2">
      <c r="A91" s="97" t="s">
        <v>757</v>
      </c>
      <c r="B91" s="129">
        <f>AVERAGE(B30:B34)</f>
        <v>2796</v>
      </c>
      <c r="C91" s="129">
        <f>AVERAGE(C30:C34)</f>
        <v>28</v>
      </c>
      <c r="D91" s="129">
        <f>AVERAGE(D30:D34)</f>
        <v>450.8</v>
      </c>
      <c r="E91" s="129"/>
      <c r="F91" s="129">
        <f>AVERAGE(F30:F34)</f>
        <v>7093.6</v>
      </c>
      <c r="G91" s="129">
        <f>AVERAGE(G30:G34)</f>
        <v>830.6</v>
      </c>
      <c r="H91" s="129"/>
      <c r="I91" s="129">
        <f>AVERAGE(I30:I34)</f>
        <v>8931.2000000000007</v>
      </c>
      <c r="J91" s="129">
        <f>AVERAGE(J30:J34)</f>
        <v>1437.2</v>
      </c>
      <c r="K91" s="129">
        <f>AVERAGE(K30:K34)</f>
        <v>10368.4</v>
      </c>
    </row>
    <row r="92" spans="1:11" ht="12" customHeight="1" x14ac:dyDescent="0.2">
      <c r="A92" s="97" t="s">
        <v>49</v>
      </c>
      <c r="B92" s="129">
        <f>AVERAGE(B35:B39)</f>
        <v>2358</v>
      </c>
      <c r="C92" s="129">
        <f t="shared" ref="C92:K92" si="3">AVERAGE(C35:C39)</f>
        <v>14.8</v>
      </c>
      <c r="D92" s="129">
        <f t="shared" si="3"/>
        <v>327.39999999999998</v>
      </c>
      <c r="E92" s="129"/>
      <c r="F92" s="129">
        <f t="shared" si="3"/>
        <v>4328.2</v>
      </c>
      <c r="G92" s="129">
        <f t="shared" si="3"/>
        <v>13.4</v>
      </c>
      <c r="H92" s="129"/>
      <c r="I92" s="129">
        <f t="shared" si="3"/>
        <v>6649.8</v>
      </c>
      <c r="J92" s="129">
        <f t="shared" si="3"/>
        <v>378.6</v>
      </c>
      <c r="K92" s="129">
        <f t="shared" si="3"/>
        <v>7028.4</v>
      </c>
    </row>
    <row r="93" spans="1:11" ht="12" customHeight="1" x14ac:dyDescent="0.2">
      <c r="A93" s="97">
        <v>2011</v>
      </c>
      <c r="B93" s="129">
        <f t="shared" ref="B93:D101" si="4">B40</f>
        <v>3418</v>
      </c>
      <c r="C93" s="129">
        <f t="shared" si="4"/>
        <v>0</v>
      </c>
      <c r="D93" s="129">
        <f t="shared" si="4"/>
        <v>1210</v>
      </c>
      <c r="E93" s="41"/>
      <c r="F93" s="129">
        <f t="shared" ref="F93:G101" si="5">F40</f>
        <v>8043</v>
      </c>
      <c r="G93" s="129">
        <f t="shared" si="5"/>
        <v>0</v>
      </c>
      <c r="H93" s="41"/>
      <c r="I93" s="129">
        <f t="shared" ref="I93:K101" si="6">I40</f>
        <v>12463</v>
      </c>
      <c r="J93" s="129">
        <f t="shared" si="6"/>
        <v>208</v>
      </c>
      <c r="K93" s="129">
        <f t="shared" si="6"/>
        <v>12671</v>
      </c>
    </row>
    <row r="94" spans="1:11" ht="12" customHeight="1" x14ac:dyDescent="0.2">
      <c r="A94" s="97">
        <v>2012</v>
      </c>
      <c r="B94" s="129">
        <f t="shared" si="4"/>
        <v>2706</v>
      </c>
      <c r="C94" s="129">
        <f t="shared" si="4"/>
        <v>10</v>
      </c>
      <c r="D94" s="129">
        <f t="shared" si="4"/>
        <v>444</v>
      </c>
      <c r="E94" s="41"/>
      <c r="F94" s="129">
        <f t="shared" si="5"/>
        <v>4072</v>
      </c>
      <c r="G94" s="129">
        <f t="shared" si="5"/>
        <v>0</v>
      </c>
      <c r="H94" s="41"/>
      <c r="I94" s="129">
        <f t="shared" si="6"/>
        <v>7106</v>
      </c>
      <c r="J94" s="129">
        <f t="shared" si="6"/>
        <v>126</v>
      </c>
      <c r="K94" s="129">
        <f t="shared" si="6"/>
        <v>7232</v>
      </c>
    </row>
    <row r="95" spans="1:11" ht="12" customHeight="1" x14ac:dyDescent="0.2">
      <c r="A95" s="97">
        <v>2013</v>
      </c>
      <c r="B95" s="129">
        <f t="shared" si="4"/>
        <v>4830</v>
      </c>
      <c r="C95" s="129">
        <f t="shared" si="4"/>
        <v>20</v>
      </c>
      <c r="D95" s="129">
        <f t="shared" si="4"/>
        <v>1093</v>
      </c>
      <c r="E95" s="41"/>
      <c r="F95" s="129">
        <f t="shared" si="5"/>
        <v>2899</v>
      </c>
      <c r="G95" s="129">
        <f t="shared" si="5"/>
        <v>0</v>
      </c>
      <c r="H95" s="41"/>
      <c r="I95" s="129">
        <f t="shared" si="6"/>
        <v>8609</v>
      </c>
      <c r="J95" s="129">
        <f t="shared" si="6"/>
        <v>233</v>
      </c>
      <c r="K95" s="129">
        <f t="shared" si="6"/>
        <v>8842</v>
      </c>
    </row>
    <row r="96" spans="1:11" ht="12" customHeight="1" x14ac:dyDescent="0.2">
      <c r="A96" s="97">
        <v>2014</v>
      </c>
      <c r="B96" s="129">
        <f t="shared" si="4"/>
        <v>3879</v>
      </c>
      <c r="C96" s="129">
        <f t="shared" si="4"/>
        <v>20</v>
      </c>
      <c r="D96" s="129">
        <f t="shared" si="4"/>
        <v>432</v>
      </c>
      <c r="E96" s="41"/>
      <c r="F96" s="129">
        <f t="shared" si="5"/>
        <v>4565</v>
      </c>
      <c r="G96" s="129">
        <f t="shared" si="5"/>
        <v>0</v>
      </c>
      <c r="H96" s="41"/>
      <c r="I96" s="129">
        <f t="shared" si="6"/>
        <v>8656</v>
      </c>
      <c r="J96" s="129">
        <f t="shared" si="6"/>
        <v>240</v>
      </c>
      <c r="K96" s="129">
        <f t="shared" si="6"/>
        <v>8896</v>
      </c>
    </row>
    <row r="97" spans="1:11" ht="12" customHeight="1" x14ac:dyDescent="0.2">
      <c r="A97" s="97">
        <v>2015</v>
      </c>
      <c r="B97" s="129">
        <f t="shared" si="4"/>
        <v>579</v>
      </c>
      <c r="C97" s="129">
        <f t="shared" si="4"/>
        <v>10</v>
      </c>
      <c r="D97" s="129">
        <f t="shared" si="4"/>
        <v>253</v>
      </c>
      <c r="E97" s="41"/>
      <c r="F97" s="129">
        <f t="shared" si="5"/>
        <v>1794</v>
      </c>
      <c r="G97" s="129">
        <f t="shared" si="5"/>
        <v>0</v>
      </c>
      <c r="H97" s="41"/>
      <c r="I97" s="129">
        <f t="shared" si="6"/>
        <v>2609</v>
      </c>
      <c r="J97" s="129">
        <f t="shared" si="6"/>
        <v>27</v>
      </c>
      <c r="K97" s="129">
        <f t="shared" si="6"/>
        <v>2636</v>
      </c>
    </row>
    <row r="98" spans="1:11" ht="12" customHeight="1" x14ac:dyDescent="0.2">
      <c r="A98" s="97">
        <v>2016</v>
      </c>
      <c r="B98" s="129">
        <f t="shared" si="4"/>
        <v>297</v>
      </c>
      <c r="C98" s="129">
        <f t="shared" si="4"/>
        <v>2</v>
      </c>
      <c r="D98" s="129">
        <f t="shared" si="4"/>
        <v>40</v>
      </c>
      <c r="E98" s="41"/>
      <c r="F98" s="129">
        <f t="shared" si="5"/>
        <v>5009</v>
      </c>
      <c r="G98" s="129">
        <f t="shared" si="5"/>
        <v>0</v>
      </c>
      <c r="H98" s="41"/>
      <c r="I98" s="129">
        <f t="shared" si="6"/>
        <v>5324</v>
      </c>
      <c r="J98" s="129">
        <f t="shared" si="6"/>
        <v>24</v>
      </c>
      <c r="K98" s="129">
        <f t="shared" si="6"/>
        <v>5348</v>
      </c>
    </row>
    <row r="99" spans="1:11" ht="12" customHeight="1" x14ac:dyDescent="0.2">
      <c r="A99" s="97">
        <v>2017</v>
      </c>
      <c r="B99" s="129">
        <f t="shared" si="4"/>
        <v>1766</v>
      </c>
      <c r="C99" s="129">
        <f t="shared" si="4"/>
        <v>20</v>
      </c>
      <c r="D99" s="129">
        <f t="shared" si="4"/>
        <v>885</v>
      </c>
      <c r="E99" s="41"/>
      <c r="F99" s="129">
        <f t="shared" si="5"/>
        <v>4478</v>
      </c>
      <c r="G99" s="129">
        <f t="shared" si="5"/>
        <v>0</v>
      </c>
      <c r="H99" s="41"/>
      <c r="I99" s="129">
        <f t="shared" si="6"/>
        <v>6981</v>
      </c>
      <c r="J99" s="129">
        <f t="shared" si="6"/>
        <v>168</v>
      </c>
      <c r="K99" s="129">
        <f t="shared" si="6"/>
        <v>7149</v>
      </c>
    </row>
    <row r="100" spans="1:11" ht="12" customHeight="1" x14ac:dyDescent="0.2">
      <c r="A100" s="97">
        <v>2018</v>
      </c>
      <c r="B100" s="129">
        <f t="shared" si="4"/>
        <v>560</v>
      </c>
      <c r="C100" s="129">
        <f t="shared" si="4"/>
        <v>0</v>
      </c>
      <c r="D100" s="129">
        <f t="shared" si="4"/>
        <v>408</v>
      </c>
      <c r="E100" s="41"/>
      <c r="F100" s="129">
        <f t="shared" si="5"/>
        <v>2463</v>
      </c>
      <c r="G100" s="129">
        <f t="shared" si="5"/>
        <v>0</v>
      </c>
      <c r="H100" s="41"/>
      <c r="I100" s="129">
        <f t="shared" si="6"/>
        <v>3395</v>
      </c>
      <c r="J100" s="129">
        <f t="shared" si="6"/>
        <v>36</v>
      </c>
      <c r="K100" s="129">
        <f t="shared" si="6"/>
        <v>3431</v>
      </c>
    </row>
    <row r="101" spans="1:11" ht="12" customHeight="1" x14ac:dyDescent="0.2">
      <c r="A101" s="97">
        <v>2019</v>
      </c>
      <c r="B101" s="129">
        <f t="shared" si="4"/>
        <v>1485</v>
      </c>
      <c r="C101" s="129">
        <f t="shared" si="4"/>
        <v>1</v>
      </c>
      <c r="D101" s="129">
        <f t="shared" si="4"/>
        <v>1403</v>
      </c>
      <c r="E101" s="41"/>
      <c r="F101" s="129">
        <f t="shared" si="5"/>
        <v>2445</v>
      </c>
      <c r="G101" s="129">
        <f t="shared" si="5"/>
        <v>0</v>
      </c>
      <c r="H101" s="41"/>
      <c r="I101" s="129">
        <f t="shared" si="6"/>
        <v>5164</v>
      </c>
      <c r="J101" s="129">
        <f t="shared" si="6"/>
        <v>170</v>
      </c>
      <c r="K101" s="129">
        <f t="shared" si="6"/>
        <v>5334</v>
      </c>
    </row>
    <row r="102" spans="1:11" ht="12" customHeight="1" x14ac:dyDescent="0.2">
      <c r="A102" s="97">
        <v>2020</v>
      </c>
      <c r="B102" s="129">
        <f t="shared" ref="B102:D102" si="7">B49</f>
        <v>2324</v>
      </c>
      <c r="C102" s="129">
        <f t="shared" si="7"/>
        <v>0</v>
      </c>
      <c r="D102" s="129">
        <f t="shared" si="7"/>
        <v>863</v>
      </c>
      <c r="E102" s="41"/>
      <c r="F102" s="129">
        <f t="shared" ref="F102:G102" si="8">F49</f>
        <v>2840</v>
      </c>
      <c r="G102" s="129">
        <f t="shared" si="8"/>
        <v>0</v>
      </c>
      <c r="H102" s="41"/>
      <c r="I102" s="129">
        <f t="shared" ref="I102:K102" si="9">I49</f>
        <v>5924</v>
      </c>
      <c r="J102" s="129">
        <f t="shared" si="9"/>
        <v>103</v>
      </c>
      <c r="K102" s="129">
        <f t="shared" si="9"/>
        <v>6027</v>
      </c>
    </row>
    <row r="103" spans="1:11" ht="12" customHeight="1" x14ac:dyDescent="0.2">
      <c r="A103" s="97">
        <v>2021</v>
      </c>
      <c r="B103" s="129">
        <f t="shared" ref="B103:D103" si="10">B50</f>
        <v>1595</v>
      </c>
      <c r="C103" s="129">
        <f t="shared" si="10"/>
        <v>0</v>
      </c>
      <c r="D103" s="129">
        <f t="shared" si="10"/>
        <v>53</v>
      </c>
      <c r="E103" s="41"/>
      <c r="F103" s="129">
        <f t="shared" ref="F103:G103" si="11">F50</f>
        <v>6396</v>
      </c>
      <c r="G103" s="129">
        <f t="shared" si="11"/>
        <v>0</v>
      </c>
      <c r="H103" s="41"/>
      <c r="I103" s="129">
        <f t="shared" ref="I103:K103" si="12">I50</f>
        <v>7959</v>
      </c>
      <c r="J103" s="129">
        <f t="shared" si="12"/>
        <v>85</v>
      </c>
      <c r="K103" s="129">
        <f t="shared" si="12"/>
        <v>8044</v>
      </c>
    </row>
    <row r="104" spans="1:11" ht="12" customHeight="1" x14ac:dyDescent="0.2">
      <c r="A104" s="97" t="s">
        <v>749</v>
      </c>
      <c r="B104" s="129">
        <f t="shared" ref="B104:D105" si="13">B51</f>
        <v>2431</v>
      </c>
      <c r="C104" s="129">
        <f t="shared" si="13"/>
        <v>0</v>
      </c>
      <c r="D104" s="129">
        <f t="shared" si="13"/>
        <v>326</v>
      </c>
      <c r="E104" s="41"/>
      <c r="F104" s="129">
        <f t="shared" ref="F104:G105" si="14">F51</f>
        <v>8224</v>
      </c>
      <c r="G104" s="129">
        <f t="shared" si="14"/>
        <v>0</v>
      </c>
      <c r="H104" s="41"/>
      <c r="I104" s="129">
        <f t="shared" ref="I104:K105" si="15">I51</f>
        <v>10563</v>
      </c>
      <c r="J104" s="129">
        <f t="shared" si="15"/>
        <v>418</v>
      </c>
      <c r="K104" s="129">
        <f t="shared" si="15"/>
        <v>10981</v>
      </c>
    </row>
    <row r="105" spans="1:11" ht="12" customHeight="1" x14ac:dyDescent="0.2">
      <c r="A105" s="97" t="s">
        <v>432</v>
      </c>
      <c r="B105" s="129">
        <f t="shared" si="13"/>
        <v>815</v>
      </c>
      <c r="C105" s="129">
        <f t="shared" si="13"/>
        <v>1</v>
      </c>
      <c r="D105" s="129" t="str">
        <f t="shared" si="13"/>
        <v>NA</v>
      </c>
      <c r="E105" s="41"/>
      <c r="F105" s="129" t="str">
        <f t="shared" si="14"/>
        <v>NA</v>
      </c>
      <c r="G105" s="129">
        <f t="shared" si="14"/>
        <v>0</v>
      </c>
      <c r="H105" s="41"/>
      <c r="I105" s="129" t="str">
        <f t="shared" si="15"/>
        <v>NA</v>
      </c>
      <c r="J105" s="129" t="str">
        <f t="shared" si="15"/>
        <v>NA</v>
      </c>
      <c r="K105" s="129" t="str">
        <f t="shared" si="15"/>
        <v>NA</v>
      </c>
    </row>
    <row r="106" spans="1:11" ht="12" customHeight="1" x14ac:dyDescent="0.2">
      <c r="A106" s="25" t="s">
        <v>130</v>
      </c>
      <c r="B106" s="769"/>
      <c r="C106" s="15"/>
      <c r="D106" s="21"/>
      <c r="E106" s="15"/>
      <c r="F106" s="770" t="s">
        <v>750</v>
      </c>
      <c r="G106" s="15"/>
      <c r="H106" s="21"/>
      <c r="I106" s="21"/>
      <c r="J106" s="21"/>
      <c r="K106" s="21"/>
    </row>
    <row r="107" spans="1:11" ht="12" customHeight="1" x14ac:dyDescent="0.2">
      <c r="A107" s="970" t="str">
        <f>A54</f>
        <v>a/  Includes dip-in fish from other river systems.</v>
      </c>
      <c r="B107" s="970"/>
      <c r="C107" s="970"/>
      <c r="D107" s="970"/>
      <c r="E107" s="970"/>
      <c r="F107" s="970"/>
      <c r="G107" s="970"/>
      <c r="H107" s="970"/>
      <c r="I107" s="970"/>
      <c r="J107" s="970"/>
      <c r="K107" s="970"/>
    </row>
    <row r="108" spans="1:11" ht="12" customHeight="1" x14ac:dyDescent="0.2">
      <c r="A108" s="956" t="str">
        <f>A55</f>
        <v>b/  Recreational catch of adults (coho over 20 inches).</v>
      </c>
      <c r="B108" s="956"/>
      <c r="C108" s="956"/>
      <c r="D108" s="956"/>
      <c r="E108" s="956"/>
      <c r="F108" s="956"/>
      <c r="G108" s="956"/>
      <c r="H108" s="956"/>
      <c r="I108" s="956"/>
      <c r="J108" s="956"/>
      <c r="K108" s="956"/>
    </row>
    <row r="109" spans="1:11" ht="12" customHeight="1" x14ac:dyDescent="0.2">
      <c r="A109" s="946" t="str">
        <f>A56</f>
        <v>c/  Natural escapement and run sizes estimate include fish taken for hatchery brood stock.</v>
      </c>
      <c r="B109" s="946"/>
      <c r="C109" s="946"/>
      <c r="D109" s="946"/>
      <c r="E109" s="946"/>
      <c r="F109" s="946"/>
      <c r="G109" s="946"/>
      <c r="H109" s="946"/>
      <c r="I109" s="946"/>
      <c r="J109" s="946"/>
      <c r="K109" s="946"/>
    </row>
    <row r="110" spans="1:11" ht="21.75" customHeight="1" x14ac:dyDescent="0.2">
      <c r="A110" s="946" t="str">
        <f>A57</f>
        <v>d/  In 1997: Recreational fishermen were limited to Chinook only.  Release of adult coho required.  Tribal net fishery used large mesh to minimize coho impacts.</v>
      </c>
      <c r="B110" s="946"/>
      <c r="C110" s="946"/>
      <c r="D110" s="946"/>
      <c r="E110" s="946"/>
      <c r="F110" s="946"/>
      <c r="G110" s="946"/>
      <c r="H110" s="946"/>
      <c r="I110" s="946"/>
      <c r="J110" s="946"/>
      <c r="K110" s="946"/>
    </row>
    <row r="111" spans="1:11" ht="12" customHeight="1" x14ac:dyDescent="0.2">
      <c r="A111" s="946" t="str">
        <f>A58</f>
        <v>e/  In 2002: Sport and tribal gillnet seasons reduced inseason in response to delayed upriver movement of coho caused by extreme low water conditions in October and early November.  Closures were for two weeks.</v>
      </c>
      <c r="B111" s="946"/>
      <c r="C111" s="946"/>
      <c r="D111" s="946"/>
      <c r="E111" s="946"/>
      <c r="F111" s="946"/>
      <c r="G111" s="946"/>
      <c r="H111" s="946"/>
      <c r="I111" s="946"/>
      <c r="J111" s="946"/>
      <c r="K111" s="946"/>
    </row>
    <row r="112" spans="1:11" ht="9.75" customHeight="1" x14ac:dyDescent="0.2">
      <c r="A112" s="946"/>
      <c r="B112" s="946"/>
      <c r="C112" s="946"/>
      <c r="D112" s="946"/>
      <c r="E112" s="946"/>
      <c r="F112" s="946"/>
      <c r="G112" s="946"/>
      <c r="H112" s="946"/>
      <c r="I112" s="946"/>
      <c r="J112" s="946"/>
      <c r="K112" s="946"/>
    </row>
    <row r="113" spans="1:11" ht="11.25" customHeight="1" x14ac:dyDescent="0.2">
      <c r="A113" s="956" t="str">
        <f>A60</f>
        <v xml:space="preserve">f/  Preliminary. </v>
      </c>
      <c r="B113" s="956"/>
      <c r="C113" s="956"/>
      <c r="D113" s="956"/>
      <c r="E113" s="956"/>
      <c r="F113" s="956"/>
      <c r="G113" s="956"/>
      <c r="H113" s="956"/>
      <c r="I113" s="956"/>
      <c r="J113" s="956"/>
      <c r="K113" s="956"/>
    </row>
  </sheetData>
  <customSheetViews>
    <customSheetView guid="{EF5D9E67-CDBC-4DA7-AF4B-457CDBE1825C}" showGridLines="0" printArea="1">
      <pane ySplit="4" topLeftCell="A5" activePane="bottomLeft" state="frozen"/>
      <selection pane="bottomLeft" activeCell="A5" sqref="A5"/>
      <pageMargins left="0" right="0" top="0" bottom="0" header="0" footer="0"/>
      <pageSetup orientation="landscape" r:id="rId1"/>
      <headerFooter alignWithMargins="0"/>
    </customSheetView>
    <customSheetView guid="{803B97A9-0AF5-4FA4-9F0C-810C2BEAFCD3}" showPageBreaks="1" showGridLines="0" showRuler="0">
      <pane ySplit="4" topLeftCell="A118" activePane="bottomLeft" state="frozen"/>
      <selection pane="bottomLeft" activeCell="A118" sqref="A118"/>
      <pageMargins left="0" right="0" top="0" bottom="0" header="0" footer="0"/>
      <pageSetup orientation="landscape" r:id="rId2"/>
      <headerFooter alignWithMargins="0"/>
    </customSheetView>
    <customSheetView guid="{5AE94949-FC73-44C2-96F8-94154186EF22}" showPageBreaks="1" showGridLines="0" showRuler="0">
      <pane ySplit="4" topLeftCell="A5" activePane="bottomLeft" state="frozen"/>
      <selection pane="bottomLeft" activeCell="A5" sqref="A5"/>
      <pageMargins left="0" right="0" top="0" bottom="0" header="0" footer="0"/>
      <pageSetup orientation="landscape" r:id="rId3"/>
      <headerFooter alignWithMargins="0"/>
    </customSheetView>
    <customSheetView guid="{CD5E8C7E-750A-46DA-942B-F5133C1E4099}" showPageBreaks="1" showGridLines="0" showRuler="0">
      <pane ySplit="4" topLeftCell="A5" activePane="bottomLeft" state="frozen"/>
      <selection pane="bottomLeft" activeCell="A5" sqref="A5"/>
      <pageMargins left="0" right="0" top="0" bottom="0" header="0" footer="0"/>
      <pageSetup orientation="landscape" r:id="rId4"/>
      <headerFooter alignWithMargins="0"/>
    </customSheetView>
    <customSheetView guid="{BBF7E6D9-D6DC-4A8E-B6D8-078D86A9ABA9}" showPageBreaks="1" showGridLines="0" showRuler="0">
      <pane ySplit="4" topLeftCell="A118" activePane="bottomLeft" state="frozen"/>
      <selection pane="bottomLeft" activeCell="A118" sqref="A118"/>
      <pageMargins left="0" right="0" top="0" bottom="0" header="0" footer="0"/>
      <pageSetup orientation="landscape" r:id="rId5"/>
      <headerFooter alignWithMargins="0"/>
    </customSheetView>
    <customSheetView guid="{622B48C2-7B56-4B1F-A7B4-4660CCA8C989}" showPageBreaks="1" showGridLines="0" printArea="1" showRuler="0">
      <pane ySplit="4" topLeftCell="A19" activePane="bottomLeft" state="frozen"/>
      <selection pane="bottomLeft" activeCell="L24" sqref="L24"/>
      <pageMargins left="0" right="0" top="0" bottom="0" header="0" footer="0"/>
      <pageSetup orientation="landscape" r:id="rId6"/>
      <headerFooter alignWithMargins="0"/>
    </customSheetView>
    <customSheetView guid="{1BB9C890-5E21-46C2-BAFE-D361E72979A8}" showPageBreaks="1" showGridLines="0" printArea="1" showRuler="0">
      <pane ySplit="4" topLeftCell="A91" activePane="bottomLeft" state="frozen"/>
      <selection pane="bottomLeft" activeCell="D93" sqref="D93"/>
      <pageMargins left="0" right="0" top="0" bottom="0" header="0" footer="0"/>
      <pageSetup orientation="landscape" r:id="rId7"/>
      <headerFooter alignWithMargins="0"/>
    </customSheetView>
    <customSheetView guid="{CBDD6A68-2B40-41C7-BE8F-235A878832D4}" showGridLines="0" showRuler="0">
      <pane ySplit="4" topLeftCell="A5" activePane="bottomLeft" state="frozen"/>
      <selection pane="bottomLeft" activeCell="K34" sqref="B5:K34"/>
      <pageMargins left="0" right="0" top="0" bottom="0" header="0" footer="0"/>
      <pageSetup orientation="landscape" r:id="rId8"/>
      <headerFooter alignWithMargins="0"/>
    </customSheetView>
    <customSheetView guid="{4E64E44E-C413-40AC-A3E9-46A65E2E50C1}" showPageBreaks="1" showGridLines="0" printArea="1" showRuler="0">
      <pane ySplit="4" topLeftCell="A5" activePane="bottomLeft" state="frozen"/>
      <selection pane="bottomLeft" activeCell="A5" sqref="A5"/>
      <pageMargins left="0" right="0" top="0" bottom="0" header="0" footer="0"/>
      <pageSetup orientation="landscape" r:id="rId9"/>
      <headerFooter alignWithMargins="0"/>
    </customSheetView>
    <customSheetView guid="{5AF37BD3-DE11-4EB0-B468-40F0C613EAAC}" showPageBreaks="1" showGridLines="0" showRuler="0">
      <pane ySplit="4" topLeftCell="A92" activePane="bottomLeft" state="frozen"/>
      <selection pane="bottomLeft" activeCell="F102" sqref="F102"/>
      <pageMargins left="0" right="0" top="0" bottom="0" header="0" footer="0"/>
      <pageSetup orientation="landscape" r:id="rId10"/>
      <headerFooter alignWithMargins="0"/>
    </customSheetView>
    <customSheetView guid="{8B1E0859-77EF-4DDB-A81F-104DBA348B31}" showPageBreaks="1" showGridLines="0" printArea="1">
      <pane ySplit="4" topLeftCell="A62" activePane="bottomLeft" state="frozen"/>
      <selection pane="bottomLeft" activeCell="B36" sqref="B36:K38"/>
      <pageMargins left="0" right="0" top="0" bottom="0" header="0" footer="0"/>
      <pageSetup orientation="landscape" r:id="rId11"/>
      <headerFooter alignWithMargins="0"/>
    </customSheetView>
    <customSheetView guid="{56968ECB-F4FE-477A-8A39-9E820F23F3B6}" showPageBreaks="1" showGridLines="0" printArea="1">
      <pane ySplit="4" topLeftCell="A104" activePane="bottomLeft" state="frozen"/>
      <selection pane="bottomLeft" activeCell="I36" sqref="I36:I37"/>
      <pageMargins left="0" right="0" top="0" bottom="0" header="0" footer="0"/>
      <pageSetup orientation="landscape" r:id="rId12"/>
      <headerFooter alignWithMargins="0"/>
    </customSheetView>
    <customSheetView guid="{951E20F6-66AF-4739-924D-9C0B166AA065}" showPageBreaks="1" showGridLines="0" showRuler="0">
      <pane ySplit="4" topLeftCell="A118" activePane="bottomLeft" state="frozen"/>
      <selection pane="bottomLeft" activeCell="A118" sqref="A118"/>
      <pageMargins left="0" right="0" top="0" bottom="0" header="0" footer="0"/>
      <pageSetup orientation="landscape" r:id="rId13"/>
      <headerFooter alignWithMargins="0"/>
    </customSheetView>
  </customSheetViews>
  <mergeCells count="24">
    <mergeCell ref="A113:K113"/>
    <mergeCell ref="A109:K109"/>
    <mergeCell ref="F3:G3"/>
    <mergeCell ref="I3:K3"/>
    <mergeCell ref="A58:K59"/>
    <mergeCell ref="A60:K60"/>
    <mergeCell ref="A57:K57"/>
    <mergeCell ref="A54:K54"/>
    <mergeCell ref="A55:K55"/>
    <mergeCell ref="A56:K56"/>
    <mergeCell ref="A111:K112"/>
    <mergeCell ref="A110:K110"/>
    <mergeCell ref="A107:K107"/>
    <mergeCell ref="A108:K108"/>
    <mergeCell ref="B84:D84"/>
    <mergeCell ref="A85:A86"/>
    <mergeCell ref="C85:C86"/>
    <mergeCell ref="F85:G85"/>
    <mergeCell ref="I85:K85"/>
    <mergeCell ref="A1:K1"/>
    <mergeCell ref="A3:A4"/>
    <mergeCell ref="B2:D2"/>
    <mergeCell ref="C3:C4"/>
    <mergeCell ref="A83:K83"/>
  </mergeCells>
  <phoneticPr fontId="0" type="noConversion"/>
  <pageMargins left="1" right="1" top="1" bottom="1" header="0.5" footer="0.5"/>
  <pageSetup orientation="landscape" r:id="rId14"/>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L108"/>
  <sheetViews>
    <sheetView showGridLines="0" zoomScaleNormal="100" zoomScaleSheetLayoutView="100" workbookViewId="0">
      <pane ySplit="4" topLeftCell="A16" activePane="bottomLeft" state="frozen"/>
      <selection activeCell="J81" sqref="J81"/>
      <selection pane="bottomLeft" activeCell="K5" sqref="K5:K52"/>
    </sheetView>
  </sheetViews>
  <sheetFormatPr defaultColWidth="9.1796875" defaultRowHeight="12" customHeight="1" x14ac:dyDescent="0.2"/>
  <cols>
    <col min="1" max="1" width="10.7265625" style="63" customWidth="1"/>
    <col min="2" max="4" width="10.7265625" style="5" customWidth="1"/>
    <col min="5" max="5" width="1.7265625" style="5" customWidth="1"/>
    <col min="6" max="7" width="10.7265625" style="5" customWidth="1"/>
    <col min="8" max="8" width="1.7265625" style="5" customWidth="1"/>
    <col min="9" max="12" width="10.7265625" style="5" customWidth="1"/>
    <col min="13" max="16384" width="9.1796875" style="112"/>
  </cols>
  <sheetData>
    <row r="1" spans="1:12" ht="12" customHeight="1" x14ac:dyDescent="0.2">
      <c r="A1" s="1032" t="s">
        <v>758</v>
      </c>
      <c r="B1" s="1032"/>
      <c r="C1" s="1032"/>
      <c r="D1" s="1032"/>
      <c r="E1" s="1032"/>
      <c r="F1" s="1032"/>
      <c r="G1" s="1032"/>
      <c r="H1" s="1032"/>
      <c r="I1" s="1032"/>
      <c r="J1" s="1032"/>
      <c r="K1" s="1032"/>
    </row>
    <row r="2" spans="1:12" ht="12" customHeight="1" x14ac:dyDescent="0.2">
      <c r="A2" s="53"/>
      <c r="B2" s="1042" t="s">
        <v>689</v>
      </c>
      <c r="C2" s="1042"/>
      <c r="D2" s="1042"/>
      <c r="E2" s="4"/>
      <c r="F2" s="112"/>
      <c r="G2" s="112"/>
      <c r="H2" s="4"/>
      <c r="I2" s="112"/>
      <c r="J2" s="112"/>
      <c r="K2" s="112"/>
    </row>
    <row r="3" spans="1:12" ht="12" customHeight="1" x14ac:dyDescent="0.2">
      <c r="A3" s="940" t="s">
        <v>8</v>
      </c>
      <c r="B3" s="358"/>
      <c r="C3" s="968" t="s">
        <v>759</v>
      </c>
      <c r="D3" s="358"/>
      <c r="E3" s="4"/>
      <c r="F3" s="1042" t="s">
        <v>395</v>
      </c>
      <c r="G3" s="1042"/>
      <c r="H3" s="4"/>
      <c r="I3" s="1042" t="s">
        <v>681</v>
      </c>
      <c r="J3" s="1042"/>
      <c r="K3" s="1042"/>
    </row>
    <row r="4" spans="1:12" ht="12" customHeight="1" x14ac:dyDescent="0.2">
      <c r="A4" s="966"/>
      <c r="B4" s="355" t="s">
        <v>576</v>
      </c>
      <c r="C4" s="969"/>
      <c r="D4" s="355" t="s">
        <v>682</v>
      </c>
      <c r="E4" s="355"/>
      <c r="F4" s="355" t="s">
        <v>578</v>
      </c>
      <c r="G4" s="355" t="s">
        <v>760</v>
      </c>
      <c r="H4" s="355"/>
      <c r="I4" s="355" t="s">
        <v>578</v>
      </c>
      <c r="J4" s="355" t="s">
        <v>761</v>
      </c>
      <c r="K4" s="355" t="s">
        <v>115</v>
      </c>
    </row>
    <row r="5" spans="1:12" ht="12" customHeight="1" x14ac:dyDescent="0.2">
      <c r="A5" s="97">
        <v>1976</v>
      </c>
      <c r="B5" s="129">
        <v>2400</v>
      </c>
      <c r="C5" s="129">
        <v>20</v>
      </c>
      <c r="D5" s="129">
        <v>800</v>
      </c>
      <c r="E5" s="41"/>
      <c r="F5" s="129">
        <v>1300</v>
      </c>
      <c r="G5" s="129">
        <v>1800</v>
      </c>
      <c r="H5" s="41"/>
      <c r="I5" s="129" t="s">
        <v>24</v>
      </c>
      <c r="J5" s="129" t="s">
        <v>24</v>
      </c>
      <c r="K5" s="129">
        <v>4970</v>
      </c>
      <c r="L5" s="170"/>
    </row>
    <row r="6" spans="1:12" ht="12" customHeight="1" x14ac:dyDescent="0.2">
      <c r="A6" s="97">
        <v>1977</v>
      </c>
      <c r="B6" s="129">
        <v>3200</v>
      </c>
      <c r="C6" s="129">
        <v>20</v>
      </c>
      <c r="D6" s="129">
        <v>400</v>
      </c>
      <c r="E6" s="41"/>
      <c r="F6" s="129">
        <v>3800</v>
      </c>
      <c r="G6" s="129">
        <v>900</v>
      </c>
      <c r="H6" s="41"/>
      <c r="I6" s="129" t="s">
        <v>24</v>
      </c>
      <c r="J6" s="129" t="s">
        <v>24</v>
      </c>
      <c r="K6" s="129">
        <v>5393</v>
      </c>
      <c r="L6" s="170"/>
    </row>
    <row r="7" spans="1:12" ht="12" customHeight="1" x14ac:dyDescent="0.2">
      <c r="A7" s="97">
        <v>1978</v>
      </c>
      <c r="B7" s="129">
        <v>3400</v>
      </c>
      <c r="C7" s="129">
        <v>20</v>
      </c>
      <c r="D7" s="129">
        <v>400</v>
      </c>
      <c r="E7" s="41"/>
      <c r="F7" s="129">
        <v>2300</v>
      </c>
      <c r="G7" s="129">
        <v>700</v>
      </c>
      <c r="H7" s="41"/>
      <c r="I7" s="129" t="s">
        <v>24</v>
      </c>
      <c r="J7" s="129" t="s">
        <v>24</v>
      </c>
      <c r="K7" s="129">
        <v>3891</v>
      </c>
      <c r="L7" s="170"/>
    </row>
    <row r="8" spans="1:12" ht="12" customHeight="1" x14ac:dyDescent="0.2">
      <c r="A8" s="97">
        <v>1979</v>
      </c>
      <c r="B8" s="129">
        <v>2600</v>
      </c>
      <c r="C8" s="129">
        <v>20</v>
      </c>
      <c r="D8" s="129">
        <v>200</v>
      </c>
      <c r="E8" s="41"/>
      <c r="F8" s="129">
        <v>2100</v>
      </c>
      <c r="G8" s="129">
        <v>200</v>
      </c>
      <c r="H8" s="41"/>
      <c r="I8" s="129" t="s">
        <v>24</v>
      </c>
      <c r="J8" s="129" t="s">
        <v>24</v>
      </c>
      <c r="K8" s="129">
        <v>2545</v>
      </c>
      <c r="L8" s="170"/>
    </row>
    <row r="9" spans="1:12" ht="12" customHeight="1" x14ac:dyDescent="0.2">
      <c r="A9" s="97">
        <v>1980</v>
      </c>
      <c r="B9" s="129">
        <v>1000</v>
      </c>
      <c r="C9" s="129">
        <v>20</v>
      </c>
      <c r="D9" s="129">
        <v>100</v>
      </c>
      <c r="E9" s="41"/>
      <c r="F9" s="129">
        <v>964</v>
      </c>
      <c r="G9" s="129">
        <v>400</v>
      </c>
      <c r="H9" s="41"/>
      <c r="I9" s="129" t="s">
        <v>24</v>
      </c>
      <c r="J9" s="129" t="s">
        <v>24</v>
      </c>
      <c r="K9" s="129">
        <v>1692</v>
      </c>
      <c r="L9" s="170"/>
    </row>
    <row r="10" spans="1:12" ht="12" customHeight="1" x14ac:dyDescent="0.2">
      <c r="A10" s="97">
        <v>1981</v>
      </c>
      <c r="B10" s="129">
        <v>1000</v>
      </c>
      <c r="C10" s="129">
        <v>20</v>
      </c>
      <c r="D10" s="129">
        <v>100</v>
      </c>
      <c r="E10" s="41"/>
      <c r="F10" s="129">
        <v>815</v>
      </c>
      <c r="G10" s="129">
        <v>300</v>
      </c>
      <c r="H10" s="41"/>
      <c r="I10" s="129" t="s">
        <v>24</v>
      </c>
      <c r="J10" s="129" t="s">
        <v>24</v>
      </c>
      <c r="K10" s="129">
        <v>1416</v>
      </c>
      <c r="L10" s="170"/>
    </row>
    <row r="11" spans="1:12" ht="12" customHeight="1" x14ac:dyDescent="0.2">
      <c r="A11" s="97">
        <v>1982</v>
      </c>
      <c r="B11" s="129">
        <v>1700</v>
      </c>
      <c r="C11" s="129">
        <v>20</v>
      </c>
      <c r="D11" s="129">
        <v>36</v>
      </c>
      <c r="E11" s="41"/>
      <c r="F11" s="129">
        <v>1126</v>
      </c>
      <c r="G11" s="129">
        <v>100</v>
      </c>
      <c r="H11" s="41"/>
      <c r="I11" s="129" t="s">
        <v>24</v>
      </c>
      <c r="J11" s="129" t="s">
        <v>24</v>
      </c>
      <c r="K11" s="129">
        <v>1402</v>
      </c>
      <c r="L11" s="170"/>
    </row>
    <row r="12" spans="1:12" ht="12" customHeight="1" x14ac:dyDescent="0.2">
      <c r="A12" s="97">
        <v>1983</v>
      </c>
      <c r="B12" s="129">
        <v>400</v>
      </c>
      <c r="C12" s="129">
        <v>20</v>
      </c>
      <c r="D12" s="129">
        <v>68</v>
      </c>
      <c r="E12" s="41"/>
      <c r="F12" s="129">
        <v>548</v>
      </c>
      <c r="G12" s="129">
        <v>200</v>
      </c>
      <c r="H12" s="41"/>
      <c r="I12" s="129" t="s">
        <v>24</v>
      </c>
      <c r="J12" s="129" t="s">
        <v>24</v>
      </c>
      <c r="K12" s="129">
        <v>928</v>
      </c>
      <c r="L12" s="170"/>
    </row>
    <row r="13" spans="1:12" ht="12" customHeight="1" x14ac:dyDescent="0.2">
      <c r="A13" s="97">
        <v>1984</v>
      </c>
      <c r="B13" s="129">
        <v>300</v>
      </c>
      <c r="C13" s="129">
        <v>20</v>
      </c>
      <c r="D13" s="129">
        <v>18</v>
      </c>
      <c r="E13" s="41"/>
      <c r="F13" s="129">
        <v>618</v>
      </c>
      <c r="G13" s="129">
        <v>400</v>
      </c>
      <c r="H13" s="41"/>
      <c r="I13" s="129" t="s">
        <v>24</v>
      </c>
      <c r="J13" s="129" t="s">
        <v>24</v>
      </c>
      <c r="K13" s="129">
        <v>1162</v>
      </c>
      <c r="L13" s="170"/>
    </row>
    <row r="14" spans="1:12" ht="12" customHeight="1" x14ac:dyDescent="0.2">
      <c r="A14" s="97">
        <v>1985</v>
      </c>
      <c r="B14" s="129">
        <v>100</v>
      </c>
      <c r="C14" s="129">
        <v>20</v>
      </c>
      <c r="D14" s="129">
        <v>18</v>
      </c>
      <c r="E14" s="41"/>
      <c r="F14" s="129">
        <v>550</v>
      </c>
      <c r="G14" s="129">
        <v>300</v>
      </c>
      <c r="H14" s="41"/>
      <c r="I14" s="129" t="s">
        <v>24</v>
      </c>
      <c r="J14" s="129" t="s">
        <v>24</v>
      </c>
      <c r="K14" s="129">
        <v>910</v>
      </c>
      <c r="L14" s="170"/>
    </row>
    <row r="15" spans="1:12" ht="12" customHeight="1" x14ac:dyDescent="0.2">
      <c r="A15" s="97">
        <v>1986</v>
      </c>
      <c r="B15" s="129">
        <v>400</v>
      </c>
      <c r="C15" s="129">
        <v>20</v>
      </c>
      <c r="D15" s="129">
        <v>74</v>
      </c>
      <c r="E15" s="41"/>
      <c r="F15" s="129">
        <v>853</v>
      </c>
      <c r="G15" s="129">
        <v>300</v>
      </c>
      <c r="H15" s="41"/>
      <c r="I15" s="129" t="s">
        <v>24</v>
      </c>
      <c r="J15" s="129" t="s">
        <v>24</v>
      </c>
      <c r="K15" s="129">
        <v>1336</v>
      </c>
      <c r="L15" s="170"/>
    </row>
    <row r="16" spans="1:12" ht="12" customHeight="1" x14ac:dyDescent="0.2">
      <c r="A16" s="97">
        <v>1987</v>
      </c>
      <c r="B16" s="129">
        <v>1800</v>
      </c>
      <c r="C16" s="129">
        <v>20</v>
      </c>
      <c r="D16" s="129">
        <v>182</v>
      </c>
      <c r="E16" s="41"/>
      <c r="F16" s="129">
        <v>666</v>
      </c>
      <c r="G16" s="129">
        <v>1500</v>
      </c>
      <c r="H16" s="41"/>
      <c r="I16" s="129" t="s">
        <v>24</v>
      </c>
      <c r="J16" s="129" t="s">
        <v>24</v>
      </c>
      <c r="K16" s="129">
        <v>3608</v>
      </c>
      <c r="L16" s="170"/>
    </row>
    <row r="17" spans="1:12" ht="12" customHeight="1" x14ac:dyDescent="0.2">
      <c r="A17" s="97">
        <v>1988</v>
      </c>
      <c r="B17" s="129">
        <v>1968</v>
      </c>
      <c r="C17" s="129">
        <v>20</v>
      </c>
      <c r="D17" s="129">
        <v>431</v>
      </c>
      <c r="E17" s="41"/>
      <c r="F17" s="129">
        <v>2599</v>
      </c>
      <c r="G17" s="129">
        <v>1200</v>
      </c>
      <c r="H17" s="41"/>
      <c r="I17" s="129">
        <v>3943</v>
      </c>
      <c r="J17" s="129">
        <v>2275</v>
      </c>
      <c r="K17" s="129">
        <v>6218</v>
      </c>
      <c r="L17" s="170" t="b">
        <f t="shared" ref="L17:L52" si="0">(I17+J17)=K17</f>
        <v>1</v>
      </c>
    </row>
    <row r="18" spans="1:12" ht="12" customHeight="1" x14ac:dyDescent="0.2">
      <c r="A18" s="97">
        <v>1989</v>
      </c>
      <c r="B18" s="129">
        <v>2255</v>
      </c>
      <c r="C18" s="129">
        <v>25</v>
      </c>
      <c r="D18" s="129">
        <v>277</v>
      </c>
      <c r="E18" s="41"/>
      <c r="F18" s="129">
        <v>2407</v>
      </c>
      <c r="G18" s="129">
        <v>1150</v>
      </c>
      <c r="H18" s="41"/>
      <c r="I18" s="129">
        <v>3472</v>
      </c>
      <c r="J18" s="129">
        <v>2642</v>
      </c>
      <c r="K18" s="129">
        <v>6114</v>
      </c>
      <c r="L18" s="170" t="b">
        <f t="shared" si="0"/>
        <v>1</v>
      </c>
    </row>
    <row r="19" spans="1:12" ht="12" customHeight="1" x14ac:dyDescent="0.2">
      <c r="A19" s="97">
        <v>1990</v>
      </c>
      <c r="B19" s="129">
        <v>1730</v>
      </c>
      <c r="C19" s="129">
        <v>25</v>
      </c>
      <c r="D19" s="129">
        <v>326</v>
      </c>
      <c r="E19" s="41"/>
      <c r="F19" s="129">
        <v>1483</v>
      </c>
      <c r="G19" s="129">
        <v>867</v>
      </c>
      <c r="H19" s="41"/>
      <c r="I19" s="129">
        <v>1840</v>
      </c>
      <c r="J19" s="129">
        <v>2591</v>
      </c>
      <c r="K19" s="129">
        <v>4431</v>
      </c>
      <c r="L19" s="170" t="b">
        <f t="shared" si="0"/>
        <v>1</v>
      </c>
    </row>
    <row r="20" spans="1:12" ht="12" customHeight="1" x14ac:dyDescent="0.2">
      <c r="A20" s="339">
        <v>1991</v>
      </c>
      <c r="B20" s="129">
        <v>1271</v>
      </c>
      <c r="C20" s="129">
        <v>25</v>
      </c>
      <c r="D20" s="129">
        <v>381</v>
      </c>
      <c r="E20" s="41"/>
      <c r="F20" s="129">
        <v>1188</v>
      </c>
      <c r="G20" s="129">
        <v>781</v>
      </c>
      <c r="H20" s="41"/>
      <c r="I20" s="129">
        <v>1500</v>
      </c>
      <c r="J20" s="129">
        <v>2146</v>
      </c>
      <c r="K20" s="129">
        <v>3646</v>
      </c>
      <c r="L20" s="170" t="b">
        <f t="shared" si="0"/>
        <v>1</v>
      </c>
    </row>
    <row r="21" spans="1:12" ht="12" customHeight="1" x14ac:dyDescent="0.2">
      <c r="A21" s="339">
        <v>1992</v>
      </c>
      <c r="B21" s="129">
        <v>917</v>
      </c>
      <c r="C21" s="129">
        <v>25</v>
      </c>
      <c r="D21" s="129">
        <v>295</v>
      </c>
      <c r="E21" s="41"/>
      <c r="F21" s="129">
        <v>1009</v>
      </c>
      <c r="G21" s="129">
        <v>1540</v>
      </c>
      <c r="H21" s="41"/>
      <c r="I21" s="129">
        <v>1271</v>
      </c>
      <c r="J21" s="129">
        <v>2515</v>
      </c>
      <c r="K21" s="129">
        <v>3786</v>
      </c>
      <c r="L21" s="170" t="b">
        <f t="shared" si="0"/>
        <v>1</v>
      </c>
    </row>
    <row r="22" spans="1:12" ht="12" customHeight="1" x14ac:dyDescent="0.2">
      <c r="A22" s="339">
        <v>1993</v>
      </c>
      <c r="B22" s="129">
        <v>1237</v>
      </c>
      <c r="C22" s="129">
        <v>25</v>
      </c>
      <c r="D22" s="129">
        <v>367</v>
      </c>
      <c r="E22" s="41"/>
      <c r="F22" s="129">
        <v>1292</v>
      </c>
      <c r="G22" s="129">
        <v>866</v>
      </c>
      <c r="H22" s="41"/>
      <c r="I22" s="129">
        <v>1531</v>
      </c>
      <c r="J22" s="129">
        <v>2256</v>
      </c>
      <c r="K22" s="129">
        <v>3787</v>
      </c>
      <c r="L22" s="170" t="b">
        <f t="shared" si="0"/>
        <v>1</v>
      </c>
    </row>
    <row r="23" spans="1:12" ht="12" customHeight="1" x14ac:dyDescent="0.2">
      <c r="A23" s="339">
        <v>1994</v>
      </c>
      <c r="B23" s="129">
        <v>570</v>
      </c>
      <c r="C23" s="129">
        <v>25</v>
      </c>
      <c r="D23" s="129">
        <v>79</v>
      </c>
      <c r="E23" s="41"/>
      <c r="F23" s="129">
        <v>974</v>
      </c>
      <c r="G23" s="129">
        <v>537</v>
      </c>
      <c r="H23" s="41"/>
      <c r="I23" s="129">
        <v>1187</v>
      </c>
      <c r="J23" s="129">
        <v>998</v>
      </c>
      <c r="K23" s="129">
        <v>2185</v>
      </c>
      <c r="L23" s="170" t="b">
        <f t="shared" si="0"/>
        <v>1</v>
      </c>
    </row>
    <row r="24" spans="1:12" ht="12" customHeight="1" x14ac:dyDescent="0.2">
      <c r="A24" s="339">
        <v>1995</v>
      </c>
      <c r="B24" s="129">
        <v>471</v>
      </c>
      <c r="C24" s="129">
        <v>25</v>
      </c>
      <c r="D24" s="129">
        <v>341</v>
      </c>
      <c r="E24" s="41"/>
      <c r="F24" s="129">
        <v>1333</v>
      </c>
      <c r="G24" s="129">
        <v>438</v>
      </c>
      <c r="H24" s="41"/>
      <c r="I24" s="129">
        <v>1731</v>
      </c>
      <c r="J24" s="129">
        <v>877</v>
      </c>
      <c r="K24" s="129">
        <v>2608</v>
      </c>
      <c r="L24" s="170" t="b">
        <f t="shared" si="0"/>
        <v>1</v>
      </c>
    </row>
    <row r="25" spans="1:12" ht="12" customHeight="1" x14ac:dyDescent="0.2">
      <c r="A25" s="339">
        <v>1996</v>
      </c>
      <c r="B25" s="129">
        <v>136</v>
      </c>
      <c r="C25" s="129">
        <v>50</v>
      </c>
      <c r="D25" s="129">
        <v>257</v>
      </c>
      <c r="E25" s="41"/>
      <c r="F25" s="129">
        <v>1170</v>
      </c>
      <c r="G25" s="129">
        <v>226</v>
      </c>
      <c r="H25" s="41"/>
      <c r="I25" s="129">
        <v>1388</v>
      </c>
      <c r="J25" s="129">
        <v>426</v>
      </c>
      <c r="K25" s="129">
        <v>1814</v>
      </c>
      <c r="L25" s="170" t="b">
        <f t="shared" si="0"/>
        <v>1</v>
      </c>
    </row>
    <row r="26" spans="1:12" ht="12" customHeight="1" x14ac:dyDescent="0.2">
      <c r="A26" s="97">
        <v>1997</v>
      </c>
      <c r="B26" s="129">
        <v>106</v>
      </c>
      <c r="C26" s="129">
        <v>50</v>
      </c>
      <c r="D26" s="129">
        <v>263</v>
      </c>
      <c r="E26" s="41"/>
      <c r="F26" s="129">
        <v>890</v>
      </c>
      <c r="G26" s="129">
        <v>198</v>
      </c>
      <c r="H26" s="41"/>
      <c r="I26" s="129">
        <v>1177</v>
      </c>
      <c r="J26" s="129">
        <v>305</v>
      </c>
      <c r="K26" s="129">
        <v>1482</v>
      </c>
      <c r="L26" s="170" t="b">
        <f t="shared" si="0"/>
        <v>1</v>
      </c>
    </row>
    <row r="27" spans="1:12" ht="12" customHeight="1" x14ac:dyDescent="0.2">
      <c r="A27" s="339">
        <v>1998</v>
      </c>
      <c r="B27" s="129">
        <v>199</v>
      </c>
      <c r="C27" s="129">
        <v>50</v>
      </c>
      <c r="D27" s="129">
        <v>128</v>
      </c>
      <c r="E27" s="41"/>
      <c r="F27" s="129">
        <v>1599</v>
      </c>
      <c r="G27" s="129">
        <v>247</v>
      </c>
      <c r="H27" s="41"/>
      <c r="I27" s="129">
        <v>1829</v>
      </c>
      <c r="J27" s="129">
        <v>369</v>
      </c>
      <c r="K27" s="129">
        <v>2198</v>
      </c>
      <c r="L27" s="170" t="b">
        <f t="shared" si="0"/>
        <v>1</v>
      </c>
    </row>
    <row r="28" spans="1:12" ht="12" customHeight="1" x14ac:dyDescent="0.2">
      <c r="A28" s="97">
        <v>1999</v>
      </c>
      <c r="B28" s="129">
        <v>368</v>
      </c>
      <c r="C28" s="129">
        <v>50</v>
      </c>
      <c r="D28" s="129">
        <v>238</v>
      </c>
      <c r="E28" s="41"/>
      <c r="F28" s="129">
        <v>713</v>
      </c>
      <c r="G28" s="129">
        <v>596</v>
      </c>
      <c r="H28" s="41"/>
      <c r="I28" s="129">
        <v>818</v>
      </c>
      <c r="J28" s="129">
        <v>1147</v>
      </c>
      <c r="K28" s="129">
        <v>1965</v>
      </c>
      <c r="L28" s="170" t="b">
        <f t="shared" si="0"/>
        <v>1</v>
      </c>
    </row>
    <row r="29" spans="1:12" ht="12" customHeight="1" x14ac:dyDescent="0.2">
      <c r="A29" s="97">
        <v>2000</v>
      </c>
      <c r="B29" s="129">
        <v>254</v>
      </c>
      <c r="C29" s="129">
        <v>50</v>
      </c>
      <c r="D29" s="129">
        <v>307</v>
      </c>
      <c r="E29" s="41"/>
      <c r="F29" s="129">
        <v>989</v>
      </c>
      <c r="G29" s="129">
        <v>227</v>
      </c>
      <c r="H29" s="41"/>
      <c r="I29" s="129">
        <v>1149</v>
      </c>
      <c r="J29" s="129">
        <v>678</v>
      </c>
      <c r="K29" s="129">
        <v>1827</v>
      </c>
      <c r="L29" s="170" t="b">
        <f t="shared" si="0"/>
        <v>1</v>
      </c>
    </row>
    <row r="30" spans="1:12" ht="12" customHeight="1" x14ac:dyDescent="0.2">
      <c r="A30" s="97">
        <v>2001</v>
      </c>
      <c r="B30" s="129">
        <v>330</v>
      </c>
      <c r="C30" s="129">
        <v>50</v>
      </c>
      <c r="D30" s="129">
        <v>353</v>
      </c>
      <c r="E30" s="41"/>
      <c r="F30" s="129">
        <v>1225</v>
      </c>
      <c r="G30" s="129">
        <v>973</v>
      </c>
      <c r="H30" s="41"/>
      <c r="I30" s="129">
        <v>1399</v>
      </c>
      <c r="J30" s="129">
        <v>1515</v>
      </c>
      <c r="K30" s="129">
        <v>2914</v>
      </c>
      <c r="L30" s="170" t="b">
        <f t="shared" si="0"/>
        <v>1</v>
      </c>
    </row>
    <row r="31" spans="1:12" ht="12" customHeight="1" x14ac:dyDescent="0.2">
      <c r="A31" s="97">
        <v>2002</v>
      </c>
      <c r="B31" s="129">
        <v>419</v>
      </c>
      <c r="C31" s="129">
        <v>50</v>
      </c>
      <c r="D31" s="129">
        <v>367</v>
      </c>
      <c r="E31" s="41"/>
      <c r="F31" s="129">
        <v>1002</v>
      </c>
      <c r="G31" s="129">
        <v>836</v>
      </c>
      <c r="H31" s="41"/>
      <c r="I31" s="129">
        <v>1100</v>
      </c>
      <c r="J31" s="129">
        <v>1573</v>
      </c>
      <c r="K31" s="129">
        <v>2673</v>
      </c>
      <c r="L31" s="170" t="b">
        <f t="shared" si="0"/>
        <v>1</v>
      </c>
    </row>
    <row r="32" spans="1:12" ht="12" customHeight="1" x14ac:dyDescent="0.2">
      <c r="A32" s="97">
        <v>2003</v>
      </c>
      <c r="B32" s="129">
        <v>184</v>
      </c>
      <c r="C32" s="129">
        <v>50</v>
      </c>
      <c r="D32" s="129">
        <v>343</v>
      </c>
      <c r="E32" s="41"/>
      <c r="F32" s="129">
        <v>1219</v>
      </c>
      <c r="G32" s="129">
        <v>1250</v>
      </c>
      <c r="H32" s="41"/>
      <c r="I32" s="129">
        <v>1308</v>
      </c>
      <c r="J32" s="129">
        <v>1738</v>
      </c>
      <c r="K32" s="129">
        <v>3046</v>
      </c>
      <c r="L32" s="170" t="b">
        <f t="shared" si="0"/>
        <v>1</v>
      </c>
    </row>
    <row r="33" spans="1:12" ht="12" customHeight="1" x14ac:dyDescent="0.2">
      <c r="A33" s="97">
        <v>2004</v>
      </c>
      <c r="B33" s="129">
        <v>217</v>
      </c>
      <c r="C33" s="129">
        <v>50</v>
      </c>
      <c r="D33" s="129">
        <v>341</v>
      </c>
      <c r="E33" s="41"/>
      <c r="F33" s="129">
        <v>1093</v>
      </c>
      <c r="G33" s="129">
        <v>763</v>
      </c>
      <c r="H33" s="41"/>
      <c r="I33" s="129">
        <v>1259</v>
      </c>
      <c r="J33" s="129">
        <v>1195</v>
      </c>
      <c r="K33" s="129">
        <v>2454</v>
      </c>
      <c r="L33" s="170" t="b">
        <f t="shared" si="0"/>
        <v>1</v>
      </c>
    </row>
    <row r="34" spans="1:12" ht="12" customHeight="1" x14ac:dyDescent="0.2">
      <c r="A34" s="97">
        <v>2005</v>
      </c>
      <c r="B34" s="129">
        <v>332</v>
      </c>
      <c r="C34" s="129">
        <v>3</v>
      </c>
      <c r="D34" s="129">
        <v>479</v>
      </c>
      <c r="E34" s="41"/>
      <c r="F34" s="129">
        <v>876</v>
      </c>
      <c r="G34" s="129">
        <v>801</v>
      </c>
      <c r="H34" s="41"/>
      <c r="I34" s="129">
        <v>1033</v>
      </c>
      <c r="J34" s="129">
        <v>1467</v>
      </c>
      <c r="K34" s="129">
        <v>2500</v>
      </c>
      <c r="L34" s="170" t="b">
        <f t="shared" si="0"/>
        <v>1</v>
      </c>
    </row>
    <row r="35" spans="1:12" ht="12" customHeight="1" x14ac:dyDescent="0.2">
      <c r="A35" s="97">
        <v>2006</v>
      </c>
      <c r="B35" s="129">
        <v>688</v>
      </c>
      <c r="C35" s="129">
        <v>0</v>
      </c>
      <c r="D35" s="129">
        <v>318</v>
      </c>
      <c r="E35" s="41"/>
      <c r="F35" s="129">
        <v>553</v>
      </c>
      <c r="G35" s="129">
        <v>1032</v>
      </c>
      <c r="H35" s="41"/>
      <c r="I35" s="129">
        <v>604</v>
      </c>
      <c r="J35" s="129">
        <v>1987</v>
      </c>
      <c r="K35" s="129">
        <v>2591</v>
      </c>
      <c r="L35" s="170" t="b">
        <f t="shared" si="0"/>
        <v>1</v>
      </c>
    </row>
    <row r="36" spans="1:12" ht="12" customHeight="1" x14ac:dyDescent="0.2">
      <c r="A36" s="97">
        <v>2007</v>
      </c>
      <c r="B36" s="129">
        <v>800</v>
      </c>
      <c r="C36" s="129">
        <v>0</v>
      </c>
      <c r="D36" s="129">
        <v>180</v>
      </c>
      <c r="E36" s="41"/>
      <c r="F36" s="129">
        <v>502</v>
      </c>
      <c r="G36" s="129">
        <v>1007</v>
      </c>
      <c r="H36" s="41"/>
      <c r="I36" s="129">
        <v>568</v>
      </c>
      <c r="J36" s="129">
        <v>1921</v>
      </c>
      <c r="K36" s="129">
        <v>2489</v>
      </c>
      <c r="L36" s="170" t="b">
        <f t="shared" si="0"/>
        <v>1</v>
      </c>
    </row>
    <row r="37" spans="1:12" ht="12" customHeight="1" x14ac:dyDescent="0.2">
      <c r="A37" s="97">
        <v>2008</v>
      </c>
      <c r="B37" s="129">
        <v>993</v>
      </c>
      <c r="C37" s="129">
        <v>40</v>
      </c>
      <c r="D37" s="129">
        <v>223</v>
      </c>
      <c r="E37" s="41"/>
      <c r="F37" s="129">
        <v>949</v>
      </c>
      <c r="G37" s="129">
        <v>796</v>
      </c>
      <c r="H37" s="41"/>
      <c r="I37" s="129">
        <v>1081</v>
      </c>
      <c r="J37" s="129">
        <v>1920</v>
      </c>
      <c r="K37" s="129">
        <f>SUM(I37:J37)</f>
        <v>3001</v>
      </c>
      <c r="L37" s="170" t="b">
        <f>(I37+J37)=K37</f>
        <v>1</v>
      </c>
    </row>
    <row r="38" spans="1:12" ht="12" customHeight="1" x14ac:dyDescent="0.2">
      <c r="A38" s="97">
        <v>2009</v>
      </c>
      <c r="B38" s="129">
        <v>483</v>
      </c>
      <c r="C38" s="129">
        <v>30</v>
      </c>
      <c r="D38" s="129">
        <v>192</v>
      </c>
      <c r="E38" s="41"/>
      <c r="F38" s="129">
        <v>646</v>
      </c>
      <c r="G38" s="129">
        <v>722</v>
      </c>
      <c r="H38" s="41"/>
      <c r="I38" s="129">
        <v>772</v>
      </c>
      <c r="J38" s="129">
        <v>1301</v>
      </c>
      <c r="K38" s="129">
        <f t="shared" ref="K38:K47" si="1">SUM(I38:J38)</f>
        <v>2073</v>
      </c>
      <c r="L38" s="170" t="b">
        <f t="shared" si="0"/>
        <v>1</v>
      </c>
    </row>
    <row r="39" spans="1:12" ht="12" customHeight="1" x14ac:dyDescent="0.2">
      <c r="A39" s="97">
        <v>2010</v>
      </c>
      <c r="B39" s="129">
        <v>567</v>
      </c>
      <c r="C39" s="129">
        <v>0</v>
      </c>
      <c r="D39" s="129">
        <v>233</v>
      </c>
      <c r="E39" s="41"/>
      <c r="F39" s="129">
        <v>815</v>
      </c>
      <c r="G39" s="129">
        <v>880</v>
      </c>
      <c r="H39" s="41"/>
      <c r="I39" s="129">
        <v>941</v>
      </c>
      <c r="J39" s="129">
        <v>1554</v>
      </c>
      <c r="K39" s="129">
        <f t="shared" si="1"/>
        <v>2495</v>
      </c>
      <c r="L39" s="170" t="b">
        <f t="shared" si="0"/>
        <v>1</v>
      </c>
    </row>
    <row r="40" spans="1:12" ht="12" customHeight="1" x14ac:dyDescent="0.2">
      <c r="A40" s="97">
        <v>2011</v>
      </c>
      <c r="B40" s="129">
        <v>599</v>
      </c>
      <c r="C40" s="129">
        <v>41</v>
      </c>
      <c r="D40" s="129">
        <v>659</v>
      </c>
      <c r="E40" s="41"/>
      <c r="F40" s="129">
        <v>587</v>
      </c>
      <c r="G40" s="129">
        <v>696</v>
      </c>
      <c r="H40" s="41"/>
      <c r="I40" s="129">
        <v>823</v>
      </c>
      <c r="J40" s="129">
        <v>1759</v>
      </c>
      <c r="K40" s="129">
        <f t="shared" si="1"/>
        <v>2582</v>
      </c>
      <c r="L40" s="170" t="b">
        <f t="shared" si="0"/>
        <v>1</v>
      </c>
    </row>
    <row r="41" spans="1:12" ht="12" customHeight="1" x14ac:dyDescent="0.2">
      <c r="A41" s="97">
        <v>2012</v>
      </c>
      <c r="B41" s="129">
        <v>880</v>
      </c>
      <c r="C41" s="129">
        <v>20</v>
      </c>
      <c r="D41" s="129">
        <v>640</v>
      </c>
      <c r="E41" s="41"/>
      <c r="F41" s="129">
        <v>785</v>
      </c>
      <c r="G41" s="129">
        <v>437</v>
      </c>
      <c r="H41" s="41"/>
      <c r="I41" s="129">
        <v>881</v>
      </c>
      <c r="J41" s="129">
        <v>1881</v>
      </c>
      <c r="K41" s="129">
        <f t="shared" si="1"/>
        <v>2762</v>
      </c>
      <c r="L41" s="170" t="b">
        <f t="shared" si="0"/>
        <v>1</v>
      </c>
    </row>
    <row r="42" spans="1:12" ht="12" customHeight="1" x14ac:dyDescent="0.2">
      <c r="A42" s="97">
        <v>2013</v>
      </c>
      <c r="B42" s="129">
        <v>1204</v>
      </c>
      <c r="C42" s="129">
        <v>0</v>
      </c>
      <c r="D42" s="129">
        <v>803</v>
      </c>
      <c r="E42" s="41"/>
      <c r="F42" s="129">
        <v>968</v>
      </c>
      <c r="G42" s="129">
        <v>528</v>
      </c>
      <c r="H42" s="41"/>
      <c r="I42" s="129">
        <v>1123</v>
      </c>
      <c r="J42" s="129">
        <v>2380</v>
      </c>
      <c r="K42" s="129">
        <f t="shared" si="1"/>
        <v>3503</v>
      </c>
      <c r="L42" s="170" t="b">
        <f t="shared" si="0"/>
        <v>1</v>
      </c>
    </row>
    <row r="43" spans="1:12" ht="12" customHeight="1" x14ac:dyDescent="0.2">
      <c r="A43" s="97">
        <v>2014</v>
      </c>
      <c r="B43" s="129">
        <v>714</v>
      </c>
      <c r="C43" s="129">
        <v>0</v>
      </c>
      <c r="D43" s="129">
        <v>481</v>
      </c>
      <c r="E43" s="41"/>
      <c r="F43" s="129">
        <v>625</v>
      </c>
      <c r="G43" s="129">
        <v>342</v>
      </c>
      <c r="H43" s="41"/>
      <c r="I43" s="129">
        <v>832</v>
      </c>
      <c r="J43" s="129">
        <v>1330</v>
      </c>
      <c r="K43" s="129">
        <f t="shared" si="1"/>
        <v>2162</v>
      </c>
      <c r="L43" s="170" t="b">
        <f t="shared" si="0"/>
        <v>1</v>
      </c>
    </row>
    <row r="44" spans="1:12" ht="12" customHeight="1" x14ac:dyDescent="0.2">
      <c r="A44" s="97">
        <v>2015</v>
      </c>
      <c r="B44" s="129">
        <v>1075</v>
      </c>
      <c r="C44" s="129">
        <v>0</v>
      </c>
      <c r="D44" s="129">
        <v>556</v>
      </c>
      <c r="E44" s="41"/>
      <c r="F44" s="129">
        <v>783</v>
      </c>
      <c r="G44" s="129">
        <v>505</v>
      </c>
      <c r="H44" s="41"/>
      <c r="I44" s="129">
        <v>995</v>
      </c>
      <c r="J44" s="129">
        <v>1924</v>
      </c>
      <c r="K44" s="129">
        <f t="shared" si="1"/>
        <v>2919</v>
      </c>
      <c r="L44" s="170" t="b">
        <f t="shared" si="0"/>
        <v>1</v>
      </c>
    </row>
    <row r="45" spans="1:12" ht="12" customHeight="1" x14ac:dyDescent="0.2">
      <c r="A45" s="97">
        <v>2016</v>
      </c>
      <c r="B45" s="129">
        <v>1374</v>
      </c>
      <c r="C45" s="129">
        <v>15</v>
      </c>
      <c r="D45" s="129">
        <v>480</v>
      </c>
      <c r="E45" s="41"/>
      <c r="F45" s="129">
        <v>871</v>
      </c>
      <c r="G45" s="129">
        <v>745</v>
      </c>
      <c r="H45" s="41"/>
      <c r="I45" s="129">
        <v>1142</v>
      </c>
      <c r="J45" s="129">
        <v>2343</v>
      </c>
      <c r="K45" s="129">
        <f t="shared" si="1"/>
        <v>3485</v>
      </c>
      <c r="L45" s="170" t="b">
        <f t="shared" si="0"/>
        <v>1</v>
      </c>
    </row>
    <row r="46" spans="1:12" ht="12.75" customHeight="1" x14ac:dyDescent="0.2">
      <c r="A46" s="97">
        <v>2017</v>
      </c>
      <c r="B46" s="129">
        <v>1239</v>
      </c>
      <c r="C46" s="129">
        <v>60</v>
      </c>
      <c r="D46" s="129">
        <v>929</v>
      </c>
      <c r="E46" s="41"/>
      <c r="F46" s="129">
        <v>1097</v>
      </c>
      <c r="G46" s="129">
        <v>521</v>
      </c>
      <c r="H46" s="41"/>
      <c r="I46" s="129">
        <v>1362</v>
      </c>
      <c r="J46" s="129">
        <v>2484</v>
      </c>
      <c r="K46" s="129">
        <f t="shared" si="1"/>
        <v>3846</v>
      </c>
      <c r="L46" s="170" t="b">
        <f t="shared" si="0"/>
        <v>1</v>
      </c>
    </row>
    <row r="47" spans="1:12" ht="12" customHeight="1" x14ac:dyDescent="0.2">
      <c r="A47" s="97">
        <v>2018</v>
      </c>
      <c r="B47" s="129">
        <v>1426</v>
      </c>
      <c r="C47" s="129">
        <v>10</v>
      </c>
      <c r="D47" s="129">
        <v>820</v>
      </c>
      <c r="E47" s="41"/>
      <c r="F47" s="129">
        <v>990</v>
      </c>
      <c r="G47" s="129">
        <v>602</v>
      </c>
      <c r="H47" s="41"/>
      <c r="I47" s="129">
        <v>1203</v>
      </c>
      <c r="J47" s="129">
        <v>2645</v>
      </c>
      <c r="K47" s="129">
        <f t="shared" si="1"/>
        <v>3848</v>
      </c>
      <c r="L47" s="170" t="b">
        <f>(I47+J47)=K47</f>
        <v>1</v>
      </c>
    </row>
    <row r="48" spans="1:12" ht="12" customHeight="1" x14ac:dyDescent="0.2">
      <c r="A48" s="97">
        <v>2019</v>
      </c>
      <c r="B48" s="129">
        <v>1671</v>
      </c>
      <c r="C48" s="129">
        <v>35</v>
      </c>
      <c r="D48" s="129">
        <v>405</v>
      </c>
      <c r="E48" s="41"/>
      <c r="F48" s="129">
        <v>1442</v>
      </c>
      <c r="G48" s="129">
        <v>823</v>
      </c>
      <c r="H48" s="41"/>
      <c r="I48" s="129">
        <v>1590</v>
      </c>
      <c r="J48" s="129">
        <v>2786</v>
      </c>
      <c r="K48" s="129">
        <v>4376</v>
      </c>
      <c r="L48" s="170" t="b">
        <f t="shared" ref="L48:L51" si="2">(I48+J48)=K48</f>
        <v>1</v>
      </c>
    </row>
    <row r="49" spans="1:12" ht="12" customHeight="1" x14ac:dyDescent="0.2">
      <c r="A49" s="97">
        <v>2020</v>
      </c>
      <c r="B49" s="129">
        <v>801</v>
      </c>
      <c r="C49" s="129">
        <v>0</v>
      </c>
      <c r="D49" s="129">
        <v>491</v>
      </c>
      <c r="E49" s="41"/>
      <c r="F49" s="129">
        <v>942</v>
      </c>
      <c r="G49" s="129">
        <v>742</v>
      </c>
      <c r="H49" s="41"/>
      <c r="I49" s="129">
        <v>1082</v>
      </c>
      <c r="J49" s="129">
        <v>1894</v>
      </c>
      <c r="K49" s="129">
        <v>2976</v>
      </c>
      <c r="L49" s="170" t="b">
        <f>(I49+J49)=K49</f>
        <v>1</v>
      </c>
    </row>
    <row r="50" spans="1:12" ht="12" customHeight="1" x14ac:dyDescent="0.2">
      <c r="A50" s="97">
        <v>2021</v>
      </c>
      <c r="B50" s="129">
        <v>695</v>
      </c>
      <c r="C50" s="129">
        <v>10</v>
      </c>
      <c r="D50" s="129">
        <v>586</v>
      </c>
      <c r="E50" s="41"/>
      <c r="F50" s="129">
        <v>1056</v>
      </c>
      <c r="G50" s="129">
        <v>813</v>
      </c>
      <c r="H50" s="41"/>
      <c r="I50" s="129">
        <v>1130</v>
      </c>
      <c r="J50" s="129">
        <v>2030</v>
      </c>
      <c r="K50" s="129">
        <v>3160</v>
      </c>
      <c r="L50" s="170" t="b">
        <f t="shared" si="2"/>
        <v>1</v>
      </c>
    </row>
    <row r="51" spans="1:12" ht="12" customHeight="1" x14ac:dyDescent="0.2">
      <c r="A51" s="797" t="s">
        <v>762</v>
      </c>
      <c r="B51" s="129">
        <v>1236</v>
      </c>
      <c r="C51" s="129">
        <v>10</v>
      </c>
      <c r="D51" s="129">
        <v>490</v>
      </c>
      <c r="E51" s="41"/>
      <c r="F51" s="129">
        <v>1441</v>
      </c>
      <c r="G51" s="129">
        <v>776</v>
      </c>
      <c r="H51" s="41"/>
      <c r="I51" s="129">
        <v>1658</v>
      </c>
      <c r="J51" s="129">
        <v>2295</v>
      </c>
      <c r="K51" s="129">
        <v>3953</v>
      </c>
      <c r="L51" s="170" t="b">
        <f t="shared" si="2"/>
        <v>1</v>
      </c>
    </row>
    <row r="52" spans="1:12" ht="12" customHeight="1" x14ac:dyDescent="0.2">
      <c r="A52" s="97" t="s">
        <v>364</v>
      </c>
      <c r="B52" s="129">
        <v>829</v>
      </c>
      <c r="C52" s="129">
        <v>3</v>
      </c>
      <c r="D52" s="129">
        <v>586</v>
      </c>
      <c r="E52" s="41"/>
      <c r="F52" s="129">
        <v>1791</v>
      </c>
      <c r="G52" s="129">
        <v>749</v>
      </c>
      <c r="H52" s="41"/>
      <c r="I52" s="129">
        <v>1967</v>
      </c>
      <c r="J52" s="129">
        <v>1927</v>
      </c>
      <c r="K52" s="129">
        <v>3894</v>
      </c>
      <c r="L52" s="170" t="b">
        <f t="shared" si="0"/>
        <v>1</v>
      </c>
    </row>
    <row r="53" spans="1:12" ht="12" customHeight="1" x14ac:dyDescent="0.2">
      <c r="A53" s="25" t="s">
        <v>130</v>
      </c>
      <c r="B53" s="43"/>
      <c r="C53" s="43"/>
      <c r="D53" s="43"/>
      <c r="E53" s="43"/>
      <c r="F53" s="87" t="s">
        <v>763</v>
      </c>
      <c r="G53" s="43"/>
      <c r="H53" s="43"/>
      <c r="I53" s="43"/>
      <c r="J53" s="43"/>
      <c r="K53" s="43"/>
      <c r="L53" s="794">
        <f>GEOMEAN(F50:F52)</f>
        <v>1396.8223057100906</v>
      </c>
    </row>
    <row r="54" spans="1:12" ht="12" customHeight="1" x14ac:dyDescent="0.2">
      <c r="A54" s="957" t="s">
        <v>764</v>
      </c>
      <c r="B54" s="957"/>
      <c r="C54" s="957"/>
      <c r="D54" s="957"/>
      <c r="E54" s="957"/>
      <c r="F54" s="957"/>
      <c r="G54" s="957"/>
      <c r="H54" s="957"/>
      <c r="I54" s="957"/>
      <c r="J54" s="957"/>
      <c r="K54" s="957"/>
    </row>
    <row r="55" spans="1:12" ht="12" customHeight="1" x14ac:dyDescent="0.2">
      <c r="A55" s="946"/>
      <c r="B55" s="946"/>
      <c r="C55" s="946"/>
      <c r="D55" s="946"/>
      <c r="E55" s="946"/>
      <c r="F55" s="946"/>
      <c r="G55" s="946"/>
      <c r="H55" s="946"/>
      <c r="I55" s="946"/>
      <c r="J55" s="946"/>
      <c r="K55" s="946"/>
    </row>
    <row r="56" spans="1:12" ht="12" customHeight="1" x14ac:dyDescent="0.2">
      <c r="A56" s="956" t="s">
        <v>765</v>
      </c>
      <c r="B56" s="956"/>
      <c r="C56" s="956"/>
      <c r="D56" s="956"/>
      <c r="E56" s="956"/>
      <c r="F56" s="956"/>
      <c r="G56" s="956"/>
      <c r="H56" s="956"/>
      <c r="I56" s="956"/>
      <c r="J56" s="956"/>
      <c r="K56" s="956"/>
    </row>
    <row r="57" spans="1:12" ht="12" customHeight="1" x14ac:dyDescent="0.2">
      <c r="A57" s="956" t="s">
        <v>766</v>
      </c>
      <c r="B57" s="956"/>
      <c r="C57" s="956"/>
      <c r="D57" s="956"/>
      <c r="E57" s="956"/>
      <c r="F57" s="956"/>
      <c r="G57" s="956"/>
      <c r="H57" s="956"/>
      <c r="I57" s="956"/>
      <c r="J57" s="956"/>
      <c r="K57" s="956"/>
    </row>
    <row r="58" spans="1:12" ht="12" customHeight="1" x14ac:dyDescent="0.2">
      <c r="A58" s="956" t="s">
        <v>767</v>
      </c>
      <c r="B58" s="956"/>
      <c r="C58" s="956"/>
      <c r="D58" s="956"/>
      <c r="E58" s="956"/>
      <c r="F58" s="956"/>
      <c r="G58" s="956"/>
      <c r="H58" s="956"/>
      <c r="I58" s="956"/>
      <c r="J58" s="956"/>
      <c r="K58" s="956"/>
    </row>
    <row r="59" spans="1:12" ht="12" customHeight="1" x14ac:dyDescent="0.2">
      <c r="A59" s="956" t="s">
        <v>69</v>
      </c>
      <c r="B59" s="956"/>
      <c r="C59" s="956"/>
      <c r="D59" s="956"/>
      <c r="E59" s="956"/>
      <c r="F59" s="956"/>
      <c r="G59" s="956"/>
      <c r="H59" s="956"/>
      <c r="I59" s="956"/>
      <c r="J59" s="956"/>
      <c r="K59" s="956"/>
    </row>
    <row r="60" spans="1:12" ht="12" customHeight="1" x14ac:dyDescent="0.2">
      <c r="A60" s="956" t="s">
        <v>768</v>
      </c>
      <c r="B60" s="956"/>
      <c r="C60" s="956"/>
      <c r="D60" s="956"/>
      <c r="E60" s="956"/>
      <c r="F60" s="956"/>
      <c r="G60" s="956"/>
      <c r="H60" s="956"/>
      <c r="I60" s="956"/>
      <c r="J60" s="956"/>
      <c r="K60" s="956"/>
    </row>
    <row r="61" spans="1:12" ht="12" customHeight="1" x14ac:dyDescent="0.2">
      <c r="A61" s="956"/>
      <c r="B61" s="956"/>
      <c r="C61" s="956"/>
      <c r="D61" s="956"/>
      <c r="E61" s="956"/>
      <c r="F61" s="956"/>
      <c r="G61" s="956"/>
      <c r="H61" s="956"/>
      <c r="I61" s="956"/>
      <c r="J61" s="956"/>
      <c r="K61" s="956"/>
    </row>
    <row r="64" spans="1:12" s="275" customFormat="1" ht="12" customHeight="1" x14ac:dyDescent="0.2">
      <c r="A64" s="243"/>
      <c r="B64" s="244"/>
      <c r="C64" s="244"/>
      <c r="D64" s="244"/>
      <c r="E64" s="244"/>
      <c r="F64" s="244"/>
      <c r="G64" s="244"/>
      <c r="H64" s="244"/>
      <c r="I64" s="244"/>
      <c r="J64" s="244"/>
      <c r="K64" s="244"/>
      <c r="L64" s="244"/>
    </row>
    <row r="77" spans="1:11" ht="12" customHeight="1" x14ac:dyDescent="0.2">
      <c r="A77" s="953" t="s">
        <v>769</v>
      </c>
      <c r="B77" s="953"/>
      <c r="C77" s="953"/>
      <c r="D77" s="953"/>
      <c r="E77" s="953"/>
      <c r="F77" s="953"/>
      <c r="G77" s="953"/>
      <c r="H77" s="953"/>
      <c r="I77" s="953"/>
      <c r="J77" s="953"/>
      <c r="K77" s="953"/>
    </row>
    <row r="78" spans="1:11" ht="12" customHeight="1" x14ac:dyDescent="0.2">
      <c r="A78" s="824"/>
      <c r="B78" s="971" t="s">
        <v>689</v>
      </c>
      <c r="C78" s="971"/>
      <c r="D78" s="971"/>
      <c r="E78" s="827"/>
      <c r="F78" s="840"/>
      <c r="G78" s="840"/>
      <c r="H78" s="827"/>
      <c r="I78" s="840"/>
      <c r="J78" s="840"/>
      <c r="K78" s="840"/>
    </row>
    <row r="79" spans="1:11" ht="12" customHeight="1" x14ac:dyDescent="0.2">
      <c r="A79" s="940" t="s">
        <v>8</v>
      </c>
      <c r="B79" s="358"/>
      <c r="C79" s="968" t="s">
        <v>759</v>
      </c>
      <c r="D79" s="358"/>
      <c r="E79" s="4"/>
      <c r="F79" s="1042" t="s">
        <v>395</v>
      </c>
      <c r="G79" s="1042"/>
      <c r="H79" s="4"/>
      <c r="I79" s="1042" t="s">
        <v>681</v>
      </c>
      <c r="J79" s="1042"/>
      <c r="K79" s="1042"/>
    </row>
    <row r="80" spans="1:11" ht="12" customHeight="1" x14ac:dyDescent="0.2">
      <c r="A80" s="966"/>
      <c r="B80" s="355" t="s">
        <v>576</v>
      </c>
      <c r="C80" s="969"/>
      <c r="D80" s="355" t="s">
        <v>682</v>
      </c>
      <c r="E80" s="355"/>
      <c r="F80" s="355" t="s">
        <v>578</v>
      </c>
      <c r="G80" s="355" t="s">
        <v>760</v>
      </c>
      <c r="H80" s="355"/>
      <c r="I80" s="355" t="s">
        <v>578</v>
      </c>
      <c r="J80" s="355" t="s">
        <v>761</v>
      </c>
      <c r="K80" s="355" t="s">
        <v>115</v>
      </c>
    </row>
    <row r="81" spans="1:11" ht="12" customHeight="1" x14ac:dyDescent="0.2">
      <c r="A81" s="90" t="s">
        <v>44</v>
      </c>
      <c r="B81" s="129">
        <f>AVERAGE(B10:B14)</f>
        <v>700</v>
      </c>
      <c r="C81" s="129">
        <f>AVERAGE(C10:C14)</f>
        <v>20</v>
      </c>
      <c r="D81" s="129">
        <f>AVERAGE(D10:D14)</f>
        <v>48</v>
      </c>
      <c r="E81" s="41"/>
      <c r="F81" s="129">
        <f>AVERAGE(F10:F14)</f>
        <v>731.4</v>
      </c>
      <c r="G81" s="129">
        <f>AVERAGE(G10:G14)</f>
        <v>260</v>
      </c>
      <c r="H81" s="41"/>
      <c r="I81" s="129" t="s">
        <v>24</v>
      </c>
      <c r="J81" s="129" t="s">
        <v>24</v>
      </c>
      <c r="K81" s="129">
        <f>AVERAGE(K10:K14)</f>
        <v>1163.5999999999999</v>
      </c>
    </row>
    <row r="82" spans="1:11" ht="12" customHeight="1" x14ac:dyDescent="0.2">
      <c r="A82" s="90" t="s">
        <v>45</v>
      </c>
      <c r="B82" s="129">
        <f>AVERAGE(B15:B19)</f>
        <v>1630.6</v>
      </c>
      <c r="C82" s="129">
        <f>AVERAGE(C15:C19)</f>
        <v>22</v>
      </c>
      <c r="D82" s="129">
        <f>AVERAGE(D15:D19)</f>
        <v>258</v>
      </c>
      <c r="E82" s="41"/>
      <c r="F82" s="129">
        <f>AVERAGE(F15:F19)</f>
        <v>1601.6</v>
      </c>
      <c r="G82" s="129">
        <f>AVERAGE(G15:G19)</f>
        <v>1003.4</v>
      </c>
      <c r="H82" s="41"/>
      <c r="I82" s="129">
        <f>AVERAGE(I15:I19)</f>
        <v>3085</v>
      </c>
      <c r="J82" s="129">
        <f>AVERAGE(J15:J19)</f>
        <v>2502.6666666666665</v>
      </c>
      <c r="K82" s="129">
        <f>AVERAGE(K15:K19)</f>
        <v>4341.3999999999996</v>
      </c>
    </row>
    <row r="83" spans="1:11" ht="12" customHeight="1" x14ac:dyDescent="0.2">
      <c r="A83" s="90" t="s">
        <v>46</v>
      </c>
      <c r="B83" s="129">
        <f>AVERAGE(B20:B24)</f>
        <v>893.2</v>
      </c>
      <c r="C83" s="129">
        <f t="shared" ref="C83:K83" si="3">AVERAGE(C20:C24)</f>
        <v>25</v>
      </c>
      <c r="D83" s="129">
        <f t="shared" si="3"/>
        <v>292.60000000000002</v>
      </c>
      <c r="E83" s="129"/>
      <c r="F83" s="129">
        <f t="shared" si="3"/>
        <v>1159.2</v>
      </c>
      <c r="G83" s="129">
        <f t="shared" si="3"/>
        <v>832.4</v>
      </c>
      <c r="H83" s="129"/>
      <c r="I83" s="129">
        <f t="shared" si="3"/>
        <v>1444</v>
      </c>
      <c r="J83" s="129">
        <f t="shared" si="3"/>
        <v>1758.4</v>
      </c>
      <c r="K83" s="129">
        <f t="shared" si="3"/>
        <v>3202.4</v>
      </c>
    </row>
    <row r="84" spans="1:11" ht="12" customHeight="1" x14ac:dyDescent="0.2">
      <c r="A84" s="339" t="s">
        <v>47</v>
      </c>
      <c r="B84" s="129">
        <f>AVERAGE(B25:B29)</f>
        <v>212.6</v>
      </c>
      <c r="C84" s="129">
        <f t="shared" ref="C84:K84" si="4">AVERAGE(C25:C29)</f>
        <v>50</v>
      </c>
      <c r="D84" s="129">
        <f t="shared" si="4"/>
        <v>238.6</v>
      </c>
      <c r="E84" s="129"/>
      <c r="F84" s="129">
        <f t="shared" si="4"/>
        <v>1072.2</v>
      </c>
      <c r="G84" s="129">
        <f t="shared" si="4"/>
        <v>298.8</v>
      </c>
      <c r="H84" s="129"/>
      <c r="I84" s="129">
        <f t="shared" si="4"/>
        <v>1272.2</v>
      </c>
      <c r="J84" s="129">
        <f t="shared" si="4"/>
        <v>585</v>
      </c>
      <c r="K84" s="129">
        <f t="shared" si="4"/>
        <v>1857.2</v>
      </c>
    </row>
    <row r="85" spans="1:11" ht="12" customHeight="1" x14ac:dyDescent="0.2">
      <c r="A85" s="97" t="s">
        <v>48</v>
      </c>
      <c r="B85" s="129">
        <f>AVERAGE(B30:B34)</f>
        <v>296.39999999999998</v>
      </c>
      <c r="C85" s="129">
        <f t="shared" ref="C85:K85" si="5">AVERAGE(C30:C34)</f>
        <v>40.6</v>
      </c>
      <c r="D85" s="129">
        <f t="shared" si="5"/>
        <v>376.6</v>
      </c>
      <c r="E85" s="129"/>
      <c r="F85" s="129">
        <f t="shared" si="5"/>
        <v>1083</v>
      </c>
      <c r="G85" s="129">
        <f t="shared" si="5"/>
        <v>924.6</v>
      </c>
      <c r="H85" s="129"/>
      <c r="I85" s="129">
        <f t="shared" si="5"/>
        <v>1219.8</v>
      </c>
      <c r="J85" s="129">
        <f t="shared" si="5"/>
        <v>1497.6</v>
      </c>
      <c r="K85" s="129">
        <f t="shared" si="5"/>
        <v>2717.4</v>
      </c>
    </row>
    <row r="86" spans="1:11" ht="12" customHeight="1" x14ac:dyDescent="0.2">
      <c r="A86" s="97" t="s">
        <v>49</v>
      </c>
      <c r="B86" s="129">
        <f>AVERAGE(B35:B39)</f>
        <v>706.2</v>
      </c>
      <c r="C86" s="129">
        <f t="shared" ref="C86:K86" si="6">AVERAGE(C35:C39)</f>
        <v>14</v>
      </c>
      <c r="D86" s="129">
        <f t="shared" si="6"/>
        <v>229.2</v>
      </c>
      <c r="E86" s="129"/>
      <c r="F86" s="129">
        <f t="shared" si="6"/>
        <v>693</v>
      </c>
      <c r="G86" s="129">
        <f t="shared" si="6"/>
        <v>887.4</v>
      </c>
      <c r="H86" s="129"/>
      <c r="I86" s="129">
        <f t="shared" si="6"/>
        <v>793.2</v>
      </c>
      <c r="J86" s="129">
        <f t="shared" si="6"/>
        <v>1736.6</v>
      </c>
      <c r="K86" s="129">
        <f t="shared" si="6"/>
        <v>2529.8000000000002</v>
      </c>
    </row>
    <row r="87" spans="1:11" ht="12" customHeight="1" x14ac:dyDescent="0.2">
      <c r="A87" s="97">
        <v>2011</v>
      </c>
      <c r="B87" s="129">
        <f t="shared" ref="B87:D97" si="7">B40</f>
        <v>599</v>
      </c>
      <c r="C87" s="129">
        <f t="shared" si="7"/>
        <v>41</v>
      </c>
      <c r="D87" s="129">
        <f t="shared" si="7"/>
        <v>659</v>
      </c>
      <c r="E87" s="41"/>
      <c r="F87" s="129">
        <f t="shared" ref="F87:G97" si="8">F40</f>
        <v>587</v>
      </c>
      <c r="G87" s="129">
        <f t="shared" si="8"/>
        <v>696</v>
      </c>
      <c r="H87" s="41"/>
      <c r="I87" s="129">
        <f t="shared" ref="I87:K97" si="9">I40</f>
        <v>823</v>
      </c>
      <c r="J87" s="129">
        <f t="shared" si="9"/>
        <v>1759</v>
      </c>
      <c r="K87" s="129">
        <f t="shared" si="9"/>
        <v>2582</v>
      </c>
    </row>
    <row r="88" spans="1:11" ht="12" customHeight="1" x14ac:dyDescent="0.2">
      <c r="A88" s="97">
        <v>2012</v>
      </c>
      <c r="B88" s="129">
        <f t="shared" si="7"/>
        <v>880</v>
      </c>
      <c r="C88" s="129">
        <f t="shared" si="7"/>
        <v>20</v>
      </c>
      <c r="D88" s="129">
        <f t="shared" si="7"/>
        <v>640</v>
      </c>
      <c r="E88" s="41"/>
      <c r="F88" s="129">
        <f t="shared" si="8"/>
        <v>785</v>
      </c>
      <c r="G88" s="129">
        <f t="shared" si="8"/>
        <v>437</v>
      </c>
      <c r="H88" s="41"/>
      <c r="I88" s="129">
        <f t="shared" si="9"/>
        <v>881</v>
      </c>
      <c r="J88" s="129">
        <f t="shared" si="9"/>
        <v>1881</v>
      </c>
      <c r="K88" s="129">
        <f t="shared" si="9"/>
        <v>2762</v>
      </c>
    </row>
    <row r="89" spans="1:11" ht="12" customHeight="1" x14ac:dyDescent="0.2">
      <c r="A89" s="97">
        <v>2013</v>
      </c>
      <c r="B89" s="129">
        <f t="shared" si="7"/>
        <v>1204</v>
      </c>
      <c r="C89" s="129">
        <f t="shared" si="7"/>
        <v>0</v>
      </c>
      <c r="D89" s="129">
        <f t="shared" si="7"/>
        <v>803</v>
      </c>
      <c r="E89" s="41"/>
      <c r="F89" s="129">
        <f t="shared" si="8"/>
        <v>968</v>
      </c>
      <c r="G89" s="129">
        <f t="shared" si="8"/>
        <v>528</v>
      </c>
      <c r="H89" s="41"/>
      <c r="I89" s="129">
        <f t="shared" si="9"/>
        <v>1123</v>
      </c>
      <c r="J89" s="129">
        <f t="shared" si="9"/>
        <v>2380</v>
      </c>
      <c r="K89" s="129">
        <f t="shared" si="9"/>
        <v>3503</v>
      </c>
    </row>
    <row r="90" spans="1:11" ht="12" customHeight="1" x14ac:dyDescent="0.2">
      <c r="A90" s="97">
        <v>2014</v>
      </c>
      <c r="B90" s="129">
        <f t="shared" si="7"/>
        <v>714</v>
      </c>
      <c r="C90" s="129">
        <f t="shared" si="7"/>
        <v>0</v>
      </c>
      <c r="D90" s="129">
        <f t="shared" si="7"/>
        <v>481</v>
      </c>
      <c r="E90" s="41"/>
      <c r="F90" s="129">
        <f t="shared" si="8"/>
        <v>625</v>
      </c>
      <c r="G90" s="129">
        <f t="shared" si="8"/>
        <v>342</v>
      </c>
      <c r="H90" s="41"/>
      <c r="I90" s="129">
        <f t="shared" si="9"/>
        <v>832</v>
      </c>
      <c r="J90" s="129">
        <f t="shared" si="9"/>
        <v>1330</v>
      </c>
      <c r="K90" s="129">
        <f t="shared" si="9"/>
        <v>2162</v>
      </c>
    </row>
    <row r="91" spans="1:11" ht="12" customHeight="1" x14ac:dyDescent="0.2">
      <c r="A91" s="97">
        <v>2015</v>
      </c>
      <c r="B91" s="129">
        <f t="shared" si="7"/>
        <v>1075</v>
      </c>
      <c r="C91" s="129">
        <f t="shared" si="7"/>
        <v>0</v>
      </c>
      <c r="D91" s="129">
        <f t="shared" si="7"/>
        <v>556</v>
      </c>
      <c r="E91" s="41"/>
      <c r="F91" s="129">
        <f t="shared" si="8"/>
        <v>783</v>
      </c>
      <c r="G91" s="129">
        <f t="shared" si="8"/>
        <v>505</v>
      </c>
      <c r="H91" s="41"/>
      <c r="I91" s="129">
        <f t="shared" si="9"/>
        <v>995</v>
      </c>
      <c r="J91" s="129">
        <f t="shared" si="9"/>
        <v>1924</v>
      </c>
      <c r="K91" s="129">
        <f t="shared" si="9"/>
        <v>2919</v>
      </c>
    </row>
    <row r="92" spans="1:11" ht="12" customHeight="1" x14ac:dyDescent="0.2">
      <c r="A92" s="97">
        <v>2016</v>
      </c>
      <c r="B92" s="129">
        <f t="shared" si="7"/>
        <v>1374</v>
      </c>
      <c r="C92" s="129">
        <f t="shared" si="7"/>
        <v>15</v>
      </c>
      <c r="D92" s="129">
        <f t="shared" si="7"/>
        <v>480</v>
      </c>
      <c r="E92" s="41"/>
      <c r="F92" s="129">
        <f t="shared" si="8"/>
        <v>871</v>
      </c>
      <c r="G92" s="129">
        <f t="shared" si="8"/>
        <v>745</v>
      </c>
      <c r="H92" s="41"/>
      <c r="I92" s="129">
        <f t="shared" si="9"/>
        <v>1142</v>
      </c>
      <c r="J92" s="129">
        <f t="shared" si="9"/>
        <v>2343</v>
      </c>
      <c r="K92" s="129">
        <f t="shared" si="9"/>
        <v>3485</v>
      </c>
    </row>
    <row r="93" spans="1:11" ht="12" customHeight="1" x14ac:dyDescent="0.2">
      <c r="A93" s="97">
        <v>2017</v>
      </c>
      <c r="B93" s="129">
        <f t="shared" si="7"/>
        <v>1239</v>
      </c>
      <c r="C93" s="129">
        <f t="shared" si="7"/>
        <v>60</v>
      </c>
      <c r="D93" s="129">
        <f t="shared" si="7"/>
        <v>929</v>
      </c>
      <c r="E93" s="41"/>
      <c r="F93" s="129">
        <f t="shared" si="8"/>
        <v>1097</v>
      </c>
      <c r="G93" s="129">
        <f t="shared" si="8"/>
        <v>521</v>
      </c>
      <c r="H93" s="41"/>
      <c r="I93" s="129">
        <f t="shared" si="9"/>
        <v>1362</v>
      </c>
      <c r="J93" s="129">
        <f t="shared" si="9"/>
        <v>2484</v>
      </c>
      <c r="K93" s="129">
        <f t="shared" si="9"/>
        <v>3846</v>
      </c>
    </row>
    <row r="94" spans="1:11" ht="12" customHeight="1" x14ac:dyDescent="0.2">
      <c r="A94" s="97">
        <v>2018</v>
      </c>
      <c r="B94" s="129">
        <f t="shared" si="7"/>
        <v>1426</v>
      </c>
      <c r="C94" s="129">
        <f t="shared" si="7"/>
        <v>10</v>
      </c>
      <c r="D94" s="129">
        <f t="shared" si="7"/>
        <v>820</v>
      </c>
      <c r="E94" s="41"/>
      <c r="F94" s="129">
        <f t="shared" si="8"/>
        <v>990</v>
      </c>
      <c r="G94" s="129">
        <f t="shared" si="8"/>
        <v>602</v>
      </c>
      <c r="H94" s="41"/>
      <c r="I94" s="129">
        <f t="shared" si="9"/>
        <v>1203</v>
      </c>
      <c r="J94" s="129">
        <f t="shared" si="9"/>
        <v>2645</v>
      </c>
      <c r="K94" s="129">
        <f t="shared" si="9"/>
        <v>3848</v>
      </c>
    </row>
    <row r="95" spans="1:11" ht="12" customHeight="1" x14ac:dyDescent="0.2">
      <c r="A95" s="97">
        <v>2019</v>
      </c>
      <c r="B95" s="129">
        <f t="shared" si="7"/>
        <v>1671</v>
      </c>
      <c r="C95" s="129">
        <f t="shared" si="7"/>
        <v>35</v>
      </c>
      <c r="D95" s="129">
        <f t="shared" si="7"/>
        <v>405</v>
      </c>
      <c r="E95" s="41"/>
      <c r="F95" s="129">
        <f t="shared" si="8"/>
        <v>1442</v>
      </c>
      <c r="G95" s="129">
        <f t="shared" si="8"/>
        <v>823</v>
      </c>
      <c r="H95" s="41"/>
      <c r="I95" s="129">
        <f t="shared" si="9"/>
        <v>1590</v>
      </c>
      <c r="J95" s="129">
        <f t="shared" si="9"/>
        <v>2786</v>
      </c>
      <c r="K95" s="129">
        <f t="shared" si="9"/>
        <v>4376</v>
      </c>
    </row>
    <row r="96" spans="1:11" ht="12" customHeight="1" x14ac:dyDescent="0.2">
      <c r="A96" s="97">
        <v>2020</v>
      </c>
      <c r="B96" s="129">
        <f t="shared" si="7"/>
        <v>801</v>
      </c>
      <c r="C96" s="129">
        <f t="shared" si="7"/>
        <v>0</v>
      </c>
      <c r="D96" s="129">
        <f t="shared" si="7"/>
        <v>491</v>
      </c>
      <c r="E96" s="41"/>
      <c r="F96" s="129">
        <f t="shared" si="8"/>
        <v>942</v>
      </c>
      <c r="G96" s="129">
        <f t="shared" si="8"/>
        <v>742</v>
      </c>
      <c r="H96" s="41"/>
      <c r="I96" s="129">
        <f t="shared" si="9"/>
        <v>1082</v>
      </c>
      <c r="J96" s="129">
        <f t="shared" si="9"/>
        <v>1894</v>
      </c>
      <c r="K96" s="129">
        <f t="shared" si="9"/>
        <v>2976</v>
      </c>
    </row>
    <row r="97" spans="1:11" ht="12" customHeight="1" x14ac:dyDescent="0.2">
      <c r="A97" s="97">
        <v>2021</v>
      </c>
      <c r="B97" s="129">
        <f t="shared" si="7"/>
        <v>695</v>
      </c>
      <c r="C97" s="129">
        <f t="shared" si="7"/>
        <v>10</v>
      </c>
      <c r="D97" s="129">
        <f t="shared" si="7"/>
        <v>586</v>
      </c>
      <c r="E97" s="41"/>
      <c r="F97" s="129">
        <f t="shared" si="8"/>
        <v>1056</v>
      </c>
      <c r="G97" s="129">
        <f t="shared" si="8"/>
        <v>813</v>
      </c>
      <c r="H97" s="41"/>
      <c r="I97" s="129">
        <f t="shared" si="9"/>
        <v>1130</v>
      </c>
      <c r="J97" s="129">
        <f t="shared" si="9"/>
        <v>2030</v>
      </c>
      <c r="K97" s="129">
        <f t="shared" si="9"/>
        <v>3160</v>
      </c>
    </row>
    <row r="98" spans="1:11" ht="12" customHeight="1" x14ac:dyDescent="0.2">
      <c r="A98" s="797" t="s">
        <v>762</v>
      </c>
      <c r="B98" s="129">
        <f t="shared" ref="B98:D99" si="10">B51</f>
        <v>1236</v>
      </c>
      <c r="C98" s="129">
        <f t="shared" si="10"/>
        <v>10</v>
      </c>
      <c r="D98" s="129">
        <f t="shared" si="10"/>
        <v>490</v>
      </c>
      <c r="E98" s="41"/>
      <c r="F98" s="129">
        <f t="shared" ref="F98:G99" si="11">F51</f>
        <v>1441</v>
      </c>
      <c r="G98" s="129">
        <f t="shared" si="11"/>
        <v>776</v>
      </c>
      <c r="H98" s="41"/>
      <c r="I98" s="129">
        <f t="shared" ref="I98:K99" si="12">I51</f>
        <v>1658</v>
      </c>
      <c r="J98" s="129">
        <f t="shared" si="12"/>
        <v>2295</v>
      </c>
      <c r="K98" s="129">
        <f t="shared" si="12"/>
        <v>3953</v>
      </c>
    </row>
    <row r="99" spans="1:11" ht="12" customHeight="1" x14ac:dyDescent="0.2">
      <c r="A99" s="97" t="s">
        <v>364</v>
      </c>
      <c r="B99" s="36">
        <f t="shared" si="10"/>
        <v>829</v>
      </c>
      <c r="C99" s="129">
        <f t="shared" si="10"/>
        <v>3</v>
      </c>
      <c r="D99" s="36">
        <f t="shared" si="10"/>
        <v>586</v>
      </c>
      <c r="E99" s="41"/>
      <c r="F99" s="36">
        <f t="shared" si="11"/>
        <v>1791</v>
      </c>
      <c r="G99" s="36">
        <f t="shared" si="11"/>
        <v>749</v>
      </c>
      <c r="H99" s="41"/>
      <c r="I99" s="36">
        <f t="shared" si="12"/>
        <v>1967</v>
      </c>
      <c r="J99" s="36">
        <f t="shared" si="12"/>
        <v>1927</v>
      </c>
      <c r="K99" s="36">
        <f t="shared" si="12"/>
        <v>3894</v>
      </c>
    </row>
    <row r="100" spans="1:11" ht="12" customHeight="1" x14ac:dyDescent="0.2">
      <c r="A100" s="25" t="s">
        <v>130</v>
      </c>
      <c r="B100" s="43"/>
      <c r="C100" s="43"/>
      <c r="D100" s="43"/>
      <c r="E100" s="43"/>
      <c r="F100" s="87" t="s">
        <v>770</v>
      </c>
      <c r="G100" s="43"/>
      <c r="H100" s="43"/>
      <c r="I100" s="43"/>
      <c r="J100" s="43"/>
      <c r="K100" s="43"/>
    </row>
    <row r="101" spans="1:11" ht="12" customHeight="1" x14ac:dyDescent="0.2">
      <c r="A101" s="1055" t="str">
        <f>A54</f>
        <v>a/  Beginning in 2005, ceremonial and subsistence catch taken during scheduled gillnet fishery is reported as gillnet catch.  Catch during designated ceremonial and subsistence fisheries is listed separately.</v>
      </c>
      <c r="B101" s="1055"/>
      <c r="C101" s="1055"/>
      <c r="D101" s="1055"/>
      <c r="E101" s="1055"/>
      <c r="F101" s="1055"/>
      <c r="G101" s="1055"/>
      <c r="H101" s="1055"/>
      <c r="I101" s="1055"/>
      <c r="J101" s="1055"/>
      <c r="K101" s="1055"/>
    </row>
    <row r="102" spans="1:11" ht="12" customHeight="1" x14ac:dyDescent="0.2">
      <c r="A102" s="1056"/>
      <c r="B102" s="1056"/>
      <c r="C102" s="1056"/>
      <c r="D102" s="1056"/>
      <c r="E102" s="1056"/>
      <c r="F102" s="1056"/>
      <c r="G102" s="1056"/>
      <c r="H102" s="1056"/>
      <c r="I102" s="1056"/>
      <c r="J102" s="1056"/>
      <c r="K102" s="1056"/>
    </row>
    <row r="103" spans="1:11" ht="12" customHeight="1" x14ac:dyDescent="0.2">
      <c r="A103" s="956" t="str">
        <f>A56</f>
        <v>b/  Recreational catch of adults; mark selective for adipose fin clipped coho beginning in 2003.</v>
      </c>
      <c r="B103" s="956"/>
      <c r="C103" s="956"/>
      <c r="D103" s="956"/>
      <c r="E103" s="956"/>
      <c r="F103" s="956"/>
      <c r="G103" s="956"/>
      <c r="H103" s="956"/>
      <c r="I103" s="956"/>
      <c r="J103" s="956"/>
      <c r="K103" s="956"/>
    </row>
    <row r="104" spans="1:11" ht="12" customHeight="1" x14ac:dyDescent="0.2">
      <c r="A104" s="956" t="str">
        <f>A57</f>
        <v>c/  Natural escapement includes hatchery strays and broodstock fish.</v>
      </c>
      <c r="B104" s="956"/>
      <c r="C104" s="956"/>
      <c r="D104" s="956"/>
      <c r="E104" s="956"/>
      <c r="F104" s="956"/>
      <c r="G104" s="956"/>
      <c r="H104" s="956"/>
      <c r="I104" s="956"/>
      <c r="J104" s="956"/>
      <c r="K104" s="956"/>
    </row>
    <row r="105" spans="1:11" ht="12" customHeight="1" x14ac:dyDescent="0.2">
      <c r="A105" s="956" t="str">
        <f>A58</f>
        <v>d/  Hatchery escapement and terminal run size exclude hatchery strays.</v>
      </c>
      <c r="B105" s="956"/>
      <c r="C105" s="956"/>
      <c r="D105" s="956"/>
      <c r="E105" s="956"/>
      <c r="F105" s="956"/>
      <c r="G105" s="956"/>
      <c r="H105" s="956"/>
      <c r="I105" s="956"/>
      <c r="J105" s="956"/>
      <c r="K105" s="956"/>
    </row>
    <row r="106" spans="1:11" ht="12" customHeight="1" x14ac:dyDescent="0.2">
      <c r="A106" s="956" t="str">
        <f>A59</f>
        <v>e/  Preliminary.</v>
      </c>
      <c r="B106" s="956"/>
      <c r="C106" s="956"/>
      <c r="D106" s="956"/>
      <c r="E106" s="956"/>
      <c r="F106" s="956"/>
      <c r="G106" s="956"/>
      <c r="H106" s="956"/>
      <c r="I106" s="956"/>
      <c r="J106" s="956"/>
      <c r="K106" s="956"/>
    </row>
    <row r="107" spans="1:11" ht="12" customHeight="1" x14ac:dyDescent="0.2">
      <c r="A107" s="956" t="str">
        <f>A60</f>
        <v>f/  FMP goal is adults; WDFW goal of 1,200 includes age-3 males (jacks).</v>
      </c>
      <c r="B107" s="956"/>
      <c r="C107" s="956"/>
      <c r="D107" s="956"/>
      <c r="E107" s="956"/>
      <c r="F107" s="956"/>
      <c r="G107" s="956"/>
      <c r="H107" s="956"/>
      <c r="I107" s="956"/>
      <c r="J107" s="956"/>
      <c r="K107" s="956"/>
    </row>
    <row r="108" spans="1:11" ht="12" customHeight="1" x14ac:dyDescent="0.2">
      <c r="A108" s="956"/>
      <c r="B108" s="956"/>
      <c r="C108" s="956"/>
      <c r="D108" s="956"/>
      <c r="E108" s="956"/>
      <c r="F108" s="956"/>
      <c r="G108" s="956"/>
      <c r="H108" s="956"/>
      <c r="I108" s="956"/>
      <c r="J108" s="956"/>
      <c r="K108" s="956"/>
    </row>
  </sheetData>
  <customSheetViews>
    <customSheetView guid="{EF5D9E67-CDBC-4DA7-AF4B-457CDBE1825C}" showGridLines="0" printArea="1">
      <pane ySplit="4" topLeftCell="A5" activePane="bottomLeft" state="frozen"/>
      <selection pane="bottomLeft" activeCell="A5" sqref="A5"/>
      <pageMargins left="0" right="0" top="0" bottom="0" header="0" footer="0"/>
      <pageSetup orientation="landscape" r:id="rId1"/>
      <headerFooter alignWithMargins="0"/>
    </customSheetView>
    <customSheetView guid="{803B97A9-0AF5-4FA4-9F0C-810C2BEAFCD3}" showPageBreaks="1" showGridLines="0" printArea="1" showRuler="0">
      <pane ySplit="4" topLeftCell="A92" activePane="bottomLeft" state="frozen"/>
      <selection pane="bottomLeft" activeCell="B113" sqref="B113"/>
      <pageMargins left="0" right="0" top="0" bottom="0" header="0" footer="0"/>
      <pageSetup orientation="landscape" r:id="rId2"/>
      <headerFooter alignWithMargins="0"/>
    </customSheetView>
    <customSheetView guid="{5AE94949-FC73-44C2-96F8-94154186EF22}" showPageBreaks="1" showGridLines="0" showRuler="0">
      <pane ySplit="4" topLeftCell="A5" activePane="bottomLeft" state="frozen"/>
      <selection pane="bottomLeft" activeCell="A5" sqref="A5"/>
      <pageMargins left="0" right="0" top="0" bottom="0" header="0" footer="0"/>
      <pageSetup orientation="landscape" r:id="rId3"/>
      <headerFooter alignWithMargins="0"/>
    </customSheetView>
    <customSheetView guid="{CD5E8C7E-750A-46DA-942B-F5133C1E4099}" showPageBreaks="1" showGridLines="0" showRuler="0">
      <pane ySplit="4" topLeftCell="A98" activePane="bottomLeft" state="frozen"/>
      <selection pane="bottomLeft" activeCell="A101" sqref="A101:K101"/>
      <pageMargins left="0" right="0" top="0" bottom="0" header="0" footer="0"/>
      <pageSetup orientation="landscape" r:id="rId4"/>
      <headerFooter alignWithMargins="0"/>
    </customSheetView>
    <customSheetView guid="{BBF7E6D9-D6DC-4A8E-B6D8-078D86A9ABA9}" showPageBreaks="1" showGridLines="0" showRuler="0">
      <pane ySplit="4" topLeftCell="A100" activePane="bottomLeft" state="frozen"/>
      <selection pane="bottomLeft" activeCell="A115" sqref="A115:A121"/>
      <pageMargins left="0" right="0" top="0" bottom="0" header="0" footer="0"/>
      <pageSetup orientation="landscape" r:id="rId5"/>
      <headerFooter alignWithMargins="0"/>
    </customSheetView>
    <customSheetView guid="{622B48C2-7B56-4B1F-A7B4-4660CCA8C989}" showPageBreaks="1" showGridLines="0" printArea="1" showRuler="0">
      <pane ySplit="4" topLeftCell="A31" activePane="bottomLeft" state="frozen"/>
      <selection pane="bottomLeft" activeCell="A36" sqref="A36:K42"/>
      <pageMargins left="0" right="0" top="0" bottom="0" header="0" footer="0"/>
      <pageSetup orientation="landscape" r:id="rId6"/>
      <headerFooter alignWithMargins="0"/>
    </customSheetView>
    <customSheetView guid="{1BB9C890-5E21-46C2-BAFE-D361E72979A8}" showPageBreaks="1" showGridLines="0" printArea="1" showRuler="0">
      <pane ySplit="4" topLeftCell="A5" activePane="bottomLeft" state="frozen"/>
      <selection pane="bottomLeft" activeCell="B6" sqref="B6"/>
      <pageMargins left="0" right="0" top="0" bottom="0" header="0" footer="0"/>
      <pageSetup orientation="landscape" r:id="rId7"/>
      <headerFooter alignWithMargins="0"/>
    </customSheetView>
    <customSheetView guid="{CBDD6A68-2B40-41C7-BE8F-235A878832D4}" showGridLines="0" showRuler="0">
      <pane ySplit="4" topLeftCell="A5" activePane="bottomLeft" state="frozen"/>
      <selection pane="bottomLeft" activeCell="B6" sqref="B6"/>
      <pageMargins left="0" right="0" top="0" bottom="0" header="0" footer="0"/>
      <pageSetup orientation="landscape" r:id="rId8"/>
      <headerFooter alignWithMargins="0"/>
    </customSheetView>
    <customSheetView guid="{4E64E44E-C413-40AC-A3E9-46A65E2E50C1}" showPageBreaks="1" showGridLines="0" printArea="1" showRuler="0">
      <pane ySplit="4" topLeftCell="A5" activePane="bottomLeft" state="frozen"/>
      <selection pane="bottomLeft" activeCell="A5" sqref="A5"/>
      <pageMargins left="0" right="0" top="0" bottom="0" header="0" footer="0"/>
      <pageSetup orientation="landscape" r:id="rId9"/>
      <headerFooter alignWithMargins="0"/>
    </customSheetView>
    <customSheetView guid="{5AF37BD3-DE11-4EB0-B468-40F0C613EAAC}" showPageBreaks="1" showGridLines="0" showRuler="0">
      <pane ySplit="4" topLeftCell="A98" activePane="bottomLeft" state="frozen"/>
      <selection pane="bottomLeft" activeCell="F52" sqref="F52"/>
      <pageMargins left="0" right="0" top="0" bottom="0" header="0" footer="0"/>
      <pageSetup orientation="landscape" r:id="rId10"/>
      <headerFooter alignWithMargins="0"/>
    </customSheetView>
    <customSheetView guid="{8B1E0859-77EF-4DDB-A81F-104DBA348B31}" showPageBreaks="1" showGridLines="0" printArea="1">
      <pane ySplit="4" topLeftCell="A30" activePane="bottomLeft" state="frozen"/>
      <selection pane="bottomLeft" activeCell="A5" sqref="A5"/>
      <pageMargins left="0" right="0" top="0" bottom="0" header="0" footer="0"/>
      <pageSetup orientation="landscape" r:id="rId11"/>
      <headerFooter alignWithMargins="0"/>
    </customSheetView>
    <customSheetView guid="{56968ECB-F4FE-477A-8A39-9E820F23F3B6}" showGridLines="0">
      <pane ySplit="4" topLeftCell="A107" activePane="bottomLeft" state="frozen"/>
      <selection pane="bottomLeft" activeCell="A125" sqref="A125"/>
      <pageMargins left="0" right="0" top="0" bottom="0" header="0" footer="0"/>
      <pageSetup orientation="landscape" r:id="rId12"/>
      <headerFooter alignWithMargins="0"/>
    </customSheetView>
    <customSheetView guid="{951E20F6-66AF-4739-924D-9C0B166AA065}" showPageBreaks="1" showGridLines="0" printArea="1" showRuler="0">
      <pane ySplit="4" topLeftCell="A92" activePane="bottomLeft" state="frozen"/>
      <selection pane="bottomLeft" activeCell="B113" sqref="B113"/>
      <pageMargins left="0" right="0" top="0" bottom="0" header="0" footer="0"/>
      <pageSetup orientation="landscape" r:id="rId13"/>
      <headerFooter alignWithMargins="0"/>
    </customSheetView>
  </customSheetViews>
  <mergeCells count="26">
    <mergeCell ref="F79:G79"/>
    <mergeCell ref="I3:K3"/>
    <mergeCell ref="A60:K60"/>
    <mergeCell ref="A61:K61"/>
    <mergeCell ref="A79:A80"/>
    <mergeCell ref="A58:K58"/>
    <mergeCell ref="C79:C80"/>
    <mergeCell ref="I79:K79"/>
    <mergeCell ref="A1:K1"/>
    <mergeCell ref="A77:K77"/>
    <mergeCell ref="B78:D78"/>
    <mergeCell ref="A59:K59"/>
    <mergeCell ref="A56:K56"/>
    <mergeCell ref="A57:K57"/>
    <mergeCell ref="B2:D2"/>
    <mergeCell ref="A3:A4"/>
    <mergeCell ref="F3:G3"/>
    <mergeCell ref="A54:K55"/>
    <mergeCell ref="C3:C4"/>
    <mergeCell ref="A101:K102"/>
    <mergeCell ref="A107:K107"/>
    <mergeCell ref="A108:K108"/>
    <mergeCell ref="A103:K103"/>
    <mergeCell ref="A104:K104"/>
    <mergeCell ref="A105:K105"/>
    <mergeCell ref="A106:K106"/>
  </mergeCells>
  <phoneticPr fontId="0" type="noConversion"/>
  <pageMargins left="1" right="1" top="1" bottom="1" header="0.5" footer="0.5"/>
  <pageSetup orientation="landscape" r:id="rId14"/>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L110"/>
  <sheetViews>
    <sheetView showGridLines="0" zoomScaleNormal="100" workbookViewId="0">
      <pane ySplit="4" topLeftCell="A17" activePane="bottomLeft" state="frozen"/>
      <selection activeCell="J81" sqref="J81"/>
      <selection pane="bottomLeft" activeCell="K5" sqref="K5:K52"/>
    </sheetView>
  </sheetViews>
  <sheetFormatPr defaultColWidth="9.1796875" defaultRowHeight="12" customHeight="1" x14ac:dyDescent="0.2"/>
  <cols>
    <col min="1" max="1" width="10.7265625" style="63" customWidth="1"/>
    <col min="2" max="4" width="10.7265625" style="5" customWidth="1"/>
    <col min="5" max="5" width="1.7265625" style="5" customWidth="1"/>
    <col min="6" max="7" width="10.7265625" style="5" customWidth="1"/>
    <col min="8" max="8" width="1.7265625" style="5" customWidth="1"/>
    <col min="9" max="11" width="10.7265625" style="5" customWidth="1"/>
    <col min="12" max="16384" width="9.1796875" style="112"/>
  </cols>
  <sheetData>
    <row r="1" spans="1:11" ht="12" customHeight="1" x14ac:dyDescent="0.2">
      <c r="A1" s="1032" t="s">
        <v>771</v>
      </c>
      <c r="B1" s="1032"/>
      <c r="C1" s="1032"/>
      <c r="D1" s="1032"/>
      <c r="E1" s="1032"/>
      <c r="F1" s="1032"/>
      <c r="G1" s="1032"/>
      <c r="H1" s="1032"/>
      <c r="I1" s="1032"/>
      <c r="J1" s="1032"/>
      <c r="K1" s="1032"/>
    </row>
    <row r="2" spans="1:11" ht="12" customHeight="1" x14ac:dyDescent="0.2">
      <c r="A2" s="824"/>
      <c r="B2" s="971" t="s">
        <v>689</v>
      </c>
      <c r="C2" s="971"/>
      <c r="D2" s="971"/>
      <c r="E2" s="827"/>
      <c r="F2" s="840"/>
      <c r="G2" s="840"/>
      <c r="H2" s="827"/>
      <c r="I2" s="840"/>
      <c r="J2" s="840"/>
      <c r="K2" s="840"/>
    </row>
    <row r="3" spans="1:11" ht="12" customHeight="1" x14ac:dyDescent="0.2">
      <c r="A3" s="940" t="s">
        <v>8</v>
      </c>
      <c r="B3" s="358"/>
      <c r="C3" s="968" t="s">
        <v>759</v>
      </c>
      <c r="D3" s="358"/>
      <c r="E3" s="4"/>
      <c r="F3" s="1042" t="s">
        <v>395</v>
      </c>
      <c r="G3" s="1042"/>
      <c r="H3" s="4"/>
      <c r="I3" s="1042" t="s">
        <v>681</v>
      </c>
      <c r="J3" s="1042"/>
      <c r="K3" s="1042"/>
    </row>
    <row r="4" spans="1:11" ht="12" customHeight="1" x14ac:dyDescent="0.2">
      <c r="A4" s="966"/>
      <c r="B4" s="355" t="s">
        <v>576</v>
      </c>
      <c r="C4" s="969"/>
      <c r="D4" s="355" t="s">
        <v>682</v>
      </c>
      <c r="E4" s="355"/>
      <c r="F4" s="2" t="s">
        <v>578</v>
      </c>
      <c r="G4" s="2" t="s">
        <v>772</v>
      </c>
      <c r="H4" s="2"/>
      <c r="I4" s="2" t="s">
        <v>578</v>
      </c>
      <c r="J4" s="2" t="s">
        <v>761</v>
      </c>
      <c r="K4" s="2" t="s">
        <v>115</v>
      </c>
    </row>
    <row r="5" spans="1:11" ht="12" customHeight="1" x14ac:dyDescent="0.2">
      <c r="A5" s="97">
        <v>1976</v>
      </c>
      <c r="B5" s="129">
        <v>2300</v>
      </c>
      <c r="C5" s="129">
        <v>20</v>
      </c>
      <c r="D5" s="129">
        <v>300</v>
      </c>
      <c r="E5" s="41"/>
      <c r="F5" s="129">
        <v>2500</v>
      </c>
      <c r="G5" s="129">
        <v>100</v>
      </c>
      <c r="H5" s="41"/>
      <c r="I5" s="129">
        <v>4700</v>
      </c>
      <c r="J5" s="129">
        <v>400</v>
      </c>
      <c r="K5" s="129">
        <f t="shared" ref="K5:K38" si="0">SUM(I5:J5)</f>
        <v>5100</v>
      </c>
    </row>
    <row r="6" spans="1:11" ht="12" customHeight="1" x14ac:dyDescent="0.2">
      <c r="A6" s="97">
        <v>1977</v>
      </c>
      <c r="B6" s="129">
        <v>5400</v>
      </c>
      <c r="C6" s="129">
        <v>20</v>
      </c>
      <c r="D6" s="129">
        <v>100</v>
      </c>
      <c r="E6" s="41"/>
      <c r="F6" s="129">
        <v>3300</v>
      </c>
      <c r="G6" s="129">
        <v>200</v>
      </c>
      <c r="H6" s="41"/>
      <c r="I6" s="129">
        <v>7600</v>
      </c>
      <c r="J6" s="129">
        <v>1400</v>
      </c>
      <c r="K6" s="129">
        <f t="shared" si="0"/>
        <v>9000</v>
      </c>
    </row>
    <row r="7" spans="1:11" ht="12" customHeight="1" x14ac:dyDescent="0.2">
      <c r="A7" s="97">
        <v>1978</v>
      </c>
      <c r="B7" s="129">
        <v>1500</v>
      </c>
      <c r="C7" s="129">
        <v>20</v>
      </c>
      <c r="D7" s="129">
        <v>300</v>
      </c>
      <c r="E7" s="41"/>
      <c r="F7" s="129">
        <v>4700</v>
      </c>
      <c r="G7" s="129">
        <v>300</v>
      </c>
      <c r="H7" s="41"/>
      <c r="I7" s="129">
        <v>6200</v>
      </c>
      <c r="J7" s="129">
        <v>500</v>
      </c>
      <c r="K7" s="129">
        <f t="shared" si="0"/>
        <v>6700</v>
      </c>
    </row>
    <row r="8" spans="1:11" ht="12" customHeight="1" x14ac:dyDescent="0.2">
      <c r="A8" s="97">
        <v>1979</v>
      </c>
      <c r="B8" s="129">
        <v>2700</v>
      </c>
      <c r="C8" s="129">
        <v>20</v>
      </c>
      <c r="D8" s="129">
        <v>200</v>
      </c>
      <c r="E8" s="41"/>
      <c r="F8" s="129">
        <v>3900</v>
      </c>
      <c r="G8" s="129">
        <v>100</v>
      </c>
      <c r="H8" s="41"/>
      <c r="I8" s="129">
        <v>6600</v>
      </c>
      <c r="J8" s="129">
        <v>200</v>
      </c>
      <c r="K8" s="129">
        <f t="shared" si="0"/>
        <v>6800</v>
      </c>
    </row>
    <row r="9" spans="1:11" ht="12" customHeight="1" x14ac:dyDescent="0.2">
      <c r="A9" s="97">
        <v>1980</v>
      </c>
      <c r="B9" s="129">
        <v>1300</v>
      </c>
      <c r="C9" s="129">
        <v>20</v>
      </c>
      <c r="D9" s="129">
        <v>200</v>
      </c>
      <c r="E9" s="41"/>
      <c r="F9" s="129">
        <v>6700</v>
      </c>
      <c r="G9" s="129">
        <v>20</v>
      </c>
      <c r="H9" s="41"/>
      <c r="I9" s="129">
        <v>7600</v>
      </c>
      <c r="J9" s="129">
        <v>700</v>
      </c>
      <c r="K9" s="129">
        <f t="shared" si="0"/>
        <v>8300</v>
      </c>
    </row>
    <row r="10" spans="1:11" ht="12" customHeight="1" x14ac:dyDescent="0.2">
      <c r="A10" s="97">
        <v>1981</v>
      </c>
      <c r="B10" s="129">
        <v>1328</v>
      </c>
      <c r="C10" s="129">
        <v>50</v>
      </c>
      <c r="D10" s="129">
        <v>109</v>
      </c>
      <c r="E10" s="41"/>
      <c r="F10" s="129">
        <v>5963</v>
      </c>
      <c r="G10" s="129">
        <v>127</v>
      </c>
      <c r="H10" s="41"/>
      <c r="I10" s="129">
        <v>7102</v>
      </c>
      <c r="J10" s="129">
        <v>428</v>
      </c>
      <c r="K10" s="129">
        <f t="shared" si="0"/>
        <v>7530</v>
      </c>
    </row>
    <row r="11" spans="1:11" ht="12" customHeight="1" x14ac:dyDescent="0.2">
      <c r="A11" s="97">
        <v>1982</v>
      </c>
      <c r="B11" s="129">
        <v>2765</v>
      </c>
      <c r="C11" s="129">
        <v>50</v>
      </c>
      <c r="D11" s="129">
        <v>97</v>
      </c>
      <c r="E11" s="41"/>
      <c r="F11" s="129">
        <v>7107</v>
      </c>
      <c r="G11" s="129">
        <v>76</v>
      </c>
      <c r="H11" s="41"/>
      <c r="I11" s="129">
        <v>9651</v>
      </c>
      <c r="J11" s="129">
        <v>330</v>
      </c>
      <c r="K11" s="129">
        <f t="shared" si="0"/>
        <v>9981</v>
      </c>
    </row>
    <row r="12" spans="1:11" ht="12" customHeight="1" x14ac:dyDescent="0.2">
      <c r="A12" s="97">
        <v>1983</v>
      </c>
      <c r="B12" s="129">
        <v>2539</v>
      </c>
      <c r="C12" s="129">
        <v>50</v>
      </c>
      <c r="D12" s="129">
        <v>120</v>
      </c>
      <c r="E12" s="41"/>
      <c r="F12" s="129">
        <v>3069</v>
      </c>
      <c r="G12" s="129">
        <v>83</v>
      </c>
      <c r="H12" s="41"/>
      <c r="I12" s="129">
        <v>5530</v>
      </c>
      <c r="J12" s="129">
        <v>296</v>
      </c>
      <c r="K12" s="129">
        <f t="shared" si="0"/>
        <v>5826</v>
      </c>
    </row>
    <row r="13" spans="1:11" ht="12" customHeight="1" x14ac:dyDescent="0.2">
      <c r="A13" s="97">
        <v>1984</v>
      </c>
      <c r="B13" s="129">
        <v>1384</v>
      </c>
      <c r="C13" s="129">
        <v>50</v>
      </c>
      <c r="D13" s="129">
        <v>124</v>
      </c>
      <c r="E13" s="41"/>
      <c r="F13" s="129">
        <v>9128</v>
      </c>
      <c r="G13" s="129">
        <v>80</v>
      </c>
      <c r="H13" s="41"/>
      <c r="I13" s="129">
        <v>10447</v>
      </c>
      <c r="J13" s="129">
        <v>330</v>
      </c>
      <c r="K13" s="129">
        <f t="shared" si="0"/>
        <v>10777</v>
      </c>
    </row>
    <row r="14" spans="1:11" ht="12" customHeight="1" x14ac:dyDescent="0.2">
      <c r="A14" s="97">
        <v>1985</v>
      </c>
      <c r="B14" s="129">
        <v>2360</v>
      </c>
      <c r="C14" s="129">
        <v>50</v>
      </c>
      <c r="D14" s="129">
        <v>204</v>
      </c>
      <c r="E14" s="41"/>
      <c r="F14" s="129">
        <v>6145</v>
      </c>
      <c r="G14" s="129">
        <v>20</v>
      </c>
      <c r="H14" s="41"/>
      <c r="I14" s="129">
        <v>8367</v>
      </c>
      <c r="J14" s="129">
        <v>142</v>
      </c>
      <c r="K14" s="129">
        <f t="shared" si="0"/>
        <v>8509</v>
      </c>
    </row>
    <row r="15" spans="1:11" ht="12" customHeight="1" x14ac:dyDescent="0.2">
      <c r="A15" s="97">
        <v>1986</v>
      </c>
      <c r="B15" s="129">
        <v>2990</v>
      </c>
      <c r="C15" s="129">
        <v>50</v>
      </c>
      <c r="D15" s="129">
        <v>651</v>
      </c>
      <c r="E15" s="41"/>
      <c r="F15" s="129">
        <v>10006</v>
      </c>
      <c r="G15" s="129">
        <v>94</v>
      </c>
      <c r="H15" s="41"/>
      <c r="I15" s="129">
        <v>13380</v>
      </c>
      <c r="J15" s="129">
        <v>257</v>
      </c>
      <c r="K15" s="129">
        <f t="shared" si="0"/>
        <v>13637</v>
      </c>
    </row>
    <row r="16" spans="1:11" ht="12" customHeight="1" x14ac:dyDescent="0.2">
      <c r="A16" s="97">
        <v>1987</v>
      </c>
      <c r="B16" s="129">
        <v>7996</v>
      </c>
      <c r="C16" s="129">
        <v>50</v>
      </c>
      <c r="D16" s="129">
        <v>386</v>
      </c>
      <c r="E16" s="41"/>
      <c r="F16" s="129">
        <v>12352</v>
      </c>
      <c r="G16" s="129">
        <v>172</v>
      </c>
      <c r="H16" s="41"/>
      <c r="I16" s="129">
        <v>20349</v>
      </c>
      <c r="J16" s="129">
        <v>453</v>
      </c>
      <c r="K16" s="129">
        <f t="shared" si="0"/>
        <v>20802</v>
      </c>
    </row>
    <row r="17" spans="1:11" ht="12" customHeight="1" x14ac:dyDescent="0.2">
      <c r="A17" s="97">
        <v>1988</v>
      </c>
      <c r="B17" s="129">
        <v>6241</v>
      </c>
      <c r="C17" s="129">
        <v>50</v>
      </c>
      <c r="D17" s="129">
        <v>949</v>
      </c>
      <c r="E17" s="41"/>
      <c r="F17" s="129">
        <v>15168</v>
      </c>
      <c r="G17" s="129">
        <v>171</v>
      </c>
      <c r="H17" s="41"/>
      <c r="I17" s="129">
        <v>22115</v>
      </c>
      <c r="J17" s="129">
        <v>502</v>
      </c>
      <c r="K17" s="129">
        <f t="shared" si="0"/>
        <v>22617</v>
      </c>
    </row>
    <row r="18" spans="1:11" ht="12" customHeight="1" x14ac:dyDescent="0.2">
      <c r="A18" s="97">
        <v>1989</v>
      </c>
      <c r="B18" s="129">
        <v>7288</v>
      </c>
      <c r="C18" s="129">
        <v>50</v>
      </c>
      <c r="D18" s="129">
        <v>458</v>
      </c>
      <c r="E18" s="41"/>
      <c r="F18" s="129">
        <v>9951</v>
      </c>
      <c r="G18" s="129">
        <v>108</v>
      </c>
      <c r="H18" s="41"/>
      <c r="I18" s="129">
        <v>17260</v>
      </c>
      <c r="J18" s="129">
        <v>586</v>
      </c>
      <c r="K18" s="129">
        <f t="shared" si="0"/>
        <v>17846</v>
      </c>
    </row>
    <row r="19" spans="1:11" ht="12" customHeight="1" x14ac:dyDescent="0.2">
      <c r="A19" s="97">
        <v>1990</v>
      </c>
      <c r="B19" s="129">
        <v>2860</v>
      </c>
      <c r="C19" s="129">
        <v>50</v>
      </c>
      <c r="D19" s="129">
        <v>377</v>
      </c>
      <c r="E19" s="41"/>
      <c r="F19" s="129">
        <v>13711</v>
      </c>
      <c r="G19" s="129">
        <v>14</v>
      </c>
      <c r="H19" s="41"/>
      <c r="I19" s="129">
        <v>16914</v>
      </c>
      <c r="J19" s="129">
        <v>98</v>
      </c>
      <c r="K19" s="129">
        <f t="shared" si="0"/>
        <v>17012</v>
      </c>
    </row>
    <row r="20" spans="1:11" ht="12" customHeight="1" x14ac:dyDescent="0.2">
      <c r="A20" s="339">
        <v>1991</v>
      </c>
      <c r="B20" s="129">
        <v>951</v>
      </c>
      <c r="C20" s="129">
        <v>50</v>
      </c>
      <c r="D20" s="129">
        <v>376</v>
      </c>
      <c r="E20" s="41"/>
      <c r="F20" s="129">
        <v>6292</v>
      </c>
      <c r="G20" s="129">
        <v>13</v>
      </c>
      <c r="H20" s="41"/>
      <c r="I20" s="129">
        <v>7631</v>
      </c>
      <c r="J20" s="129">
        <v>51</v>
      </c>
      <c r="K20" s="129">
        <f t="shared" si="0"/>
        <v>7682</v>
      </c>
    </row>
    <row r="21" spans="1:11" ht="12" customHeight="1" x14ac:dyDescent="0.2">
      <c r="A21" s="339">
        <v>1992</v>
      </c>
      <c r="B21" s="129">
        <v>1208</v>
      </c>
      <c r="C21" s="129">
        <v>50</v>
      </c>
      <c r="D21" s="129">
        <v>200</v>
      </c>
      <c r="E21" s="41"/>
      <c r="F21" s="129">
        <v>6342</v>
      </c>
      <c r="G21" s="129">
        <v>14</v>
      </c>
      <c r="H21" s="41"/>
      <c r="I21" s="129">
        <v>7750</v>
      </c>
      <c r="J21" s="129">
        <v>62</v>
      </c>
      <c r="K21" s="129">
        <f t="shared" si="0"/>
        <v>7812</v>
      </c>
    </row>
    <row r="22" spans="1:11" ht="12" customHeight="1" x14ac:dyDescent="0.2">
      <c r="A22" s="339">
        <v>1993</v>
      </c>
      <c r="B22" s="129">
        <v>407</v>
      </c>
      <c r="C22" s="129">
        <v>50</v>
      </c>
      <c r="D22" s="129">
        <v>26</v>
      </c>
      <c r="E22" s="41"/>
      <c r="F22" s="129">
        <v>5254</v>
      </c>
      <c r="G22" s="129">
        <v>28</v>
      </c>
      <c r="H22" s="41"/>
      <c r="I22" s="129">
        <v>5735</v>
      </c>
      <c r="J22" s="129">
        <v>30</v>
      </c>
      <c r="K22" s="129">
        <f t="shared" si="0"/>
        <v>5765</v>
      </c>
    </row>
    <row r="23" spans="1:11" ht="12" customHeight="1" x14ac:dyDescent="0.2">
      <c r="A23" s="339">
        <v>1994</v>
      </c>
      <c r="B23" s="129">
        <v>448</v>
      </c>
      <c r="C23" s="129">
        <v>50</v>
      </c>
      <c r="D23" s="129">
        <v>262</v>
      </c>
      <c r="E23" s="41"/>
      <c r="F23" s="129">
        <v>4932</v>
      </c>
      <c r="G23" s="129">
        <v>0</v>
      </c>
      <c r="H23" s="41"/>
      <c r="I23" s="129">
        <v>5692</v>
      </c>
      <c r="J23" s="129">
        <v>0</v>
      </c>
      <c r="K23" s="129">
        <f t="shared" si="0"/>
        <v>5692</v>
      </c>
    </row>
    <row r="24" spans="1:11" ht="12" customHeight="1" x14ac:dyDescent="0.2">
      <c r="A24" s="339">
        <v>1995</v>
      </c>
      <c r="B24" s="129">
        <v>552</v>
      </c>
      <c r="C24" s="129">
        <v>50</v>
      </c>
      <c r="D24" s="129">
        <v>582</v>
      </c>
      <c r="E24" s="41"/>
      <c r="F24" s="129">
        <v>5532</v>
      </c>
      <c r="G24" s="129">
        <v>0</v>
      </c>
      <c r="H24" s="41"/>
      <c r="I24" s="129">
        <v>6716</v>
      </c>
      <c r="J24" s="129">
        <v>0</v>
      </c>
      <c r="K24" s="129">
        <f t="shared" si="0"/>
        <v>6716</v>
      </c>
    </row>
    <row r="25" spans="1:11" ht="12" customHeight="1" x14ac:dyDescent="0.2">
      <c r="A25" s="339">
        <v>1996</v>
      </c>
      <c r="B25" s="129">
        <v>1377</v>
      </c>
      <c r="C25" s="129">
        <v>100</v>
      </c>
      <c r="D25" s="129">
        <v>500</v>
      </c>
      <c r="E25" s="41"/>
      <c r="F25" s="129">
        <v>7316</v>
      </c>
      <c r="G25" s="129">
        <v>0</v>
      </c>
      <c r="H25" s="41"/>
      <c r="I25" s="129">
        <v>9293</v>
      </c>
      <c r="J25" s="129">
        <v>0</v>
      </c>
      <c r="K25" s="129">
        <f t="shared" si="0"/>
        <v>9293</v>
      </c>
    </row>
    <row r="26" spans="1:11" ht="12" customHeight="1" x14ac:dyDescent="0.2">
      <c r="A26" s="97">
        <v>1997</v>
      </c>
      <c r="B26" s="129">
        <v>282</v>
      </c>
      <c r="C26" s="129">
        <v>50</v>
      </c>
      <c r="D26" s="129">
        <v>310</v>
      </c>
      <c r="E26" s="41"/>
      <c r="F26" s="129">
        <v>5405</v>
      </c>
      <c r="G26" s="129">
        <v>0</v>
      </c>
      <c r="H26" s="41"/>
      <c r="I26" s="129">
        <v>6047</v>
      </c>
      <c r="J26" s="129">
        <v>0</v>
      </c>
      <c r="K26" s="129">
        <f t="shared" si="0"/>
        <v>6047</v>
      </c>
    </row>
    <row r="27" spans="1:11" ht="12" customHeight="1" x14ac:dyDescent="0.2">
      <c r="A27" s="97">
        <v>1998</v>
      </c>
      <c r="B27" s="129">
        <v>762</v>
      </c>
      <c r="C27" s="129">
        <v>100</v>
      </c>
      <c r="D27" s="129">
        <v>326</v>
      </c>
      <c r="E27" s="41"/>
      <c r="F27" s="129">
        <v>6752</v>
      </c>
      <c r="G27" s="129">
        <v>0</v>
      </c>
      <c r="H27" s="41"/>
      <c r="I27" s="129">
        <v>7940</v>
      </c>
      <c r="J27" s="129">
        <v>0</v>
      </c>
      <c r="K27" s="129">
        <f t="shared" si="0"/>
        <v>7940</v>
      </c>
    </row>
    <row r="28" spans="1:11" ht="12" customHeight="1" x14ac:dyDescent="0.2">
      <c r="A28" s="97">
        <v>1999</v>
      </c>
      <c r="B28" s="129">
        <v>1129</v>
      </c>
      <c r="C28" s="129">
        <v>100</v>
      </c>
      <c r="D28" s="129">
        <v>195</v>
      </c>
      <c r="E28" s="41"/>
      <c r="F28" s="129">
        <v>3334</v>
      </c>
      <c r="G28" s="129">
        <v>0</v>
      </c>
      <c r="H28" s="41"/>
      <c r="I28" s="129">
        <v>4758</v>
      </c>
      <c r="J28" s="129">
        <v>0</v>
      </c>
      <c r="K28" s="129">
        <f t="shared" si="0"/>
        <v>4758</v>
      </c>
    </row>
    <row r="29" spans="1:11" ht="12" customHeight="1" x14ac:dyDescent="0.2">
      <c r="A29" s="97">
        <v>2000</v>
      </c>
      <c r="B29" s="129">
        <v>604</v>
      </c>
      <c r="C29" s="129">
        <v>100</v>
      </c>
      <c r="D29" s="129">
        <v>360</v>
      </c>
      <c r="E29" s="41"/>
      <c r="F29" s="129">
        <v>3730</v>
      </c>
      <c r="G29" s="129">
        <v>0</v>
      </c>
      <c r="H29" s="41"/>
      <c r="I29" s="129">
        <v>4794</v>
      </c>
      <c r="J29" s="129">
        <v>0</v>
      </c>
      <c r="K29" s="129">
        <f t="shared" si="0"/>
        <v>4794</v>
      </c>
    </row>
    <row r="30" spans="1:11" ht="12" customHeight="1" x14ac:dyDescent="0.2">
      <c r="A30" s="97">
        <v>2001</v>
      </c>
      <c r="B30" s="129">
        <v>1650</v>
      </c>
      <c r="C30" s="129">
        <v>100</v>
      </c>
      <c r="D30" s="129">
        <v>659</v>
      </c>
      <c r="E30" s="41"/>
      <c r="F30" s="129">
        <v>5136</v>
      </c>
      <c r="G30" s="129">
        <v>0</v>
      </c>
      <c r="H30" s="41"/>
      <c r="I30" s="129">
        <v>7545</v>
      </c>
      <c r="J30" s="129">
        <v>0</v>
      </c>
      <c r="K30" s="129">
        <f t="shared" si="0"/>
        <v>7545</v>
      </c>
    </row>
    <row r="31" spans="1:11" ht="12" customHeight="1" x14ac:dyDescent="0.2">
      <c r="A31" s="97">
        <v>2002</v>
      </c>
      <c r="B31" s="129">
        <v>3074</v>
      </c>
      <c r="C31" s="129">
        <v>100</v>
      </c>
      <c r="D31" s="129">
        <v>271</v>
      </c>
      <c r="E31" s="41"/>
      <c r="F31" s="129">
        <v>6067</v>
      </c>
      <c r="G31" s="129">
        <v>0</v>
      </c>
      <c r="H31" s="41"/>
      <c r="I31" s="129">
        <v>9512</v>
      </c>
      <c r="J31" s="129">
        <v>0</v>
      </c>
      <c r="K31" s="129">
        <f t="shared" si="0"/>
        <v>9512</v>
      </c>
    </row>
    <row r="32" spans="1:11" ht="12" customHeight="1" x14ac:dyDescent="0.2">
      <c r="A32" s="97">
        <v>2003</v>
      </c>
      <c r="B32" s="129">
        <v>1345</v>
      </c>
      <c r="C32" s="129">
        <v>100</v>
      </c>
      <c r="D32" s="129">
        <v>626</v>
      </c>
      <c r="E32" s="41"/>
      <c r="F32" s="129">
        <v>7398</v>
      </c>
      <c r="G32" s="129">
        <v>0</v>
      </c>
      <c r="H32" s="41"/>
      <c r="I32" s="129">
        <v>9469</v>
      </c>
      <c r="J32" s="129">
        <v>23</v>
      </c>
      <c r="K32" s="129">
        <f t="shared" si="0"/>
        <v>9492</v>
      </c>
    </row>
    <row r="33" spans="1:12" ht="12" customHeight="1" x14ac:dyDescent="0.2">
      <c r="A33" s="97">
        <v>2004</v>
      </c>
      <c r="B33" s="129">
        <v>527</v>
      </c>
      <c r="C33" s="129">
        <v>100</v>
      </c>
      <c r="D33" s="129">
        <v>681</v>
      </c>
      <c r="E33" s="41"/>
      <c r="F33" s="129">
        <v>3831</v>
      </c>
      <c r="G33" s="129">
        <v>0</v>
      </c>
      <c r="H33" s="41"/>
      <c r="I33" s="129">
        <v>6133</v>
      </c>
      <c r="J33" s="129">
        <v>12</v>
      </c>
      <c r="K33" s="129">
        <f t="shared" si="0"/>
        <v>6145</v>
      </c>
    </row>
    <row r="34" spans="1:12" ht="12" customHeight="1" x14ac:dyDescent="0.2">
      <c r="A34" s="97">
        <v>2005</v>
      </c>
      <c r="B34" s="129">
        <v>1414</v>
      </c>
      <c r="C34" s="129">
        <v>0</v>
      </c>
      <c r="D34" s="129">
        <v>499</v>
      </c>
      <c r="E34" s="41"/>
      <c r="F34" s="129">
        <v>6406</v>
      </c>
      <c r="G34" s="129">
        <v>0</v>
      </c>
      <c r="H34" s="41"/>
      <c r="I34" s="129">
        <v>8319</v>
      </c>
      <c r="J34" s="129">
        <v>32</v>
      </c>
      <c r="K34" s="129">
        <f t="shared" si="0"/>
        <v>8351</v>
      </c>
    </row>
    <row r="35" spans="1:12" ht="12" customHeight="1" x14ac:dyDescent="0.2">
      <c r="A35" s="97">
        <v>2006</v>
      </c>
      <c r="B35" s="129">
        <v>1969</v>
      </c>
      <c r="C35" s="129">
        <v>0</v>
      </c>
      <c r="D35" s="129">
        <v>35</v>
      </c>
      <c r="E35" s="41"/>
      <c r="F35" s="129">
        <v>5642</v>
      </c>
      <c r="G35" s="129">
        <v>0</v>
      </c>
      <c r="H35" s="41"/>
      <c r="I35" s="129">
        <v>7656</v>
      </c>
      <c r="J35" s="129">
        <v>15</v>
      </c>
      <c r="K35" s="129">
        <f t="shared" si="0"/>
        <v>7671</v>
      </c>
    </row>
    <row r="36" spans="1:12" ht="12" customHeight="1" x14ac:dyDescent="0.2">
      <c r="A36" s="97">
        <v>2007</v>
      </c>
      <c r="B36" s="129">
        <v>905</v>
      </c>
      <c r="C36" s="129">
        <v>0</v>
      </c>
      <c r="D36" s="129">
        <v>166</v>
      </c>
      <c r="E36" s="41"/>
      <c r="F36" s="129">
        <v>3066</v>
      </c>
      <c r="G36" s="129">
        <v>0</v>
      </c>
      <c r="H36" s="41"/>
      <c r="I36" s="129">
        <v>4137</v>
      </c>
      <c r="J36" s="129">
        <v>0</v>
      </c>
      <c r="K36" s="129">
        <f t="shared" si="0"/>
        <v>4137</v>
      </c>
    </row>
    <row r="37" spans="1:12" ht="12" customHeight="1" x14ac:dyDescent="0.2">
      <c r="A37" s="97">
        <v>2008</v>
      </c>
      <c r="B37" s="129">
        <v>1426</v>
      </c>
      <c r="C37" s="129">
        <v>0</v>
      </c>
      <c r="D37" s="129">
        <v>217</v>
      </c>
      <c r="E37" s="41"/>
      <c r="F37" s="129">
        <v>3612</v>
      </c>
      <c r="G37" s="129">
        <v>0</v>
      </c>
      <c r="H37" s="41"/>
      <c r="I37" s="129">
        <v>5250</v>
      </c>
      <c r="J37" s="129">
        <v>5</v>
      </c>
      <c r="K37" s="129">
        <f t="shared" si="0"/>
        <v>5255</v>
      </c>
    </row>
    <row r="38" spans="1:12" ht="12" customHeight="1" x14ac:dyDescent="0.2">
      <c r="A38" s="97">
        <v>2009</v>
      </c>
      <c r="B38" s="129">
        <v>2434</v>
      </c>
      <c r="C38" s="129">
        <v>0</v>
      </c>
      <c r="D38" s="129">
        <v>352</v>
      </c>
      <c r="E38" s="41"/>
      <c r="F38" s="129">
        <v>3130</v>
      </c>
      <c r="G38" s="129">
        <v>0</v>
      </c>
      <c r="H38" s="41"/>
      <c r="I38" s="129">
        <v>5874</v>
      </c>
      <c r="J38" s="129">
        <v>42</v>
      </c>
      <c r="K38" s="129">
        <f t="shared" si="0"/>
        <v>5916</v>
      </c>
    </row>
    <row r="39" spans="1:12" ht="12" customHeight="1" x14ac:dyDescent="0.2">
      <c r="A39" s="97">
        <v>2010</v>
      </c>
      <c r="B39" s="129">
        <v>1815</v>
      </c>
      <c r="C39" s="129">
        <v>0</v>
      </c>
      <c r="D39" s="129">
        <v>553</v>
      </c>
      <c r="E39" s="41"/>
      <c r="F39" s="129">
        <v>4635</v>
      </c>
      <c r="G39" s="129">
        <v>0</v>
      </c>
      <c r="H39" s="41"/>
      <c r="I39" s="129">
        <v>6985</v>
      </c>
      <c r="J39" s="129">
        <v>18</v>
      </c>
      <c r="K39" s="129">
        <v>7003</v>
      </c>
    </row>
    <row r="40" spans="1:12" ht="12" customHeight="1" x14ac:dyDescent="0.2">
      <c r="A40" s="97">
        <v>2011</v>
      </c>
      <c r="B40" s="129">
        <v>1972</v>
      </c>
      <c r="C40" s="129">
        <v>3</v>
      </c>
      <c r="D40" s="129">
        <v>868</v>
      </c>
      <c r="E40" s="41"/>
      <c r="F40" s="129">
        <v>3963</v>
      </c>
      <c r="G40" s="129">
        <v>0</v>
      </c>
      <c r="H40" s="41"/>
      <c r="I40" s="129">
        <v>6765</v>
      </c>
      <c r="J40" s="129">
        <v>41</v>
      </c>
      <c r="K40" s="129">
        <v>6806</v>
      </c>
    </row>
    <row r="41" spans="1:12" ht="12" customHeight="1" x14ac:dyDescent="0.2">
      <c r="A41" s="97">
        <v>2012</v>
      </c>
      <c r="B41" s="129">
        <v>2842</v>
      </c>
      <c r="C41" s="129">
        <v>0</v>
      </c>
      <c r="D41" s="129">
        <v>358</v>
      </c>
      <c r="E41" s="41"/>
      <c r="F41" s="129">
        <v>3518</v>
      </c>
      <c r="G41" s="129">
        <v>0</v>
      </c>
      <c r="H41" s="41"/>
      <c r="I41" s="129">
        <v>6682</v>
      </c>
      <c r="J41" s="129">
        <v>36</v>
      </c>
      <c r="K41" s="129">
        <v>6718</v>
      </c>
    </row>
    <row r="42" spans="1:12" ht="12" customHeight="1" x14ac:dyDescent="0.2">
      <c r="A42" s="97">
        <v>2013</v>
      </c>
      <c r="B42" s="129">
        <v>2001</v>
      </c>
      <c r="C42" s="129">
        <v>0</v>
      </c>
      <c r="D42" s="129">
        <v>1024</v>
      </c>
      <c r="E42" s="41"/>
      <c r="F42" s="129">
        <v>3901</v>
      </c>
      <c r="G42" s="129">
        <v>0</v>
      </c>
      <c r="H42" s="41"/>
      <c r="I42" s="129">
        <v>6877</v>
      </c>
      <c r="J42" s="129">
        <v>49</v>
      </c>
      <c r="K42" s="129">
        <v>6926</v>
      </c>
    </row>
    <row r="43" spans="1:12" ht="12" customHeight="1" x14ac:dyDescent="0.2">
      <c r="A43" s="97">
        <v>2014</v>
      </c>
      <c r="B43" s="129">
        <v>4213</v>
      </c>
      <c r="C43" s="129">
        <v>0</v>
      </c>
      <c r="D43" s="129">
        <v>423</v>
      </c>
      <c r="E43" s="41"/>
      <c r="F43" s="129">
        <v>2782</v>
      </c>
      <c r="G43" s="129">
        <v>0</v>
      </c>
      <c r="H43" s="41"/>
      <c r="I43" s="129">
        <v>7322</v>
      </c>
      <c r="J43" s="129">
        <v>96</v>
      </c>
      <c r="K43" s="129">
        <v>7418</v>
      </c>
    </row>
    <row r="44" spans="1:12" ht="12" customHeight="1" x14ac:dyDescent="0.2">
      <c r="A44" s="97">
        <v>2015</v>
      </c>
      <c r="B44" s="129">
        <v>2387</v>
      </c>
      <c r="C44" s="129">
        <v>0</v>
      </c>
      <c r="D44" s="129">
        <v>868</v>
      </c>
      <c r="E44" s="41"/>
      <c r="F44" s="129">
        <v>3440</v>
      </c>
      <c r="G44" s="129">
        <v>0</v>
      </c>
      <c r="H44" s="41"/>
      <c r="I44" s="129">
        <v>6676</v>
      </c>
      <c r="J44" s="129">
        <v>19</v>
      </c>
      <c r="K44" s="129">
        <v>6695</v>
      </c>
    </row>
    <row r="45" spans="1:12" ht="12" customHeight="1" x14ac:dyDescent="0.2">
      <c r="A45" s="97">
        <v>2016</v>
      </c>
      <c r="B45" s="129">
        <v>1328</v>
      </c>
      <c r="C45" s="129">
        <v>0</v>
      </c>
      <c r="D45" s="129">
        <v>29</v>
      </c>
      <c r="E45" s="41"/>
      <c r="F45" s="129">
        <v>3654</v>
      </c>
      <c r="G45" s="129">
        <v>0</v>
      </c>
      <c r="H45" s="41"/>
      <c r="I45" s="129">
        <v>5005</v>
      </c>
      <c r="J45" s="129">
        <v>6</v>
      </c>
      <c r="K45" s="129">
        <v>5011</v>
      </c>
    </row>
    <row r="46" spans="1:12" ht="12" customHeight="1" x14ac:dyDescent="0.2">
      <c r="A46" s="97">
        <v>2017</v>
      </c>
      <c r="B46" s="129">
        <v>3999</v>
      </c>
      <c r="C46" s="129">
        <v>0</v>
      </c>
      <c r="D46" s="129">
        <v>396</v>
      </c>
      <c r="E46" s="41"/>
      <c r="F46" s="129">
        <v>3604</v>
      </c>
      <c r="G46" s="129">
        <v>0</v>
      </c>
      <c r="H46" s="41"/>
      <c r="I46" s="129">
        <v>7957</v>
      </c>
      <c r="J46" s="129">
        <v>42</v>
      </c>
      <c r="K46" s="129">
        <v>7999</v>
      </c>
      <c r="L46" s="283"/>
    </row>
    <row r="47" spans="1:12" ht="12" customHeight="1" x14ac:dyDescent="0.2">
      <c r="A47" s="97">
        <v>2018</v>
      </c>
      <c r="B47" s="129">
        <v>2042</v>
      </c>
      <c r="C47" s="129">
        <v>8</v>
      </c>
      <c r="D47" s="129">
        <v>735</v>
      </c>
      <c r="E47" s="41"/>
      <c r="F47" s="129">
        <v>3937</v>
      </c>
      <c r="G47" s="129">
        <v>0</v>
      </c>
      <c r="H47" s="41"/>
      <c r="I47" s="129">
        <v>6707</v>
      </c>
      <c r="J47" s="129">
        <v>15</v>
      </c>
      <c r="K47" s="129">
        <v>6722</v>
      </c>
      <c r="L47" s="283"/>
    </row>
    <row r="48" spans="1:12" ht="12" customHeight="1" x14ac:dyDescent="0.2">
      <c r="A48" s="97" t="s">
        <v>588</v>
      </c>
      <c r="B48" s="129">
        <v>1532</v>
      </c>
      <c r="C48" s="129">
        <v>0</v>
      </c>
      <c r="D48" s="129">
        <v>859</v>
      </c>
      <c r="E48" s="41"/>
      <c r="F48" s="129">
        <v>7765</v>
      </c>
      <c r="G48" s="129">
        <v>0</v>
      </c>
      <c r="H48" s="41"/>
      <c r="I48" s="129">
        <v>10151</v>
      </c>
      <c r="J48" s="129">
        <v>5</v>
      </c>
      <c r="K48" s="129">
        <v>10156</v>
      </c>
      <c r="L48" s="283"/>
    </row>
    <row r="49" spans="1:12" ht="12" customHeight="1" x14ac:dyDescent="0.2">
      <c r="A49" s="97" t="s">
        <v>589</v>
      </c>
      <c r="B49" s="129">
        <v>1627</v>
      </c>
      <c r="C49" s="129">
        <v>0</v>
      </c>
      <c r="D49" s="129">
        <v>757</v>
      </c>
      <c r="E49" s="41"/>
      <c r="F49" s="129">
        <v>8672</v>
      </c>
      <c r="G49" s="129">
        <v>0</v>
      </c>
      <c r="H49" s="41"/>
      <c r="I49" s="129">
        <v>11054</v>
      </c>
      <c r="J49" s="129">
        <v>2</v>
      </c>
      <c r="K49" s="129">
        <v>11056</v>
      </c>
      <c r="L49" s="283"/>
    </row>
    <row r="50" spans="1:12" ht="12" customHeight="1" x14ac:dyDescent="0.2">
      <c r="A50" s="97" t="s">
        <v>590</v>
      </c>
      <c r="B50" s="129">
        <v>719</v>
      </c>
      <c r="C50" s="129">
        <v>2</v>
      </c>
      <c r="D50" s="129">
        <v>611</v>
      </c>
      <c r="E50" s="41"/>
      <c r="F50" s="129">
        <v>5568</v>
      </c>
      <c r="G50" s="129">
        <v>0</v>
      </c>
      <c r="H50" s="41"/>
      <c r="I50" s="129">
        <v>6897</v>
      </c>
      <c r="J50" s="129">
        <v>3</v>
      </c>
      <c r="K50" s="129">
        <v>6900</v>
      </c>
      <c r="L50" s="283"/>
    </row>
    <row r="51" spans="1:12" ht="12" customHeight="1" x14ac:dyDescent="0.2">
      <c r="A51" s="97" t="s">
        <v>609</v>
      </c>
      <c r="B51" s="129">
        <v>1361</v>
      </c>
      <c r="C51" s="129">
        <v>0</v>
      </c>
      <c r="D51" s="129">
        <v>136</v>
      </c>
      <c r="E51" s="41"/>
      <c r="F51" s="129">
        <v>6761</v>
      </c>
      <c r="G51" s="129">
        <v>0</v>
      </c>
      <c r="H51" s="41"/>
      <c r="I51" s="129">
        <v>8250</v>
      </c>
      <c r="J51" s="129">
        <v>8</v>
      </c>
      <c r="K51" s="129">
        <v>8258</v>
      </c>
      <c r="L51" s="283"/>
    </row>
    <row r="52" spans="1:12" ht="12" customHeight="1" x14ac:dyDescent="0.2">
      <c r="A52" s="97" t="s">
        <v>364</v>
      </c>
      <c r="B52" s="129">
        <v>2291</v>
      </c>
      <c r="C52" s="129">
        <v>0</v>
      </c>
      <c r="D52" s="129">
        <v>164</v>
      </c>
      <c r="E52" s="41"/>
      <c r="F52" s="36">
        <v>5607</v>
      </c>
      <c r="G52" s="129">
        <v>0</v>
      </c>
      <c r="H52" s="41"/>
      <c r="I52" s="129">
        <v>8059</v>
      </c>
      <c r="J52" s="129">
        <v>3</v>
      </c>
      <c r="K52" s="129">
        <v>8062</v>
      </c>
      <c r="L52" s="283"/>
    </row>
    <row r="53" spans="1:12" ht="12" customHeight="1" x14ac:dyDescent="0.2">
      <c r="A53" s="25" t="s">
        <v>130</v>
      </c>
      <c r="B53" s="78"/>
      <c r="C53" s="78"/>
      <c r="D53" s="78"/>
      <c r="E53" s="78"/>
      <c r="F53" s="87" t="s">
        <v>773</v>
      </c>
      <c r="G53" s="78"/>
      <c r="H53" s="78"/>
      <c r="I53" s="78"/>
      <c r="J53" s="78"/>
      <c r="K53" s="78"/>
      <c r="L53" s="793">
        <f>GEOMEAN(F50:F52)</f>
        <v>5954.0650190302022</v>
      </c>
    </row>
    <row r="54" spans="1:12" ht="12" customHeight="1" x14ac:dyDescent="0.2">
      <c r="A54" s="956" t="s">
        <v>774</v>
      </c>
      <c r="B54" s="956"/>
      <c r="C54" s="956"/>
      <c r="D54" s="956"/>
      <c r="E54" s="956"/>
      <c r="F54" s="956"/>
      <c r="G54" s="956"/>
      <c r="H54" s="956"/>
      <c r="I54" s="956"/>
      <c r="J54" s="956"/>
      <c r="K54" s="956"/>
    </row>
    <row r="55" spans="1:12" ht="12" customHeight="1" x14ac:dyDescent="0.2">
      <c r="A55" s="956" t="s">
        <v>775</v>
      </c>
      <c r="B55" s="956"/>
      <c r="C55" s="956"/>
      <c r="D55" s="956"/>
      <c r="E55" s="956"/>
      <c r="F55" s="956"/>
      <c r="G55" s="956"/>
      <c r="H55" s="956"/>
      <c r="I55" s="956"/>
      <c r="J55" s="956"/>
      <c r="K55" s="956"/>
    </row>
    <row r="56" spans="1:12" ht="12" customHeight="1" x14ac:dyDescent="0.2">
      <c r="A56" s="956" t="s">
        <v>776</v>
      </c>
      <c r="B56" s="956"/>
      <c r="C56" s="956"/>
      <c r="D56" s="956"/>
      <c r="E56" s="956"/>
      <c r="F56" s="956"/>
      <c r="G56" s="956"/>
      <c r="H56" s="956"/>
      <c r="I56" s="956"/>
      <c r="J56" s="956"/>
      <c r="K56" s="956"/>
    </row>
    <row r="57" spans="1:12" ht="12" customHeight="1" x14ac:dyDescent="0.2">
      <c r="A57" s="956" t="s">
        <v>767</v>
      </c>
      <c r="B57" s="956"/>
      <c r="C57" s="956"/>
      <c r="D57" s="956"/>
      <c r="E57" s="956"/>
      <c r="F57" s="956"/>
      <c r="G57" s="956"/>
      <c r="H57" s="956"/>
      <c r="I57" s="956"/>
      <c r="J57" s="956"/>
      <c r="K57" s="956"/>
    </row>
    <row r="58" spans="1:12" ht="12" customHeight="1" x14ac:dyDescent="0.2">
      <c r="A58" s="956" t="s">
        <v>69</v>
      </c>
      <c r="B58" s="956"/>
      <c r="C58" s="956"/>
      <c r="D58" s="956"/>
      <c r="E58" s="956"/>
      <c r="F58" s="956"/>
      <c r="G58" s="956"/>
      <c r="H58" s="956"/>
      <c r="I58" s="956"/>
      <c r="J58" s="956"/>
      <c r="K58" s="956"/>
    </row>
    <row r="59" spans="1:12" ht="12" customHeight="1" x14ac:dyDescent="0.2">
      <c r="A59" s="956" t="s">
        <v>777</v>
      </c>
      <c r="B59" s="956"/>
      <c r="C59" s="956"/>
      <c r="D59" s="956"/>
      <c r="E59" s="956"/>
      <c r="F59" s="956"/>
      <c r="G59" s="956"/>
      <c r="H59" s="956"/>
      <c r="I59" s="956"/>
      <c r="J59" s="956"/>
      <c r="K59" s="956"/>
    </row>
    <row r="60" spans="1:12" ht="12" customHeight="1" x14ac:dyDescent="0.2">
      <c r="A60" s="956"/>
      <c r="B60" s="956"/>
      <c r="C60" s="956"/>
      <c r="D60" s="956"/>
      <c r="E60" s="956"/>
      <c r="F60" s="956"/>
      <c r="G60" s="956"/>
      <c r="H60" s="956"/>
      <c r="I60" s="956"/>
      <c r="J60" s="956"/>
      <c r="K60" s="956"/>
    </row>
    <row r="61" spans="1:12" ht="12" customHeight="1" x14ac:dyDescent="0.2">
      <c r="A61" s="112"/>
      <c r="B61" s="112"/>
      <c r="C61" s="112"/>
      <c r="D61" s="112"/>
      <c r="E61" s="112"/>
      <c r="F61" s="112"/>
      <c r="G61" s="112"/>
      <c r="H61" s="112"/>
      <c r="I61" s="112"/>
      <c r="J61" s="112"/>
      <c r="K61" s="112"/>
    </row>
    <row r="62" spans="1:12" ht="12" customHeight="1" x14ac:dyDescent="0.2">
      <c r="A62" s="956"/>
      <c r="B62" s="956"/>
      <c r="C62" s="956"/>
      <c r="D62" s="956"/>
      <c r="E62" s="956"/>
      <c r="F62" s="956"/>
      <c r="G62" s="956"/>
      <c r="H62" s="956"/>
      <c r="I62" s="956"/>
      <c r="J62" s="956"/>
      <c r="K62" s="956"/>
    </row>
    <row r="65" spans="1:11" s="275" customFormat="1" ht="12" customHeight="1" x14ac:dyDescent="0.2">
      <c r="A65" s="243"/>
      <c r="B65" s="244"/>
      <c r="C65" s="244"/>
      <c r="D65" s="244"/>
      <c r="E65" s="244"/>
      <c r="F65" s="244"/>
      <c r="G65" s="244"/>
      <c r="H65" s="244"/>
      <c r="I65" s="244"/>
      <c r="J65" s="244"/>
      <c r="K65" s="244"/>
    </row>
    <row r="71" spans="1:11" ht="17.25" customHeight="1" x14ac:dyDescent="0.2"/>
    <row r="80" spans="1:11" ht="12" customHeight="1" x14ac:dyDescent="0.2">
      <c r="A80" s="1032" t="s">
        <v>778</v>
      </c>
      <c r="B80" s="1032"/>
      <c r="C80" s="1032"/>
      <c r="D80" s="1032"/>
      <c r="E80" s="1032"/>
      <c r="F80" s="1032"/>
      <c r="G80" s="1032"/>
      <c r="H80" s="1032"/>
      <c r="I80" s="1032"/>
      <c r="J80" s="1032"/>
      <c r="K80" s="1032"/>
    </row>
    <row r="81" spans="1:11" ht="12" customHeight="1" x14ac:dyDescent="0.2">
      <c r="A81" s="824"/>
      <c r="B81" s="971" t="s">
        <v>689</v>
      </c>
      <c r="C81" s="971"/>
      <c r="D81" s="971"/>
      <c r="E81" s="827"/>
      <c r="F81" s="840"/>
      <c r="G81" s="840"/>
      <c r="H81" s="827"/>
      <c r="I81" s="840"/>
      <c r="J81" s="840"/>
      <c r="K81" s="840"/>
    </row>
    <row r="82" spans="1:11" ht="12" customHeight="1" x14ac:dyDescent="0.2">
      <c r="A82" s="940" t="s">
        <v>8</v>
      </c>
      <c r="B82" s="358"/>
      <c r="C82" s="968" t="s">
        <v>759</v>
      </c>
      <c r="D82" s="358"/>
      <c r="E82" s="4"/>
      <c r="F82" s="1042" t="s">
        <v>395</v>
      </c>
      <c r="G82" s="1042"/>
      <c r="H82" s="4"/>
      <c r="I82" s="1042" t="s">
        <v>681</v>
      </c>
      <c r="J82" s="1042"/>
      <c r="K82" s="1042"/>
    </row>
    <row r="83" spans="1:11" ht="12" customHeight="1" x14ac:dyDescent="0.2">
      <c r="A83" s="966"/>
      <c r="B83" s="355" t="s">
        <v>576</v>
      </c>
      <c r="C83" s="969"/>
      <c r="D83" s="355" t="s">
        <v>682</v>
      </c>
      <c r="E83" s="355"/>
      <c r="F83" s="2" t="s">
        <v>578</v>
      </c>
      <c r="G83" s="2" t="s">
        <v>772</v>
      </c>
      <c r="H83" s="2"/>
      <c r="I83" s="2" t="s">
        <v>578</v>
      </c>
      <c r="J83" s="2" t="s">
        <v>761</v>
      </c>
      <c r="K83" s="2" t="s">
        <v>115</v>
      </c>
    </row>
    <row r="84" spans="1:11" ht="12" customHeight="1" x14ac:dyDescent="0.2">
      <c r="A84" s="90" t="s">
        <v>44</v>
      </c>
      <c r="B84" s="129">
        <f>AVERAGE(B10:B14)</f>
        <v>2075.1999999999998</v>
      </c>
      <c r="C84" s="129">
        <f>AVERAGE(C10:C14)</f>
        <v>50</v>
      </c>
      <c r="D84" s="129">
        <f>AVERAGE(D10:D14)</f>
        <v>130.80000000000001</v>
      </c>
      <c r="E84" s="41"/>
      <c r="F84" s="129">
        <f>AVERAGE(F10:F14)</f>
        <v>6282.4</v>
      </c>
      <c r="G84" s="129">
        <f>AVERAGE(G10:G14)</f>
        <v>77.2</v>
      </c>
      <c r="H84" s="41"/>
      <c r="I84" s="129">
        <f>AVERAGE(I10:I14)</f>
        <v>8219.4</v>
      </c>
      <c r="J84" s="129">
        <f>AVERAGE(J10:J14)</f>
        <v>305.2</v>
      </c>
      <c r="K84" s="129">
        <f>AVERAGE(K10:K14)</f>
        <v>8524.6</v>
      </c>
    </row>
    <row r="85" spans="1:11" ht="12" customHeight="1" x14ac:dyDescent="0.2">
      <c r="A85" s="90" t="s">
        <v>45</v>
      </c>
      <c r="B85" s="129">
        <f>AVERAGE(B15:B19)</f>
        <v>5475</v>
      </c>
      <c r="C85" s="129">
        <f>AVERAGE(C15:C19)</f>
        <v>50</v>
      </c>
      <c r="D85" s="129">
        <f>AVERAGE(D15:D19)</f>
        <v>564.20000000000005</v>
      </c>
      <c r="E85" s="41"/>
      <c r="F85" s="129">
        <f>AVERAGE(F15:F19)</f>
        <v>12237.6</v>
      </c>
      <c r="G85" s="129">
        <f>AVERAGE(G15:G19)</f>
        <v>111.8</v>
      </c>
      <c r="H85" s="41"/>
      <c r="I85" s="129">
        <f>AVERAGE(I15:I19)</f>
        <v>18003.599999999999</v>
      </c>
      <c r="J85" s="129">
        <f>AVERAGE(J15:J19)</f>
        <v>379.2</v>
      </c>
      <c r="K85" s="129">
        <f>AVERAGE(K15:K19)</f>
        <v>18382.8</v>
      </c>
    </row>
    <row r="86" spans="1:11" ht="12" customHeight="1" x14ac:dyDescent="0.2">
      <c r="A86" s="90" t="s">
        <v>46</v>
      </c>
      <c r="B86" s="129">
        <f>AVERAGE(B20:B24)</f>
        <v>713.2</v>
      </c>
      <c r="C86" s="129">
        <f t="shared" ref="C86:K86" si="1">AVERAGE(C20:C24)</f>
        <v>50</v>
      </c>
      <c r="D86" s="129">
        <f t="shared" si="1"/>
        <v>289.2</v>
      </c>
      <c r="E86" s="129"/>
      <c r="F86" s="129">
        <f t="shared" si="1"/>
        <v>5670.4</v>
      </c>
      <c r="G86" s="129">
        <f t="shared" si="1"/>
        <v>11</v>
      </c>
      <c r="H86" s="129"/>
      <c r="I86" s="129">
        <f t="shared" si="1"/>
        <v>6704.8</v>
      </c>
      <c r="J86" s="129">
        <f t="shared" si="1"/>
        <v>28.6</v>
      </c>
      <c r="K86" s="129">
        <f t="shared" si="1"/>
        <v>6733.4</v>
      </c>
    </row>
    <row r="87" spans="1:11" ht="12" customHeight="1" x14ac:dyDescent="0.2">
      <c r="A87" s="339" t="s">
        <v>47</v>
      </c>
      <c r="B87" s="129">
        <f>AVERAGE(B25:B29)</f>
        <v>830.8</v>
      </c>
      <c r="C87" s="129">
        <f t="shared" ref="C87:K87" si="2">AVERAGE(C25:C29)</f>
        <v>90</v>
      </c>
      <c r="D87" s="129">
        <f t="shared" si="2"/>
        <v>338.2</v>
      </c>
      <c r="E87" s="129"/>
      <c r="F87" s="129">
        <f t="shared" si="2"/>
        <v>5307.4</v>
      </c>
      <c r="G87" s="129">
        <f t="shared" si="2"/>
        <v>0</v>
      </c>
      <c r="H87" s="129"/>
      <c r="I87" s="129">
        <f t="shared" si="2"/>
        <v>6566.4</v>
      </c>
      <c r="J87" s="129">
        <f t="shared" si="2"/>
        <v>0</v>
      </c>
      <c r="K87" s="129">
        <f t="shared" si="2"/>
        <v>6566.4</v>
      </c>
    </row>
    <row r="88" spans="1:11" ht="12" customHeight="1" x14ac:dyDescent="0.2">
      <c r="A88" s="97" t="s">
        <v>48</v>
      </c>
      <c r="B88" s="129">
        <f>AVERAGE(B30:B34)</f>
        <v>1602</v>
      </c>
      <c r="C88" s="129">
        <f t="shared" ref="C88:K88" si="3">AVERAGE(C30:C34)</f>
        <v>80</v>
      </c>
      <c r="D88" s="129">
        <f t="shared" si="3"/>
        <v>547.20000000000005</v>
      </c>
      <c r="E88" s="129"/>
      <c r="F88" s="129">
        <f t="shared" si="3"/>
        <v>5767.6</v>
      </c>
      <c r="G88" s="129">
        <f t="shared" si="3"/>
        <v>0</v>
      </c>
      <c r="H88" s="129"/>
      <c r="I88" s="129">
        <f t="shared" si="3"/>
        <v>8195.6</v>
      </c>
      <c r="J88" s="129">
        <f t="shared" si="3"/>
        <v>13.4</v>
      </c>
      <c r="K88" s="129">
        <f t="shared" si="3"/>
        <v>8209</v>
      </c>
    </row>
    <row r="89" spans="1:11" ht="12" customHeight="1" x14ac:dyDescent="0.2">
      <c r="A89" s="97" t="s">
        <v>49</v>
      </c>
      <c r="B89" s="129">
        <f>AVERAGE(B35:B39)</f>
        <v>1709.8</v>
      </c>
      <c r="C89" s="129">
        <f t="shared" ref="C89:K89" si="4">AVERAGE(C35:C39)</f>
        <v>0</v>
      </c>
      <c r="D89" s="129">
        <f t="shared" si="4"/>
        <v>264.60000000000002</v>
      </c>
      <c r="E89" s="129"/>
      <c r="F89" s="129">
        <f t="shared" si="4"/>
        <v>4017</v>
      </c>
      <c r="G89" s="129">
        <f t="shared" si="4"/>
        <v>0</v>
      </c>
      <c r="H89" s="129"/>
      <c r="I89" s="129">
        <f t="shared" si="4"/>
        <v>5980.4</v>
      </c>
      <c r="J89" s="129">
        <f t="shared" si="4"/>
        <v>16</v>
      </c>
      <c r="K89" s="129">
        <f t="shared" si="4"/>
        <v>5996.4</v>
      </c>
    </row>
    <row r="90" spans="1:11" ht="12" customHeight="1" x14ac:dyDescent="0.2">
      <c r="A90" s="97">
        <v>2011</v>
      </c>
      <c r="B90" s="129">
        <f t="shared" ref="B90:D100" si="5">B40</f>
        <v>1972</v>
      </c>
      <c r="C90" s="129">
        <f t="shared" si="5"/>
        <v>3</v>
      </c>
      <c r="D90" s="129">
        <f t="shared" si="5"/>
        <v>868</v>
      </c>
      <c r="E90" s="41"/>
      <c r="F90" s="129">
        <f t="shared" ref="F90:G100" si="6">F40</f>
        <v>3963</v>
      </c>
      <c r="G90" s="129">
        <f t="shared" si="6"/>
        <v>0</v>
      </c>
      <c r="H90" s="41"/>
      <c r="I90" s="129">
        <f t="shared" ref="I90:K100" si="7">I40</f>
        <v>6765</v>
      </c>
      <c r="J90" s="129">
        <f t="shared" si="7"/>
        <v>41</v>
      </c>
      <c r="K90" s="129">
        <f t="shared" si="7"/>
        <v>6806</v>
      </c>
    </row>
    <row r="91" spans="1:11" ht="12" customHeight="1" x14ac:dyDescent="0.2">
      <c r="A91" s="97">
        <v>2012</v>
      </c>
      <c r="B91" s="129">
        <f t="shared" si="5"/>
        <v>2842</v>
      </c>
      <c r="C91" s="129">
        <f t="shared" si="5"/>
        <v>0</v>
      </c>
      <c r="D91" s="129">
        <f t="shared" si="5"/>
        <v>358</v>
      </c>
      <c r="E91" s="41"/>
      <c r="F91" s="129">
        <f t="shared" si="6"/>
        <v>3518</v>
      </c>
      <c r="G91" s="129">
        <f t="shared" si="6"/>
        <v>0</v>
      </c>
      <c r="H91" s="41"/>
      <c r="I91" s="129">
        <f t="shared" si="7"/>
        <v>6682</v>
      </c>
      <c r="J91" s="129">
        <f t="shared" si="7"/>
        <v>36</v>
      </c>
      <c r="K91" s="129">
        <f t="shared" si="7"/>
        <v>6718</v>
      </c>
    </row>
    <row r="92" spans="1:11" ht="12" customHeight="1" x14ac:dyDescent="0.2">
      <c r="A92" s="97">
        <v>2013</v>
      </c>
      <c r="B92" s="129">
        <f t="shared" si="5"/>
        <v>2001</v>
      </c>
      <c r="C92" s="129">
        <f t="shared" si="5"/>
        <v>0</v>
      </c>
      <c r="D92" s="129">
        <f t="shared" si="5"/>
        <v>1024</v>
      </c>
      <c r="E92" s="41"/>
      <c r="F92" s="129">
        <f t="shared" si="6"/>
        <v>3901</v>
      </c>
      <c r="G92" s="129">
        <f t="shared" si="6"/>
        <v>0</v>
      </c>
      <c r="H92" s="41"/>
      <c r="I92" s="129">
        <f t="shared" si="7"/>
        <v>6877</v>
      </c>
      <c r="J92" s="129">
        <f t="shared" si="7"/>
        <v>49</v>
      </c>
      <c r="K92" s="129">
        <f t="shared" si="7"/>
        <v>6926</v>
      </c>
    </row>
    <row r="93" spans="1:11" ht="12" customHeight="1" x14ac:dyDescent="0.2">
      <c r="A93" s="97">
        <v>2014</v>
      </c>
      <c r="B93" s="129">
        <f t="shared" si="5"/>
        <v>4213</v>
      </c>
      <c r="C93" s="129">
        <f t="shared" si="5"/>
        <v>0</v>
      </c>
      <c r="D93" s="129">
        <f t="shared" si="5"/>
        <v>423</v>
      </c>
      <c r="E93" s="41"/>
      <c r="F93" s="129">
        <f t="shared" si="6"/>
        <v>2782</v>
      </c>
      <c r="G93" s="129">
        <f t="shared" si="6"/>
        <v>0</v>
      </c>
      <c r="H93" s="41"/>
      <c r="I93" s="129">
        <f t="shared" si="7"/>
        <v>7322</v>
      </c>
      <c r="J93" s="129">
        <f t="shared" si="7"/>
        <v>96</v>
      </c>
      <c r="K93" s="129">
        <f t="shared" si="7"/>
        <v>7418</v>
      </c>
    </row>
    <row r="94" spans="1:11" ht="12" customHeight="1" x14ac:dyDescent="0.2">
      <c r="A94" s="97">
        <v>2015</v>
      </c>
      <c r="B94" s="129">
        <f t="shared" si="5"/>
        <v>2387</v>
      </c>
      <c r="C94" s="129">
        <f t="shared" si="5"/>
        <v>0</v>
      </c>
      <c r="D94" s="129">
        <f t="shared" si="5"/>
        <v>868</v>
      </c>
      <c r="E94" s="41"/>
      <c r="F94" s="129">
        <f t="shared" si="6"/>
        <v>3440</v>
      </c>
      <c r="G94" s="129">
        <f t="shared" si="6"/>
        <v>0</v>
      </c>
      <c r="H94" s="41"/>
      <c r="I94" s="129">
        <f t="shared" si="7"/>
        <v>6676</v>
      </c>
      <c r="J94" s="129">
        <f t="shared" si="7"/>
        <v>19</v>
      </c>
      <c r="K94" s="129">
        <f t="shared" si="7"/>
        <v>6695</v>
      </c>
    </row>
    <row r="95" spans="1:11" ht="12" customHeight="1" x14ac:dyDescent="0.2">
      <c r="A95" s="97">
        <v>2016</v>
      </c>
      <c r="B95" s="129">
        <f t="shared" si="5"/>
        <v>1328</v>
      </c>
      <c r="C95" s="129">
        <f t="shared" si="5"/>
        <v>0</v>
      </c>
      <c r="D95" s="129">
        <f t="shared" si="5"/>
        <v>29</v>
      </c>
      <c r="E95" s="41"/>
      <c r="F95" s="129">
        <f t="shared" si="6"/>
        <v>3654</v>
      </c>
      <c r="G95" s="129">
        <f t="shared" si="6"/>
        <v>0</v>
      </c>
      <c r="H95" s="41"/>
      <c r="I95" s="129">
        <f t="shared" si="7"/>
        <v>5005</v>
      </c>
      <c r="J95" s="129">
        <f t="shared" si="7"/>
        <v>6</v>
      </c>
      <c r="K95" s="129">
        <f t="shared" si="7"/>
        <v>5011</v>
      </c>
    </row>
    <row r="96" spans="1:11" ht="12" customHeight="1" x14ac:dyDescent="0.2">
      <c r="A96" s="97">
        <v>2017</v>
      </c>
      <c r="B96" s="129">
        <f t="shared" si="5"/>
        <v>3999</v>
      </c>
      <c r="C96" s="129">
        <f t="shared" si="5"/>
        <v>0</v>
      </c>
      <c r="D96" s="129">
        <f t="shared" si="5"/>
        <v>396</v>
      </c>
      <c r="E96" s="41"/>
      <c r="F96" s="129">
        <f t="shared" si="6"/>
        <v>3604</v>
      </c>
      <c r="G96" s="129">
        <f t="shared" si="6"/>
        <v>0</v>
      </c>
      <c r="H96" s="41"/>
      <c r="I96" s="129">
        <f t="shared" si="7"/>
        <v>7957</v>
      </c>
      <c r="J96" s="129">
        <f t="shared" si="7"/>
        <v>42</v>
      </c>
      <c r="K96" s="129">
        <f t="shared" si="7"/>
        <v>7999</v>
      </c>
    </row>
    <row r="97" spans="1:11" ht="12" customHeight="1" x14ac:dyDescent="0.2">
      <c r="A97" s="97">
        <v>2018</v>
      </c>
      <c r="B97" s="129">
        <f t="shared" si="5"/>
        <v>2042</v>
      </c>
      <c r="C97" s="129">
        <f t="shared" si="5"/>
        <v>8</v>
      </c>
      <c r="D97" s="129">
        <f t="shared" si="5"/>
        <v>735</v>
      </c>
      <c r="E97" s="41"/>
      <c r="F97" s="129">
        <f t="shared" si="6"/>
        <v>3937</v>
      </c>
      <c r="G97" s="129">
        <f t="shared" si="6"/>
        <v>0</v>
      </c>
      <c r="H97" s="41"/>
      <c r="I97" s="129">
        <f t="shared" si="7"/>
        <v>6707</v>
      </c>
      <c r="J97" s="129">
        <f t="shared" si="7"/>
        <v>15</v>
      </c>
      <c r="K97" s="129">
        <f t="shared" si="7"/>
        <v>6722</v>
      </c>
    </row>
    <row r="98" spans="1:11" ht="12" customHeight="1" x14ac:dyDescent="0.2">
      <c r="A98" s="97" t="s">
        <v>588</v>
      </c>
      <c r="B98" s="129">
        <f t="shared" si="5"/>
        <v>1532</v>
      </c>
      <c r="C98" s="129">
        <f t="shared" si="5"/>
        <v>0</v>
      </c>
      <c r="D98" s="129">
        <f t="shared" si="5"/>
        <v>859</v>
      </c>
      <c r="E98" s="41"/>
      <c r="F98" s="129">
        <f t="shared" si="6"/>
        <v>7765</v>
      </c>
      <c r="G98" s="129">
        <f t="shared" si="6"/>
        <v>0</v>
      </c>
      <c r="H98" s="41"/>
      <c r="I98" s="129">
        <f t="shared" si="7"/>
        <v>10151</v>
      </c>
      <c r="J98" s="129">
        <f t="shared" si="7"/>
        <v>5</v>
      </c>
      <c r="K98" s="129">
        <f t="shared" si="7"/>
        <v>10156</v>
      </c>
    </row>
    <row r="99" spans="1:11" ht="12" customHeight="1" x14ac:dyDescent="0.2">
      <c r="A99" s="97" t="s">
        <v>589</v>
      </c>
      <c r="B99" s="129">
        <f t="shared" si="5"/>
        <v>1627</v>
      </c>
      <c r="C99" s="129">
        <f t="shared" si="5"/>
        <v>0</v>
      </c>
      <c r="D99" s="129">
        <f t="shared" si="5"/>
        <v>757</v>
      </c>
      <c r="E99" s="41"/>
      <c r="F99" s="129">
        <f t="shared" si="6"/>
        <v>8672</v>
      </c>
      <c r="G99" s="129">
        <f t="shared" si="6"/>
        <v>0</v>
      </c>
      <c r="H99" s="41"/>
      <c r="I99" s="129">
        <f t="shared" si="7"/>
        <v>11054</v>
      </c>
      <c r="J99" s="129">
        <f t="shared" si="7"/>
        <v>2</v>
      </c>
      <c r="K99" s="129">
        <f t="shared" si="7"/>
        <v>11056</v>
      </c>
    </row>
    <row r="100" spans="1:11" ht="12" customHeight="1" x14ac:dyDescent="0.2">
      <c r="A100" s="97" t="s">
        <v>590</v>
      </c>
      <c r="B100" s="129">
        <f t="shared" si="5"/>
        <v>719</v>
      </c>
      <c r="C100" s="129">
        <f t="shared" si="5"/>
        <v>2</v>
      </c>
      <c r="D100" s="129">
        <f t="shared" si="5"/>
        <v>611</v>
      </c>
      <c r="E100" s="41"/>
      <c r="F100" s="129">
        <f t="shared" si="6"/>
        <v>5568</v>
      </c>
      <c r="G100" s="129">
        <f t="shared" si="6"/>
        <v>0</v>
      </c>
      <c r="H100" s="41"/>
      <c r="I100" s="129">
        <f t="shared" si="7"/>
        <v>6897</v>
      </c>
      <c r="J100" s="129">
        <f t="shared" si="7"/>
        <v>3</v>
      </c>
      <c r="K100" s="129">
        <f t="shared" si="7"/>
        <v>6900</v>
      </c>
    </row>
    <row r="101" spans="1:11" ht="12" customHeight="1" x14ac:dyDescent="0.2">
      <c r="A101" s="97" t="s">
        <v>609</v>
      </c>
      <c r="B101" s="129">
        <f t="shared" ref="B101:D102" si="8">B51</f>
        <v>1361</v>
      </c>
      <c r="C101" s="129">
        <f t="shared" si="8"/>
        <v>0</v>
      </c>
      <c r="D101" s="129">
        <f t="shared" si="8"/>
        <v>136</v>
      </c>
      <c r="E101" s="41"/>
      <c r="F101" s="129">
        <f t="shared" ref="F101:G102" si="9">F51</f>
        <v>6761</v>
      </c>
      <c r="G101" s="129">
        <f t="shared" si="9"/>
        <v>0</v>
      </c>
      <c r="H101" s="41"/>
      <c r="I101" s="129">
        <f t="shared" ref="I101:K102" si="10">I51</f>
        <v>8250</v>
      </c>
      <c r="J101" s="129">
        <f t="shared" si="10"/>
        <v>8</v>
      </c>
      <c r="K101" s="129">
        <f t="shared" si="10"/>
        <v>8258</v>
      </c>
    </row>
    <row r="102" spans="1:11" ht="12" customHeight="1" x14ac:dyDescent="0.2">
      <c r="A102" s="97" t="s">
        <v>364</v>
      </c>
      <c r="B102" s="129">
        <f t="shared" si="8"/>
        <v>2291</v>
      </c>
      <c r="C102" s="129">
        <f t="shared" si="8"/>
        <v>0</v>
      </c>
      <c r="D102" s="129">
        <f t="shared" si="8"/>
        <v>164</v>
      </c>
      <c r="E102" s="41"/>
      <c r="F102" s="129">
        <f t="shared" si="9"/>
        <v>5607</v>
      </c>
      <c r="G102" s="129">
        <f t="shared" si="9"/>
        <v>0</v>
      </c>
      <c r="H102" s="41"/>
      <c r="I102" s="129">
        <f t="shared" si="10"/>
        <v>8059</v>
      </c>
      <c r="J102" s="129">
        <f t="shared" si="10"/>
        <v>3</v>
      </c>
      <c r="K102" s="129">
        <f t="shared" si="10"/>
        <v>8062</v>
      </c>
    </row>
    <row r="103" spans="1:11" ht="12" customHeight="1" x14ac:dyDescent="0.2">
      <c r="A103" s="25" t="s">
        <v>130</v>
      </c>
      <c r="B103" s="100"/>
      <c r="C103" s="100"/>
      <c r="D103" s="100"/>
      <c r="E103" s="100"/>
      <c r="F103" s="87" t="s">
        <v>773</v>
      </c>
      <c r="G103" s="100"/>
      <c r="H103" s="100"/>
      <c r="I103" s="100"/>
      <c r="J103" s="100"/>
      <c r="K103" s="100"/>
    </row>
    <row r="104" spans="1:11" ht="12" customHeight="1" x14ac:dyDescent="0.2">
      <c r="A104" s="970" t="str">
        <f t="shared" ref="A104:A109" si="11">A54</f>
        <v>a/  Beginning in 2005, ceremonial and subsistence catch taken during scheduled gillnet fishery is reported as gillnet catch.</v>
      </c>
      <c r="B104" s="970"/>
      <c r="C104" s="970"/>
      <c r="D104" s="970"/>
      <c r="E104" s="970"/>
      <c r="F104" s="970"/>
      <c r="G104" s="970"/>
      <c r="H104" s="970"/>
      <c r="I104" s="970"/>
      <c r="J104" s="970"/>
      <c r="K104" s="970"/>
    </row>
    <row r="105" spans="1:11" ht="12" customHeight="1" x14ac:dyDescent="0.2">
      <c r="A105" s="63" t="str">
        <f t="shared" si="11"/>
        <v>b/  River recreational catch of age-3 and older fish.</v>
      </c>
      <c r="B105" s="63"/>
      <c r="C105" s="63"/>
      <c r="D105" s="63"/>
      <c r="E105" s="63"/>
      <c r="F105" s="63"/>
      <c r="G105" s="63"/>
      <c r="H105" s="63"/>
      <c r="I105" s="63"/>
      <c r="J105" s="63"/>
      <c r="K105" s="63"/>
    </row>
    <row r="106" spans="1:11" ht="12" customHeight="1" x14ac:dyDescent="0.2">
      <c r="A106" s="63" t="str">
        <f t="shared" si="11"/>
        <v>c/  Includes fish taken for hatchery brood stock and hatchery strays.</v>
      </c>
      <c r="B106" s="63"/>
      <c r="C106" s="63"/>
      <c r="D106" s="63"/>
      <c r="E106" s="63"/>
      <c r="F106" s="63"/>
      <c r="G106" s="63"/>
      <c r="H106" s="63"/>
      <c r="I106" s="63"/>
      <c r="J106" s="63"/>
      <c r="K106" s="63"/>
    </row>
    <row r="107" spans="1:11" ht="12" customHeight="1" x14ac:dyDescent="0.2">
      <c r="A107" s="63" t="str">
        <f t="shared" si="11"/>
        <v>d/  Hatchery escapement and terminal run size exclude hatchery strays.</v>
      </c>
      <c r="B107" s="63"/>
      <c r="C107" s="63"/>
      <c r="D107" s="63"/>
      <c r="E107" s="63"/>
      <c r="F107" s="63"/>
      <c r="G107" s="63"/>
      <c r="H107" s="63"/>
      <c r="I107" s="63"/>
      <c r="J107" s="63"/>
      <c r="K107" s="63"/>
    </row>
    <row r="108" spans="1:11" ht="12" customHeight="1" x14ac:dyDescent="0.2">
      <c r="A108" s="63" t="str">
        <f t="shared" si="11"/>
        <v>e/  Preliminary.</v>
      </c>
      <c r="B108" s="63"/>
      <c r="C108" s="63"/>
      <c r="D108" s="63"/>
      <c r="E108" s="63"/>
      <c r="F108" s="63"/>
      <c r="G108" s="63"/>
      <c r="H108" s="63"/>
      <c r="I108" s="63"/>
      <c r="J108" s="63"/>
      <c r="K108" s="63"/>
    </row>
    <row r="109" spans="1:11" ht="12" customHeight="1" x14ac:dyDescent="0.2">
      <c r="A109" s="63" t="str">
        <f t="shared" si="11"/>
        <v>f/  Minimum.  Terminal run managed at 40 percent harvest rate.</v>
      </c>
      <c r="B109" s="63"/>
      <c r="C109" s="63"/>
      <c r="D109" s="63"/>
      <c r="E109" s="63"/>
      <c r="F109" s="63"/>
      <c r="G109" s="63"/>
      <c r="H109" s="63"/>
      <c r="I109" s="63"/>
      <c r="J109" s="63"/>
      <c r="K109" s="63"/>
    </row>
    <row r="110" spans="1:11" ht="12" customHeight="1" x14ac:dyDescent="0.2">
      <c r="B110" s="63"/>
      <c r="C110" s="63"/>
      <c r="D110" s="63"/>
      <c r="E110" s="63"/>
      <c r="F110" s="63"/>
      <c r="G110" s="63"/>
      <c r="H110" s="63"/>
      <c r="I110" s="63"/>
      <c r="J110" s="63"/>
      <c r="K110" s="63"/>
    </row>
  </sheetData>
  <customSheetViews>
    <customSheetView guid="{EF5D9E67-CDBC-4DA7-AF4B-457CDBE1825C}" showGridLines="0" printArea="1">
      <pane ySplit="4" topLeftCell="A5" activePane="bottomLeft" state="frozen"/>
      <selection pane="bottomLeft" activeCell="A5" sqref="A5"/>
      <pageMargins left="0" right="0" top="0" bottom="0" header="0" footer="0"/>
      <pageSetup orientation="landscape" r:id="rId1"/>
      <headerFooter alignWithMargins="0"/>
    </customSheetView>
    <customSheetView guid="{803B97A9-0AF5-4FA4-9F0C-810C2BEAFCD3}" showPageBreaks="1" showGridLines="0" showRuler="0">
      <pane ySplit="4" topLeftCell="A99" activePane="bottomLeft" state="frozen"/>
      <selection pane="bottomLeft" activeCell="A115" sqref="A115:A121"/>
      <pageMargins left="0" right="0" top="0" bottom="0" header="0" footer="0"/>
      <pageSetup orientation="landscape" r:id="rId2"/>
      <headerFooter alignWithMargins="0"/>
    </customSheetView>
    <customSheetView guid="{5AE94949-FC73-44C2-96F8-94154186EF22}" showPageBreaks="1" showGridLines="0" showRuler="0">
      <pane ySplit="4" topLeftCell="A5" activePane="bottomLeft" state="frozen"/>
      <selection pane="bottomLeft" activeCell="A5" sqref="A5"/>
      <pageMargins left="0" right="0" top="0" bottom="0" header="0" footer="0"/>
      <pageSetup orientation="landscape" r:id="rId3"/>
      <headerFooter alignWithMargins="0"/>
    </customSheetView>
    <customSheetView guid="{CD5E8C7E-750A-46DA-942B-F5133C1E4099}" showPageBreaks="1" showGridLines="0" showRuler="0">
      <pane ySplit="4" topLeftCell="A5" activePane="bottomLeft" state="frozen"/>
      <selection pane="bottomLeft" activeCell="A5" sqref="A5"/>
      <pageMargins left="0" right="0" top="0" bottom="0" header="0" footer="0"/>
      <pageSetup orientation="landscape" r:id="rId4"/>
      <headerFooter alignWithMargins="0"/>
    </customSheetView>
    <customSheetView guid="{BBF7E6D9-D6DC-4A8E-B6D8-078D86A9ABA9}" showPageBreaks="1" showGridLines="0" showRuler="0">
      <pane ySplit="4" topLeftCell="A99" activePane="bottomLeft" state="frozen"/>
      <selection pane="bottomLeft" activeCell="A115" sqref="A115:A121"/>
      <pageMargins left="0" right="0" top="0" bottom="0" header="0" footer="0"/>
      <pageSetup orientation="landscape" r:id="rId5"/>
      <headerFooter alignWithMargins="0"/>
    </customSheetView>
    <customSheetView guid="{622B48C2-7B56-4B1F-A7B4-4660CCA8C989}" showPageBreaks="1" showGridLines="0" printArea="1" showRuler="0">
      <pane ySplit="4" topLeftCell="A27" activePane="bottomLeft" state="frozen"/>
      <selection pane="bottomLeft" activeCell="A36" sqref="A36:K36"/>
      <pageMargins left="0" right="0" top="0" bottom="0" header="0" footer="0"/>
      <pageSetup orientation="landscape" r:id="rId6"/>
      <headerFooter alignWithMargins="0"/>
    </customSheetView>
    <customSheetView guid="{1BB9C890-5E21-46C2-BAFE-D361E72979A8}" showPageBreaks="1" showGridLines="0" printArea="1" showRuler="0">
      <pane ySplit="4" topLeftCell="A95" activePane="bottomLeft" state="frozen"/>
      <selection pane="bottomLeft" activeCell="D104" sqref="D104"/>
      <pageMargins left="0" right="0" top="0" bottom="0" header="0" footer="0"/>
      <pageSetup orientation="landscape" r:id="rId7"/>
      <headerFooter alignWithMargins="0"/>
    </customSheetView>
    <customSheetView guid="{CBDD6A68-2B40-41C7-BE8F-235A878832D4}" showGridLines="0" showRuler="0">
      <pane ySplit="4" topLeftCell="A95" activePane="bottomLeft" state="frozen"/>
      <selection pane="bottomLeft" activeCell="D104" sqref="D104"/>
      <pageMargins left="0" right="0" top="0" bottom="0" header="0" footer="0"/>
      <pageSetup orientation="landscape" r:id="rId8"/>
      <headerFooter alignWithMargins="0"/>
    </customSheetView>
    <customSheetView guid="{4E64E44E-C413-40AC-A3E9-46A65E2E50C1}" showPageBreaks="1" showGridLines="0" printArea="1" showRuler="0">
      <pane ySplit="4" topLeftCell="A5" activePane="bottomLeft" state="frozen"/>
      <selection pane="bottomLeft" activeCell="A5" sqref="A5"/>
      <pageMargins left="0" right="0" top="0" bottom="0" header="0" footer="0"/>
      <pageSetup orientation="landscape" r:id="rId9"/>
      <headerFooter alignWithMargins="0"/>
    </customSheetView>
    <customSheetView guid="{5AF37BD3-DE11-4EB0-B468-40F0C613EAAC}" showPageBreaks="1" showGridLines="0" showRuler="0">
      <pane ySplit="4" topLeftCell="A5" activePane="bottomLeft" state="frozen"/>
      <selection pane="bottomLeft" activeCell="A5" sqref="A5"/>
      <pageMargins left="0" right="0" top="0" bottom="0" header="0" footer="0"/>
      <pageSetup orientation="landscape" r:id="rId10"/>
      <headerFooter alignWithMargins="0"/>
    </customSheetView>
    <customSheetView guid="{8B1E0859-77EF-4DDB-A81F-104DBA348B31}" showPageBreaks="1" showGridLines="0" printArea="1">
      <pane ySplit="4" topLeftCell="A5" activePane="bottomLeft" state="frozen"/>
      <selection pane="bottomLeft" activeCell="A5" sqref="A5"/>
      <pageMargins left="0" right="0" top="0" bottom="0" header="0" footer="0"/>
      <pageSetup orientation="landscape" r:id="rId11"/>
      <headerFooter alignWithMargins="0"/>
    </customSheetView>
    <customSheetView guid="{56968ECB-F4FE-477A-8A39-9E820F23F3B6}" showGridLines="0">
      <pane ySplit="4" topLeftCell="A106" activePane="bottomLeft" state="frozen"/>
      <selection pane="bottomLeft" activeCell="A125" sqref="A125"/>
      <pageMargins left="0" right="0" top="0" bottom="0" header="0" footer="0"/>
      <pageSetup orientation="landscape" r:id="rId12"/>
      <headerFooter alignWithMargins="0"/>
    </customSheetView>
    <customSheetView guid="{951E20F6-66AF-4739-924D-9C0B166AA065}" showPageBreaks="1" showGridLines="0" showRuler="0">
      <pane ySplit="4" topLeftCell="A99" activePane="bottomLeft" state="frozen"/>
      <selection pane="bottomLeft" activeCell="A115" sqref="A115:A121"/>
      <pageMargins left="0" right="0" top="0" bottom="0" header="0" footer="0"/>
      <pageSetup orientation="landscape" r:id="rId13"/>
      <headerFooter alignWithMargins="0"/>
    </customSheetView>
  </customSheetViews>
  <mergeCells count="21">
    <mergeCell ref="I3:K3"/>
    <mergeCell ref="A57:K57"/>
    <mergeCell ref="A58:K58"/>
    <mergeCell ref="A59:K59"/>
    <mergeCell ref="A54:K54"/>
    <mergeCell ref="A104:K104"/>
    <mergeCell ref="A1:K1"/>
    <mergeCell ref="A55:K55"/>
    <mergeCell ref="A56:K56"/>
    <mergeCell ref="B2:D2"/>
    <mergeCell ref="A3:A4"/>
    <mergeCell ref="C3:C4"/>
    <mergeCell ref="F3:G3"/>
    <mergeCell ref="A62:K62"/>
    <mergeCell ref="A60:K60"/>
    <mergeCell ref="A80:K80"/>
    <mergeCell ref="B81:D81"/>
    <mergeCell ref="A82:A83"/>
    <mergeCell ref="C82:C83"/>
    <mergeCell ref="F82:G82"/>
    <mergeCell ref="I82:K82"/>
  </mergeCells>
  <phoneticPr fontId="0" type="noConversion"/>
  <pageMargins left="1" right="1" top="1" bottom="1" header="0.5" footer="0.5"/>
  <pageSetup orientation="landscape" r:id="rId14"/>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K195"/>
  <sheetViews>
    <sheetView showGridLines="0" topLeftCell="A6" zoomScaleNormal="100" workbookViewId="0">
      <selection activeCell="J81" sqref="J81"/>
    </sheetView>
  </sheetViews>
  <sheetFormatPr defaultColWidth="9.1796875" defaultRowHeight="12" customHeight="1" x14ac:dyDescent="0.2"/>
  <cols>
    <col min="1" max="1" width="10.7265625" style="63" customWidth="1"/>
    <col min="2" max="4" width="10.7265625" style="5" customWidth="1"/>
    <col min="5" max="5" width="1.7265625" style="5" customWidth="1"/>
    <col min="6" max="7" width="10.7265625" style="5" customWidth="1"/>
    <col min="8" max="8" width="1.7265625" style="5" customWidth="1"/>
    <col min="9" max="11" width="10.7265625" style="5" customWidth="1"/>
    <col min="12" max="16384" width="9.1796875" style="112"/>
  </cols>
  <sheetData>
    <row r="1" spans="1:11" ht="12" customHeight="1" x14ac:dyDescent="0.2">
      <c r="A1" s="948" t="s">
        <v>779</v>
      </c>
      <c r="B1" s="948"/>
      <c r="C1" s="948"/>
      <c r="D1" s="948"/>
      <c r="E1" s="948"/>
      <c r="F1" s="948"/>
      <c r="G1" s="948"/>
      <c r="H1" s="948"/>
      <c r="I1" s="948"/>
      <c r="J1" s="948"/>
      <c r="K1" s="948"/>
    </row>
    <row r="2" spans="1:11" ht="12" customHeight="1" x14ac:dyDescent="0.2">
      <c r="A2" s="53"/>
      <c r="B2" s="1042" t="s">
        <v>679</v>
      </c>
      <c r="C2" s="1042"/>
      <c r="D2" s="1042"/>
      <c r="E2" s="4"/>
      <c r="F2" s="112"/>
      <c r="G2" s="112"/>
      <c r="H2" s="4"/>
      <c r="I2" s="112"/>
      <c r="J2" s="112"/>
      <c r="K2" s="112"/>
    </row>
    <row r="3" spans="1:11" ht="12" customHeight="1" x14ac:dyDescent="0.2">
      <c r="A3" s="940" t="s">
        <v>8</v>
      </c>
      <c r="B3" s="358"/>
      <c r="C3" s="968" t="s">
        <v>780</v>
      </c>
      <c r="D3" s="358"/>
      <c r="E3" s="4"/>
      <c r="F3" s="1042" t="s">
        <v>395</v>
      </c>
      <c r="G3" s="1042"/>
      <c r="H3" s="4"/>
      <c r="I3" s="1042" t="s">
        <v>681</v>
      </c>
      <c r="J3" s="1042"/>
      <c r="K3" s="1042"/>
    </row>
    <row r="4" spans="1:11" ht="12" customHeight="1" x14ac:dyDescent="0.2">
      <c r="A4" s="966"/>
      <c r="B4" s="355" t="s">
        <v>576</v>
      </c>
      <c r="C4" s="969"/>
      <c r="D4" s="969" t="s">
        <v>781</v>
      </c>
      <c r="E4" s="969"/>
      <c r="F4" s="2" t="s">
        <v>782</v>
      </c>
      <c r="G4" s="2" t="s">
        <v>783</v>
      </c>
      <c r="H4" s="2"/>
      <c r="I4" s="2" t="s">
        <v>782</v>
      </c>
      <c r="J4" s="2" t="s">
        <v>783</v>
      </c>
      <c r="K4" s="355" t="s">
        <v>115</v>
      </c>
    </row>
    <row r="5" spans="1:11" ht="12" customHeight="1" x14ac:dyDescent="0.2">
      <c r="A5" s="1057" t="s">
        <v>784</v>
      </c>
      <c r="B5" s="1057"/>
      <c r="C5" s="1057"/>
      <c r="D5" s="1057"/>
      <c r="E5" s="1057"/>
      <c r="F5" s="1057"/>
      <c r="G5" s="1057"/>
      <c r="H5" s="1057"/>
      <c r="I5" s="1057"/>
      <c r="J5" s="1057"/>
      <c r="K5" s="1057"/>
    </row>
    <row r="6" spans="1:11" ht="12" customHeight="1" x14ac:dyDescent="0.2">
      <c r="A6" s="97">
        <v>1976</v>
      </c>
      <c r="B6" s="284">
        <v>499</v>
      </c>
      <c r="C6" s="284">
        <v>20</v>
      </c>
      <c r="D6" s="284">
        <v>43</v>
      </c>
      <c r="E6" s="285"/>
      <c r="F6" s="286">
        <v>1200</v>
      </c>
      <c r="G6" s="286">
        <v>1239</v>
      </c>
      <c r="H6" s="285"/>
      <c r="I6" s="286">
        <v>1477</v>
      </c>
      <c r="J6" s="286">
        <v>1524</v>
      </c>
      <c r="K6" s="286">
        <v>3001</v>
      </c>
    </row>
    <row r="7" spans="1:11" ht="12" customHeight="1" x14ac:dyDescent="0.2">
      <c r="A7" s="97">
        <v>1977</v>
      </c>
      <c r="B7" s="286">
        <v>1304</v>
      </c>
      <c r="C7" s="284">
        <v>20</v>
      </c>
      <c r="D7" s="284">
        <v>39</v>
      </c>
      <c r="E7" s="285"/>
      <c r="F7" s="286">
        <v>1000</v>
      </c>
      <c r="G7" s="286">
        <v>1847</v>
      </c>
      <c r="H7" s="285"/>
      <c r="I7" s="286">
        <v>1479</v>
      </c>
      <c r="J7" s="286">
        <v>2731</v>
      </c>
      <c r="K7" s="286">
        <v>4210</v>
      </c>
    </row>
    <row r="8" spans="1:11" ht="12" customHeight="1" x14ac:dyDescent="0.2">
      <c r="A8" s="97">
        <v>1978</v>
      </c>
      <c r="B8" s="284">
        <v>837</v>
      </c>
      <c r="C8" s="284">
        <v>20</v>
      </c>
      <c r="D8" s="284">
        <v>137</v>
      </c>
      <c r="E8" s="285"/>
      <c r="F8" s="286">
        <v>1500</v>
      </c>
      <c r="G8" s="286">
        <v>1000</v>
      </c>
      <c r="H8" s="285"/>
      <c r="I8" s="286">
        <v>2096</v>
      </c>
      <c r="J8" s="286">
        <v>1398</v>
      </c>
      <c r="K8" s="286">
        <v>3494</v>
      </c>
    </row>
    <row r="9" spans="1:11" ht="12" customHeight="1" x14ac:dyDescent="0.2">
      <c r="A9" s="97">
        <v>1979</v>
      </c>
      <c r="B9" s="286">
        <v>10563</v>
      </c>
      <c r="C9" s="284">
        <v>100</v>
      </c>
      <c r="D9" s="284">
        <v>580</v>
      </c>
      <c r="E9" s="285"/>
      <c r="F9" s="286">
        <v>1460</v>
      </c>
      <c r="G9" s="286">
        <v>9720</v>
      </c>
      <c r="H9" s="285"/>
      <c r="I9" s="286">
        <v>2928</v>
      </c>
      <c r="J9" s="286">
        <v>19495</v>
      </c>
      <c r="K9" s="286">
        <v>22423</v>
      </c>
    </row>
    <row r="10" spans="1:11" ht="12" customHeight="1" x14ac:dyDescent="0.2">
      <c r="A10" s="97">
        <v>1980</v>
      </c>
      <c r="B10" s="286">
        <v>11985</v>
      </c>
      <c r="C10" s="284">
        <v>120</v>
      </c>
      <c r="D10" s="284">
        <v>530</v>
      </c>
      <c r="E10" s="285"/>
      <c r="F10" s="284">
        <v>800</v>
      </c>
      <c r="G10" s="286">
        <v>9018</v>
      </c>
      <c r="H10" s="285"/>
      <c r="I10" s="286">
        <v>1830</v>
      </c>
      <c r="J10" s="286">
        <v>20623</v>
      </c>
      <c r="K10" s="286">
        <v>22453</v>
      </c>
    </row>
    <row r="11" spans="1:11" ht="12" customHeight="1" x14ac:dyDescent="0.2">
      <c r="A11" s="97">
        <v>1981</v>
      </c>
      <c r="B11" s="286">
        <v>2104</v>
      </c>
      <c r="C11" s="284">
        <v>30</v>
      </c>
      <c r="D11" s="284">
        <v>114</v>
      </c>
      <c r="E11" s="285"/>
      <c r="F11" s="284">
        <v>800</v>
      </c>
      <c r="G11" s="284">
        <v>500</v>
      </c>
      <c r="H11" s="285"/>
      <c r="I11" s="286">
        <v>2183</v>
      </c>
      <c r="J11" s="286">
        <v>1365</v>
      </c>
      <c r="K11" s="286">
        <v>3548</v>
      </c>
    </row>
    <row r="12" spans="1:11" ht="12" customHeight="1" x14ac:dyDescent="0.2">
      <c r="A12" s="97">
        <v>1982</v>
      </c>
      <c r="B12" s="286">
        <v>11712</v>
      </c>
      <c r="C12" s="284">
        <v>100</v>
      </c>
      <c r="D12" s="284">
        <v>74</v>
      </c>
      <c r="E12" s="285"/>
      <c r="F12" s="284">
        <v>900</v>
      </c>
      <c r="G12" s="286">
        <v>3667</v>
      </c>
      <c r="H12" s="285"/>
      <c r="I12" s="286">
        <v>3242</v>
      </c>
      <c r="J12" s="286">
        <v>13211</v>
      </c>
      <c r="K12" s="286">
        <v>16453</v>
      </c>
    </row>
    <row r="13" spans="1:11" ht="12" customHeight="1" x14ac:dyDescent="0.2">
      <c r="A13" s="97">
        <v>1983</v>
      </c>
      <c r="B13" s="284">
        <v>391</v>
      </c>
      <c r="C13" s="284">
        <v>20</v>
      </c>
      <c r="D13" s="284">
        <v>104</v>
      </c>
      <c r="E13" s="285"/>
      <c r="F13" s="284">
        <v>784</v>
      </c>
      <c r="G13" s="286">
        <v>4048</v>
      </c>
      <c r="H13" s="285"/>
      <c r="I13" s="284">
        <v>868</v>
      </c>
      <c r="J13" s="286">
        <v>4479</v>
      </c>
      <c r="K13" s="286">
        <v>5347</v>
      </c>
    </row>
    <row r="14" spans="1:11" ht="12" customHeight="1" x14ac:dyDescent="0.2">
      <c r="A14" s="97">
        <v>1984</v>
      </c>
      <c r="B14" s="286">
        <v>4022</v>
      </c>
      <c r="C14" s="284">
        <v>50</v>
      </c>
      <c r="D14" s="284">
        <v>162</v>
      </c>
      <c r="E14" s="285"/>
      <c r="F14" s="286">
        <v>1573</v>
      </c>
      <c r="G14" s="286">
        <v>4519</v>
      </c>
      <c r="H14" s="285"/>
      <c r="I14" s="286">
        <v>2666</v>
      </c>
      <c r="J14" s="286">
        <v>7660</v>
      </c>
      <c r="K14" s="286">
        <v>10326</v>
      </c>
    </row>
    <row r="15" spans="1:11" ht="12" customHeight="1" x14ac:dyDescent="0.2">
      <c r="A15" s="97">
        <v>1985</v>
      </c>
      <c r="B15" s="286">
        <v>2082</v>
      </c>
      <c r="C15" s="284">
        <v>50</v>
      </c>
      <c r="D15" s="284">
        <v>72</v>
      </c>
      <c r="E15" s="285"/>
      <c r="F15" s="284">
        <v>674</v>
      </c>
      <c r="G15" s="284">
        <v>986</v>
      </c>
      <c r="H15" s="285"/>
      <c r="I15" s="286">
        <v>1569</v>
      </c>
      <c r="J15" s="286">
        <v>2295</v>
      </c>
      <c r="K15" s="286">
        <v>3864</v>
      </c>
    </row>
    <row r="16" spans="1:11" ht="12" customHeight="1" x14ac:dyDescent="0.2">
      <c r="A16" s="97">
        <v>1986</v>
      </c>
      <c r="B16" s="286">
        <v>5745</v>
      </c>
      <c r="C16" s="284">
        <v>50</v>
      </c>
      <c r="D16" s="284">
        <v>158</v>
      </c>
      <c r="E16" s="285"/>
      <c r="F16" s="284">
        <v>700</v>
      </c>
      <c r="G16" s="286">
        <v>8932</v>
      </c>
      <c r="H16" s="285"/>
      <c r="I16" s="286">
        <v>1133</v>
      </c>
      <c r="J16" s="286">
        <v>14452</v>
      </c>
      <c r="K16" s="286">
        <v>15585</v>
      </c>
    </row>
    <row r="17" spans="1:11" ht="12" customHeight="1" x14ac:dyDescent="0.2">
      <c r="A17" s="97">
        <v>1987</v>
      </c>
      <c r="B17" s="286">
        <v>7520</v>
      </c>
      <c r="C17" s="284">
        <v>50</v>
      </c>
      <c r="D17" s="284">
        <v>50</v>
      </c>
      <c r="E17" s="285"/>
      <c r="F17" s="284">
        <v>600</v>
      </c>
      <c r="G17" s="284">
        <v>737</v>
      </c>
      <c r="H17" s="285"/>
      <c r="I17" s="286">
        <v>4020</v>
      </c>
      <c r="J17" s="286">
        <v>4937</v>
      </c>
      <c r="K17" s="286">
        <v>8957</v>
      </c>
    </row>
    <row r="18" spans="1:11" ht="12" customHeight="1" x14ac:dyDescent="0.2">
      <c r="A18" s="97">
        <v>1988</v>
      </c>
      <c r="B18" s="286">
        <v>1404</v>
      </c>
      <c r="C18" s="284">
        <v>50</v>
      </c>
      <c r="D18" s="284">
        <v>93</v>
      </c>
      <c r="E18" s="285"/>
      <c r="F18" s="284">
        <v>900</v>
      </c>
      <c r="G18" s="286">
        <v>1912</v>
      </c>
      <c r="H18" s="285"/>
      <c r="I18" s="286">
        <v>1395</v>
      </c>
      <c r="J18" s="286">
        <v>2964</v>
      </c>
      <c r="K18" s="286">
        <v>4359</v>
      </c>
    </row>
    <row r="19" spans="1:11" ht="12" customHeight="1" x14ac:dyDescent="0.2">
      <c r="A19" s="97">
        <v>1989</v>
      </c>
      <c r="B19" s="284">
        <v>797</v>
      </c>
      <c r="C19" s="284">
        <v>50</v>
      </c>
      <c r="D19" s="284">
        <v>58</v>
      </c>
      <c r="E19" s="285"/>
      <c r="F19" s="284">
        <v>950</v>
      </c>
      <c r="G19" s="286">
        <v>3631</v>
      </c>
      <c r="H19" s="285"/>
      <c r="I19" s="286">
        <v>1138</v>
      </c>
      <c r="J19" s="286">
        <v>4348</v>
      </c>
      <c r="K19" s="286">
        <v>5486</v>
      </c>
    </row>
    <row r="20" spans="1:11" ht="12" customHeight="1" x14ac:dyDescent="0.2">
      <c r="A20" s="97">
        <v>1990</v>
      </c>
      <c r="B20" s="284">
        <v>554</v>
      </c>
      <c r="C20" s="284">
        <v>50</v>
      </c>
      <c r="D20" s="284">
        <v>111</v>
      </c>
      <c r="E20" s="285"/>
      <c r="F20" s="284">
        <v>465</v>
      </c>
      <c r="G20" s="286">
        <v>4795</v>
      </c>
      <c r="H20" s="285"/>
      <c r="I20" s="284">
        <v>528</v>
      </c>
      <c r="J20" s="286">
        <v>5447</v>
      </c>
      <c r="K20" s="286">
        <v>5975</v>
      </c>
    </row>
    <row r="21" spans="1:11" ht="12" customHeight="1" x14ac:dyDescent="0.2">
      <c r="A21" s="339">
        <v>1991</v>
      </c>
      <c r="B21" s="286">
        <v>2661</v>
      </c>
      <c r="C21" s="284">
        <v>50</v>
      </c>
      <c r="D21" s="284">
        <v>319</v>
      </c>
      <c r="E21" s="285"/>
      <c r="F21" s="286">
        <v>1001</v>
      </c>
      <c r="G21" s="286">
        <v>9877</v>
      </c>
      <c r="H21" s="285"/>
      <c r="I21" s="286">
        <v>1280</v>
      </c>
      <c r="J21" s="286">
        <v>12628</v>
      </c>
      <c r="K21" s="286">
        <v>13908</v>
      </c>
    </row>
    <row r="22" spans="1:11" ht="12" customHeight="1" x14ac:dyDescent="0.2">
      <c r="A22" s="339">
        <v>1992</v>
      </c>
      <c r="B22" s="286">
        <v>1254</v>
      </c>
      <c r="C22" s="284">
        <v>50</v>
      </c>
      <c r="D22" s="284">
        <v>491</v>
      </c>
      <c r="E22" s="285"/>
      <c r="F22" s="284">
        <v>921</v>
      </c>
      <c r="G22" s="286">
        <v>15376</v>
      </c>
      <c r="H22" s="285"/>
      <c r="I22" s="286">
        <v>1022</v>
      </c>
      <c r="J22" s="286">
        <v>17070</v>
      </c>
      <c r="K22" s="286">
        <v>18092</v>
      </c>
    </row>
    <row r="23" spans="1:11" ht="12" customHeight="1" x14ac:dyDescent="0.2">
      <c r="A23" s="339">
        <v>1993</v>
      </c>
      <c r="B23" s="284">
        <v>396</v>
      </c>
      <c r="C23" s="284">
        <v>50</v>
      </c>
      <c r="D23" s="284">
        <v>63</v>
      </c>
      <c r="E23" s="285"/>
      <c r="F23" s="284">
        <v>256</v>
      </c>
      <c r="G23" s="286">
        <v>1654</v>
      </c>
      <c r="H23" s="285"/>
      <c r="I23" s="284">
        <v>324</v>
      </c>
      <c r="J23" s="286">
        <v>2095</v>
      </c>
      <c r="K23" s="286">
        <v>2419</v>
      </c>
    </row>
    <row r="24" spans="1:11" ht="12" customHeight="1" x14ac:dyDescent="0.2">
      <c r="A24" s="339">
        <v>1994</v>
      </c>
      <c r="B24" s="284">
        <v>974</v>
      </c>
      <c r="C24" s="284">
        <v>50</v>
      </c>
      <c r="D24" s="284">
        <v>51</v>
      </c>
      <c r="E24" s="285"/>
      <c r="F24" s="284">
        <v>683</v>
      </c>
      <c r="G24" s="286">
        <v>1643</v>
      </c>
      <c r="H24" s="285"/>
      <c r="I24" s="284">
        <v>999</v>
      </c>
      <c r="J24" s="286">
        <v>2402</v>
      </c>
      <c r="K24" s="286">
        <v>3401</v>
      </c>
    </row>
    <row r="25" spans="1:11" ht="12" customHeight="1" x14ac:dyDescent="0.2">
      <c r="A25" s="339">
        <v>1995</v>
      </c>
      <c r="B25" s="286">
        <v>1144</v>
      </c>
      <c r="C25" s="284">
        <v>50</v>
      </c>
      <c r="D25" s="284">
        <v>29</v>
      </c>
      <c r="E25" s="285"/>
      <c r="F25" s="286">
        <v>1060</v>
      </c>
      <c r="G25" s="286">
        <v>3957</v>
      </c>
      <c r="H25" s="285"/>
      <c r="I25" s="286">
        <v>1318</v>
      </c>
      <c r="J25" s="286">
        <v>4922</v>
      </c>
      <c r="K25" s="286">
        <v>6240</v>
      </c>
    </row>
    <row r="26" spans="1:11" ht="12" customHeight="1" x14ac:dyDescent="0.2">
      <c r="A26" s="339">
        <v>1996</v>
      </c>
      <c r="B26" s="286">
        <v>2552</v>
      </c>
      <c r="C26" s="284">
        <v>50</v>
      </c>
      <c r="D26" s="284">
        <v>189</v>
      </c>
      <c r="E26" s="285"/>
      <c r="F26" s="284">
        <v>465</v>
      </c>
      <c r="G26" s="286">
        <v>3400</v>
      </c>
      <c r="H26" s="285"/>
      <c r="I26" s="284">
        <v>801</v>
      </c>
      <c r="J26" s="286">
        <v>5855</v>
      </c>
      <c r="K26" s="286">
        <v>6656</v>
      </c>
    </row>
    <row r="27" spans="1:11" ht="12" customHeight="1" x14ac:dyDescent="0.2">
      <c r="A27" s="339">
        <v>1997</v>
      </c>
      <c r="B27" s="284">
        <v>70</v>
      </c>
      <c r="C27" s="284">
        <v>50</v>
      </c>
      <c r="D27" s="284">
        <v>14</v>
      </c>
      <c r="E27" s="285"/>
      <c r="F27" s="284">
        <v>753</v>
      </c>
      <c r="G27" s="286">
        <v>1509</v>
      </c>
      <c r="H27" s="285"/>
      <c r="I27" s="284">
        <v>798</v>
      </c>
      <c r="J27" s="286">
        <v>1598</v>
      </c>
      <c r="K27" s="286">
        <v>2396</v>
      </c>
    </row>
    <row r="28" spans="1:11" ht="12" customHeight="1" x14ac:dyDescent="0.2">
      <c r="A28" s="339">
        <v>1998</v>
      </c>
      <c r="B28" s="286">
        <v>1310</v>
      </c>
      <c r="C28" s="284">
        <v>50</v>
      </c>
      <c r="D28" s="284">
        <v>93</v>
      </c>
      <c r="E28" s="285"/>
      <c r="F28" s="284">
        <v>346</v>
      </c>
      <c r="G28" s="286">
        <v>1688</v>
      </c>
      <c r="H28" s="285"/>
      <c r="I28" s="284">
        <v>593</v>
      </c>
      <c r="J28" s="286">
        <v>2894</v>
      </c>
      <c r="K28" s="286">
        <v>3487</v>
      </c>
    </row>
    <row r="29" spans="1:11" ht="12" customHeight="1" x14ac:dyDescent="0.2">
      <c r="A29" s="339">
        <v>1999</v>
      </c>
      <c r="B29" s="284">
        <v>945</v>
      </c>
      <c r="C29" s="284">
        <v>50</v>
      </c>
      <c r="D29" s="284">
        <v>292</v>
      </c>
      <c r="E29" s="285"/>
      <c r="F29" s="284">
        <v>624</v>
      </c>
      <c r="G29" s="286">
        <v>7527</v>
      </c>
      <c r="H29" s="285"/>
      <c r="I29" s="284">
        <v>723</v>
      </c>
      <c r="J29" s="286">
        <v>8715</v>
      </c>
      <c r="K29" s="286">
        <v>9438</v>
      </c>
    </row>
    <row r="30" spans="1:11" ht="12" customHeight="1" x14ac:dyDescent="0.2">
      <c r="A30" s="339">
        <v>2000</v>
      </c>
      <c r="B30" s="286">
        <v>1188</v>
      </c>
      <c r="C30" s="284">
        <v>50</v>
      </c>
      <c r="D30" s="284">
        <v>278</v>
      </c>
      <c r="E30" s="285"/>
      <c r="F30" s="286">
        <v>1001</v>
      </c>
      <c r="G30" s="286">
        <v>3745</v>
      </c>
      <c r="H30" s="285"/>
      <c r="I30" s="286">
        <v>1237</v>
      </c>
      <c r="J30" s="286">
        <v>5025</v>
      </c>
      <c r="K30" s="286">
        <v>6262</v>
      </c>
    </row>
    <row r="31" spans="1:11" ht="12" customHeight="1" x14ac:dyDescent="0.2">
      <c r="A31" s="339">
        <v>2001</v>
      </c>
      <c r="B31" s="287">
        <v>2196</v>
      </c>
      <c r="C31" s="98">
        <v>50</v>
      </c>
      <c r="D31" s="98">
        <v>590</v>
      </c>
      <c r="E31" s="98"/>
      <c r="F31" s="98">
        <v>961</v>
      </c>
      <c r="G31" s="287">
        <v>12993</v>
      </c>
      <c r="H31" s="98"/>
      <c r="I31" s="287">
        <v>1841</v>
      </c>
      <c r="J31" s="287">
        <v>14949</v>
      </c>
      <c r="K31" s="287">
        <v>16790</v>
      </c>
    </row>
    <row r="32" spans="1:11" ht="12" customHeight="1" x14ac:dyDescent="0.2">
      <c r="A32" s="339">
        <v>2002</v>
      </c>
      <c r="B32" s="287">
        <v>3982</v>
      </c>
      <c r="C32" s="98">
        <v>50</v>
      </c>
      <c r="D32" s="98">
        <v>150</v>
      </c>
      <c r="E32" s="98"/>
      <c r="F32" s="287">
        <v>1012</v>
      </c>
      <c r="G32" s="287">
        <v>3939</v>
      </c>
      <c r="H32" s="98"/>
      <c r="I32" s="287">
        <v>2099</v>
      </c>
      <c r="J32" s="287">
        <v>7034</v>
      </c>
      <c r="K32" s="287">
        <v>9133</v>
      </c>
    </row>
    <row r="33" spans="1:11" ht="12" customHeight="1" x14ac:dyDescent="0.2">
      <c r="A33" s="339">
        <v>2003</v>
      </c>
      <c r="B33" s="287">
        <v>2412</v>
      </c>
      <c r="C33" s="98">
        <v>50</v>
      </c>
      <c r="D33" s="98">
        <v>326</v>
      </c>
      <c r="E33" s="98"/>
      <c r="F33" s="98">
        <v>505</v>
      </c>
      <c r="G33" s="287">
        <v>6539</v>
      </c>
      <c r="H33" s="98"/>
      <c r="I33" s="287">
        <v>1472</v>
      </c>
      <c r="J33" s="287">
        <v>8360</v>
      </c>
      <c r="K33" s="287">
        <v>9832</v>
      </c>
    </row>
    <row r="34" spans="1:11" ht="12" customHeight="1" x14ac:dyDescent="0.2">
      <c r="A34" s="339">
        <v>2004</v>
      </c>
      <c r="B34" s="287">
        <v>1337</v>
      </c>
      <c r="C34" s="98">
        <v>50</v>
      </c>
      <c r="D34" s="98">
        <v>343</v>
      </c>
      <c r="E34" s="98"/>
      <c r="F34" s="287">
        <v>1269</v>
      </c>
      <c r="G34" s="287">
        <v>6527</v>
      </c>
      <c r="H34" s="98"/>
      <c r="I34" s="287">
        <v>1874</v>
      </c>
      <c r="J34" s="287">
        <v>7652</v>
      </c>
      <c r="K34" s="287">
        <v>9526</v>
      </c>
    </row>
    <row r="35" spans="1:11" ht="12" customHeight="1" x14ac:dyDescent="0.2">
      <c r="A35" s="339">
        <v>2005</v>
      </c>
      <c r="B35" s="287">
        <v>10273</v>
      </c>
      <c r="C35" s="98">
        <v>0</v>
      </c>
      <c r="D35" s="98">
        <v>487</v>
      </c>
      <c r="E35" s="98"/>
      <c r="F35" s="98">
        <v>1218</v>
      </c>
      <c r="G35" s="287">
        <v>7182</v>
      </c>
      <c r="H35" s="98"/>
      <c r="I35" s="287">
        <v>2197</v>
      </c>
      <c r="J35" s="287">
        <v>16963</v>
      </c>
      <c r="K35" s="287">
        <f>I35+J35</f>
        <v>19160</v>
      </c>
    </row>
    <row r="36" spans="1:11" ht="12" customHeight="1" x14ac:dyDescent="0.2">
      <c r="A36" s="339">
        <v>2006</v>
      </c>
      <c r="B36" s="287">
        <v>2146</v>
      </c>
      <c r="C36" s="98">
        <v>0</v>
      </c>
      <c r="D36" s="98">
        <v>141</v>
      </c>
      <c r="E36" s="98"/>
      <c r="F36" s="287">
        <v>621</v>
      </c>
      <c r="G36" s="287">
        <v>1832</v>
      </c>
      <c r="H36" s="98"/>
      <c r="I36" s="287">
        <v>1549</v>
      </c>
      <c r="J36" s="287">
        <v>3191</v>
      </c>
      <c r="K36" s="287">
        <f>I36+J36</f>
        <v>4740</v>
      </c>
    </row>
    <row r="37" spans="1:11" ht="12" customHeight="1" x14ac:dyDescent="0.2">
      <c r="A37" s="339">
        <v>2007</v>
      </c>
      <c r="B37" s="287">
        <v>645</v>
      </c>
      <c r="C37" s="98">
        <v>0</v>
      </c>
      <c r="D37" s="98">
        <v>200</v>
      </c>
      <c r="E37" s="98"/>
      <c r="F37" s="287">
        <v>805</v>
      </c>
      <c r="G37" s="287">
        <v>4778</v>
      </c>
      <c r="H37" s="98"/>
      <c r="I37" s="287">
        <v>1029</v>
      </c>
      <c r="J37" s="287">
        <v>5399</v>
      </c>
      <c r="K37" s="287">
        <f>I37+J37</f>
        <v>6428</v>
      </c>
    </row>
    <row r="38" spans="1:11" ht="12" customHeight="1" x14ac:dyDescent="0.2">
      <c r="A38" s="339">
        <v>2008</v>
      </c>
      <c r="B38" s="287">
        <v>1313</v>
      </c>
      <c r="C38" s="98">
        <v>0</v>
      </c>
      <c r="D38" s="98">
        <v>198</v>
      </c>
      <c r="E38" s="98"/>
      <c r="F38" s="287">
        <v>706</v>
      </c>
      <c r="G38" s="287">
        <v>6419</v>
      </c>
      <c r="H38" s="98"/>
      <c r="I38" s="287">
        <v>971</v>
      </c>
      <c r="J38" s="287">
        <v>7665</v>
      </c>
      <c r="K38" s="287">
        <f>I38+J38</f>
        <v>8636</v>
      </c>
    </row>
    <row r="39" spans="1:11" ht="12" customHeight="1" x14ac:dyDescent="0.2">
      <c r="A39" s="339">
        <v>2009</v>
      </c>
      <c r="B39" s="287">
        <v>3227</v>
      </c>
      <c r="C39" s="98">
        <v>0</v>
      </c>
      <c r="D39" s="98">
        <v>233</v>
      </c>
      <c r="E39" s="98"/>
      <c r="F39" s="287">
        <v>1337</v>
      </c>
      <c r="G39" s="287">
        <v>8085</v>
      </c>
      <c r="H39" s="98"/>
      <c r="I39" s="287">
        <v>2210</v>
      </c>
      <c r="J39" s="287">
        <v>10672</v>
      </c>
      <c r="K39" s="287">
        <v>12882</v>
      </c>
    </row>
    <row r="40" spans="1:11" ht="12" customHeight="1" x14ac:dyDescent="0.2">
      <c r="A40" s="339">
        <v>2010</v>
      </c>
      <c r="B40" s="287">
        <v>890</v>
      </c>
      <c r="C40" s="98">
        <v>0</v>
      </c>
      <c r="D40" s="98">
        <v>58</v>
      </c>
      <c r="E40" s="98"/>
      <c r="F40" s="287">
        <v>273</v>
      </c>
      <c r="G40" s="287">
        <v>1644</v>
      </c>
      <c r="H40" s="98"/>
      <c r="I40" s="287">
        <v>564</v>
      </c>
      <c r="J40" s="287">
        <v>2304</v>
      </c>
      <c r="K40" s="287">
        <v>2868</v>
      </c>
    </row>
    <row r="41" spans="1:11" ht="12" customHeight="1" x14ac:dyDescent="0.2">
      <c r="A41" s="339">
        <v>2011</v>
      </c>
      <c r="B41" s="287">
        <v>757</v>
      </c>
      <c r="C41" s="98">
        <v>0</v>
      </c>
      <c r="D41" s="98">
        <v>220</v>
      </c>
      <c r="E41" s="98"/>
      <c r="F41" s="287">
        <v>1654</v>
      </c>
      <c r="G41" s="287">
        <v>3800</v>
      </c>
      <c r="H41" s="98"/>
      <c r="I41" s="287">
        <v>2069</v>
      </c>
      <c r="J41" s="287">
        <v>4362</v>
      </c>
      <c r="K41" s="287">
        <v>6431</v>
      </c>
    </row>
    <row r="42" spans="1:11" ht="12" customHeight="1" x14ac:dyDescent="0.2">
      <c r="A42" s="339">
        <v>2012</v>
      </c>
      <c r="B42" s="287">
        <v>430</v>
      </c>
      <c r="C42" s="98">
        <v>0</v>
      </c>
      <c r="D42" s="98">
        <v>251</v>
      </c>
      <c r="E42" s="98"/>
      <c r="F42" s="287">
        <v>672</v>
      </c>
      <c r="G42" s="287">
        <v>1588</v>
      </c>
      <c r="H42" s="98"/>
      <c r="I42" s="287">
        <v>789</v>
      </c>
      <c r="J42" s="287">
        <v>2152</v>
      </c>
      <c r="K42" s="287">
        <v>2941</v>
      </c>
    </row>
    <row r="43" spans="1:11" ht="12" customHeight="1" x14ac:dyDescent="0.2">
      <c r="A43" s="339">
        <v>2013</v>
      </c>
      <c r="B43" s="287">
        <v>1028</v>
      </c>
      <c r="C43" s="98">
        <v>0</v>
      </c>
      <c r="D43" s="98">
        <v>331</v>
      </c>
      <c r="E43" s="98"/>
      <c r="F43" s="287">
        <v>451</v>
      </c>
      <c r="G43" s="287">
        <v>2504</v>
      </c>
      <c r="H43" s="98"/>
      <c r="I43" s="287">
        <v>990</v>
      </c>
      <c r="J43" s="287">
        <v>3324</v>
      </c>
      <c r="K43" s="287">
        <v>4314</v>
      </c>
    </row>
    <row r="44" spans="1:11" ht="12" customHeight="1" x14ac:dyDescent="0.2">
      <c r="A44" s="339">
        <v>2014</v>
      </c>
      <c r="B44" s="287">
        <v>4299</v>
      </c>
      <c r="C44" s="98">
        <v>0</v>
      </c>
      <c r="D44" s="98">
        <v>934</v>
      </c>
      <c r="E44" s="98"/>
      <c r="F44" s="287">
        <v>688</v>
      </c>
      <c r="G44" s="287">
        <v>5085</v>
      </c>
      <c r="H44" s="98"/>
      <c r="I44" s="287">
        <v>2320</v>
      </c>
      <c r="J44" s="287">
        <v>8686</v>
      </c>
      <c r="K44" s="287">
        <v>11006</v>
      </c>
    </row>
    <row r="45" spans="1:11" ht="12" customHeight="1" x14ac:dyDescent="0.2">
      <c r="A45" s="339">
        <v>2015</v>
      </c>
      <c r="B45" s="287">
        <v>444</v>
      </c>
      <c r="C45" s="98">
        <v>0</v>
      </c>
      <c r="D45" s="98">
        <v>274</v>
      </c>
      <c r="E45" s="98"/>
      <c r="F45" s="287">
        <v>668</v>
      </c>
      <c r="G45" s="287">
        <v>4570</v>
      </c>
      <c r="H45" s="98"/>
      <c r="I45" s="287">
        <v>876</v>
      </c>
      <c r="J45" s="287">
        <v>5080</v>
      </c>
      <c r="K45" s="287">
        <v>5956</v>
      </c>
    </row>
    <row r="46" spans="1:11" ht="12" customHeight="1" x14ac:dyDescent="0.2">
      <c r="A46" s="339">
        <v>2016</v>
      </c>
      <c r="B46" s="287">
        <v>2462</v>
      </c>
      <c r="C46" s="98">
        <v>0</v>
      </c>
      <c r="D46" s="98">
        <v>144</v>
      </c>
      <c r="E46" s="98"/>
      <c r="F46" s="287">
        <v>772</v>
      </c>
      <c r="G46" s="287">
        <v>2116</v>
      </c>
      <c r="H46" s="98"/>
      <c r="I46" s="287">
        <v>1669</v>
      </c>
      <c r="J46" s="287">
        <v>3825</v>
      </c>
      <c r="K46" s="287">
        <v>5494</v>
      </c>
    </row>
    <row r="47" spans="1:11" ht="12" customHeight="1" x14ac:dyDescent="0.2">
      <c r="A47" s="339">
        <v>2017</v>
      </c>
      <c r="B47" s="287">
        <v>4443</v>
      </c>
      <c r="C47" s="98">
        <v>0</v>
      </c>
      <c r="D47" s="98">
        <v>845</v>
      </c>
      <c r="E47" s="98"/>
      <c r="F47" s="287">
        <v>688</v>
      </c>
      <c r="G47" s="287">
        <v>7245</v>
      </c>
      <c r="H47" s="98"/>
      <c r="I47" s="287">
        <v>1640</v>
      </c>
      <c r="J47" s="287">
        <v>11581</v>
      </c>
      <c r="K47" s="287">
        <v>13221</v>
      </c>
    </row>
    <row r="48" spans="1:11" ht="12" customHeight="1" x14ac:dyDescent="0.2">
      <c r="A48" s="339">
        <v>2018</v>
      </c>
      <c r="B48" s="287">
        <v>1711</v>
      </c>
      <c r="C48" s="98">
        <v>0</v>
      </c>
      <c r="D48" s="98">
        <v>669</v>
      </c>
      <c r="E48" s="98"/>
      <c r="F48" s="287">
        <v>233</v>
      </c>
      <c r="G48" s="287">
        <v>624</v>
      </c>
      <c r="H48" s="98"/>
      <c r="I48" s="287">
        <v>1060</v>
      </c>
      <c r="J48" s="287">
        <v>2177</v>
      </c>
      <c r="K48" s="287">
        <v>3237</v>
      </c>
    </row>
    <row r="49" spans="1:11" ht="12" customHeight="1" x14ac:dyDescent="0.2">
      <c r="A49" s="339">
        <v>2019</v>
      </c>
      <c r="B49" s="287">
        <v>619</v>
      </c>
      <c r="C49" s="98">
        <v>18</v>
      </c>
      <c r="D49" s="98">
        <v>87</v>
      </c>
      <c r="E49" s="98"/>
      <c r="F49" s="287">
        <v>499</v>
      </c>
      <c r="G49" s="287">
        <v>815</v>
      </c>
      <c r="H49" s="98"/>
      <c r="I49" s="287">
        <v>855</v>
      </c>
      <c r="J49" s="287">
        <v>1183</v>
      </c>
      <c r="K49" s="287">
        <v>2038</v>
      </c>
    </row>
    <row r="50" spans="1:11" ht="12" customHeight="1" x14ac:dyDescent="0.2">
      <c r="A50" s="339">
        <v>2020</v>
      </c>
      <c r="B50" s="287">
        <v>610</v>
      </c>
      <c r="C50" s="98">
        <v>0</v>
      </c>
      <c r="D50" s="98">
        <v>507</v>
      </c>
      <c r="E50" s="98"/>
      <c r="F50" s="287">
        <v>932</v>
      </c>
      <c r="G50" s="287">
        <v>3719</v>
      </c>
      <c r="H50" s="98"/>
      <c r="I50" s="287">
        <v>1025</v>
      </c>
      <c r="J50" s="287">
        <v>4743</v>
      </c>
      <c r="K50" s="287">
        <v>5768</v>
      </c>
    </row>
    <row r="51" spans="1:11" ht="12" customHeight="1" x14ac:dyDescent="0.2">
      <c r="A51" s="339">
        <v>2021</v>
      </c>
      <c r="B51" s="287">
        <v>51</v>
      </c>
      <c r="C51" s="98">
        <v>0</v>
      </c>
      <c r="D51" s="98">
        <v>14</v>
      </c>
      <c r="E51" s="98"/>
      <c r="F51" s="287">
        <v>380</v>
      </c>
      <c r="G51" s="287">
        <v>3728</v>
      </c>
      <c r="H51" s="98"/>
      <c r="I51" s="287">
        <v>385</v>
      </c>
      <c r="J51" s="287">
        <v>3778</v>
      </c>
      <c r="K51" s="287">
        <v>4173</v>
      </c>
    </row>
    <row r="52" spans="1:11" ht="12" customHeight="1" x14ac:dyDescent="0.2">
      <c r="A52" s="339" t="s">
        <v>635</v>
      </c>
      <c r="B52" s="287">
        <v>861</v>
      </c>
      <c r="C52" s="98">
        <v>0</v>
      </c>
      <c r="D52" s="98">
        <v>405</v>
      </c>
      <c r="E52" s="98"/>
      <c r="F52" s="287">
        <v>530</v>
      </c>
      <c r="G52" s="287">
        <v>4786</v>
      </c>
      <c r="H52" s="98"/>
      <c r="I52" s="287">
        <v>881</v>
      </c>
      <c r="J52" s="287">
        <v>5701</v>
      </c>
      <c r="K52" s="287">
        <v>6582</v>
      </c>
    </row>
    <row r="53" spans="1:11" ht="12" customHeight="1" x14ac:dyDescent="0.2">
      <c r="A53" s="102" t="s">
        <v>422</v>
      </c>
      <c r="B53" s="293">
        <v>1</v>
      </c>
      <c r="C53" s="294">
        <v>0</v>
      </c>
      <c r="D53" s="294">
        <v>14</v>
      </c>
      <c r="E53" s="294"/>
      <c r="F53" s="293">
        <v>324</v>
      </c>
      <c r="G53" s="293">
        <v>420</v>
      </c>
      <c r="H53" s="294"/>
      <c r="I53" s="293">
        <v>324</v>
      </c>
      <c r="J53" s="293">
        <v>435</v>
      </c>
      <c r="K53" s="293">
        <v>759</v>
      </c>
    </row>
    <row r="54" spans="1:11" ht="12" customHeight="1" x14ac:dyDescent="0.2">
      <c r="A54" s="16" t="s">
        <v>610</v>
      </c>
      <c r="B54" s="15"/>
      <c r="C54" s="15"/>
      <c r="D54" s="354"/>
      <c r="E54" s="354"/>
      <c r="F54" s="277" t="s">
        <v>545</v>
      </c>
      <c r="G54" s="354"/>
      <c r="H54" s="354"/>
      <c r="I54" s="354"/>
      <c r="J54" s="15"/>
      <c r="K54" s="15"/>
    </row>
    <row r="55" spans="1:11" ht="12" customHeight="1" x14ac:dyDescent="0.2">
      <c r="A55" s="339"/>
      <c r="D55" s="8"/>
      <c r="E55" s="8"/>
      <c r="F55" s="112"/>
      <c r="G55" s="8"/>
      <c r="H55" s="8"/>
      <c r="I55" s="8"/>
    </row>
    <row r="57" spans="1:11" ht="12" customHeight="1" x14ac:dyDescent="0.2">
      <c r="A57" s="1058" t="s">
        <v>785</v>
      </c>
      <c r="B57" s="1058"/>
      <c r="C57" s="1058"/>
      <c r="D57" s="1058"/>
      <c r="E57" s="1058"/>
      <c r="F57" s="1058"/>
      <c r="G57" s="1058"/>
      <c r="H57" s="1058"/>
      <c r="I57" s="1058"/>
      <c r="J57" s="1058"/>
      <c r="K57" s="1058"/>
    </row>
    <row r="58" spans="1:11" ht="12" customHeight="1" x14ac:dyDescent="0.2">
      <c r="A58" s="97">
        <v>1976</v>
      </c>
      <c r="B58" s="284">
        <v>8527</v>
      </c>
      <c r="C58" s="284">
        <v>75</v>
      </c>
      <c r="D58" s="284">
        <v>109</v>
      </c>
      <c r="E58" s="285"/>
      <c r="F58" s="286">
        <v>3900</v>
      </c>
      <c r="G58" s="286">
        <v>391</v>
      </c>
      <c r="H58" s="285"/>
      <c r="I58" s="286">
        <v>11807</v>
      </c>
      <c r="J58" s="286">
        <v>1195</v>
      </c>
      <c r="K58" s="286">
        <v>13002</v>
      </c>
    </row>
    <row r="59" spans="1:11" ht="12" customHeight="1" x14ac:dyDescent="0.2">
      <c r="A59" s="97">
        <v>1977</v>
      </c>
      <c r="B59" s="286">
        <v>2809</v>
      </c>
      <c r="C59" s="284">
        <v>30</v>
      </c>
      <c r="D59" s="284">
        <v>18</v>
      </c>
      <c r="E59" s="285"/>
      <c r="F59" s="286">
        <v>3526</v>
      </c>
      <c r="G59" s="286">
        <v>109</v>
      </c>
      <c r="H59" s="285"/>
      <c r="I59" s="286">
        <v>6296</v>
      </c>
      <c r="J59" s="286">
        <v>196</v>
      </c>
      <c r="K59" s="286">
        <v>6492</v>
      </c>
    </row>
    <row r="60" spans="1:11" ht="12" customHeight="1" x14ac:dyDescent="0.2">
      <c r="A60" s="97">
        <v>1978</v>
      </c>
      <c r="B60" s="284">
        <v>4187</v>
      </c>
      <c r="C60" s="284">
        <v>45</v>
      </c>
      <c r="D60" s="284">
        <v>88</v>
      </c>
      <c r="E60" s="285"/>
      <c r="F60" s="286">
        <v>10344</v>
      </c>
      <c r="G60" s="286">
        <v>3473</v>
      </c>
      <c r="H60" s="285"/>
      <c r="I60" s="286">
        <v>13557</v>
      </c>
      <c r="J60" s="286">
        <v>4580</v>
      </c>
      <c r="K60" s="286">
        <v>18137</v>
      </c>
    </row>
    <row r="61" spans="1:11" ht="12" customHeight="1" x14ac:dyDescent="0.2">
      <c r="A61" s="97">
        <v>1979</v>
      </c>
      <c r="B61" s="286">
        <v>7384</v>
      </c>
      <c r="C61" s="284">
        <v>60</v>
      </c>
      <c r="D61" s="284">
        <v>101</v>
      </c>
      <c r="E61" s="285"/>
      <c r="F61" s="286">
        <v>20224</v>
      </c>
      <c r="G61" s="286">
        <v>4984</v>
      </c>
      <c r="H61" s="285"/>
      <c r="I61" s="286">
        <v>26257</v>
      </c>
      <c r="J61" s="286">
        <v>6496</v>
      </c>
      <c r="K61" s="286">
        <v>32753</v>
      </c>
    </row>
    <row r="62" spans="1:11" ht="12" customHeight="1" x14ac:dyDescent="0.2">
      <c r="A62" s="97">
        <v>1980</v>
      </c>
      <c r="B62" s="286">
        <v>7018</v>
      </c>
      <c r="C62" s="284">
        <v>53</v>
      </c>
      <c r="D62" s="284">
        <v>36</v>
      </c>
      <c r="E62" s="285"/>
      <c r="F62" s="284">
        <v>7017</v>
      </c>
      <c r="G62" s="286">
        <v>3220</v>
      </c>
      <c r="H62" s="285"/>
      <c r="I62" s="286">
        <v>11878</v>
      </c>
      <c r="J62" s="286">
        <v>5466</v>
      </c>
      <c r="K62" s="286">
        <v>17344</v>
      </c>
    </row>
    <row r="63" spans="1:11" ht="12" customHeight="1" x14ac:dyDescent="0.2">
      <c r="A63" s="97">
        <v>1981</v>
      </c>
      <c r="B63" s="286">
        <v>3734</v>
      </c>
      <c r="C63" s="284">
        <v>50</v>
      </c>
      <c r="D63" s="284">
        <v>119</v>
      </c>
      <c r="E63" s="285"/>
      <c r="F63" s="284">
        <v>6268</v>
      </c>
      <c r="G63" s="284">
        <v>624</v>
      </c>
      <c r="H63" s="285"/>
      <c r="I63" s="286">
        <v>9807</v>
      </c>
      <c r="J63" s="286">
        <v>988</v>
      </c>
      <c r="K63" s="286">
        <v>10795</v>
      </c>
    </row>
    <row r="64" spans="1:11" ht="12" customHeight="1" x14ac:dyDescent="0.2">
      <c r="A64" s="97">
        <v>1982</v>
      </c>
      <c r="B64" s="286">
        <v>5420</v>
      </c>
      <c r="C64" s="284">
        <v>48</v>
      </c>
      <c r="D64" s="284">
        <v>171</v>
      </c>
      <c r="E64" s="285"/>
      <c r="F64" s="284">
        <v>10400</v>
      </c>
      <c r="G64" s="286">
        <v>2140</v>
      </c>
      <c r="H64" s="285"/>
      <c r="I64" s="286">
        <v>15042</v>
      </c>
      <c r="J64" s="286">
        <v>3137</v>
      </c>
      <c r="K64" s="286">
        <v>18179</v>
      </c>
    </row>
    <row r="65" spans="1:11" ht="12" customHeight="1" x14ac:dyDescent="0.2">
      <c r="A65" s="97">
        <v>1983</v>
      </c>
      <c r="B65" s="284">
        <v>674</v>
      </c>
      <c r="C65" s="284">
        <v>48</v>
      </c>
      <c r="D65" s="284">
        <v>125</v>
      </c>
      <c r="E65" s="285"/>
      <c r="F65" s="284">
        <v>2660</v>
      </c>
      <c r="G65" s="286">
        <v>675</v>
      </c>
      <c r="H65" s="285"/>
      <c r="I65" s="284">
        <v>3322</v>
      </c>
      <c r="J65" s="286">
        <v>860</v>
      </c>
      <c r="K65" s="286">
        <v>4182</v>
      </c>
    </row>
    <row r="66" spans="1:11" ht="12" customHeight="1" x14ac:dyDescent="0.2">
      <c r="A66" s="97">
        <v>1984</v>
      </c>
      <c r="B66" s="286">
        <v>595</v>
      </c>
      <c r="C66" s="284">
        <v>50</v>
      </c>
      <c r="D66" s="284">
        <v>202</v>
      </c>
      <c r="E66" s="285"/>
      <c r="F66" s="286">
        <v>10508</v>
      </c>
      <c r="G66" s="286">
        <v>6633</v>
      </c>
      <c r="H66" s="285"/>
      <c r="I66" s="286">
        <v>11004</v>
      </c>
      <c r="J66" s="286">
        <v>6984</v>
      </c>
      <c r="K66" s="286">
        <v>17988</v>
      </c>
    </row>
    <row r="67" spans="1:11" ht="12" customHeight="1" x14ac:dyDescent="0.2">
      <c r="A67" s="97">
        <v>1985</v>
      </c>
      <c r="B67" s="286">
        <v>8520</v>
      </c>
      <c r="C67" s="284">
        <v>50</v>
      </c>
      <c r="D67" s="284">
        <v>203</v>
      </c>
      <c r="E67" s="285"/>
      <c r="F67" s="284">
        <v>7484</v>
      </c>
      <c r="G67" s="284">
        <v>438</v>
      </c>
      <c r="H67" s="285"/>
      <c r="I67" s="286">
        <v>15764</v>
      </c>
      <c r="J67" s="286">
        <v>931</v>
      </c>
      <c r="K67" s="286">
        <v>16695</v>
      </c>
    </row>
    <row r="68" spans="1:11" ht="12" customHeight="1" x14ac:dyDescent="0.2">
      <c r="A68" s="97">
        <v>1986</v>
      </c>
      <c r="B68" s="286">
        <v>6408</v>
      </c>
      <c r="C68" s="284">
        <v>100</v>
      </c>
      <c r="D68" s="284">
        <v>534</v>
      </c>
      <c r="E68" s="285"/>
      <c r="F68" s="284">
        <v>10687</v>
      </c>
      <c r="G68" s="286">
        <v>1062</v>
      </c>
      <c r="H68" s="285"/>
      <c r="I68" s="286">
        <v>17055</v>
      </c>
      <c r="J68" s="286">
        <v>1736</v>
      </c>
      <c r="K68" s="286">
        <v>18791</v>
      </c>
    </row>
    <row r="69" spans="1:11" ht="12" customHeight="1" x14ac:dyDescent="0.2">
      <c r="A69" s="97">
        <v>1987</v>
      </c>
      <c r="B69" s="286">
        <v>13849</v>
      </c>
      <c r="C69" s="284">
        <v>100</v>
      </c>
      <c r="D69" s="284">
        <v>433</v>
      </c>
      <c r="E69" s="285"/>
      <c r="F69" s="284">
        <v>11416</v>
      </c>
      <c r="G69" s="284">
        <v>751</v>
      </c>
      <c r="H69" s="285"/>
      <c r="I69" s="286">
        <v>23787</v>
      </c>
      <c r="J69" s="286">
        <v>2762</v>
      </c>
      <c r="K69" s="286">
        <v>26549</v>
      </c>
    </row>
    <row r="70" spans="1:11" ht="12" customHeight="1" x14ac:dyDescent="0.2">
      <c r="A70" s="97">
        <v>1988</v>
      </c>
      <c r="B70" s="286">
        <v>2240</v>
      </c>
      <c r="C70" s="284">
        <v>100</v>
      </c>
      <c r="D70" s="284">
        <v>165</v>
      </c>
      <c r="E70" s="285"/>
      <c r="F70" s="284">
        <v>7218</v>
      </c>
      <c r="G70" s="286">
        <v>2149</v>
      </c>
      <c r="H70" s="285"/>
      <c r="I70" s="286">
        <v>9132</v>
      </c>
      <c r="J70" s="286">
        <v>2740</v>
      </c>
      <c r="K70" s="286">
        <v>11872</v>
      </c>
    </row>
    <row r="71" spans="1:11" ht="12" customHeight="1" x14ac:dyDescent="0.2">
      <c r="A71" s="97">
        <v>1989</v>
      </c>
      <c r="B71" s="284">
        <v>2492</v>
      </c>
      <c r="C71" s="284">
        <v>100</v>
      </c>
      <c r="D71" s="284">
        <v>433</v>
      </c>
      <c r="E71" s="285"/>
      <c r="F71" s="284">
        <v>8995</v>
      </c>
      <c r="G71" s="286">
        <v>3591</v>
      </c>
      <c r="H71" s="285"/>
      <c r="I71" s="286">
        <v>11117</v>
      </c>
      <c r="J71" s="286">
        <v>4494</v>
      </c>
      <c r="K71" s="286">
        <v>15611</v>
      </c>
    </row>
    <row r="72" spans="1:11" ht="12" customHeight="1" x14ac:dyDescent="0.2">
      <c r="A72" s="97">
        <v>1990</v>
      </c>
      <c r="B72" s="284">
        <v>3980</v>
      </c>
      <c r="C72" s="284">
        <v>100</v>
      </c>
      <c r="D72" s="284">
        <v>359</v>
      </c>
      <c r="E72" s="285"/>
      <c r="F72" s="284">
        <v>5512</v>
      </c>
      <c r="G72" s="286">
        <v>1300</v>
      </c>
      <c r="H72" s="285"/>
      <c r="I72" s="284">
        <v>9506</v>
      </c>
      <c r="J72" s="286">
        <v>1745</v>
      </c>
      <c r="K72" s="286">
        <v>11251</v>
      </c>
    </row>
    <row r="73" spans="1:11" ht="12" customHeight="1" x14ac:dyDescent="0.2">
      <c r="A73" s="97">
        <v>1991</v>
      </c>
      <c r="B73" s="286">
        <v>2078</v>
      </c>
      <c r="C73" s="284">
        <v>100</v>
      </c>
      <c r="D73" s="284">
        <v>626</v>
      </c>
      <c r="E73" s="285"/>
      <c r="F73" s="286">
        <v>9532</v>
      </c>
      <c r="G73" s="286">
        <v>7168</v>
      </c>
      <c r="H73" s="285"/>
      <c r="I73" s="286">
        <v>10648</v>
      </c>
      <c r="J73" s="286">
        <v>8856</v>
      </c>
      <c r="K73" s="286">
        <v>19504</v>
      </c>
    </row>
    <row r="74" spans="1:11" ht="12" customHeight="1" x14ac:dyDescent="0.2">
      <c r="A74" s="339">
        <v>1992</v>
      </c>
      <c r="B74" s="286">
        <v>7069</v>
      </c>
      <c r="C74" s="284">
        <v>100</v>
      </c>
      <c r="D74" s="284">
        <v>841</v>
      </c>
      <c r="E74" s="285"/>
      <c r="F74" s="284">
        <v>8170</v>
      </c>
      <c r="G74" s="286">
        <v>3858</v>
      </c>
      <c r="H74" s="285"/>
      <c r="I74" s="286">
        <v>13623</v>
      </c>
      <c r="J74" s="286">
        <v>6415</v>
      </c>
      <c r="K74" s="286">
        <v>20038</v>
      </c>
    </row>
    <row r="75" spans="1:11" ht="12" customHeight="1" x14ac:dyDescent="0.2">
      <c r="A75" s="339">
        <v>1993</v>
      </c>
      <c r="B75" s="284">
        <v>1318</v>
      </c>
      <c r="C75" s="284">
        <v>100</v>
      </c>
      <c r="D75" s="284">
        <v>60</v>
      </c>
      <c r="E75" s="285"/>
      <c r="F75" s="284">
        <v>4165</v>
      </c>
      <c r="G75" s="286">
        <v>3746</v>
      </c>
      <c r="H75" s="285"/>
      <c r="I75" s="284">
        <v>4676</v>
      </c>
      <c r="J75" s="286">
        <v>4713</v>
      </c>
      <c r="K75" s="286">
        <v>9389</v>
      </c>
    </row>
    <row r="76" spans="1:11" ht="12" customHeight="1" x14ac:dyDescent="0.2">
      <c r="A76" s="339">
        <v>1994</v>
      </c>
      <c r="B76" s="284">
        <v>2138</v>
      </c>
      <c r="C76" s="284">
        <v>100</v>
      </c>
      <c r="D76" s="286">
        <v>307</v>
      </c>
      <c r="E76" s="285"/>
      <c r="F76" s="284">
        <v>4882</v>
      </c>
      <c r="G76" s="286">
        <v>3090</v>
      </c>
      <c r="H76" s="285"/>
      <c r="I76" s="284">
        <v>6415</v>
      </c>
      <c r="J76" s="286">
        <v>4102</v>
      </c>
      <c r="K76" s="286">
        <v>10517</v>
      </c>
    </row>
    <row r="77" spans="1:11" ht="12" customHeight="1" x14ac:dyDescent="0.2">
      <c r="A77" s="339">
        <v>1995</v>
      </c>
      <c r="B77" s="286">
        <v>5386</v>
      </c>
      <c r="C77" s="284">
        <v>100</v>
      </c>
      <c r="D77" s="286">
        <v>991</v>
      </c>
      <c r="E77" s="285"/>
      <c r="F77" s="286">
        <v>10035</v>
      </c>
      <c r="G77" s="286">
        <v>5819</v>
      </c>
      <c r="H77" s="285"/>
      <c r="I77" s="286">
        <v>14286</v>
      </c>
      <c r="J77" s="286">
        <v>8045</v>
      </c>
      <c r="K77" s="286">
        <v>22331</v>
      </c>
    </row>
    <row r="78" spans="1:11" ht="12" customHeight="1" x14ac:dyDescent="0.2">
      <c r="A78" s="339">
        <v>1996</v>
      </c>
      <c r="B78" s="286">
        <v>8419</v>
      </c>
      <c r="C78" s="284">
        <v>100</v>
      </c>
      <c r="D78" s="284">
        <v>1336</v>
      </c>
      <c r="E78" s="285"/>
      <c r="F78" s="284">
        <v>11009</v>
      </c>
      <c r="G78" s="286">
        <v>11515</v>
      </c>
      <c r="H78" s="285"/>
      <c r="I78" s="284">
        <v>14596</v>
      </c>
      <c r="J78" s="286">
        <v>17783</v>
      </c>
      <c r="K78" s="286">
        <v>32379</v>
      </c>
    </row>
    <row r="79" spans="1:11" ht="12" customHeight="1" x14ac:dyDescent="0.2">
      <c r="A79" s="339" t="s">
        <v>786</v>
      </c>
      <c r="B79" s="284">
        <v>456</v>
      </c>
      <c r="C79" s="284">
        <v>50</v>
      </c>
      <c r="D79" s="286" t="s">
        <v>787</v>
      </c>
      <c r="E79" s="285"/>
      <c r="F79" s="284">
        <v>4623</v>
      </c>
      <c r="G79" s="286">
        <v>2645</v>
      </c>
      <c r="H79" s="285"/>
      <c r="I79" s="284">
        <v>5021</v>
      </c>
      <c r="J79" s="286">
        <v>2791</v>
      </c>
      <c r="K79" s="286">
        <v>7812</v>
      </c>
    </row>
    <row r="80" spans="1:11" ht="12" customHeight="1" x14ac:dyDescent="0.2">
      <c r="A80" s="339">
        <v>1998</v>
      </c>
      <c r="B80" s="286">
        <v>4606</v>
      </c>
      <c r="C80" s="284">
        <v>50</v>
      </c>
      <c r="D80" s="284">
        <v>1340</v>
      </c>
      <c r="E80" s="285"/>
      <c r="F80" s="284">
        <v>13866</v>
      </c>
      <c r="G80" s="286">
        <v>12834</v>
      </c>
      <c r="H80" s="285"/>
      <c r="I80" s="284">
        <v>16980</v>
      </c>
      <c r="J80" s="286">
        <v>15716</v>
      </c>
      <c r="K80" s="286">
        <v>32696</v>
      </c>
    </row>
    <row r="81" spans="1:11" ht="12" customHeight="1" x14ac:dyDescent="0.2">
      <c r="A81" s="339">
        <v>1999</v>
      </c>
      <c r="B81" s="284">
        <v>22946</v>
      </c>
      <c r="C81" s="284">
        <v>50</v>
      </c>
      <c r="D81" s="286">
        <v>1054</v>
      </c>
      <c r="E81" s="285"/>
      <c r="F81" s="284">
        <v>9365</v>
      </c>
      <c r="G81" s="286">
        <v>13528</v>
      </c>
      <c r="H81" s="285"/>
      <c r="I81" s="284">
        <v>19524</v>
      </c>
      <c r="J81" s="286">
        <v>27515</v>
      </c>
      <c r="K81" s="286">
        <v>47039</v>
      </c>
    </row>
    <row r="82" spans="1:11" ht="12" customHeight="1" x14ac:dyDescent="0.2">
      <c r="A82" s="339">
        <v>2000</v>
      </c>
      <c r="B82" s="286">
        <v>5606</v>
      </c>
      <c r="C82" s="284">
        <v>50</v>
      </c>
      <c r="D82" s="287">
        <v>1059</v>
      </c>
      <c r="E82" s="285"/>
      <c r="F82" s="286">
        <v>13343</v>
      </c>
      <c r="G82" s="286">
        <v>13118</v>
      </c>
      <c r="H82" s="285"/>
      <c r="I82" s="286">
        <v>17706</v>
      </c>
      <c r="J82" s="286">
        <v>15470</v>
      </c>
      <c r="K82" s="286">
        <v>33176</v>
      </c>
    </row>
    <row r="83" spans="1:11" ht="12" customHeight="1" x14ac:dyDescent="0.2">
      <c r="A83" s="339">
        <v>2001</v>
      </c>
      <c r="B83" s="287">
        <v>23991</v>
      </c>
      <c r="C83" s="98">
        <v>50</v>
      </c>
      <c r="D83" s="287">
        <v>2620</v>
      </c>
      <c r="E83" s="98"/>
      <c r="F83" s="98">
        <v>18876</v>
      </c>
      <c r="G83" s="287">
        <v>23892</v>
      </c>
      <c r="H83" s="98"/>
      <c r="I83" s="287">
        <v>36714</v>
      </c>
      <c r="J83" s="287">
        <v>32715</v>
      </c>
      <c r="K83" s="287">
        <v>69429</v>
      </c>
    </row>
    <row r="84" spans="1:11" ht="12" customHeight="1" x14ac:dyDescent="0.2">
      <c r="A84" s="339">
        <v>2002</v>
      </c>
      <c r="B84" s="287">
        <v>22214</v>
      </c>
      <c r="C84" s="98">
        <v>50</v>
      </c>
      <c r="D84" s="287">
        <v>2002</v>
      </c>
      <c r="E84" s="98"/>
      <c r="F84" s="287">
        <v>23016</v>
      </c>
      <c r="G84" s="287">
        <v>30656</v>
      </c>
      <c r="H84" s="98"/>
      <c r="I84" s="287">
        <v>34695</v>
      </c>
      <c r="J84" s="287">
        <v>43243</v>
      </c>
      <c r="K84" s="287">
        <v>77938</v>
      </c>
    </row>
    <row r="85" spans="1:11" ht="12" customHeight="1" x14ac:dyDescent="0.2">
      <c r="A85" s="339">
        <v>2003</v>
      </c>
      <c r="B85" s="287">
        <v>13949</v>
      </c>
      <c r="C85" s="98">
        <v>50</v>
      </c>
      <c r="D85" s="287">
        <v>2533</v>
      </c>
      <c r="E85" s="98"/>
      <c r="F85" s="98">
        <v>14756</v>
      </c>
      <c r="G85" s="287">
        <v>13799</v>
      </c>
      <c r="H85" s="98" t="s">
        <v>636</v>
      </c>
      <c r="I85" s="287">
        <v>25188</v>
      </c>
      <c r="J85" s="287">
        <v>19899</v>
      </c>
      <c r="K85" s="287">
        <v>45087</v>
      </c>
    </row>
    <row r="86" spans="1:11" ht="12" customHeight="1" x14ac:dyDescent="0.2">
      <c r="A86" s="339">
        <v>2004</v>
      </c>
      <c r="B86" s="287">
        <v>19321</v>
      </c>
      <c r="C86" s="98">
        <v>50</v>
      </c>
      <c r="D86" s="287">
        <v>2831</v>
      </c>
      <c r="E86" s="98"/>
      <c r="F86" s="287">
        <v>13354</v>
      </c>
      <c r="G86" s="287">
        <v>21248</v>
      </c>
      <c r="H86" s="98"/>
      <c r="I86" s="287">
        <v>25118</v>
      </c>
      <c r="J86" s="287">
        <v>31687</v>
      </c>
      <c r="K86" s="287">
        <v>56805</v>
      </c>
    </row>
    <row r="87" spans="1:11" ht="12" customHeight="1" x14ac:dyDescent="0.2">
      <c r="A87" s="339">
        <v>2005</v>
      </c>
      <c r="B87" s="287">
        <v>29530</v>
      </c>
      <c r="C87" s="98">
        <v>0</v>
      </c>
      <c r="D87" s="287">
        <v>3420</v>
      </c>
      <c r="E87" s="98"/>
      <c r="F87" s="287">
        <v>11501</v>
      </c>
      <c r="G87" s="287">
        <v>24137</v>
      </c>
      <c r="H87" s="98"/>
      <c r="I87" s="287">
        <v>22125</v>
      </c>
      <c r="J87" s="287">
        <v>46463</v>
      </c>
      <c r="K87" s="287">
        <f t="shared" ref="K87:K93" si="0">I87+J87</f>
        <v>68588</v>
      </c>
    </row>
    <row r="88" spans="1:11" ht="12" customHeight="1" x14ac:dyDescent="0.2">
      <c r="A88" s="339">
        <v>2006</v>
      </c>
      <c r="B88" s="287">
        <v>9779</v>
      </c>
      <c r="C88" s="98">
        <v>0</v>
      </c>
      <c r="D88" s="287">
        <v>291</v>
      </c>
      <c r="E88" s="98"/>
      <c r="F88" s="287">
        <v>5210</v>
      </c>
      <c r="G88" s="287">
        <v>4450</v>
      </c>
      <c r="H88" s="98"/>
      <c r="I88" s="287">
        <v>12266</v>
      </c>
      <c r="J88" s="287">
        <v>7464</v>
      </c>
      <c r="K88" s="287">
        <f t="shared" si="0"/>
        <v>19730</v>
      </c>
    </row>
    <row r="89" spans="1:11" ht="12" customHeight="1" x14ac:dyDescent="0.2">
      <c r="A89" s="339">
        <v>2007</v>
      </c>
      <c r="B89" s="287">
        <v>10152</v>
      </c>
      <c r="C89" s="98">
        <v>0</v>
      </c>
      <c r="D89" s="287">
        <v>826</v>
      </c>
      <c r="E89" s="98"/>
      <c r="F89" s="287">
        <v>6252</v>
      </c>
      <c r="G89" s="287">
        <v>5423</v>
      </c>
      <c r="H89" s="98"/>
      <c r="I89" s="287">
        <v>10942</v>
      </c>
      <c r="J89" s="287">
        <v>11711</v>
      </c>
      <c r="K89" s="287">
        <f t="shared" si="0"/>
        <v>22653</v>
      </c>
    </row>
    <row r="90" spans="1:11" ht="12" customHeight="1" x14ac:dyDescent="0.2">
      <c r="A90" s="339">
        <v>2008</v>
      </c>
      <c r="B90" s="287">
        <v>15722</v>
      </c>
      <c r="C90" s="98">
        <v>10</v>
      </c>
      <c r="D90" s="287">
        <v>511</v>
      </c>
      <c r="E90" s="98"/>
      <c r="F90" s="287">
        <v>6947</v>
      </c>
      <c r="G90" s="287">
        <v>12098</v>
      </c>
      <c r="H90" s="98"/>
      <c r="I90" s="287">
        <v>12979</v>
      </c>
      <c r="J90" s="287">
        <v>22309</v>
      </c>
      <c r="K90" s="287">
        <f t="shared" si="0"/>
        <v>35288</v>
      </c>
    </row>
    <row r="91" spans="1:11" ht="12" customHeight="1" x14ac:dyDescent="0.2">
      <c r="A91" s="339">
        <v>2009</v>
      </c>
      <c r="B91" s="287">
        <v>37112</v>
      </c>
      <c r="C91" s="98">
        <v>0</v>
      </c>
      <c r="D91" s="284">
        <v>4620</v>
      </c>
      <c r="E91" s="98"/>
      <c r="F91" s="287">
        <v>7863</v>
      </c>
      <c r="G91" s="287">
        <v>23373</v>
      </c>
      <c r="H91" s="98"/>
      <c r="I91" s="287">
        <v>24653</v>
      </c>
      <c r="J91" s="287">
        <v>48315</v>
      </c>
      <c r="K91" s="287">
        <f t="shared" si="0"/>
        <v>72968</v>
      </c>
    </row>
    <row r="92" spans="1:11" ht="12" customHeight="1" x14ac:dyDescent="0.2">
      <c r="A92" s="339">
        <v>2010</v>
      </c>
      <c r="B92" s="287">
        <v>27127</v>
      </c>
      <c r="C92" s="98">
        <v>10</v>
      </c>
      <c r="D92" s="284">
        <v>3537</v>
      </c>
      <c r="E92" s="98"/>
      <c r="F92" s="287">
        <v>9837</v>
      </c>
      <c r="G92" s="287">
        <v>23325</v>
      </c>
      <c r="H92" s="98"/>
      <c r="I92" s="287">
        <v>23901</v>
      </c>
      <c r="J92" s="287">
        <v>39935</v>
      </c>
      <c r="K92" s="287">
        <f t="shared" si="0"/>
        <v>63836</v>
      </c>
    </row>
    <row r="93" spans="1:11" ht="12" customHeight="1" x14ac:dyDescent="0.2">
      <c r="A93" s="339">
        <v>2011</v>
      </c>
      <c r="B93" s="287">
        <v>21983</v>
      </c>
      <c r="C93" s="98">
        <v>11</v>
      </c>
      <c r="D93" s="286">
        <v>3955</v>
      </c>
      <c r="E93" s="98"/>
      <c r="F93" s="287">
        <v>8070</v>
      </c>
      <c r="G93" s="287">
        <v>22487</v>
      </c>
      <c r="H93" s="98"/>
      <c r="I93" s="287">
        <v>20887</v>
      </c>
      <c r="J93" s="287">
        <v>35634</v>
      </c>
      <c r="K93" s="287">
        <f t="shared" si="0"/>
        <v>56521</v>
      </c>
    </row>
    <row r="94" spans="1:11" ht="12" customHeight="1" x14ac:dyDescent="0.2">
      <c r="A94" s="339">
        <v>2012</v>
      </c>
      <c r="B94" s="287">
        <v>11051</v>
      </c>
      <c r="C94" s="98">
        <v>1</v>
      </c>
      <c r="D94" s="286">
        <v>1317</v>
      </c>
      <c r="E94" s="98"/>
      <c r="F94" s="287">
        <v>5846</v>
      </c>
      <c r="G94" s="287">
        <v>2276</v>
      </c>
      <c r="H94" s="98"/>
      <c r="I94" s="287">
        <v>15421</v>
      </c>
      <c r="J94" s="287">
        <v>5070</v>
      </c>
      <c r="K94" s="287">
        <v>20490</v>
      </c>
    </row>
    <row r="95" spans="1:11" ht="12" customHeight="1" x14ac:dyDescent="0.2">
      <c r="A95" s="339">
        <v>2013</v>
      </c>
      <c r="B95" s="287">
        <v>12611</v>
      </c>
      <c r="C95" s="98">
        <v>0</v>
      </c>
      <c r="D95" s="284">
        <v>4370</v>
      </c>
      <c r="E95" s="98"/>
      <c r="F95" s="287">
        <v>7072</v>
      </c>
      <c r="G95" s="287">
        <v>5111</v>
      </c>
      <c r="H95" s="98"/>
      <c r="I95" s="287">
        <v>18125</v>
      </c>
      <c r="J95" s="287">
        <v>11039</v>
      </c>
      <c r="K95" s="287">
        <v>29164</v>
      </c>
    </row>
    <row r="96" spans="1:11" ht="12" customHeight="1" x14ac:dyDescent="0.2">
      <c r="A96" s="339">
        <v>2014</v>
      </c>
      <c r="B96" s="287">
        <v>27427</v>
      </c>
      <c r="C96" s="98">
        <v>0</v>
      </c>
      <c r="D96" s="286">
        <v>5736</v>
      </c>
      <c r="E96" s="98"/>
      <c r="F96" s="287">
        <v>7425</v>
      </c>
      <c r="G96" s="287">
        <v>12389</v>
      </c>
      <c r="H96" s="98"/>
      <c r="I96" s="287">
        <v>23528</v>
      </c>
      <c r="J96" s="287">
        <v>29449</v>
      </c>
      <c r="K96" s="287">
        <v>52977</v>
      </c>
    </row>
    <row r="97" spans="1:11" ht="12" customHeight="1" x14ac:dyDescent="0.2">
      <c r="A97" s="339">
        <v>2015</v>
      </c>
      <c r="B97" s="287">
        <v>5291</v>
      </c>
      <c r="C97" s="98">
        <v>0</v>
      </c>
      <c r="D97" s="286">
        <v>2706</v>
      </c>
      <c r="E97" s="98"/>
      <c r="F97" s="287">
        <v>2571</v>
      </c>
      <c r="G97" s="287">
        <v>3595</v>
      </c>
      <c r="H97" s="98"/>
      <c r="I97" s="287">
        <v>6978</v>
      </c>
      <c r="J97" s="287">
        <v>7185</v>
      </c>
      <c r="K97" s="287">
        <v>14163</v>
      </c>
    </row>
    <row r="98" spans="1:11" ht="12" customHeight="1" x14ac:dyDescent="0.2">
      <c r="A98" s="339">
        <v>2016</v>
      </c>
      <c r="B98" s="287">
        <v>5678</v>
      </c>
      <c r="C98" s="98">
        <v>0</v>
      </c>
      <c r="D98" s="286">
        <v>326</v>
      </c>
      <c r="E98" s="98"/>
      <c r="F98" s="287">
        <v>9630</v>
      </c>
      <c r="G98" s="287">
        <v>16332</v>
      </c>
      <c r="H98" s="98"/>
      <c r="I98" s="287">
        <v>11676</v>
      </c>
      <c r="J98" s="287">
        <v>20290</v>
      </c>
      <c r="K98" s="287">
        <v>31966</v>
      </c>
    </row>
    <row r="99" spans="1:11" ht="12.75" customHeight="1" x14ac:dyDescent="0.2">
      <c r="A99" s="339">
        <v>2017</v>
      </c>
      <c r="B99" s="287">
        <v>15629</v>
      </c>
      <c r="C99" s="98">
        <v>0</v>
      </c>
      <c r="D99" s="286">
        <v>2599</v>
      </c>
      <c r="E99" s="98"/>
      <c r="F99" s="287">
        <v>7474</v>
      </c>
      <c r="G99" s="287">
        <v>18299</v>
      </c>
      <c r="H99" s="98"/>
      <c r="I99" s="287">
        <v>13034</v>
      </c>
      <c r="J99" s="287">
        <v>30967</v>
      </c>
      <c r="K99" s="287">
        <v>44001</v>
      </c>
    </row>
    <row r="100" spans="1:11" ht="12" customHeight="1" x14ac:dyDescent="0.2">
      <c r="A100" s="339">
        <v>2018</v>
      </c>
      <c r="B100" s="287">
        <v>3840</v>
      </c>
      <c r="C100" s="98">
        <v>7</v>
      </c>
      <c r="D100" s="286">
        <v>1129</v>
      </c>
      <c r="E100" s="98"/>
      <c r="F100" s="287">
        <v>6091</v>
      </c>
      <c r="G100" s="287">
        <v>9762</v>
      </c>
      <c r="H100" s="98"/>
      <c r="I100" s="287">
        <v>8202</v>
      </c>
      <c r="J100" s="287">
        <v>12627</v>
      </c>
      <c r="K100" s="287">
        <v>20829</v>
      </c>
    </row>
    <row r="101" spans="1:11" ht="12" customHeight="1" x14ac:dyDescent="0.2">
      <c r="A101" s="339">
        <v>2019</v>
      </c>
      <c r="B101" s="287">
        <v>3151</v>
      </c>
      <c r="C101" s="98">
        <v>0</v>
      </c>
      <c r="D101" s="286">
        <v>2444</v>
      </c>
      <c r="E101" s="98"/>
      <c r="F101" s="287">
        <v>6852</v>
      </c>
      <c r="G101" s="287">
        <v>4712</v>
      </c>
      <c r="H101" s="98"/>
      <c r="I101" s="287">
        <v>9713</v>
      </c>
      <c r="J101" s="287">
        <v>7446</v>
      </c>
      <c r="K101" s="287">
        <v>17159</v>
      </c>
    </row>
    <row r="102" spans="1:11" ht="12" customHeight="1" x14ac:dyDescent="0.2">
      <c r="A102" s="339">
        <v>2020</v>
      </c>
      <c r="B102" s="287">
        <v>1815</v>
      </c>
      <c r="C102" s="98">
        <v>0</v>
      </c>
      <c r="D102" s="286">
        <v>1343</v>
      </c>
      <c r="E102" s="98"/>
      <c r="F102" s="287">
        <v>7695</v>
      </c>
      <c r="G102" s="287">
        <v>12832</v>
      </c>
      <c r="H102" s="98"/>
      <c r="I102" s="287">
        <v>8777</v>
      </c>
      <c r="J102" s="287">
        <v>14908</v>
      </c>
      <c r="K102" s="287">
        <v>23685</v>
      </c>
    </row>
    <row r="103" spans="1:11" ht="12" customHeight="1" x14ac:dyDescent="0.2">
      <c r="A103" s="339">
        <v>2021</v>
      </c>
      <c r="B103" s="287">
        <v>1624</v>
      </c>
      <c r="C103" s="98">
        <v>7</v>
      </c>
      <c r="D103" s="286">
        <v>1846</v>
      </c>
      <c r="E103" s="98"/>
      <c r="F103" s="287">
        <v>9938</v>
      </c>
      <c r="G103" s="287">
        <v>9856</v>
      </c>
      <c r="H103" s="98"/>
      <c r="I103" s="287">
        <v>11005</v>
      </c>
      <c r="J103" s="287">
        <v>12266</v>
      </c>
      <c r="K103" s="287">
        <v>23271</v>
      </c>
    </row>
    <row r="104" spans="1:11" ht="12" customHeight="1" x14ac:dyDescent="0.2">
      <c r="A104" s="339" t="s">
        <v>635</v>
      </c>
      <c r="B104" s="287">
        <v>3565</v>
      </c>
      <c r="C104" s="98">
        <v>10</v>
      </c>
      <c r="D104" s="286">
        <v>2147</v>
      </c>
      <c r="E104" s="98"/>
      <c r="F104" s="287">
        <v>13000</v>
      </c>
      <c r="G104" s="287">
        <v>14462</v>
      </c>
      <c r="H104" s="98"/>
      <c r="I104" s="287">
        <v>15642</v>
      </c>
      <c r="J104" s="287">
        <v>17542</v>
      </c>
      <c r="K104" s="287">
        <v>33184</v>
      </c>
    </row>
    <row r="105" spans="1:11" ht="12" customHeight="1" x14ac:dyDescent="0.2">
      <c r="A105" s="102" t="s">
        <v>422</v>
      </c>
      <c r="B105" s="287">
        <v>2873</v>
      </c>
      <c r="C105" s="98">
        <v>0</v>
      </c>
      <c r="D105" s="286">
        <v>496</v>
      </c>
      <c r="E105" s="98"/>
      <c r="F105" s="287">
        <v>7245</v>
      </c>
      <c r="G105" s="287">
        <v>2416</v>
      </c>
      <c r="H105" s="98"/>
      <c r="I105" s="287">
        <v>9673</v>
      </c>
      <c r="J105" s="287">
        <v>3357</v>
      </c>
      <c r="K105" s="287">
        <v>13030</v>
      </c>
    </row>
    <row r="106" spans="1:11" ht="12" customHeight="1" x14ac:dyDescent="0.2">
      <c r="A106" s="16" t="s">
        <v>788</v>
      </c>
      <c r="B106" s="280"/>
      <c r="C106" s="26"/>
      <c r="D106" s="26"/>
      <c r="E106" s="26"/>
      <c r="F106" s="24" t="s">
        <v>789</v>
      </c>
      <c r="G106" s="26"/>
      <c r="H106" s="26"/>
      <c r="I106" s="26"/>
      <c r="J106" s="26"/>
      <c r="K106" s="26"/>
    </row>
    <row r="107" spans="1:11" ht="11.25" customHeight="1" x14ac:dyDescent="0.2">
      <c r="A107" s="970" t="s">
        <v>790</v>
      </c>
      <c r="B107" s="970"/>
      <c r="C107" s="970"/>
      <c r="D107" s="970"/>
      <c r="E107" s="970"/>
      <c r="F107" s="970"/>
      <c r="G107" s="970"/>
      <c r="H107" s="970"/>
      <c r="I107" s="970"/>
      <c r="J107" s="970"/>
      <c r="K107" s="970"/>
    </row>
    <row r="108" spans="1:11" ht="12" customHeight="1" x14ac:dyDescent="0.2">
      <c r="A108" s="940" t="s">
        <v>791</v>
      </c>
      <c r="B108" s="940"/>
      <c r="C108" s="940"/>
      <c r="D108" s="940"/>
      <c r="E108" s="940"/>
      <c r="F108" s="940"/>
      <c r="G108" s="940"/>
      <c r="H108" s="940"/>
      <c r="I108" s="940"/>
      <c r="J108" s="940"/>
      <c r="K108" s="940"/>
    </row>
    <row r="109" spans="1:11" ht="12" customHeight="1" x14ac:dyDescent="0.2">
      <c r="A109" s="940"/>
      <c r="B109" s="940"/>
      <c r="C109" s="940"/>
      <c r="D109" s="940"/>
      <c r="E109" s="940"/>
      <c r="F109" s="940"/>
      <c r="G109" s="940"/>
      <c r="H109" s="940"/>
      <c r="I109" s="940"/>
      <c r="J109" s="940"/>
      <c r="K109" s="940"/>
    </row>
    <row r="110" spans="1:11" ht="12" customHeight="1" x14ac:dyDescent="0.2">
      <c r="A110" s="956" t="s">
        <v>792</v>
      </c>
      <c r="B110" s="956"/>
      <c r="C110" s="956"/>
      <c r="D110" s="956"/>
      <c r="E110" s="956"/>
      <c r="F110" s="956"/>
      <c r="G110" s="956"/>
      <c r="H110" s="956"/>
      <c r="I110" s="956"/>
      <c r="J110" s="956"/>
      <c r="K110" s="956"/>
    </row>
    <row r="111" spans="1:11" ht="12" customHeight="1" x14ac:dyDescent="0.2">
      <c r="A111" s="956" t="s">
        <v>793</v>
      </c>
      <c r="B111" s="956"/>
      <c r="C111" s="956"/>
      <c r="D111" s="956"/>
      <c r="E111" s="956"/>
      <c r="F111" s="956"/>
      <c r="G111" s="956"/>
      <c r="H111" s="956"/>
      <c r="I111" s="956"/>
      <c r="J111" s="956"/>
      <c r="K111" s="956"/>
    </row>
    <row r="112" spans="1:11" ht="12" customHeight="1" x14ac:dyDescent="0.2">
      <c r="A112" s="956" t="s">
        <v>794</v>
      </c>
      <c r="B112" s="956"/>
      <c r="C112" s="956"/>
      <c r="D112" s="956"/>
      <c r="E112" s="956"/>
      <c r="F112" s="956"/>
      <c r="G112" s="956"/>
      <c r="H112" s="956"/>
      <c r="I112" s="956"/>
      <c r="J112" s="956"/>
      <c r="K112" s="956"/>
    </row>
    <row r="113" spans="1:11" ht="12" customHeight="1" x14ac:dyDescent="0.2">
      <c r="A113" s="956" t="s">
        <v>795</v>
      </c>
      <c r="B113" s="956"/>
      <c r="C113" s="956"/>
      <c r="D113" s="956"/>
      <c r="E113" s="956"/>
      <c r="F113" s="956"/>
      <c r="G113" s="956"/>
      <c r="H113" s="956"/>
      <c r="I113" s="956"/>
      <c r="J113" s="956"/>
      <c r="K113" s="956"/>
    </row>
    <row r="114" spans="1:11" ht="12" customHeight="1" x14ac:dyDescent="0.2">
      <c r="A114" s="956" t="s">
        <v>552</v>
      </c>
      <c r="B114" s="956"/>
      <c r="C114" s="956"/>
      <c r="D114" s="956"/>
      <c r="E114" s="956"/>
      <c r="F114" s="956"/>
      <c r="G114" s="956"/>
      <c r="H114" s="956"/>
      <c r="I114" s="956"/>
      <c r="J114" s="956"/>
      <c r="K114" s="956"/>
    </row>
    <row r="115" spans="1:11" ht="12" customHeight="1" x14ac:dyDescent="0.2">
      <c r="A115" s="956"/>
      <c r="B115" s="956"/>
      <c r="C115" s="956"/>
      <c r="D115" s="956"/>
      <c r="E115" s="956"/>
      <c r="F115" s="956"/>
      <c r="G115" s="956"/>
      <c r="H115" s="956"/>
      <c r="I115" s="956"/>
      <c r="J115" s="956"/>
      <c r="K115" s="956"/>
    </row>
    <row r="117" spans="1:11" ht="12" customHeight="1" x14ac:dyDescent="0.2">
      <c r="A117" s="956"/>
      <c r="B117" s="956"/>
      <c r="C117" s="956"/>
      <c r="D117" s="956"/>
      <c r="E117" s="956"/>
      <c r="F117" s="956"/>
      <c r="G117" s="956"/>
      <c r="H117" s="956"/>
      <c r="I117" s="956"/>
      <c r="J117" s="956"/>
      <c r="K117" s="956"/>
    </row>
    <row r="118" spans="1:11" ht="12" customHeight="1" x14ac:dyDescent="0.2">
      <c r="A118" s="956"/>
      <c r="B118" s="956"/>
      <c r="C118" s="956"/>
      <c r="D118" s="956"/>
      <c r="E118" s="956"/>
      <c r="F118" s="956"/>
      <c r="G118" s="956"/>
      <c r="H118" s="956"/>
      <c r="I118" s="956"/>
      <c r="J118" s="956"/>
      <c r="K118" s="956"/>
    </row>
    <row r="122" spans="1:11" s="275" customFormat="1" ht="12" customHeight="1" x14ac:dyDescent="0.2">
      <c r="A122" s="243"/>
      <c r="B122" s="244"/>
      <c r="C122" s="244"/>
      <c r="D122" s="244"/>
      <c r="E122" s="244"/>
      <c r="F122" s="244"/>
      <c r="G122" s="244"/>
      <c r="H122" s="244"/>
      <c r="I122" s="244"/>
      <c r="J122" s="244"/>
      <c r="K122" s="244"/>
    </row>
    <row r="136" spans="1:11" ht="12" customHeight="1" x14ac:dyDescent="0.2">
      <c r="A136" s="1032" t="s">
        <v>796</v>
      </c>
      <c r="B136" s="1032"/>
      <c r="C136" s="1032"/>
      <c r="D136" s="1032"/>
      <c r="E136" s="1032"/>
      <c r="F136" s="1032"/>
      <c r="G136" s="1032"/>
      <c r="H136" s="1032"/>
      <c r="I136" s="1032"/>
      <c r="J136" s="1032"/>
      <c r="K136" s="1032"/>
    </row>
    <row r="137" spans="1:11" ht="12" customHeight="1" x14ac:dyDescent="0.2">
      <c r="A137" s="824"/>
      <c r="B137" s="971" t="s">
        <v>679</v>
      </c>
      <c r="C137" s="971"/>
      <c r="D137" s="971"/>
      <c r="E137" s="827"/>
      <c r="F137" s="840"/>
      <c r="G137" s="840"/>
      <c r="H137" s="827"/>
      <c r="I137" s="840"/>
      <c r="J137" s="840"/>
      <c r="K137" s="840"/>
    </row>
    <row r="138" spans="1:11" ht="12" customHeight="1" x14ac:dyDescent="0.2">
      <c r="A138" s="940" t="s">
        <v>8</v>
      </c>
      <c r="B138" s="358"/>
      <c r="C138" s="968" t="s">
        <v>780</v>
      </c>
      <c r="D138" s="358"/>
      <c r="E138" s="4"/>
      <c r="F138" s="1042" t="s">
        <v>395</v>
      </c>
      <c r="G138" s="1042"/>
      <c r="H138" s="4"/>
      <c r="I138" s="1042" t="s">
        <v>681</v>
      </c>
      <c r="J138" s="1042"/>
      <c r="K138" s="1042"/>
    </row>
    <row r="139" spans="1:11" ht="12" customHeight="1" x14ac:dyDescent="0.2">
      <c r="A139" s="966"/>
      <c r="B139" s="355" t="s">
        <v>576</v>
      </c>
      <c r="C139" s="969"/>
      <c r="D139" s="969" t="s">
        <v>781</v>
      </c>
      <c r="E139" s="969"/>
      <c r="F139" s="2" t="s">
        <v>782</v>
      </c>
      <c r="G139" s="2" t="s">
        <v>783</v>
      </c>
      <c r="H139" s="2"/>
      <c r="I139" s="2" t="s">
        <v>782</v>
      </c>
      <c r="J139" s="2" t="s">
        <v>783</v>
      </c>
      <c r="K139" s="355" t="s">
        <v>115</v>
      </c>
    </row>
    <row r="140" spans="1:11" ht="12" customHeight="1" x14ac:dyDescent="0.2">
      <c r="A140" s="1057" t="str">
        <f>A5</f>
        <v>SUMMER COHO</v>
      </c>
      <c r="B140" s="1057"/>
      <c r="C140" s="1057"/>
      <c r="D140" s="1057"/>
      <c r="E140" s="1057"/>
      <c r="F140" s="1057"/>
      <c r="G140" s="1057"/>
      <c r="H140" s="1057"/>
      <c r="I140" s="1057"/>
      <c r="J140" s="1057"/>
      <c r="K140" s="1057"/>
    </row>
    <row r="141" spans="1:11" ht="12" customHeight="1" x14ac:dyDescent="0.2">
      <c r="A141" s="53" t="s">
        <v>44</v>
      </c>
      <c r="B141" s="67">
        <f>AVERAGE(B11:B15)</f>
        <v>4062.2</v>
      </c>
      <c r="C141" s="67">
        <f>AVERAGE(C11:C15)</f>
        <v>50</v>
      </c>
      <c r="D141" s="67">
        <f>AVERAGE(D11:D15)</f>
        <v>105.2</v>
      </c>
      <c r="E141" s="86"/>
      <c r="F141" s="67">
        <f>AVERAGE(F11:F15)</f>
        <v>946.2</v>
      </c>
      <c r="G141" s="67">
        <f>AVERAGE(G11:G15)</f>
        <v>2744</v>
      </c>
      <c r="H141" s="86"/>
      <c r="I141" s="67">
        <f>AVERAGE(I11:I15)</f>
        <v>2105.6</v>
      </c>
      <c r="J141" s="67">
        <f>AVERAGE(J11:J15)</f>
        <v>5802</v>
      </c>
      <c r="K141" s="67">
        <f>AVERAGE(K11:K15)</f>
        <v>7907.6</v>
      </c>
    </row>
    <row r="142" spans="1:11" ht="12" customHeight="1" x14ac:dyDescent="0.2">
      <c r="A142" s="53" t="s">
        <v>45</v>
      </c>
      <c r="B142" s="67">
        <f>AVERAGE(B16:B20)</f>
        <v>3204</v>
      </c>
      <c r="C142" s="67">
        <f>AVERAGE(C16:C20)</f>
        <v>50</v>
      </c>
      <c r="D142" s="67">
        <f>AVERAGE(D16:D20)</f>
        <v>94</v>
      </c>
      <c r="E142" s="86"/>
      <c r="F142" s="67">
        <f>AVERAGE(F16:F20)</f>
        <v>723</v>
      </c>
      <c r="G142" s="67">
        <f>AVERAGE(G16:G20)</f>
        <v>4001.4</v>
      </c>
      <c r="H142" s="86"/>
      <c r="I142" s="67">
        <f>AVERAGE(I16:I20)</f>
        <v>1642.8</v>
      </c>
      <c r="J142" s="67">
        <f>AVERAGE(J16:J20)</f>
        <v>6429.6</v>
      </c>
      <c r="K142" s="67">
        <f>AVERAGE(K16:K20)</f>
        <v>8072.4</v>
      </c>
    </row>
    <row r="143" spans="1:11" ht="12" customHeight="1" x14ac:dyDescent="0.2">
      <c r="A143" s="53" t="s">
        <v>46</v>
      </c>
      <c r="B143" s="67">
        <f>AVERAGE(B21:B25)</f>
        <v>1285.8</v>
      </c>
      <c r="C143" s="67">
        <f t="shared" ref="C143:K143" si="1">AVERAGE(C21:C25)</f>
        <v>50</v>
      </c>
      <c r="D143" s="67">
        <f t="shared" si="1"/>
        <v>190.6</v>
      </c>
      <c r="E143" s="67"/>
      <c r="F143" s="67">
        <f t="shared" si="1"/>
        <v>784.2</v>
      </c>
      <c r="G143" s="67">
        <f t="shared" si="1"/>
        <v>6501.4</v>
      </c>
      <c r="H143" s="67"/>
      <c r="I143" s="67">
        <f t="shared" si="1"/>
        <v>988.6</v>
      </c>
      <c r="J143" s="67">
        <f t="shared" si="1"/>
        <v>7823.4</v>
      </c>
      <c r="K143" s="67">
        <f t="shared" si="1"/>
        <v>8812</v>
      </c>
    </row>
    <row r="144" spans="1:11" ht="12" customHeight="1" x14ac:dyDescent="0.2">
      <c r="A144" s="65" t="s">
        <v>47</v>
      </c>
      <c r="B144" s="67">
        <f>AVERAGE(B26:B30)</f>
        <v>1213</v>
      </c>
      <c r="C144" s="67">
        <f t="shared" ref="C144:K144" si="2">AVERAGE(C26:C30)</f>
        <v>50</v>
      </c>
      <c r="D144" s="67">
        <f t="shared" si="2"/>
        <v>173.2</v>
      </c>
      <c r="E144" s="67"/>
      <c r="F144" s="67">
        <f t="shared" si="2"/>
        <v>637.79999999999995</v>
      </c>
      <c r="G144" s="67">
        <f t="shared" si="2"/>
        <v>3573.8</v>
      </c>
      <c r="H144" s="67"/>
      <c r="I144" s="67">
        <f t="shared" si="2"/>
        <v>830.4</v>
      </c>
      <c r="J144" s="67">
        <f t="shared" si="2"/>
        <v>4817.3999999999996</v>
      </c>
      <c r="K144" s="67">
        <f t="shared" si="2"/>
        <v>5647.8</v>
      </c>
    </row>
    <row r="145" spans="1:11" ht="12" customHeight="1" x14ac:dyDescent="0.2">
      <c r="A145" s="65" t="s">
        <v>48</v>
      </c>
      <c r="B145" s="67">
        <f>AVERAGE(B31:B35)</f>
        <v>4040</v>
      </c>
      <c r="C145" s="67">
        <f t="shared" ref="C145:K145" si="3">AVERAGE(C31:C35)</f>
        <v>40</v>
      </c>
      <c r="D145" s="67">
        <f t="shared" si="3"/>
        <v>379.2</v>
      </c>
      <c r="E145" s="67"/>
      <c r="F145" s="67">
        <f t="shared" si="3"/>
        <v>993</v>
      </c>
      <c r="G145" s="67">
        <f t="shared" si="3"/>
        <v>7436</v>
      </c>
      <c r="H145" s="67"/>
      <c r="I145" s="67">
        <f t="shared" si="3"/>
        <v>1896.6</v>
      </c>
      <c r="J145" s="67">
        <f t="shared" si="3"/>
        <v>10991.6</v>
      </c>
      <c r="K145" s="67">
        <f t="shared" si="3"/>
        <v>12888.2</v>
      </c>
    </row>
    <row r="146" spans="1:11" ht="12" customHeight="1" x14ac:dyDescent="0.2">
      <c r="A146" s="65" t="s">
        <v>49</v>
      </c>
      <c r="B146" s="67">
        <f>AVERAGE(B36:B40)</f>
        <v>1644.2</v>
      </c>
      <c r="C146" s="67">
        <f t="shared" ref="C146:K146" si="4">AVERAGE(C36:C40)</f>
        <v>0</v>
      </c>
      <c r="D146" s="67">
        <f t="shared" si="4"/>
        <v>166</v>
      </c>
      <c r="E146" s="67"/>
      <c r="F146" s="67">
        <f t="shared" si="4"/>
        <v>748.4</v>
      </c>
      <c r="G146" s="67">
        <f t="shared" si="4"/>
        <v>4551.6000000000004</v>
      </c>
      <c r="H146" s="67"/>
      <c r="I146" s="67">
        <f t="shared" si="4"/>
        <v>1264.5999999999999</v>
      </c>
      <c r="J146" s="67">
        <f t="shared" si="4"/>
        <v>5846.2</v>
      </c>
      <c r="K146" s="67">
        <f t="shared" si="4"/>
        <v>7110.8</v>
      </c>
    </row>
    <row r="147" spans="1:11" ht="12" customHeight="1" x14ac:dyDescent="0.2">
      <c r="A147" s="339">
        <v>2011</v>
      </c>
      <c r="B147" s="67">
        <f t="shared" ref="B147:D153" si="5">B41</f>
        <v>757</v>
      </c>
      <c r="C147" s="67">
        <f t="shared" si="5"/>
        <v>0</v>
      </c>
      <c r="D147" s="67">
        <f t="shared" si="5"/>
        <v>220</v>
      </c>
      <c r="E147" s="86"/>
      <c r="F147" s="67">
        <f t="shared" ref="F147:G153" si="6">F41</f>
        <v>1654</v>
      </c>
      <c r="G147" s="67">
        <f t="shared" si="6"/>
        <v>3800</v>
      </c>
      <c r="H147" s="86"/>
      <c r="I147" s="67">
        <f t="shared" ref="I147:K153" si="7">I41</f>
        <v>2069</v>
      </c>
      <c r="J147" s="67">
        <f t="shared" si="7"/>
        <v>4362</v>
      </c>
      <c r="K147" s="67">
        <f t="shared" si="7"/>
        <v>6431</v>
      </c>
    </row>
    <row r="148" spans="1:11" ht="12" customHeight="1" x14ac:dyDescent="0.2">
      <c r="A148" s="339">
        <v>2012</v>
      </c>
      <c r="B148" s="67">
        <f t="shared" si="5"/>
        <v>430</v>
      </c>
      <c r="C148" s="67">
        <f t="shared" si="5"/>
        <v>0</v>
      </c>
      <c r="D148" s="67">
        <f t="shared" si="5"/>
        <v>251</v>
      </c>
      <c r="E148" s="86"/>
      <c r="F148" s="67">
        <f t="shared" si="6"/>
        <v>672</v>
      </c>
      <c r="G148" s="67">
        <f t="shared" si="6"/>
        <v>1588</v>
      </c>
      <c r="H148" s="86"/>
      <c r="I148" s="67">
        <f t="shared" si="7"/>
        <v>789</v>
      </c>
      <c r="J148" s="67">
        <f t="shared" si="7"/>
        <v>2152</v>
      </c>
      <c r="K148" s="67">
        <f t="shared" si="7"/>
        <v>2941</v>
      </c>
    </row>
    <row r="149" spans="1:11" ht="12" customHeight="1" x14ac:dyDescent="0.2">
      <c r="A149" s="339">
        <v>2013</v>
      </c>
      <c r="B149" s="67">
        <f t="shared" si="5"/>
        <v>1028</v>
      </c>
      <c r="C149" s="67">
        <f t="shared" si="5"/>
        <v>0</v>
      </c>
      <c r="D149" s="67">
        <f t="shared" si="5"/>
        <v>331</v>
      </c>
      <c r="E149" s="86"/>
      <c r="F149" s="67">
        <f t="shared" si="6"/>
        <v>451</v>
      </c>
      <c r="G149" s="67">
        <f t="shared" si="6"/>
        <v>2504</v>
      </c>
      <c r="H149" s="86"/>
      <c r="I149" s="67">
        <f t="shared" si="7"/>
        <v>990</v>
      </c>
      <c r="J149" s="67">
        <f t="shared" si="7"/>
        <v>3324</v>
      </c>
      <c r="K149" s="67">
        <f t="shared" si="7"/>
        <v>4314</v>
      </c>
    </row>
    <row r="150" spans="1:11" ht="12" customHeight="1" x14ac:dyDescent="0.2">
      <c r="A150" s="339">
        <v>2014</v>
      </c>
      <c r="B150" s="67">
        <f t="shared" si="5"/>
        <v>4299</v>
      </c>
      <c r="C150" s="67">
        <f t="shared" si="5"/>
        <v>0</v>
      </c>
      <c r="D150" s="67">
        <f t="shared" si="5"/>
        <v>934</v>
      </c>
      <c r="E150" s="86"/>
      <c r="F150" s="67">
        <f t="shared" si="6"/>
        <v>688</v>
      </c>
      <c r="G150" s="67">
        <f t="shared" si="6"/>
        <v>5085</v>
      </c>
      <c r="H150" s="86"/>
      <c r="I150" s="67">
        <f t="shared" si="7"/>
        <v>2320</v>
      </c>
      <c r="J150" s="67">
        <f t="shared" si="7"/>
        <v>8686</v>
      </c>
      <c r="K150" s="67">
        <f t="shared" si="7"/>
        <v>11006</v>
      </c>
    </row>
    <row r="151" spans="1:11" ht="12" customHeight="1" x14ac:dyDescent="0.2">
      <c r="A151" s="339">
        <v>2015</v>
      </c>
      <c r="B151" s="67">
        <f t="shared" si="5"/>
        <v>444</v>
      </c>
      <c r="C151" s="67">
        <f t="shared" si="5"/>
        <v>0</v>
      </c>
      <c r="D151" s="67">
        <f t="shared" si="5"/>
        <v>274</v>
      </c>
      <c r="E151" s="86"/>
      <c r="F151" s="67">
        <f t="shared" si="6"/>
        <v>668</v>
      </c>
      <c r="G151" s="67">
        <f t="shared" si="6"/>
        <v>4570</v>
      </c>
      <c r="H151" s="86"/>
      <c r="I151" s="67">
        <f t="shared" si="7"/>
        <v>876</v>
      </c>
      <c r="J151" s="67">
        <f t="shared" si="7"/>
        <v>5080</v>
      </c>
      <c r="K151" s="67">
        <f t="shared" si="7"/>
        <v>5956</v>
      </c>
    </row>
    <row r="152" spans="1:11" ht="12" customHeight="1" x14ac:dyDescent="0.2">
      <c r="A152" s="339">
        <v>2016</v>
      </c>
      <c r="B152" s="67">
        <f t="shared" si="5"/>
        <v>2462</v>
      </c>
      <c r="C152" s="67">
        <f t="shared" si="5"/>
        <v>0</v>
      </c>
      <c r="D152" s="67">
        <f t="shared" si="5"/>
        <v>144</v>
      </c>
      <c r="E152" s="86"/>
      <c r="F152" s="67">
        <f t="shared" si="6"/>
        <v>772</v>
      </c>
      <c r="G152" s="67">
        <f t="shared" si="6"/>
        <v>2116</v>
      </c>
      <c r="H152" s="86"/>
      <c r="I152" s="67">
        <f t="shared" si="7"/>
        <v>1669</v>
      </c>
      <c r="J152" s="67">
        <f t="shared" si="7"/>
        <v>3825</v>
      </c>
      <c r="K152" s="67">
        <f t="shared" si="7"/>
        <v>5494</v>
      </c>
    </row>
    <row r="153" spans="1:11" ht="12" customHeight="1" x14ac:dyDescent="0.2">
      <c r="A153" s="339">
        <v>2017</v>
      </c>
      <c r="B153" s="67">
        <f t="shared" si="5"/>
        <v>4443</v>
      </c>
      <c r="C153" s="67">
        <f t="shared" si="5"/>
        <v>0</v>
      </c>
      <c r="D153" s="67">
        <f t="shared" si="5"/>
        <v>845</v>
      </c>
      <c r="E153" s="86"/>
      <c r="F153" s="67">
        <f t="shared" si="6"/>
        <v>688</v>
      </c>
      <c r="G153" s="67">
        <f t="shared" si="6"/>
        <v>7245</v>
      </c>
      <c r="H153" s="86"/>
      <c r="I153" s="67">
        <f t="shared" si="7"/>
        <v>1640</v>
      </c>
      <c r="J153" s="67">
        <f t="shared" si="7"/>
        <v>11581</v>
      </c>
      <c r="K153" s="67">
        <f t="shared" si="7"/>
        <v>13221</v>
      </c>
    </row>
    <row r="154" spans="1:11" ht="12" customHeight="1" x14ac:dyDescent="0.2">
      <c r="A154" s="339">
        <v>2018</v>
      </c>
      <c r="B154" s="67">
        <f t="shared" ref="B154:D154" si="8">B48</f>
        <v>1711</v>
      </c>
      <c r="C154" s="67">
        <f t="shared" si="8"/>
        <v>0</v>
      </c>
      <c r="D154" s="67">
        <f t="shared" si="8"/>
        <v>669</v>
      </c>
      <c r="E154" s="86"/>
      <c r="F154" s="67">
        <f t="shared" ref="F154:G154" si="9">F48</f>
        <v>233</v>
      </c>
      <c r="G154" s="67">
        <f t="shared" si="9"/>
        <v>624</v>
      </c>
      <c r="H154" s="86"/>
      <c r="I154" s="67">
        <f t="shared" ref="I154:K154" si="10">I48</f>
        <v>1060</v>
      </c>
      <c r="J154" s="67">
        <f t="shared" si="10"/>
        <v>2177</v>
      </c>
      <c r="K154" s="67">
        <f t="shared" si="10"/>
        <v>3237</v>
      </c>
    </row>
    <row r="155" spans="1:11" ht="12" customHeight="1" x14ac:dyDescent="0.2">
      <c r="A155" s="339">
        <v>2019</v>
      </c>
      <c r="B155" s="67">
        <f t="shared" ref="B155:D155" si="11">B49</f>
        <v>619</v>
      </c>
      <c r="C155" s="67">
        <f t="shared" si="11"/>
        <v>18</v>
      </c>
      <c r="D155" s="67">
        <f t="shared" si="11"/>
        <v>87</v>
      </c>
      <c r="E155" s="86"/>
      <c r="F155" s="67">
        <f t="shared" ref="F155:G155" si="12">F49</f>
        <v>499</v>
      </c>
      <c r="G155" s="67">
        <f t="shared" si="12"/>
        <v>815</v>
      </c>
      <c r="H155" s="86"/>
      <c r="I155" s="67">
        <f t="shared" ref="I155:K155" si="13">I49</f>
        <v>855</v>
      </c>
      <c r="J155" s="67">
        <f t="shared" si="13"/>
        <v>1183</v>
      </c>
      <c r="K155" s="67">
        <f t="shared" si="13"/>
        <v>2038</v>
      </c>
    </row>
    <row r="156" spans="1:11" ht="12" customHeight="1" x14ac:dyDescent="0.2">
      <c r="A156" s="339">
        <v>2020</v>
      </c>
      <c r="B156" s="67">
        <f t="shared" ref="B156:D156" si="14">B50</f>
        <v>610</v>
      </c>
      <c r="C156" s="67">
        <f t="shared" si="14"/>
        <v>0</v>
      </c>
      <c r="D156" s="67">
        <f t="shared" si="14"/>
        <v>507</v>
      </c>
      <c r="E156" s="86"/>
      <c r="F156" s="67">
        <f t="shared" ref="F156:G156" si="15">F50</f>
        <v>932</v>
      </c>
      <c r="G156" s="67">
        <f t="shared" si="15"/>
        <v>3719</v>
      </c>
      <c r="H156" s="86"/>
      <c r="I156" s="67">
        <f t="shared" ref="I156:K156" si="16">I50</f>
        <v>1025</v>
      </c>
      <c r="J156" s="67">
        <f t="shared" si="16"/>
        <v>4743</v>
      </c>
      <c r="K156" s="67">
        <f t="shared" si="16"/>
        <v>5768</v>
      </c>
    </row>
    <row r="157" spans="1:11" ht="12" customHeight="1" x14ac:dyDescent="0.2">
      <c r="A157" s="339">
        <v>2021</v>
      </c>
      <c r="B157" s="67">
        <f t="shared" ref="B157:D157" si="17">B51</f>
        <v>51</v>
      </c>
      <c r="C157" s="67">
        <f t="shared" si="17"/>
        <v>0</v>
      </c>
      <c r="D157" s="67">
        <f t="shared" si="17"/>
        <v>14</v>
      </c>
      <c r="E157" s="86"/>
      <c r="F157" s="67">
        <f t="shared" ref="F157:G157" si="18">F51</f>
        <v>380</v>
      </c>
      <c r="G157" s="67">
        <f t="shared" si="18"/>
        <v>3728</v>
      </c>
      <c r="H157" s="86"/>
      <c r="I157" s="67">
        <f t="shared" ref="I157:K157" si="19">I51</f>
        <v>385</v>
      </c>
      <c r="J157" s="67">
        <f t="shared" si="19"/>
        <v>3778</v>
      </c>
      <c r="K157" s="67">
        <f t="shared" si="19"/>
        <v>4173</v>
      </c>
    </row>
    <row r="158" spans="1:11" ht="12" customHeight="1" x14ac:dyDescent="0.2">
      <c r="A158" s="339" t="s">
        <v>635</v>
      </c>
      <c r="B158" s="67">
        <f t="shared" ref="B158:D158" si="20">B52</f>
        <v>861</v>
      </c>
      <c r="C158" s="67">
        <f t="shared" si="20"/>
        <v>0</v>
      </c>
      <c r="D158" s="67">
        <f t="shared" si="20"/>
        <v>405</v>
      </c>
      <c r="E158" s="86"/>
      <c r="F158" s="67">
        <f t="shared" ref="F158:G158" si="21">F52</f>
        <v>530</v>
      </c>
      <c r="G158" s="67">
        <f t="shared" si="21"/>
        <v>4786</v>
      </c>
      <c r="H158" s="86"/>
      <c r="I158" s="67">
        <f t="shared" ref="I158:K158" si="22">I52</f>
        <v>881</v>
      </c>
      <c r="J158" s="67">
        <f t="shared" si="22"/>
        <v>5701</v>
      </c>
      <c r="K158" s="67">
        <f t="shared" si="22"/>
        <v>6582</v>
      </c>
    </row>
    <row r="159" spans="1:11" ht="12" customHeight="1" x14ac:dyDescent="0.2">
      <c r="A159" s="102" t="s">
        <v>422</v>
      </c>
      <c r="B159" s="67">
        <f t="shared" ref="B159:D159" si="23">B53</f>
        <v>1</v>
      </c>
      <c r="C159" s="67">
        <f t="shared" si="23"/>
        <v>0</v>
      </c>
      <c r="D159" s="67">
        <f t="shared" si="23"/>
        <v>14</v>
      </c>
      <c r="E159" s="86"/>
      <c r="F159" s="67">
        <f t="shared" ref="F159:G159" si="24">F53</f>
        <v>324</v>
      </c>
      <c r="G159" s="67">
        <f t="shared" si="24"/>
        <v>420</v>
      </c>
      <c r="H159" s="86"/>
      <c r="I159" s="67">
        <f t="shared" ref="I159:K159" si="25">I53</f>
        <v>324</v>
      </c>
      <c r="J159" s="67">
        <f t="shared" si="25"/>
        <v>435</v>
      </c>
      <c r="K159" s="67">
        <f t="shared" si="25"/>
        <v>759</v>
      </c>
    </row>
    <row r="160" spans="1:11" ht="12" customHeight="1" x14ac:dyDescent="0.2">
      <c r="A160" s="16" t="s">
        <v>610</v>
      </c>
      <c r="B160" s="15"/>
      <c r="C160" s="15"/>
      <c r="D160" s="354"/>
      <c r="E160" s="354"/>
      <c r="F160" s="277"/>
      <c r="G160" s="354" t="s">
        <v>545</v>
      </c>
      <c r="H160" s="354"/>
      <c r="I160" s="354"/>
      <c r="J160" s="15"/>
      <c r="K160" s="15"/>
    </row>
    <row r="162" spans="1:11" ht="12" customHeight="1" x14ac:dyDescent="0.2">
      <c r="A162" s="1032" t="s">
        <v>797</v>
      </c>
      <c r="B162" s="1032"/>
      <c r="C162" s="1032"/>
      <c r="D162" s="1032"/>
      <c r="E162" s="1032"/>
      <c r="F162" s="1032"/>
      <c r="G162" s="1032"/>
      <c r="H162" s="1032"/>
      <c r="I162" s="1032"/>
      <c r="J162" s="1032"/>
      <c r="K162" s="1032"/>
    </row>
    <row r="163" spans="1:11" ht="12" customHeight="1" x14ac:dyDescent="0.2">
      <c r="A163" s="53"/>
      <c r="B163" s="1042" t="s">
        <v>679</v>
      </c>
      <c r="C163" s="1042"/>
      <c r="D163" s="1042"/>
      <c r="E163" s="4"/>
      <c r="F163" s="112"/>
      <c r="G163" s="112"/>
      <c r="H163" s="4"/>
      <c r="I163" s="112"/>
      <c r="J163" s="112"/>
      <c r="K163" s="112"/>
    </row>
    <row r="164" spans="1:11" ht="12" customHeight="1" x14ac:dyDescent="0.2">
      <c r="A164" s="940" t="s">
        <v>8</v>
      </c>
      <c r="B164" s="358"/>
      <c r="C164" s="968" t="s">
        <v>780</v>
      </c>
      <c r="D164" s="358"/>
      <c r="E164" s="4"/>
      <c r="F164" s="1042" t="s">
        <v>395</v>
      </c>
      <c r="G164" s="1042"/>
      <c r="H164" s="4"/>
      <c r="I164" s="1042" t="s">
        <v>681</v>
      </c>
      <c r="J164" s="1042"/>
      <c r="K164" s="1042"/>
    </row>
    <row r="165" spans="1:11" ht="12" customHeight="1" x14ac:dyDescent="0.2">
      <c r="A165" s="966"/>
      <c r="B165" s="355" t="s">
        <v>576</v>
      </c>
      <c r="C165" s="969"/>
      <c r="D165" s="969" t="s">
        <v>781</v>
      </c>
      <c r="E165" s="969"/>
      <c r="F165" s="2" t="s">
        <v>782</v>
      </c>
      <c r="G165" s="2" t="s">
        <v>783</v>
      </c>
      <c r="H165" s="2"/>
      <c r="I165" s="2" t="s">
        <v>782</v>
      </c>
      <c r="J165" s="2" t="s">
        <v>783</v>
      </c>
      <c r="K165" s="355" t="s">
        <v>115</v>
      </c>
    </row>
    <row r="166" spans="1:11" ht="12" customHeight="1" x14ac:dyDescent="0.2">
      <c r="A166" s="1058" t="s">
        <v>785</v>
      </c>
      <c r="B166" s="1058"/>
      <c r="C166" s="1058"/>
      <c r="D166" s="1058"/>
      <c r="E166" s="1058"/>
      <c r="F166" s="1058"/>
      <c r="G166" s="1058"/>
      <c r="H166" s="1058"/>
      <c r="I166" s="1058"/>
      <c r="J166" s="1058"/>
      <c r="K166" s="1058"/>
    </row>
    <row r="167" spans="1:11" ht="12" customHeight="1" x14ac:dyDescent="0.2">
      <c r="A167" s="53" t="s">
        <v>44</v>
      </c>
      <c r="B167" s="67">
        <f>AVERAGE(B63:B67)</f>
        <v>3788.6</v>
      </c>
      <c r="C167" s="67">
        <f>AVERAGE(C63:C67)</f>
        <v>49.2</v>
      </c>
      <c r="D167" s="67">
        <f>AVERAGE(D63:D67)</f>
        <v>164</v>
      </c>
      <c r="E167" s="61"/>
      <c r="F167" s="67">
        <f>AVERAGE(F63:F67)</f>
        <v>7464</v>
      </c>
      <c r="G167" s="67">
        <f>AVERAGE(G63:G67)</f>
        <v>2102</v>
      </c>
      <c r="H167" s="86"/>
      <c r="I167" s="67">
        <f>AVERAGE(I63:I67)</f>
        <v>10987.8</v>
      </c>
      <c r="J167" s="67">
        <f>AVERAGE(J63:J67)</f>
        <v>2580</v>
      </c>
      <c r="K167" s="67">
        <f>AVERAGE(K63:K67)</f>
        <v>13567.8</v>
      </c>
    </row>
    <row r="168" spans="1:11" ht="12" customHeight="1" x14ac:dyDescent="0.2">
      <c r="A168" s="53" t="s">
        <v>45</v>
      </c>
      <c r="B168" s="67">
        <f>AVERAGE(B68:B72)</f>
        <v>5793.8</v>
      </c>
      <c r="C168" s="67">
        <f>AVERAGE(C68:C72)</f>
        <v>100</v>
      </c>
      <c r="D168" s="67">
        <f>AVERAGE(D68:D72)</f>
        <v>384.8</v>
      </c>
      <c r="E168" s="61"/>
      <c r="F168" s="67">
        <f>AVERAGE(F68:F72)</f>
        <v>8765.6</v>
      </c>
      <c r="G168" s="67">
        <f>AVERAGE(G68:G72)</f>
        <v>1770.6</v>
      </c>
      <c r="H168" s="86"/>
      <c r="I168" s="67">
        <f>AVERAGE(I68:I72)</f>
        <v>14119.4</v>
      </c>
      <c r="J168" s="67">
        <f>AVERAGE(J68:J72)</f>
        <v>2695.4</v>
      </c>
      <c r="K168" s="67">
        <f>AVERAGE(K68:K72)</f>
        <v>16814.8</v>
      </c>
    </row>
    <row r="169" spans="1:11" ht="12" customHeight="1" x14ac:dyDescent="0.2">
      <c r="A169" s="53" t="s">
        <v>46</v>
      </c>
      <c r="B169" s="67">
        <f>AVERAGE(B73:B77)</f>
        <v>3597.8</v>
      </c>
      <c r="C169" s="67">
        <f t="shared" ref="C169:K169" si="26">AVERAGE(C73:C77)</f>
        <v>100</v>
      </c>
      <c r="D169" s="67">
        <f t="shared" si="26"/>
        <v>565</v>
      </c>
      <c r="E169" s="67"/>
      <c r="F169" s="67">
        <f t="shared" si="26"/>
        <v>7356.8</v>
      </c>
      <c r="G169" s="67">
        <f t="shared" si="26"/>
        <v>4736.2</v>
      </c>
      <c r="H169" s="67"/>
      <c r="I169" s="67">
        <f t="shared" si="26"/>
        <v>9929.6</v>
      </c>
      <c r="J169" s="67">
        <f t="shared" si="26"/>
        <v>6426.2</v>
      </c>
      <c r="K169" s="67">
        <f t="shared" si="26"/>
        <v>16355.8</v>
      </c>
    </row>
    <row r="170" spans="1:11" ht="12" customHeight="1" x14ac:dyDescent="0.2">
      <c r="A170" s="65" t="s">
        <v>798</v>
      </c>
      <c r="B170" s="67">
        <f>AVERAGE(B78:B82)</f>
        <v>8406.6</v>
      </c>
      <c r="C170" s="67">
        <f>C78</f>
        <v>100</v>
      </c>
      <c r="D170" s="67">
        <f>D78</f>
        <v>1336</v>
      </c>
      <c r="E170" s="61"/>
      <c r="F170" s="67">
        <f>F78</f>
        <v>11009</v>
      </c>
      <c r="G170" s="67">
        <f>G78</f>
        <v>11515</v>
      </c>
      <c r="H170" s="86"/>
      <c r="I170" s="67">
        <f t="shared" ref="I170:K171" si="27">I78</f>
        <v>14596</v>
      </c>
      <c r="J170" s="67">
        <f t="shared" si="27"/>
        <v>17783</v>
      </c>
      <c r="K170" s="67">
        <f t="shared" si="27"/>
        <v>32379</v>
      </c>
    </row>
    <row r="171" spans="1:11" ht="12" customHeight="1" x14ac:dyDescent="0.2">
      <c r="A171" s="65" t="s">
        <v>48</v>
      </c>
      <c r="B171" s="67">
        <f>AVERAGE(B83:B87)</f>
        <v>21801</v>
      </c>
      <c r="C171" s="67">
        <f>C79</f>
        <v>50</v>
      </c>
      <c r="D171" s="52" t="s">
        <v>799</v>
      </c>
      <c r="E171" s="61"/>
      <c r="F171" s="67">
        <f>F79</f>
        <v>4623</v>
      </c>
      <c r="G171" s="67">
        <f>G79</f>
        <v>2645</v>
      </c>
      <c r="H171" s="86"/>
      <c r="I171" s="67">
        <f t="shared" si="27"/>
        <v>5021</v>
      </c>
      <c r="J171" s="67">
        <f t="shared" si="27"/>
        <v>2791</v>
      </c>
      <c r="K171" s="67">
        <f t="shared" si="27"/>
        <v>7812</v>
      </c>
    </row>
    <row r="172" spans="1:11" ht="12" customHeight="1" x14ac:dyDescent="0.2">
      <c r="A172" s="65" t="s">
        <v>49</v>
      </c>
      <c r="B172" s="67">
        <f>AVERAGE(B88:B92)</f>
        <v>19978.400000000001</v>
      </c>
      <c r="C172" s="67">
        <f t="shared" ref="C172:K172" si="28">AVERAGE(C88:C92)</f>
        <v>4</v>
      </c>
      <c r="D172" s="67">
        <f t="shared" si="28"/>
        <v>1957</v>
      </c>
      <c r="E172" s="61"/>
      <c r="F172" s="67">
        <f t="shared" si="28"/>
        <v>7221.8</v>
      </c>
      <c r="G172" s="67">
        <f t="shared" si="28"/>
        <v>13733.8</v>
      </c>
      <c r="H172" s="86"/>
      <c r="I172" s="67">
        <f t="shared" si="28"/>
        <v>16948.2</v>
      </c>
      <c r="J172" s="67">
        <f t="shared" si="28"/>
        <v>25946.799999999999</v>
      </c>
      <c r="K172" s="67">
        <f t="shared" si="28"/>
        <v>42895</v>
      </c>
    </row>
    <row r="173" spans="1:11" ht="12" customHeight="1" x14ac:dyDescent="0.2">
      <c r="A173" s="339">
        <v>2011</v>
      </c>
      <c r="B173" s="67">
        <f t="shared" ref="B173:D181" si="29">B93</f>
        <v>21983</v>
      </c>
      <c r="C173" s="67">
        <f t="shared" si="29"/>
        <v>11</v>
      </c>
      <c r="D173" s="67">
        <f t="shared" si="29"/>
        <v>3955</v>
      </c>
      <c r="E173" s="61"/>
      <c r="F173" s="67">
        <f t="shared" ref="F173:G181" si="30">F93</f>
        <v>8070</v>
      </c>
      <c r="G173" s="67">
        <f t="shared" si="30"/>
        <v>22487</v>
      </c>
      <c r="H173" s="86"/>
      <c r="I173" s="67">
        <f t="shared" ref="I173:K181" si="31">I93</f>
        <v>20887</v>
      </c>
      <c r="J173" s="67">
        <f t="shared" si="31"/>
        <v>35634</v>
      </c>
      <c r="K173" s="67">
        <f t="shared" si="31"/>
        <v>56521</v>
      </c>
    </row>
    <row r="174" spans="1:11" ht="12" customHeight="1" x14ac:dyDescent="0.2">
      <c r="A174" s="339">
        <v>2012</v>
      </c>
      <c r="B174" s="67">
        <f t="shared" si="29"/>
        <v>11051</v>
      </c>
      <c r="C174" s="67">
        <f t="shared" si="29"/>
        <v>1</v>
      </c>
      <c r="D174" s="67">
        <f t="shared" si="29"/>
        <v>1317</v>
      </c>
      <c r="E174" s="61"/>
      <c r="F174" s="67">
        <f t="shared" si="30"/>
        <v>5846</v>
      </c>
      <c r="G174" s="67">
        <f t="shared" si="30"/>
        <v>2276</v>
      </c>
      <c r="H174" s="86"/>
      <c r="I174" s="67">
        <f t="shared" si="31"/>
        <v>15421</v>
      </c>
      <c r="J174" s="67">
        <f t="shared" si="31"/>
        <v>5070</v>
      </c>
      <c r="K174" s="67">
        <f t="shared" si="31"/>
        <v>20490</v>
      </c>
    </row>
    <row r="175" spans="1:11" ht="12" customHeight="1" x14ac:dyDescent="0.2">
      <c r="A175" s="339">
        <v>2013</v>
      </c>
      <c r="B175" s="67">
        <f t="shared" si="29"/>
        <v>12611</v>
      </c>
      <c r="C175" s="67">
        <f t="shared" si="29"/>
        <v>0</v>
      </c>
      <c r="D175" s="67">
        <f t="shared" si="29"/>
        <v>4370</v>
      </c>
      <c r="E175" s="61"/>
      <c r="F175" s="67">
        <f t="shared" si="30"/>
        <v>7072</v>
      </c>
      <c r="G175" s="67">
        <f t="shared" si="30"/>
        <v>5111</v>
      </c>
      <c r="H175" s="86"/>
      <c r="I175" s="67">
        <f t="shared" si="31"/>
        <v>18125</v>
      </c>
      <c r="J175" s="67">
        <f t="shared" si="31"/>
        <v>11039</v>
      </c>
      <c r="K175" s="67">
        <f t="shared" si="31"/>
        <v>29164</v>
      </c>
    </row>
    <row r="176" spans="1:11" ht="12" customHeight="1" x14ac:dyDescent="0.2">
      <c r="A176" s="339">
        <v>2014</v>
      </c>
      <c r="B176" s="67">
        <f t="shared" si="29"/>
        <v>27427</v>
      </c>
      <c r="C176" s="67">
        <f t="shared" si="29"/>
        <v>0</v>
      </c>
      <c r="D176" s="67">
        <f t="shared" si="29"/>
        <v>5736</v>
      </c>
      <c r="E176" s="61"/>
      <c r="F176" s="67">
        <f t="shared" si="30"/>
        <v>7425</v>
      </c>
      <c r="G176" s="67">
        <f t="shared" si="30"/>
        <v>12389</v>
      </c>
      <c r="H176" s="86"/>
      <c r="I176" s="67">
        <f t="shared" si="31"/>
        <v>23528</v>
      </c>
      <c r="J176" s="67">
        <f t="shared" si="31"/>
        <v>29449</v>
      </c>
      <c r="K176" s="67">
        <f t="shared" si="31"/>
        <v>52977</v>
      </c>
    </row>
    <row r="177" spans="1:11" ht="12" customHeight="1" x14ac:dyDescent="0.2">
      <c r="A177" s="339">
        <v>2015</v>
      </c>
      <c r="B177" s="67">
        <f t="shared" si="29"/>
        <v>5291</v>
      </c>
      <c r="C177" s="67">
        <f t="shared" si="29"/>
        <v>0</v>
      </c>
      <c r="D177" s="67">
        <f t="shared" si="29"/>
        <v>2706</v>
      </c>
      <c r="E177" s="61"/>
      <c r="F177" s="67">
        <f t="shared" si="30"/>
        <v>2571</v>
      </c>
      <c r="G177" s="67">
        <f t="shared" si="30"/>
        <v>3595</v>
      </c>
      <c r="H177" s="86"/>
      <c r="I177" s="67">
        <f t="shared" si="31"/>
        <v>6978</v>
      </c>
      <c r="J177" s="67">
        <f t="shared" si="31"/>
        <v>7185</v>
      </c>
      <c r="K177" s="67">
        <f t="shared" si="31"/>
        <v>14163</v>
      </c>
    </row>
    <row r="178" spans="1:11" ht="12" customHeight="1" x14ac:dyDescent="0.2">
      <c r="A178" s="339">
        <v>2016</v>
      </c>
      <c r="B178" s="67">
        <f t="shared" si="29"/>
        <v>5678</v>
      </c>
      <c r="C178" s="67">
        <f t="shared" si="29"/>
        <v>0</v>
      </c>
      <c r="D178" s="67">
        <f t="shared" si="29"/>
        <v>326</v>
      </c>
      <c r="E178" s="61"/>
      <c r="F178" s="67">
        <f t="shared" si="30"/>
        <v>9630</v>
      </c>
      <c r="G178" s="67">
        <f t="shared" si="30"/>
        <v>16332</v>
      </c>
      <c r="H178" s="86"/>
      <c r="I178" s="67">
        <f t="shared" si="31"/>
        <v>11676</v>
      </c>
      <c r="J178" s="67">
        <f t="shared" si="31"/>
        <v>20290</v>
      </c>
      <c r="K178" s="67">
        <f t="shared" si="31"/>
        <v>31966</v>
      </c>
    </row>
    <row r="179" spans="1:11" ht="12" customHeight="1" x14ac:dyDescent="0.2">
      <c r="A179" s="339">
        <v>2017</v>
      </c>
      <c r="B179" s="67">
        <f t="shared" si="29"/>
        <v>15629</v>
      </c>
      <c r="C179" s="67">
        <f t="shared" si="29"/>
        <v>0</v>
      </c>
      <c r="D179" s="67">
        <f t="shared" si="29"/>
        <v>2599</v>
      </c>
      <c r="E179" s="61"/>
      <c r="F179" s="67">
        <f t="shared" si="30"/>
        <v>7474</v>
      </c>
      <c r="G179" s="67">
        <f t="shared" si="30"/>
        <v>18299</v>
      </c>
      <c r="H179" s="86"/>
      <c r="I179" s="67">
        <f t="shared" si="31"/>
        <v>13034</v>
      </c>
      <c r="J179" s="67">
        <f t="shared" si="31"/>
        <v>30967</v>
      </c>
      <c r="K179" s="67">
        <f t="shared" si="31"/>
        <v>44001</v>
      </c>
    </row>
    <row r="180" spans="1:11" ht="12" customHeight="1" x14ac:dyDescent="0.2">
      <c r="A180" s="339">
        <v>2018</v>
      </c>
      <c r="B180" s="67">
        <f t="shared" si="29"/>
        <v>3840</v>
      </c>
      <c r="C180" s="67">
        <f t="shared" si="29"/>
        <v>7</v>
      </c>
      <c r="D180" s="67">
        <f t="shared" si="29"/>
        <v>1129</v>
      </c>
      <c r="E180" s="61"/>
      <c r="F180" s="67">
        <f t="shared" si="30"/>
        <v>6091</v>
      </c>
      <c r="G180" s="67">
        <f t="shared" si="30"/>
        <v>9762</v>
      </c>
      <c r="H180" s="86"/>
      <c r="I180" s="67">
        <f t="shared" si="31"/>
        <v>8202</v>
      </c>
      <c r="J180" s="67">
        <f t="shared" si="31"/>
        <v>12627</v>
      </c>
      <c r="K180" s="67">
        <f t="shared" si="31"/>
        <v>20829</v>
      </c>
    </row>
    <row r="181" spans="1:11" ht="12" customHeight="1" x14ac:dyDescent="0.2">
      <c r="A181" s="339">
        <v>2019</v>
      </c>
      <c r="B181" s="67">
        <f t="shared" si="29"/>
        <v>3151</v>
      </c>
      <c r="C181" s="67">
        <f t="shared" si="29"/>
        <v>0</v>
      </c>
      <c r="D181" s="67">
        <f t="shared" si="29"/>
        <v>2444</v>
      </c>
      <c r="E181" s="61"/>
      <c r="F181" s="67">
        <f t="shared" si="30"/>
        <v>6852</v>
      </c>
      <c r="G181" s="67">
        <f t="shared" si="30"/>
        <v>4712</v>
      </c>
      <c r="H181" s="86"/>
      <c r="I181" s="67">
        <f t="shared" si="31"/>
        <v>9713</v>
      </c>
      <c r="J181" s="67">
        <f t="shared" si="31"/>
        <v>7446</v>
      </c>
      <c r="K181" s="67">
        <f t="shared" si="31"/>
        <v>17159</v>
      </c>
    </row>
    <row r="182" spans="1:11" ht="10" x14ac:dyDescent="0.2">
      <c r="A182" s="339">
        <v>2020</v>
      </c>
      <c r="B182" s="67">
        <f t="shared" ref="B182:D182" si="32">B102</f>
        <v>1815</v>
      </c>
      <c r="C182" s="67">
        <f t="shared" si="32"/>
        <v>0</v>
      </c>
      <c r="D182" s="67">
        <f t="shared" si="32"/>
        <v>1343</v>
      </c>
      <c r="E182" s="61"/>
      <c r="F182" s="67">
        <f t="shared" ref="F182:G182" si="33">F102</f>
        <v>7695</v>
      </c>
      <c r="G182" s="67">
        <f t="shared" si="33"/>
        <v>12832</v>
      </c>
      <c r="H182" s="86"/>
      <c r="I182" s="67">
        <f t="shared" ref="I182:K182" si="34">I102</f>
        <v>8777</v>
      </c>
      <c r="J182" s="67">
        <f t="shared" si="34"/>
        <v>14908</v>
      </c>
      <c r="K182" s="67">
        <f t="shared" si="34"/>
        <v>23685</v>
      </c>
    </row>
    <row r="183" spans="1:11" ht="10" x14ac:dyDescent="0.2">
      <c r="A183" s="339">
        <v>2021</v>
      </c>
      <c r="B183" s="67">
        <f t="shared" ref="B183:D183" si="35">B103</f>
        <v>1624</v>
      </c>
      <c r="C183" s="67">
        <f t="shared" si="35"/>
        <v>7</v>
      </c>
      <c r="D183" s="67">
        <f t="shared" si="35"/>
        <v>1846</v>
      </c>
      <c r="E183" s="61"/>
      <c r="F183" s="67">
        <f t="shared" ref="F183:G183" si="36">F103</f>
        <v>9938</v>
      </c>
      <c r="G183" s="67">
        <f t="shared" si="36"/>
        <v>9856</v>
      </c>
      <c r="H183" s="86"/>
      <c r="I183" s="67">
        <f t="shared" ref="I183:K183" si="37">I103</f>
        <v>11005</v>
      </c>
      <c r="J183" s="67">
        <f t="shared" si="37"/>
        <v>12266</v>
      </c>
      <c r="K183" s="67">
        <f t="shared" si="37"/>
        <v>23271</v>
      </c>
    </row>
    <row r="184" spans="1:11" x14ac:dyDescent="0.2">
      <c r="A184" s="339" t="s">
        <v>635</v>
      </c>
      <c r="B184" s="67">
        <f t="shared" ref="B184:D184" si="38">B104</f>
        <v>3565</v>
      </c>
      <c r="C184" s="67">
        <f t="shared" si="38"/>
        <v>10</v>
      </c>
      <c r="D184" s="67">
        <f t="shared" si="38"/>
        <v>2147</v>
      </c>
      <c r="E184" s="61"/>
      <c r="F184" s="67">
        <f t="shared" ref="F184:G184" si="39">F104</f>
        <v>13000</v>
      </c>
      <c r="G184" s="67">
        <f t="shared" si="39"/>
        <v>14462</v>
      </c>
      <c r="H184" s="86"/>
      <c r="I184" s="67">
        <f t="shared" ref="I184:K184" si="40">I104</f>
        <v>15642</v>
      </c>
      <c r="J184" s="67">
        <f t="shared" si="40"/>
        <v>17542</v>
      </c>
      <c r="K184" s="67">
        <f t="shared" si="40"/>
        <v>33184</v>
      </c>
    </row>
    <row r="185" spans="1:11" x14ac:dyDescent="0.2">
      <c r="A185" s="339" t="s">
        <v>422</v>
      </c>
      <c r="B185" s="67">
        <f t="shared" ref="B185:D185" si="41">B105</f>
        <v>2873</v>
      </c>
      <c r="C185" s="67">
        <f t="shared" si="41"/>
        <v>0</v>
      </c>
      <c r="D185" s="67">
        <f t="shared" si="41"/>
        <v>496</v>
      </c>
      <c r="E185" s="61"/>
      <c r="F185" s="67">
        <f t="shared" ref="F185:G185" si="42">F105</f>
        <v>7245</v>
      </c>
      <c r="G185" s="67">
        <f t="shared" si="42"/>
        <v>2416</v>
      </c>
      <c r="H185" s="86"/>
      <c r="I185" s="67">
        <f t="shared" ref="I185:K185" si="43">I105</f>
        <v>9673</v>
      </c>
      <c r="J185" s="67">
        <f t="shared" si="43"/>
        <v>3357</v>
      </c>
      <c r="K185" s="67">
        <f t="shared" si="43"/>
        <v>13030</v>
      </c>
    </row>
    <row r="186" spans="1:11" ht="12" customHeight="1" x14ac:dyDescent="0.2">
      <c r="A186" s="16" t="s">
        <v>788</v>
      </c>
      <c r="B186" s="280"/>
      <c r="C186" s="26"/>
      <c r="D186" s="26"/>
      <c r="E186" s="26"/>
      <c r="F186" s="24" t="str">
        <f>F106</f>
        <v>6,300-15,800</v>
      </c>
      <c r="G186" s="26"/>
      <c r="H186" s="26"/>
      <c r="I186" s="26"/>
      <c r="J186" s="26"/>
      <c r="K186" s="26"/>
    </row>
    <row r="187" spans="1:11" ht="12" customHeight="1" x14ac:dyDescent="0.2">
      <c r="A187" s="970" t="str">
        <f>A107</f>
        <v>a/  Includes dip-in fish from other systems.</v>
      </c>
      <c r="B187" s="970"/>
      <c r="C187" s="970"/>
      <c r="D187" s="970"/>
      <c r="E187" s="970"/>
      <c r="F187" s="970"/>
      <c r="G187" s="970"/>
      <c r="H187" s="970"/>
      <c r="I187" s="970"/>
      <c r="J187" s="970"/>
      <c r="K187" s="970"/>
    </row>
    <row r="188" spans="1:11" ht="12" customHeight="1" x14ac:dyDescent="0.2">
      <c r="A188" s="962" t="str">
        <f>A108</f>
        <v>b/  Beginning in 2005, ceremonial and subsistence catch taken during scheduled gillnet fishery is reported as gillnet catch.  Catch during designated ceremonial and subsistence fisheries is listed separately.</v>
      </c>
      <c r="B188" s="962"/>
      <c r="C188" s="962"/>
      <c r="D188" s="962"/>
      <c r="E188" s="962"/>
      <c r="F188" s="962"/>
      <c r="G188" s="962"/>
      <c r="H188" s="962"/>
      <c r="I188" s="962"/>
      <c r="J188" s="962"/>
      <c r="K188" s="962"/>
    </row>
    <row r="189" spans="1:11" ht="12" customHeight="1" x14ac:dyDescent="0.2">
      <c r="A189" s="962"/>
      <c r="B189" s="962"/>
      <c r="C189" s="962"/>
      <c r="D189" s="962"/>
      <c r="E189" s="962"/>
      <c r="F189" s="962"/>
      <c r="G189" s="962"/>
      <c r="H189" s="962"/>
      <c r="I189" s="962"/>
      <c r="J189" s="962"/>
      <c r="K189" s="962"/>
    </row>
    <row r="190" spans="1:11" ht="12" customHeight="1" x14ac:dyDescent="0.2">
      <c r="A190" s="956" t="str">
        <f>A110</f>
        <v>c/  Recreational catch of adults (coho over 20 inches).</v>
      </c>
      <c r="B190" s="956"/>
      <c r="C190" s="956"/>
      <c r="D190" s="956"/>
      <c r="E190" s="956"/>
      <c r="F190" s="956"/>
      <c r="G190" s="956"/>
      <c r="H190" s="956"/>
      <c r="I190" s="956"/>
      <c r="J190" s="956"/>
      <c r="K190" s="956"/>
    </row>
    <row r="191" spans="1:11" ht="12" customHeight="1" x14ac:dyDescent="0.2">
      <c r="A191" s="63" t="str">
        <f>A111</f>
        <v>d/  Natural escapement and run size estimates include fish taken for hatchery brood stock.</v>
      </c>
      <c r="B191" s="63"/>
      <c r="C191" s="63"/>
      <c r="D191" s="63"/>
      <c r="E191" s="63"/>
      <c r="F191" s="63"/>
      <c r="G191" s="63"/>
      <c r="H191" s="63"/>
      <c r="I191" s="63"/>
      <c r="J191" s="63"/>
      <c r="K191" s="63"/>
    </row>
    <row r="192" spans="1:11" ht="12" customHeight="1" x14ac:dyDescent="0.2">
      <c r="A192" s="63" t="str">
        <f>A112</f>
        <v>e/  Hatchery escapement and terminal run size exclude hatchery strays.</v>
      </c>
      <c r="B192" s="63"/>
      <c r="C192" s="63"/>
      <c r="D192" s="63"/>
      <c r="E192" s="63"/>
      <c r="F192" s="63"/>
      <c r="G192" s="63"/>
      <c r="H192" s="63"/>
      <c r="I192" s="63"/>
      <c r="J192" s="63"/>
      <c r="K192" s="63"/>
    </row>
    <row r="193" spans="1:11" ht="12" customHeight="1" x14ac:dyDescent="0.2">
      <c r="A193" s="63" t="str">
        <f>A113</f>
        <v>f/  In 1997 river sport:  Regulations required nonretention of coho.</v>
      </c>
      <c r="B193" s="63"/>
      <c r="C193" s="63"/>
      <c r="D193" s="63"/>
      <c r="E193" s="63"/>
      <c r="F193" s="63"/>
      <c r="G193" s="63"/>
      <c r="H193" s="63"/>
      <c r="I193" s="63"/>
      <c r="J193" s="63"/>
      <c r="K193" s="63"/>
    </row>
    <row r="194" spans="1:11" ht="12" customHeight="1" x14ac:dyDescent="0.2">
      <c r="A194" s="63" t="str">
        <f>A114</f>
        <v>g/  Preliminary.</v>
      </c>
      <c r="B194" s="63"/>
      <c r="C194" s="63"/>
      <c r="D194" s="63"/>
      <c r="E194" s="63"/>
      <c r="F194" s="63"/>
      <c r="G194" s="63"/>
      <c r="H194" s="63"/>
      <c r="I194" s="63"/>
      <c r="J194" s="63"/>
      <c r="K194" s="63"/>
    </row>
    <row r="195" spans="1:11" ht="12" customHeight="1" x14ac:dyDescent="0.2">
      <c r="B195" s="63"/>
      <c r="C195" s="63"/>
      <c r="D195" s="63"/>
      <c r="E195" s="63"/>
      <c r="F195" s="63"/>
      <c r="G195" s="63"/>
      <c r="H195" s="63"/>
      <c r="I195" s="63"/>
      <c r="J195" s="63"/>
      <c r="K195" s="63"/>
    </row>
  </sheetData>
  <customSheetViews>
    <customSheetView guid="{EF5D9E67-CDBC-4DA7-AF4B-457CDBE1825C}" showGridLines="0" printArea="1">
      <pane ySplit="4" topLeftCell="A5" activePane="bottomLeft" state="frozen"/>
      <selection pane="bottomLeft" activeCell="D34" sqref="D34"/>
      <rowBreaks count="1" manualBreakCount="1">
        <brk id="148" max="10" man="1"/>
      </rowBreaks>
      <pageMargins left="0" right="0" top="0" bottom="0" header="0" footer="0"/>
      <pageSetup orientation="landscape" r:id="rId1"/>
      <headerFooter alignWithMargins="0"/>
    </customSheetView>
    <customSheetView guid="{803B97A9-0AF5-4FA4-9F0C-810C2BEAFCD3}" showPageBreaks="1" showGridLines="0" showRuler="0">
      <pane ySplit="4" topLeftCell="A5" activePane="bottomLeft" state="frozen"/>
      <selection pane="bottomLeft" activeCell="G44" sqref="G44"/>
      <rowBreaks count="2" manualBreakCount="2">
        <brk id="40" max="16383" man="1"/>
        <brk id="128" max="10" man="1"/>
      </rowBreaks>
      <pageMargins left="0" right="0" top="0" bottom="0" header="0" footer="0"/>
      <pageSetup orientation="landscape" r:id="rId2"/>
      <headerFooter alignWithMargins="0"/>
    </customSheetView>
    <customSheetView guid="{5AE94949-FC73-44C2-96F8-94154186EF22}" showPageBreaks="1" showGridLines="0" showRuler="0">
      <pane ySplit="4" topLeftCell="A5" activePane="bottomLeft" state="frozen"/>
      <selection pane="bottomLeft" activeCell="A5" sqref="A5:K5"/>
      <rowBreaks count="3" manualBreakCount="3">
        <brk id="40" max="16383" man="1"/>
        <brk id="80" max="16383" man="1"/>
        <brk id="126" max="10" man="1"/>
      </rowBreaks>
      <pageMargins left="0" right="0" top="0" bottom="0" header="0" footer="0"/>
      <pageSetup orientation="landscape" r:id="rId3"/>
      <headerFooter alignWithMargins="0"/>
    </customSheetView>
    <customSheetView guid="{CD5E8C7E-750A-46DA-942B-F5133C1E4099}" showPageBreaks="1" showGridLines="0" showRuler="0">
      <pane ySplit="4" topLeftCell="A5" activePane="bottomLeft" state="frozen"/>
      <selection pane="bottomLeft" activeCell="A5" sqref="A5:K5"/>
      <rowBreaks count="2" manualBreakCount="2">
        <brk id="40" max="16383" man="1"/>
        <brk id="128" max="10" man="1"/>
      </rowBreaks>
      <pageMargins left="0" right="0" top="0" bottom="0" header="0" footer="0"/>
      <pageSetup orientation="landscape" r:id="rId4"/>
      <headerFooter alignWithMargins="0"/>
    </customSheetView>
    <customSheetView guid="{BBF7E6D9-D6DC-4A8E-B6D8-078D86A9ABA9}" showPageBreaks="1" showGridLines="0" showRuler="0">
      <pane ySplit="4" topLeftCell="A5" activePane="bottomLeft" state="frozen"/>
      <selection pane="bottomLeft" activeCell="A144" sqref="A144:A150"/>
      <rowBreaks count="2" manualBreakCount="2">
        <brk id="40" max="16383" man="1"/>
        <brk id="128" max="10" man="1"/>
      </rowBreaks>
      <pageMargins left="0" right="0" top="0" bottom="0" header="0" footer="0"/>
      <pageSetup orientation="landscape" r:id="rId5"/>
      <headerFooter alignWithMargins="0"/>
    </customSheetView>
    <customSheetView guid="{4E64E44E-C413-40AC-A3E9-46A65E2E50C1}" showPageBreaks="1" showGridLines="0" printArea="1" showRuler="0">
      <pane ySplit="4" topLeftCell="A5" activePane="bottomLeft" state="frozen"/>
      <selection pane="bottomLeft" activeCell="G4" sqref="G4"/>
      <rowBreaks count="1" manualBreakCount="1">
        <brk id="126" max="10" man="1"/>
      </rowBreaks>
      <pageMargins left="0" right="0" top="0" bottom="0" header="0" footer="0"/>
      <pageSetup orientation="landscape" r:id="rId6"/>
      <headerFooter alignWithMargins="0"/>
    </customSheetView>
    <customSheetView guid="{5AF37BD3-DE11-4EB0-B468-40F0C613EAAC}" showPageBreaks="1" showGridLines="0" showRuler="0">
      <pane ySplit="4" topLeftCell="A119" activePane="bottomLeft" state="frozen"/>
      <selection pane="bottomLeft" activeCell="F132" sqref="F132"/>
      <rowBreaks count="5" manualBreakCount="5">
        <brk id="39" max="16383" man="1"/>
        <brk id="82" max="16383" man="1"/>
        <brk id="125" max="16383" man="1"/>
        <brk id="169" max="16383" man="1"/>
        <brk id="213" max="16383" man="1"/>
      </rowBreaks>
      <pageMargins left="0" right="0" top="0" bottom="0" header="0" footer="0"/>
      <pageSetup scale="91" orientation="landscape" r:id="rId7"/>
      <headerFooter alignWithMargins="0"/>
    </customSheetView>
    <customSheetView guid="{8B1E0859-77EF-4DDB-A81F-104DBA348B31}" showPageBreaks="1" showGridLines="0" printArea="1">
      <pane ySplit="4" topLeftCell="A60" activePane="bottomLeft" state="frozen"/>
      <selection pane="bottomLeft" activeCell="A6" sqref="A6:K76"/>
      <rowBreaks count="1" manualBreakCount="1">
        <brk id="131" max="10" man="1"/>
      </rowBreaks>
      <pageMargins left="0" right="0" top="0" bottom="0" header="0" footer="0"/>
      <pageSetup orientation="landscape" r:id="rId8"/>
      <headerFooter alignWithMargins="0"/>
    </customSheetView>
    <customSheetView guid="{56968ECB-F4FE-477A-8A39-9E820F23F3B6}" showGridLines="0">
      <pane ySplit="4" topLeftCell="A140" activePane="bottomLeft" state="frozen"/>
      <selection pane="bottomLeft" activeCell="A157" sqref="A157"/>
      <rowBreaks count="1" manualBreakCount="1">
        <brk id="134" max="10" man="1"/>
      </rowBreaks>
      <pageMargins left="0" right="0" top="0" bottom="0" header="0" footer="0"/>
      <pageSetup orientation="landscape" r:id="rId9"/>
      <headerFooter alignWithMargins="0"/>
    </customSheetView>
    <customSheetView guid="{951E20F6-66AF-4739-924D-9C0B166AA065}" showPageBreaks="1" showGridLines="0" showRuler="0">
      <pane ySplit="4" topLeftCell="A5" activePane="bottomLeft" state="frozen"/>
      <selection pane="bottomLeft" activeCell="G44" sqref="G44"/>
      <rowBreaks count="2" manualBreakCount="2">
        <brk id="40" max="16383" man="1"/>
        <brk id="128" max="10" man="1"/>
      </rowBreaks>
      <pageMargins left="0" right="0" top="0" bottom="0" header="0" footer="0"/>
      <pageSetup orientation="landscape" r:id="rId10"/>
      <headerFooter alignWithMargins="0"/>
    </customSheetView>
  </customSheetViews>
  <mergeCells count="38">
    <mergeCell ref="A114:K114"/>
    <mergeCell ref="A115:K115"/>
    <mergeCell ref="I138:K138"/>
    <mergeCell ref="A117:K117"/>
    <mergeCell ref="A118:K118"/>
    <mergeCell ref="A136:K136"/>
    <mergeCell ref="B137:D137"/>
    <mergeCell ref="A138:A139"/>
    <mergeCell ref="C138:C139"/>
    <mergeCell ref="F138:G138"/>
    <mergeCell ref="D139:E139"/>
    <mergeCell ref="A166:K166"/>
    <mergeCell ref="A187:K187"/>
    <mergeCell ref="A190:K190"/>
    <mergeCell ref="A188:K189"/>
    <mergeCell ref="A140:K140"/>
    <mergeCell ref="A162:K162"/>
    <mergeCell ref="B163:D163"/>
    <mergeCell ref="A164:A165"/>
    <mergeCell ref="C164:C165"/>
    <mergeCell ref="F164:G164"/>
    <mergeCell ref="I164:K164"/>
    <mergeCell ref="D165:E165"/>
    <mergeCell ref="A1:K1"/>
    <mergeCell ref="B2:D2"/>
    <mergeCell ref="A3:A4"/>
    <mergeCell ref="C3:C4"/>
    <mergeCell ref="F3:G3"/>
    <mergeCell ref="D4:E4"/>
    <mergeCell ref="I3:K3"/>
    <mergeCell ref="A5:K5"/>
    <mergeCell ref="A113:K113"/>
    <mergeCell ref="A107:K107"/>
    <mergeCell ref="A110:K110"/>
    <mergeCell ref="A111:K111"/>
    <mergeCell ref="A112:K112"/>
    <mergeCell ref="A108:K109"/>
    <mergeCell ref="A57:K57"/>
  </mergeCells>
  <phoneticPr fontId="0" type="noConversion"/>
  <pageMargins left="1" right="1" top="1" bottom="1" header="0.5" footer="0.5"/>
  <pageSetup orientation="landscape" r:id="rId11"/>
  <headerFooter alignWithMargins="0"/>
  <rowBreaks count="1" manualBreakCount="1">
    <brk id="161" max="10" man="1"/>
  </rowBreak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6"/>
  <dimension ref="A1:M117"/>
  <sheetViews>
    <sheetView showGridLines="0" zoomScaleNormal="100" workbookViewId="0">
      <pane ySplit="4" topLeftCell="A17" activePane="bottomLeft" state="frozen"/>
      <selection activeCell="J81" sqref="J81"/>
      <selection pane="bottomLeft" activeCell="K17" sqref="K17:K51"/>
    </sheetView>
  </sheetViews>
  <sheetFormatPr defaultColWidth="9.1796875" defaultRowHeight="12" customHeight="1" x14ac:dyDescent="0.2"/>
  <cols>
    <col min="1" max="1" width="10.7265625" style="63" customWidth="1"/>
    <col min="2" max="4" width="10.7265625" style="5" customWidth="1"/>
    <col min="5" max="5" width="1.7265625" style="5" customWidth="1"/>
    <col min="6" max="7" width="10.7265625" style="5" customWidth="1"/>
    <col min="8" max="8" width="1.7265625" style="5" customWidth="1"/>
    <col min="9" max="10" width="10.7265625" style="5" customWidth="1"/>
    <col min="11" max="11" width="16.36328125" style="5" customWidth="1"/>
    <col min="12" max="16384" width="9.1796875" style="112"/>
  </cols>
  <sheetData>
    <row r="1" spans="1:11" ht="12" customHeight="1" x14ac:dyDescent="0.2">
      <c r="A1" s="1032" t="s">
        <v>800</v>
      </c>
      <c r="B1" s="1032"/>
      <c r="C1" s="1032"/>
      <c r="D1" s="1032"/>
      <c r="E1" s="1032"/>
      <c r="F1" s="1032"/>
      <c r="G1" s="1032"/>
      <c r="H1" s="1032"/>
      <c r="I1" s="1032"/>
      <c r="J1" s="1032"/>
      <c r="K1" s="1032"/>
    </row>
    <row r="2" spans="1:11" ht="12" customHeight="1" x14ac:dyDescent="0.2">
      <c r="A2" s="824"/>
      <c r="B2" s="971" t="s">
        <v>689</v>
      </c>
      <c r="C2" s="971"/>
      <c r="D2" s="971"/>
      <c r="E2" s="827"/>
      <c r="F2" s="840"/>
      <c r="G2" s="840"/>
      <c r="H2" s="827"/>
      <c r="I2" s="840"/>
      <c r="J2" s="840"/>
      <c r="K2" s="840"/>
    </row>
    <row r="3" spans="1:11" ht="12" customHeight="1" x14ac:dyDescent="0.2">
      <c r="A3" s="940" t="s">
        <v>8</v>
      </c>
      <c r="B3" s="358"/>
      <c r="C3" s="968" t="s">
        <v>680</v>
      </c>
      <c r="D3" s="358"/>
      <c r="E3" s="4"/>
      <c r="F3" s="1042" t="s">
        <v>801</v>
      </c>
      <c r="G3" s="1042"/>
      <c r="H3" s="4"/>
      <c r="I3" s="1042" t="s">
        <v>655</v>
      </c>
      <c r="J3" s="1042"/>
      <c r="K3" s="1042"/>
    </row>
    <row r="4" spans="1:11" ht="12" customHeight="1" x14ac:dyDescent="0.2">
      <c r="A4" s="966"/>
      <c r="B4" s="355" t="s">
        <v>576</v>
      </c>
      <c r="C4" s="969"/>
      <c r="D4" s="355" t="s">
        <v>690</v>
      </c>
      <c r="E4" s="355"/>
      <c r="F4" s="2" t="s">
        <v>120</v>
      </c>
      <c r="G4" s="2" t="s">
        <v>717</v>
      </c>
      <c r="H4" s="2"/>
      <c r="I4" s="2" t="s">
        <v>307</v>
      </c>
      <c r="J4" s="2" t="s">
        <v>717</v>
      </c>
      <c r="K4" s="2" t="s">
        <v>115</v>
      </c>
    </row>
    <row r="5" spans="1:11" ht="12" customHeight="1" x14ac:dyDescent="0.2">
      <c r="A5" s="97">
        <v>1976</v>
      </c>
      <c r="B5" s="129">
        <v>0</v>
      </c>
      <c r="C5" s="129">
        <v>0</v>
      </c>
      <c r="D5" s="129">
        <v>10</v>
      </c>
      <c r="E5" s="41"/>
      <c r="F5" s="129" t="s">
        <v>310</v>
      </c>
      <c r="G5" s="129" t="s">
        <v>310</v>
      </c>
      <c r="H5" s="41"/>
      <c r="I5" s="129" t="s">
        <v>310</v>
      </c>
      <c r="J5" s="129" t="s">
        <v>310</v>
      </c>
      <c r="K5" s="129">
        <f t="shared" ref="K5:K16" si="0">SUM(I5:J5)</f>
        <v>0</v>
      </c>
    </row>
    <row r="6" spans="1:11" ht="12" customHeight="1" x14ac:dyDescent="0.2">
      <c r="A6" s="97">
        <v>1977</v>
      </c>
      <c r="B6" s="129">
        <v>0</v>
      </c>
      <c r="C6" s="129">
        <v>0</v>
      </c>
      <c r="D6" s="129">
        <v>6</v>
      </c>
      <c r="E6" s="41"/>
      <c r="F6" s="129" t="s">
        <v>310</v>
      </c>
      <c r="G6" s="129" t="s">
        <v>310</v>
      </c>
      <c r="H6" s="41"/>
      <c r="I6" s="129" t="s">
        <v>310</v>
      </c>
      <c r="J6" s="129" t="s">
        <v>310</v>
      </c>
      <c r="K6" s="129">
        <f t="shared" si="0"/>
        <v>0</v>
      </c>
    </row>
    <row r="7" spans="1:11" ht="12" customHeight="1" x14ac:dyDescent="0.2">
      <c r="A7" s="97">
        <v>1978</v>
      </c>
      <c r="B7" s="129">
        <v>0</v>
      </c>
      <c r="C7" s="129">
        <v>0</v>
      </c>
      <c r="D7" s="129">
        <v>50</v>
      </c>
      <c r="E7" s="41"/>
      <c r="F7" s="129" t="s">
        <v>310</v>
      </c>
      <c r="G7" s="129" t="s">
        <v>310</v>
      </c>
      <c r="H7" s="41"/>
      <c r="I7" s="129" t="s">
        <v>310</v>
      </c>
      <c r="J7" s="129" t="s">
        <v>310</v>
      </c>
      <c r="K7" s="129">
        <f t="shared" si="0"/>
        <v>0</v>
      </c>
    </row>
    <row r="8" spans="1:11" ht="12" customHeight="1" x14ac:dyDescent="0.2">
      <c r="A8" s="97">
        <v>1979</v>
      </c>
      <c r="B8" s="129">
        <v>0</v>
      </c>
      <c r="C8" s="129">
        <v>0</v>
      </c>
      <c r="D8" s="129">
        <v>69</v>
      </c>
      <c r="E8" s="41"/>
      <c r="F8" s="129" t="s">
        <v>310</v>
      </c>
      <c r="G8" s="129" t="s">
        <v>310</v>
      </c>
      <c r="H8" s="41"/>
      <c r="I8" s="129" t="s">
        <v>310</v>
      </c>
      <c r="J8" s="129" t="s">
        <v>310</v>
      </c>
      <c r="K8" s="129">
        <f t="shared" si="0"/>
        <v>0</v>
      </c>
    </row>
    <row r="9" spans="1:11" ht="12" customHeight="1" x14ac:dyDescent="0.2">
      <c r="A9" s="97">
        <v>1980</v>
      </c>
      <c r="B9" s="129">
        <v>0</v>
      </c>
      <c r="C9" s="129">
        <v>0</v>
      </c>
      <c r="D9" s="129">
        <v>18</v>
      </c>
      <c r="E9" s="41"/>
      <c r="F9" s="129" t="s">
        <v>310</v>
      </c>
      <c r="G9" s="129" t="s">
        <v>310</v>
      </c>
      <c r="H9" s="41"/>
      <c r="I9" s="129" t="s">
        <v>310</v>
      </c>
      <c r="J9" s="129" t="s">
        <v>310</v>
      </c>
      <c r="K9" s="129">
        <f t="shared" si="0"/>
        <v>0</v>
      </c>
    </row>
    <row r="10" spans="1:11" ht="12" customHeight="1" x14ac:dyDescent="0.2">
      <c r="A10" s="97">
        <v>1981</v>
      </c>
      <c r="B10" s="129" t="s">
        <v>24</v>
      </c>
      <c r="C10" s="129" t="s">
        <v>24</v>
      </c>
      <c r="D10" s="129">
        <v>4</v>
      </c>
      <c r="E10" s="41"/>
      <c r="F10" s="129" t="s">
        <v>310</v>
      </c>
      <c r="G10" s="129" t="s">
        <v>310</v>
      </c>
      <c r="H10" s="41"/>
      <c r="I10" s="129" t="s">
        <v>310</v>
      </c>
      <c r="J10" s="129" t="s">
        <v>310</v>
      </c>
      <c r="K10" s="129">
        <f t="shared" si="0"/>
        <v>0</v>
      </c>
    </row>
    <row r="11" spans="1:11" ht="12" customHeight="1" x14ac:dyDescent="0.2">
      <c r="A11" s="97">
        <v>1982</v>
      </c>
      <c r="B11" s="129" t="s">
        <v>24</v>
      </c>
      <c r="C11" s="129" t="s">
        <v>24</v>
      </c>
      <c r="D11" s="129">
        <v>18</v>
      </c>
      <c r="E11" s="41"/>
      <c r="F11" s="129" t="s">
        <v>310</v>
      </c>
      <c r="G11" s="129" t="s">
        <v>310</v>
      </c>
      <c r="H11" s="41"/>
      <c r="I11" s="129" t="s">
        <v>310</v>
      </c>
      <c r="J11" s="129" t="s">
        <v>310</v>
      </c>
      <c r="K11" s="129">
        <f t="shared" si="0"/>
        <v>0</v>
      </c>
    </row>
    <row r="12" spans="1:11" ht="12" customHeight="1" x14ac:dyDescent="0.2">
      <c r="A12" s="97">
        <v>1983</v>
      </c>
      <c r="B12" s="129" t="s">
        <v>24</v>
      </c>
      <c r="C12" s="129" t="s">
        <v>24</v>
      </c>
      <c r="D12" s="129">
        <v>16</v>
      </c>
      <c r="E12" s="41"/>
      <c r="F12" s="129" t="s">
        <v>310</v>
      </c>
      <c r="G12" s="129" t="s">
        <v>310</v>
      </c>
      <c r="H12" s="41"/>
      <c r="I12" s="129" t="s">
        <v>310</v>
      </c>
      <c r="J12" s="129" t="s">
        <v>310</v>
      </c>
      <c r="K12" s="129">
        <f t="shared" si="0"/>
        <v>0</v>
      </c>
    </row>
    <row r="13" spans="1:11" ht="12" customHeight="1" x14ac:dyDescent="0.2">
      <c r="A13" s="97">
        <v>1984</v>
      </c>
      <c r="B13" s="129" t="s">
        <v>24</v>
      </c>
      <c r="C13" s="129" t="s">
        <v>24</v>
      </c>
      <c r="D13" s="129">
        <v>0</v>
      </c>
      <c r="E13" s="41"/>
      <c r="F13" s="129" t="s">
        <v>310</v>
      </c>
      <c r="G13" s="129" t="s">
        <v>310</v>
      </c>
      <c r="H13" s="41"/>
      <c r="I13" s="129" t="s">
        <v>310</v>
      </c>
      <c r="J13" s="129" t="s">
        <v>310</v>
      </c>
      <c r="K13" s="129">
        <f t="shared" si="0"/>
        <v>0</v>
      </c>
    </row>
    <row r="14" spans="1:11" ht="12" customHeight="1" x14ac:dyDescent="0.2">
      <c r="A14" s="97">
        <v>1985</v>
      </c>
      <c r="B14" s="129" t="s">
        <v>24</v>
      </c>
      <c r="C14" s="129" t="s">
        <v>24</v>
      </c>
      <c r="D14" s="129">
        <v>4</v>
      </c>
      <c r="E14" s="41"/>
      <c r="F14" s="129" t="s">
        <v>310</v>
      </c>
      <c r="G14" s="129" t="s">
        <v>310</v>
      </c>
      <c r="H14" s="41"/>
      <c r="I14" s="129" t="s">
        <v>310</v>
      </c>
      <c r="J14" s="129" t="s">
        <v>310</v>
      </c>
      <c r="K14" s="129">
        <f t="shared" si="0"/>
        <v>0</v>
      </c>
    </row>
    <row r="15" spans="1:11" ht="12" customHeight="1" x14ac:dyDescent="0.2">
      <c r="A15" s="97">
        <v>1986</v>
      </c>
      <c r="B15" s="129" t="s">
        <v>24</v>
      </c>
      <c r="C15" s="129" t="s">
        <v>24</v>
      </c>
      <c r="D15" s="129">
        <v>0</v>
      </c>
      <c r="E15" s="41"/>
      <c r="F15" s="129" t="s">
        <v>310</v>
      </c>
      <c r="G15" s="129" t="s">
        <v>310</v>
      </c>
      <c r="H15" s="41"/>
      <c r="I15" s="129" t="s">
        <v>310</v>
      </c>
      <c r="J15" s="129" t="s">
        <v>310</v>
      </c>
      <c r="K15" s="129">
        <f t="shared" si="0"/>
        <v>0</v>
      </c>
    </row>
    <row r="16" spans="1:11" ht="12" customHeight="1" x14ac:dyDescent="0.2">
      <c r="A16" s="97">
        <v>1987</v>
      </c>
      <c r="B16" s="129" t="s">
        <v>24</v>
      </c>
      <c r="C16" s="129" t="s">
        <v>24</v>
      </c>
      <c r="D16" s="129">
        <v>0</v>
      </c>
      <c r="E16" s="41"/>
      <c r="F16" s="129" t="s">
        <v>310</v>
      </c>
      <c r="G16" s="129" t="s">
        <v>310</v>
      </c>
      <c r="H16" s="41"/>
      <c r="I16" s="129" t="s">
        <v>310</v>
      </c>
      <c r="J16" s="129" t="s">
        <v>310</v>
      </c>
      <c r="K16" s="129">
        <f t="shared" si="0"/>
        <v>0</v>
      </c>
    </row>
    <row r="17" spans="1:11" ht="12" customHeight="1" x14ac:dyDescent="0.2">
      <c r="A17" s="97">
        <v>1988</v>
      </c>
      <c r="B17" s="129" t="s">
        <v>24</v>
      </c>
      <c r="C17" s="129" t="s">
        <v>24</v>
      </c>
      <c r="D17" s="129">
        <v>7</v>
      </c>
      <c r="E17" s="41"/>
      <c r="F17" s="129">
        <v>722.83965440000009</v>
      </c>
      <c r="G17" s="129">
        <v>14.049945599999997</v>
      </c>
      <c r="H17" s="41"/>
      <c r="I17" s="129">
        <v>722.83965440000009</v>
      </c>
      <c r="J17" s="129">
        <v>14.049945599999997</v>
      </c>
      <c r="K17" s="129">
        <v>736.88960000000009</v>
      </c>
    </row>
    <row r="18" spans="1:11" ht="12" customHeight="1" x14ac:dyDescent="0.2">
      <c r="A18" s="97">
        <v>1989</v>
      </c>
      <c r="B18" s="129" t="s">
        <v>24</v>
      </c>
      <c r="C18" s="129" t="s">
        <v>24</v>
      </c>
      <c r="D18" s="129">
        <v>3</v>
      </c>
      <c r="E18" s="41"/>
      <c r="F18" s="129">
        <v>735.60909000000004</v>
      </c>
      <c r="G18" s="129">
        <v>106.39091000000001</v>
      </c>
      <c r="H18" s="41"/>
      <c r="I18" s="129">
        <v>735.60909000000004</v>
      </c>
      <c r="J18" s="129">
        <v>106.39091000000001</v>
      </c>
      <c r="K18" s="129">
        <v>842</v>
      </c>
    </row>
    <row r="19" spans="1:11" ht="12" customHeight="1" x14ac:dyDescent="0.2">
      <c r="A19" s="97">
        <v>1990</v>
      </c>
      <c r="B19" s="129" t="s">
        <v>24</v>
      </c>
      <c r="C19" s="129" t="s">
        <v>24</v>
      </c>
      <c r="D19" s="129">
        <v>3</v>
      </c>
      <c r="E19" s="41"/>
      <c r="F19" s="129">
        <v>182.29660999999999</v>
      </c>
      <c r="G19" s="129">
        <v>302.81539000000004</v>
      </c>
      <c r="H19" s="41"/>
      <c r="I19" s="129">
        <v>182.29660999999999</v>
      </c>
      <c r="J19" s="129">
        <v>302.81539000000004</v>
      </c>
      <c r="K19" s="129">
        <v>485.11200000000002</v>
      </c>
    </row>
    <row r="20" spans="1:11" ht="12" customHeight="1" x14ac:dyDescent="0.2">
      <c r="A20" s="339">
        <v>1991</v>
      </c>
      <c r="B20" s="129" t="s">
        <v>24</v>
      </c>
      <c r="C20" s="129" t="s">
        <v>24</v>
      </c>
      <c r="D20" s="129">
        <v>10</v>
      </c>
      <c r="E20" s="41"/>
      <c r="F20" s="129">
        <v>139.09501499999999</v>
      </c>
      <c r="G20" s="129">
        <v>860.87998500000003</v>
      </c>
      <c r="H20" s="41"/>
      <c r="I20" s="129">
        <v>139.09501499999999</v>
      </c>
      <c r="J20" s="129">
        <v>860.87998500000003</v>
      </c>
      <c r="K20" s="129">
        <v>999.97500000000002</v>
      </c>
    </row>
    <row r="21" spans="1:11" ht="12" customHeight="1" x14ac:dyDescent="0.2">
      <c r="A21" s="339">
        <v>1992</v>
      </c>
      <c r="B21" s="129" t="s">
        <v>24</v>
      </c>
      <c r="C21" s="129" t="s">
        <v>24</v>
      </c>
      <c r="D21" s="129">
        <v>6</v>
      </c>
      <c r="E21" s="41"/>
      <c r="F21" s="129">
        <v>419.72179929697376</v>
      </c>
      <c r="G21" s="129">
        <v>297.12681689742817</v>
      </c>
      <c r="H21" s="41"/>
      <c r="I21" s="129">
        <v>419.72179929697376</v>
      </c>
      <c r="J21" s="129">
        <v>297.12681689742817</v>
      </c>
      <c r="K21" s="129">
        <v>716.84861619440198</v>
      </c>
    </row>
    <row r="22" spans="1:11" ht="12" customHeight="1" x14ac:dyDescent="0.2">
      <c r="A22" s="339">
        <v>1993</v>
      </c>
      <c r="B22" s="129" t="s">
        <v>24</v>
      </c>
      <c r="C22" s="129" t="s">
        <v>24</v>
      </c>
      <c r="D22" s="129">
        <v>0</v>
      </c>
      <c r="E22" s="41"/>
      <c r="F22" s="129">
        <v>687.06889730643616</v>
      </c>
      <c r="G22" s="129">
        <v>189.31800745546894</v>
      </c>
      <c r="H22" s="41"/>
      <c r="I22" s="129">
        <v>687.06889730643616</v>
      </c>
      <c r="J22" s="129">
        <v>189.31800745546894</v>
      </c>
      <c r="K22" s="129">
        <v>876.38690476190504</v>
      </c>
    </row>
    <row r="23" spans="1:11" ht="12" customHeight="1" x14ac:dyDescent="0.2">
      <c r="A23" s="339">
        <v>1994</v>
      </c>
      <c r="B23" s="129" t="s">
        <v>24</v>
      </c>
      <c r="C23" s="129" t="s">
        <v>24</v>
      </c>
      <c r="D23" s="129">
        <v>8</v>
      </c>
      <c r="E23" s="41"/>
      <c r="F23" s="129">
        <v>252.24348617315994</v>
      </c>
      <c r="G23" s="129">
        <v>168.75651382684021</v>
      </c>
      <c r="H23" s="41"/>
      <c r="I23" s="129">
        <v>252.24348617315994</v>
      </c>
      <c r="J23" s="129">
        <v>168.75651382684021</v>
      </c>
      <c r="K23" s="129">
        <v>421.00000000000011</v>
      </c>
    </row>
    <row r="24" spans="1:11" ht="12" customHeight="1" x14ac:dyDescent="0.2">
      <c r="A24" s="339">
        <v>1995</v>
      </c>
      <c r="B24" s="129" t="s">
        <v>24</v>
      </c>
      <c r="C24" s="129" t="s">
        <v>24</v>
      </c>
      <c r="D24" s="129">
        <v>0</v>
      </c>
      <c r="E24" s="41"/>
      <c r="F24" s="129">
        <v>266.76024255319072</v>
      </c>
      <c r="G24" s="129">
        <v>609.6014595744673</v>
      </c>
      <c r="H24" s="41"/>
      <c r="I24" s="129">
        <v>266.76024255319072</v>
      </c>
      <c r="J24" s="129">
        <v>609.6014595744673</v>
      </c>
      <c r="K24" s="129">
        <v>876.36170212765796</v>
      </c>
    </row>
    <row r="25" spans="1:11" ht="12" customHeight="1" x14ac:dyDescent="0.2">
      <c r="A25" s="339">
        <v>1996</v>
      </c>
      <c r="B25" s="129" t="s">
        <v>24</v>
      </c>
      <c r="C25" s="129" t="s">
        <v>24</v>
      </c>
      <c r="D25" s="129">
        <v>4</v>
      </c>
      <c r="E25" s="41"/>
      <c r="F25" s="129">
        <v>434.7</v>
      </c>
      <c r="G25" s="129">
        <v>829.3</v>
      </c>
      <c r="H25" s="41"/>
      <c r="I25" s="129">
        <v>434.7</v>
      </c>
      <c r="J25" s="129">
        <v>829.3</v>
      </c>
      <c r="K25" s="129">
        <v>1264</v>
      </c>
    </row>
    <row r="26" spans="1:11" ht="12" customHeight="1" x14ac:dyDescent="0.2">
      <c r="A26" s="97">
        <v>1997</v>
      </c>
      <c r="B26" s="129" t="s">
        <v>24</v>
      </c>
      <c r="C26" s="129" t="s">
        <v>24</v>
      </c>
      <c r="D26" s="129">
        <v>8</v>
      </c>
      <c r="E26" s="41"/>
      <c r="F26" s="129">
        <v>365.1662</v>
      </c>
      <c r="G26" s="129">
        <v>525.8338</v>
      </c>
      <c r="H26" s="41"/>
      <c r="I26" s="129">
        <v>365.1662</v>
      </c>
      <c r="J26" s="129">
        <v>525.8338</v>
      </c>
      <c r="K26" s="129">
        <v>891</v>
      </c>
    </row>
    <row r="27" spans="1:11" ht="12" customHeight="1" x14ac:dyDescent="0.2">
      <c r="A27" s="97">
        <v>1998</v>
      </c>
      <c r="B27" s="129" t="s">
        <v>24</v>
      </c>
      <c r="C27" s="129" t="s">
        <v>24</v>
      </c>
      <c r="D27" s="129" t="s">
        <v>24</v>
      </c>
      <c r="E27" s="41"/>
      <c r="F27" s="129">
        <v>705</v>
      </c>
      <c r="G27" s="129">
        <v>978</v>
      </c>
      <c r="H27" s="41"/>
      <c r="I27" s="129">
        <v>705</v>
      </c>
      <c r="J27" s="129">
        <v>978</v>
      </c>
      <c r="K27" s="129">
        <v>1683</v>
      </c>
    </row>
    <row r="28" spans="1:11" ht="12" customHeight="1" x14ac:dyDescent="0.2">
      <c r="A28" s="97">
        <v>1999</v>
      </c>
      <c r="B28" s="129" t="s">
        <v>24</v>
      </c>
      <c r="C28" s="129" t="s">
        <v>24</v>
      </c>
      <c r="D28" s="129" t="s">
        <v>24</v>
      </c>
      <c r="E28" s="41"/>
      <c r="F28" s="129">
        <v>734</v>
      </c>
      <c r="G28" s="129">
        <v>921</v>
      </c>
      <c r="H28" s="41"/>
      <c r="I28" s="129">
        <v>734</v>
      </c>
      <c r="J28" s="129">
        <v>921</v>
      </c>
      <c r="K28" s="129">
        <v>1655</v>
      </c>
    </row>
    <row r="29" spans="1:11" ht="12" customHeight="1" x14ac:dyDescent="0.2">
      <c r="A29" s="97">
        <v>2000</v>
      </c>
      <c r="B29" s="129" t="s">
        <v>24</v>
      </c>
      <c r="C29" s="129" t="s">
        <v>24</v>
      </c>
      <c r="D29" s="129" t="s">
        <v>24</v>
      </c>
      <c r="E29" s="41"/>
      <c r="F29" s="129">
        <v>288</v>
      </c>
      <c r="G29" s="129">
        <v>375</v>
      </c>
      <c r="H29" s="41"/>
      <c r="I29" s="129">
        <v>288</v>
      </c>
      <c r="J29" s="129">
        <v>375</v>
      </c>
      <c r="K29" s="129">
        <v>663</v>
      </c>
    </row>
    <row r="30" spans="1:11" ht="12" customHeight="1" x14ac:dyDescent="0.2">
      <c r="A30" s="97">
        <v>2001</v>
      </c>
      <c r="B30" s="129" t="s">
        <v>24</v>
      </c>
      <c r="C30" s="129" t="s">
        <v>24</v>
      </c>
      <c r="D30" s="129" t="s">
        <v>24</v>
      </c>
      <c r="E30" s="41"/>
      <c r="F30" s="129">
        <v>494</v>
      </c>
      <c r="G30" s="129">
        <v>445</v>
      </c>
      <c r="H30" s="41"/>
      <c r="I30" s="129">
        <v>494</v>
      </c>
      <c r="J30" s="129">
        <v>445</v>
      </c>
      <c r="K30" s="129">
        <v>939</v>
      </c>
    </row>
    <row r="31" spans="1:11" ht="12" customHeight="1" x14ac:dyDescent="0.2">
      <c r="A31" s="97">
        <v>2002</v>
      </c>
      <c r="B31" s="129" t="s">
        <v>24</v>
      </c>
      <c r="C31" s="129" t="s">
        <v>24</v>
      </c>
      <c r="D31" s="129" t="s">
        <v>24</v>
      </c>
      <c r="E31" s="41"/>
      <c r="F31" s="129">
        <v>188</v>
      </c>
      <c r="G31" s="129">
        <v>486</v>
      </c>
      <c r="H31" s="41"/>
      <c r="I31" s="129">
        <v>188</v>
      </c>
      <c r="J31" s="129">
        <v>486</v>
      </c>
      <c r="K31" s="129">
        <v>674</v>
      </c>
    </row>
    <row r="32" spans="1:11" ht="12" customHeight="1" x14ac:dyDescent="0.2">
      <c r="A32" s="97">
        <v>2003</v>
      </c>
      <c r="B32" s="129" t="s">
        <v>24</v>
      </c>
      <c r="C32" s="129" t="s">
        <v>24</v>
      </c>
      <c r="D32" s="129" t="s">
        <v>24</v>
      </c>
      <c r="E32" s="41"/>
      <c r="F32" s="129">
        <v>395</v>
      </c>
      <c r="G32" s="129">
        <v>685</v>
      </c>
      <c r="H32" s="41"/>
      <c r="I32" s="129">
        <v>395</v>
      </c>
      <c r="J32" s="129">
        <v>685</v>
      </c>
      <c r="K32" s="129">
        <v>1080</v>
      </c>
    </row>
    <row r="33" spans="1:13" ht="12" customHeight="1" x14ac:dyDescent="0.2">
      <c r="A33" s="97">
        <v>2004</v>
      </c>
      <c r="B33" s="129" t="s">
        <v>24</v>
      </c>
      <c r="C33" s="129" t="s">
        <v>24</v>
      </c>
      <c r="D33" s="129" t="s">
        <v>24</v>
      </c>
      <c r="E33" s="41"/>
      <c r="F33" s="129">
        <v>259</v>
      </c>
      <c r="G33" s="129">
        <v>793</v>
      </c>
      <c r="H33" s="41"/>
      <c r="I33" s="129">
        <v>259</v>
      </c>
      <c r="J33" s="129">
        <v>793</v>
      </c>
      <c r="K33" s="129">
        <v>1052</v>
      </c>
    </row>
    <row r="34" spans="1:13" ht="12" customHeight="1" x14ac:dyDescent="0.2">
      <c r="A34" s="97">
        <v>2005</v>
      </c>
      <c r="B34" s="129" t="s">
        <v>24</v>
      </c>
      <c r="C34" s="129" t="s">
        <v>24</v>
      </c>
      <c r="D34" s="129" t="s">
        <v>24</v>
      </c>
      <c r="E34" s="41"/>
      <c r="F34" s="129">
        <v>72</v>
      </c>
      <c r="G34" s="129">
        <v>201</v>
      </c>
      <c r="H34" s="41"/>
      <c r="I34" s="129">
        <v>72</v>
      </c>
      <c r="J34" s="129">
        <v>201</v>
      </c>
      <c r="K34" s="129">
        <v>273</v>
      </c>
    </row>
    <row r="35" spans="1:13" ht="12" customHeight="1" x14ac:dyDescent="0.2">
      <c r="A35" s="97">
        <v>2006</v>
      </c>
      <c r="B35" s="129" t="s">
        <v>24</v>
      </c>
      <c r="C35" s="129" t="s">
        <v>24</v>
      </c>
      <c r="D35" s="129" t="s">
        <v>24</v>
      </c>
      <c r="E35" s="41"/>
      <c r="F35" s="129">
        <v>172</v>
      </c>
      <c r="G35" s="129">
        <v>723</v>
      </c>
      <c r="H35" s="41"/>
      <c r="I35" s="129">
        <v>172</v>
      </c>
      <c r="J35" s="129">
        <v>723</v>
      </c>
      <c r="K35" s="129">
        <v>895</v>
      </c>
    </row>
    <row r="36" spans="1:13" ht="12" customHeight="1" x14ac:dyDescent="0.2">
      <c r="A36" s="97">
        <v>2007</v>
      </c>
      <c r="B36" s="129" t="s">
        <v>24</v>
      </c>
      <c r="C36" s="129" t="s">
        <v>24</v>
      </c>
      <c r="D36" s="129" t="s">
        <v>24</v>
      </c>
      <c r="E36" s="41"/>
      <c r="F36" s="129">
        <v>250</v>
      </c>
      <c r="G36" s="129">
        <v>317</v>
      </c>
      <c r="H36" s="41"/>
      <c r="I36" s="129">
        <v>250</v>
      </c>
      <c r="J36" s="129">
        <v>317</v>
      </c>
      <c r="K36" s="129">
        <v>567</v>
      </c>
    </row>
    <row r="37" spans="1:13" ht="12" customHeight="1" x14ac:dyDescent="0.2">
      <c r="A37" s="97">
        <v>2008</v>
      </c>
      <c r="B37" s="129" t="s">
        <v>24</v>
      </c>
      <c r="C37" s="129" t="s">
        <v>24</v>
      </c>
      <c r="D37" s="129" t="s">
        <v>24</v>
      </c>
      <c r="E37" s="41"/>
      <c r="F37" s="129">
        <v>101</v>
      </c>
      <c r="G37" s="129">
        <v>377</v>
      </c>
      <c r="H37" s="41"/>
      <c r="I37" s="129">
        <v>101</v>
      </c>
      <c r="J37" s="129">
        <v>377</v>
      </c>
      <c r="K37" s="129">
        <v>478</v>
      </c>
    </row>
    <row r="38" spans="1:13" ht="12" customHeight="1" x14ac:dyDescent="0.2">
      <c r="A38" s="97">
        <v>2009</v>
      </c>
      <c r="B38" s="129" t="s">
        <v>24</v>
      </c>
      <c r="C38" s="129" t="s">
        <v>24</v>
      </c>
      <c r="D38" s="129" t="s">
        <v>24</v>
      </c>
      <c r="E38" s="41"/>
      <c r="F38" s="129">
        <v>194.38153106430423</v>
      </c>
      <c r="G38" s="129">
        <v>126.99618632908658</v>
      </c>
      <c r="H38" s="41"/>
      <c r="I38" s="129">
        <v>194.38153106430423</v>
      </c>
      <c r="J38" s="129">
        <v>126.99618632908658</v>
      </c>
      <c r="K38" s="129">
        <v>321.37771739339081</v>
      </c>
    </row>
    <row r="39" spans="1:13" ht="12" customHeight="1" x14ac:dyDescent="0.2">
      <c r="A39" s="97">
        <v>2010</v>
      </c>
      <c r="B39" s="129" t="s">
        <v>24</v>
      </c>
      <c r="C39" s="129" t="s">
        <v>24</v>
      </c>
      <c r="D39" s="129" t="s">
        <v>24</v>
      </c>
      <c r="E39" s="41"/>
      <c r="F39" s="129">
        <v>57.076819096350143</v>
      </c>
      <c r="G39" s="129">
        <v>715.92318090364984</v>
      </c>
      <c r="H39" s="41"/>
      <c r="I39" s="129">
        <v>57.076819096350143</v>
      </c>
      <c r="J39" s="129">
        <v>715.92318090364984</v>
      </c>
      <c r="K39" s="129">
        <v>773</v>
      </c>
    </row>
    <row r="40" spans="1:13" ht="12" customHeight="1" x14ac:dyDescent="0.2">
      <c r="A40" s="97">
        <v>2011</v>
      </c>
      <c r="B40" s="129" t="s">
        <v>24</v>
      </c>
      <c r="C40" s="129" t="s">
        <v>24</v>
      </c>
      <c r="D40" s="129" t="s">
        <v>24</v>
      </c>
      <c r="E40" s="41"/>
      <c r="F40" s="129">
        <v>448.86993367871855</v>
      </c>
      <c r="G40" s="129">
        <v>1050.1300663212817</v>
      </c>
      <c r="H40" s="41"/>
      <c r="I40" s="129">
        <v>448.86993367871855</v>
      </c>
      <c r="J40" s="129">
        <v>1050.1300663212817</v>
      </c>
      <c r="K40" s="129">
        <v>1499.0000000000002</v>
      </c>
    </row>
    <row r="41" spans="1:13" ht="12" customHeight="1" x14ac:dyDescent="0.2">
      <c r="A41" s="97">
        <v>2012</v>
      </c>
      <c r="B41" s="129" t="s">
        <v>24</v>
      </c>
      <c r="C41" s="129" t="s">
        <v>24</v>
      </c>
      <c r="D41" s="129" t="s">
        <v>24</v>
      </c>
      <c r="E41" s="41"/>
      <c r="F41" s="129">
        <v>213.18473122598942</v>
      </c>
      <c r="G41" s="129">
        <v>406.81526877401058</v>
      </c>
      <c r="H41" s="41"/>
      <c r="I41" s="129">
        <v>213.18473122598942</v>
      </c>
      <c r="J41" s="129">
        <v>406.81526877401058</v>
      </c>
      <c r="K41" s="129">
        <v>620</v>
      </c>
    </row>
    <row r="42" spans="1:13" ht="12" customHeight="1" x14ac:dyDescent="0.2">
      <c r="A42" s="97">
        <v>2013</v>
      </c>
      <c r="B42" s="129" t="s">
        <v>24</v>
      </c>
      <c r="C42" s="129" t="s">
        <v>24</v>
      </c>
      <c r="D42" s="129" t="s">
        <v>24</v>
      </c>
      <c r="E42" s="41"/>
      <c r="F42" s="129">
        <v>487.41940401946044</v>
      </c>
      <c r="G42" s="129">
        <v>488.99428238227421</v>
      </c>
      <c r="H42" s="41"/>
      <c r="I42" s="129">
        <v>487.41940401946044</v>
      </c>
      <c r="J42" s="129">
        <v>488.99428238227421</v>
      </c>
      <c r="K42" s="129">
        <v>976.41368640173459</v>
      </c>
      <c r="M42" s="170"/>
    </row>
    <row r="43" spans="1:13" ht="12" customHeight="1" x14ac:dyDescent="0.2">
      <c r="A43" s="97">
        <v>2014</v>
      </c>
      <c r="B43" s="129" t="s">
        <v>24</v>
      </c>
      <c r="C43" s="129" t="s">
        <v>24</v>
      </c>
      <c r="D43" s="129" t="s">
        <v>24</v>
      </c>
      <c r="E43" s="41"/>
      <c r="F43" s="129">
        <v>978.38507012934929</v>
      </c>
      <c r="G43" s="129">
        <v>630.1149298706506</v>
      </c>
      <c r="H43" s="41" t="s">
        <v>310</v>
      </c>
      <c r="I43" s="129">
        <v>978.38507012934929</v>
      </c>
      <c r="J43" s="129">
        <v>630.1149298706506</v>
      </c>
      <c r="K43" s="129">
        <v>1608.5</v>
      </c>
    </row>
    <row r="44" spans="1:13" ht="12" customHeight="1" x14ac:dyDescent="0.2">
      <c r="A44" s="97">
        <v>2015</v>
      </c>
      <c r="B44" s="129" t="s">
        <v>24</v>
      </c>
      <c r="C44" s="129" t="s">
        <v>24</v>
      </c>
      <c r="D44" s="129" t="s">
        <v>24</v>
      </c>
      <c r="E44" s="41"/>
      <c r="F44" s="129">
        <v>1049.8552385261223</v>
      </c>
      <c r="G44" s="129">
        <v>1657.7131245259538</v>
      </c>
      <c r="H44" s="41" t="s">
        <v>310</v>
      </c>
      <c r="I44" s="129">
        <v>1049.8552385261223</v>
      </c>
      <c r="J44" s="129">
        <v>1657.7131245259538</v>
      </c>
      <c r="K44" s="129">
        <v>2707.5683630520762</v>
      </c>
    </row>
    <row r="45" spans="1:13" ht="12" customHeight="1" x14ac:dyDescent="0.2">
      <c r="A45" s="97">
        <v>2016</v>
      </c>
      <c r="B45" s="129" t="s">
        <v>24</v>
      </c>
      <c r="C45" s="129" t="s">
        <v>24</v>
      </c>
      <c r="D45" s="129" t="s">
        <v>24</v>
      </c>
      <c r="E45" s="41"/>
      <c r="F45" s="129">
        <v>265.07004972096422</v>
      </c>
      <c r="G45" s="129">
        <v>995.49440562645873</v>
      </c>
      <c r="H45" s="129" t="s">
        <v>310</v>
      </c>
      <c r="I45" s="129">
        <v>265.07004972096422</v>
      </c>
      <c r="J45" s="129">
        <v>995.49440562645873</v>
      </c>
      <c r="K45" s="129">
        <v>1260.5644553474231</v>
      </c>
    </row>
    <row r="46" spans="1:13" ht="12" customHeight="1" x14ac:dyDescent="0.2">
      <c r="A46" s="97">
        <v>2017</v>
      </c>
      <c r="B46" s="129" t="s">
        <v>24</v>
      </c>
      <c r="C46" s="129" t="s">
        <v>24</v>
      </c>
      <c r="D46" s="129" t="s">
        <v>24</v>
      </c>
      <c r="E46" s="41"/>
      <c r="F46" s="129">
        <v>128.09401215907423</v>
      </c>
      <c r="G46" s="129">
        <v>583.52135412410428</v>
      </c>
      <c r="H46" s="129" t="s">
        <v>310</v>
      </c>
      <c r="I46" s="129">
        <v>128.09401215907423</v>
      </c>
      <c r="J46" s="129">
        <v>583.52135412410428</v>
      </c>
      <c r="K46" s="129">
        <v>711.61536628317845</v>
      </c>
    </row>
    <row r="47" spans="1:13" ht="12" customHeight="1" x14ac:dyDescent="0.2">
      <c r="A47" s="97">
        <v>2018</v>
      </c>
      <c r="B47" s="129" t="s">
        <v>24</v>
      </c>
      <c r="C47" s="129" t="s">
        <v>24</v>
      </c>
      <c r="D47" s="129" t="s">
        <v>24</v>
      </c>
      <c r="E47" s="41"/>
      <c r="F47" s="129">
        <v>196.46008876696766</v>
      </c>
      <c r="G47" s="129">
        <v>1906.6794182371891</v>
      </c>
      <c r="H47" s="129"/>
      <c r="I47" s="129">
        <v>196.46008876696766</v>
      </c>
      <c r="J47" s="129">
        <v>1906.6794182371891</v>
      </c>
      <c r="K47" s="129">
        <v>2103.1395070041567</v>
      </c>
    </row>
    <row r="48" spans="1:13" ht="12" customHeight="1" x14ac:dyDescent="0.2">
      <c r="A48" s="97">
        <v>2019</v>
      </c>
      <c r="B48" s="129" t="s">
        <v>24</v>
      </c>
      <c r="C48" s="129" t="s">
        <v>24</v>
      </c>
      <c r="D48" s="129" t="s">
        <v>24</v>
      </c>
      <c r="E48" s="41"/>
      <c r="F48" s="129">
        <v>233.4926950420776</v>
      </c>
      <c r="G48" s="129">
        <v>1604.0073049579223</v>
      </c>
      <c r="H48" s="129"/>
      <c r="I48" s="129">
        <v>233.4926950420776</v>
      </c>
      <c r="J48" s="129">
        <v>1604.0073049579223</v>
      </c>
      <c r="K48" s="129">
        <v>1837.5</v>
      </c>
    </row>
    <row r="49" spans="1:11" ht="12" customHeight="1" x14ac:dyDescent="0.2">
      <c r="A49" s="97">
        <v>2020</v>
      </c>
      <c r="B49" s="129" t="s">
        <v>24</v>
      </c>
      <c r="C49" s="129" t="s">
        <v>24</v>
      </c>
      <c r="D49" s="129" t="s">
        <v>24</v>
      </c>
      <c r="E49" s="41"/>
      <c r="F49" s="129">
        <v>268.12883796265214</v>
      </c>
      <c r="G49" s="129">
        <v>1047.3894492808804</v>
      </c>
      <c r="H49" s="129"/>
      <c r="I49" s="129">
        <v>268.12883796265214</v>
      </c>
      <c r="J49" s="129">
        <v>1047.3894492808804</v>
      </c>
      <c r="K49" s="129">
        <v>1315.5182872435325</v>
      </c>
    </row>
    <row r="50" spans="1:11" ht="12" customHeight="1" x14ac:dyDescent="0.2">
      <c r="A50" s="97">
        <v>2021</v>
      </c>
      <c r="B50" s="129" t="s">
        <v>24</v>
      </c>
      <c r="C50" s="129" t="s">
        <v>24</v>
      </c>
      <c r="D50" s="129" t="s">
        <v>24</v>
      </c>
      <c r="E50" s="41"/>
      <c r="F50" s="129">
        <v>364.46071598549116</v>
      </c>
      <c r="G50" s="129">
        <v>800.08383846995434</v>
      </c>
      <c r="H50" s="129"/>
      <c r="I50" s="129">
        <v>364.46071598549116</v>
      </c>
      <c r="J50" s="129">
        <v>800.08383846995434</v>
      </c>
      <c r="K50" s="129">
        <v>1164.5445544554455</v>
      </c>
    </row>
    <row r="51" spans="1:11" ht="12" customHeight="1" x14ac:dyDescent="0.2">
      <c r="A51" s="97">
        <v>2022</v>
      </c>
      <c r="B51" s="129" t="s">
        <v>24</v>
      </c>
      <c r="C51" s="129" t="s">
        <v>24</v>
      </c>
      <c r="D51" s="129" t="s">
        <v>24</v>
      </c>
      <c r="E51" s="41"/>
      <c r="F51" s="129">
        <v>577.92145095726505</v>
      </c>
      <c r="G51" s="129">
        <v>808.07854904273506</v>
      </c>
      <c r="H51" s="129"/>
      <c r="I51" s="129">
        <v>577.92145095726505</v>
      </c>
      <c r="J51" s="129">
        <v>808.07854904273506</v>
      </c>
      <c r="K51" s="129">
        <v>1386</v>
      </c>
    </row>
    <row r="52" spans="1:11" ht="12" customHeight="1" x14ac:dyDescent="0.2">
      <c r="A52" s="97">
        <v>2023</v>
      </c>
      <c r="B52" s="129" t="s">
        <v>24</v>
      </c>
      <c r="C52" s="129" t="s">
        <v>24</v>
      </c>
      <c r="D52" s="129" t="s">
        <v>24</v>
      </c>
      <c r="E52" s="41"/>
      <c r="F52" s="36" t="s">
        <v>310</v>
      </c>
      <c r="G52" s="36" t="s">
        <v>310</v>
      </c>
      <c r="H52" s="36"/>
      <c r="I52" s="36" t="s">
        <v>310</v>
      </c>
      <c r="J52" s="36" t="s">
        <v>310</v>
      </c>
      <c r="K52" s="129" t="s">
        <v>310</v>
      </c>
    </row>
    <row r="53" spans="1:11" ht="12" customHeight="1" x14ac:dyDescent="0.2">
      <c r="A53" s="25" t="s">
        <v>130</v>
      </c>
      <c r="B53" s="78"/>
      <c r="C53" s="78"/>
      <c r="D53" s="78"/>
      <c r="E53" s="78"/>
      <c r="F53" s="100" t="s">
        <v>802</v>
      </c>
      <c r="G53" s="87" t="s">
        <v>803</v>
      </c>
      <c r="H53" s="78"/>
      <c r="I53" s="78"/>
      <c r="J53" s="78"/>
      <c r="K53" s="78"/>
    </row>
    <row r="54" spans="1:11" ht="12" customHeight="1" x14ac:dyDescent="0.2">
      <c r="A54" s="970" t="s">
        <v>804</v>
      </c>
      <c r="B54" s="970"/>
      <c r="C54" s="970"/>
      <c r="D54" s="970"/>
      <c r="E54" s="970"/>
      <c r="F54" s="970"/>
      <c r="G54" s="970"/>
      <c r="H54" s="970"/>
      <c r="I54" s="970"/>
      <c r="J54" s="970"/>
      <c r="K54" s="970"/>
    </row>
    <row r="55" spans="1:11" ht="12" customHeight="1" x14ac:dyDescent="0.2">
      <c r="A55" s="946" t="s">
        <v>805</v>
      </c>
      <c r="B55" s="956"/>
      <c r="C55" s="956"/>
      <c r="D55" s="956"/>
      <c r="E55" s="956"/>
      <c r="F55" s="956"/>
      <c r="G55" s="956"/>
      <c r="H55" s="956"/>
      <c r="I55" s="956"/>
      <c r="J55" s="956"/>
      <c r="K55" s="956"/>
    </row>
    <row r="56" spans="1:11" ht="12" customHeight="1" x14ac:dyDescent="0.2">
      <c r="A56" s="63" t="s">
        <v>806</v>
      </c>
      <c r="B56" s="63"/>
      <c r="C56" s="63"/>
      <c r="D56" s="63"/>
      <c r="E56" s="63"/>
      <c r="F56" s="63"/>
      <c r="G56" s="63"/>
      <c r="H56" s="63"/>
      <c r="I56" s="63"/>
      <c r="J56" s="63"/>
      <c r="K56" s="63"/>
    </row>
    <row r="57" spans="1:11" ht="12" hidden="1" customHeight="1" x14ac:dyDescent="0.2">
      <c r="A57" s="956" t="s">
        <v>807</v>
      </c>
      <c r="B57" s="956"/>
      <c r="C57" s="956"/>
      <c r="D57" s="956"/>
      <c r="E57" s="956"/>
      <c r="F57" s="956"/>
      <c r="G57" s="956"/>
      <c r="H57" s="956"/>
      <c r="I57" s="956"/>
      <c r="J57" s="956"/>
      <c r="K57" s="956"/>
    </row>
    <row r="58" spans="1:11" ht="12" customHeight="1" x14ac:dyDescent="0.2">
      <c r="A58" s="956" t="s">
        <v>808</v>
      </c>
      <c r="B58" s="956"/>
      <c r="C58" s="956"/>
      <c r="D58" s="956"/>
      <c r="E58" s="956"/>
      <c r="F58" s="956"/>
      <c r="G58" s="956"/>
      <c r="H58" s="956"/>
      <c r="I58" s="956"/>
      <c r="J58" s="956"/>
      <c r="K58" s="956"/>
    </row>
    <row r="59" spans="1:11" ht="12" customHeight="1" x14ac:dyDescent="0.2">
      <c r="A59" s="1048" t="s">
        <v>809</v>
      </c>
      <c r="B59" s="1048"/>
      <c r="C59" s="1048"/>
      <c r="D59" s="1048"/>
      <c r="E59" s="1048"/>
      <c r="F59" s="1048"/>
      <c r="G59" s="1048"/>
      <c r="H59" s="1048"/>
      <c r="I59" s="1048"/>
      <c r="J59" s="1048"/>
      <c r="K59" s="1048"/>
    </row>
    <row r="60" spans="1:11" ht="12" customHeight="1" x14ac:dyDescent="0.2">
      <c r="A60" s="774"/>
      <c r="B60" s="112"/>
      <c r="C60" s="112"/>
      <c r="D60" s="112"/>
      <c r="E60" s="112"/>
      <c r="F60" s="112"/>
      <c r="G60" s="112"/>
      <c r="H60" s="112"/>
      <c r="I60" s="112"/>
      <c r="J60" s="112"/>
      <c r="K60" s="112"/>
    </row>
    <row r="61" spans="1:11" ht="12" customHeight="1" x14ac:dyDescent="0.2">
      <c r="A61" s="112"/>
      <c r="B61" s="112"/>
      <c r="C61" s="112"/>
      <c r="D61" s="97">
        <f>A49</f>
        <v>2020</v>
      </c>
      <c r="E61" s="112"/>
      <c r="F61" s="170">
        <f>F49+G49</f>
        <v>1315.5182872435325</v>
      </c>
      <c r="G61" s="112"/>
      <c r="H61" s="112"/>
      <c r="I61" s="112"/>
      <c r="J61" s="112"/>
      <c r="K61" s="112"/>
    </row>
    <row r="62" spans="1:11" ht="12" customHeight="1" x14ac:dyDescent="0.2">
      <c r="A62" s="614"/>
      <c r="B62" s="614"/>
      <c r="C62" s="614"/>
      <c r="D62" s="97" t="s">
        <v>810</v>
      </c>
      <c r="E62" s="614"/>
      <c r="F62" s="170">
        <f t="shared" ref="F62:F63" si="1">F50+G50</f>
        <v>1164.5445544554455</v>
      </c>
      <c r="G62" s="614"/>
      <c r="H62" s="614"/>
      <c r="I62" s="614"/>
      <c r="J62" s="614"/>
      <c r="K62" s="614"/>
    </row>
    <row r="63" spans="1:11" ht="12" customHeight="1" x14ac:dyDescent="0.2">
      <c r="D63" s="97" t="s">
        <v>684</v>
      </c>
      <c r="F63" s="170">
        <f t="shared" si="1"/>
        <v>1386</v>
      </c>
    </row>
    <row r="64" spans="1:11" ht="12" customHeight="1" x14ac:dyDescent="0.2">
      <c r="D64" s="5" t="s">
        <v>811</v>
      </c>
      <c r="F64" s="685">
        <f>GEOMEAN(F61:F63)</f>
        <v>1285.3026697121677</v>
      </c>
    </row>
    <row r="66" spans="1:11" ht="12" customHeight="1" x14ac:dyDescent="0.2">
      <c r="K66" s="13"/>
    </row>
    <row r="69" spans="1:11" s="275" customFormat="1" ht="12" customHeight="1" x14ac:dyDescent="0.2">
      <c r="A69" s="243"/>
      <c r="B69" s="244"/>
      <c r="C69" s="244"/>
      <c r="D69" s="244"/>
      <c r="E69" s="244"/>
      <c r="F69" s="244"/>
      <c r="G69" s="244"/>
      <c r="H69" s="244"/>
      <c r="I69" s="244"/>
      <c r="J69" s="244"/>
      <c r="K69" s="244"/>
    </row>
    <row r="87" spans="1:11" ht="12" customHeight="1" x14ac:dyDescent="0.2">
      <c r="A87" s="1032" t="s">
        <v>800</v>
      </c>
      <c r="B87" s="1032"/>
      <c r="C87" s="1032"/>
      <c r="D87" s="1032"/>
      <c r="E87" s="1032"/>
      <c r="F87" s="1032"/>
      <c r="G87" s="1032"/>
      <c r="H87" s="1032"/>
      <c r="I87" s="1032"/>
      <c r="J87" s="1032"/>
      <c r="K87" s="1032"/>
    </row>
    <row r="88" spans="1:11" ht="12" customHeight="1" x14ac:dyDescent="0.2">
      <c r="A88" s="824"/>
      <c r="B88" s="971" t="s">
        <v>689</v>
      </c>
      <c r="C88" s="971"/>
      <c r="D88" s="971"/>
      <c r="E88" s="827"/>
      <c r="F88" s="840"/>
      <c r="G88" s="840"/>
      <c r="H88" s="827"/>
      <c r="I88" s="840"/>
      <c r="J88" s="840"/>
      <c r="K88" s="840"/>
    </row>
    <row r="89" spans="1:11" ht="12" customHeight="1" x14ac:dyDescent="0.2">
      <c r="A89" s="940" t="s">
        <v>8</v>
      </c>
      <c r="B89" s="358"/>
      <c r="C89" s="968" t="s">
        <v>680</v>
      </c>
      <c r="D89" s="358"/>
      <c r="E89" s="4"/>
      <c r="F89" s="1042" t="s">
        <v>801</v>
      </c>
      <c r="G89" s="1042"/>
      <c r="H89" s="4"/>
      <c r="I89" s="1042" t="s">
        <v>655</v>
      </c>
      <c r="J89" s="1042"/>
      <c r="K89" s="1042"/>
    </row>
    <row r="90" spans="1:11" ht="12" customHeight="1" x14ac:dyDescent="0.2">
      <c r="A90" s="966"/>
      <c r="B90" s="355" t="s">
        <v>576</v>
      </c>
      <c r="C90" s="969"/>
      <c r="D90" s="355" t="s">
        <v>690</v>
      </c>
      <c r="E90" s="355"/>
      <c r="F90" s="2" t="s">
        <v>120</v>
      </c>
      <c r="G90" s="2" t="s">
        <v>717</v>
      </c>
      <c r="H90" s="2"/>
      <c r="I90" s="2" t="s">
        <v>307</v>
      </c>
      <c r="J90" s="2" t="s">
        <v>717</v>
      </c>
      <c r="K90" s="2" t="s">
        <v>115</v>
      </c>
    </row>
    <row r="91" spans="1:11" ht="12" hidden="1" customHeight="1" x14ac:dyDescent="0.2">
      <c r="A91" s="90" t="s">
        <v>302</v>
      </c>
      <c r="B91" s="129">
        <f>AVERAGE(B5:B9)</f>
        <v>0</v>
      </c>
      <c r="C91" s="129">
        <f>AVERAGE(C5:C9)</f>
        <v>0</v>
      </c>
      <c r="D91" s="129">
        <f>AVERAGE(D5:D9)</f>
        <v>30.6</v>
      </c>
      <c r="E91" s="41"/>
      <c r="F91" s="129" t="e">
        <f>AVERAGE(F5:F9)</f>
        <v>#DIV/0!</v>
      </c>
      <c r="G91" s="129" t="e">
        <f>AVERAGE(G5:G9)</f>
        <v>#DIV/0!</v>
      </c>
      <c r="H91" s="41"/>
      <c r="I91" s="129" t="e">
        <f>AVERAGE(I5:I9)</f>
        <v>#DIV/0!</v>
      </c>
      <c r="J91" s="129" t="e">
        <f>AVERAGE(J5:J9)</f>
        <v>#DIV/0!</v>
      </c>
      <c r="K91" s="129">
        <f>AVERAGE(K5:K9)</f>
        <v>0</v>
      </c>
    </row>
    <row r="92" spans="1:11" ht="12" hidden="1" customHeight="1" x14ac:dyDescent="0.2">
      <c r="A92" s="90" t="s">
        <v>44</v>
      </c>
      <c r="B92" s="129" t="e">
        <f>AVERAGE(B10:B14)</f>
        <v>#DIV/0!</v>
      </c>
      <c r="C92" s="129" t="e">
        <f>AVERAGE(C10:C14)</f>
        <v>#DIV/0!</v>
      </c>
      <c r="D92" s="129">
        <f>AVERAGE(D10:D14)</f>
        <v>8.4</v>
      </c>
      <c r="E92" s="41"/>
      <c r="F92" s="129" t="e">
        <f>AVERAGE(F10:F14)</f>
        <v>#DIV/0!</v>
      </c>
      <c r="G92" s="129" t="e">
        <f>AVERAGE(G10:G14)</f>
        <v>#DIV/0!</v>
      </c>
      <c r="H92" s="41"/>
      <c r="I92" s="129" t="e">
        <f>AVERAGE(I10:I14)</f>
        <v>#DIV/0!</v>
      </c>
      <c r="J92" s="129" t="e">
        <f>AVERAGE(J10:J14)</f>
        <v>#DIV/0!</v>
      </c>
      <c r="K92" s="129">
        <f>AVERAGE(K10:K14)</f>
        <v>0</v>
      </c>
    </row>
    <row r="93" spans="1:11" ht="12" hidden="1" customHeight="1" x14ac:dyDescent="0.2">
      <c r="A93" s="90" t="s">
        <v>45</v>
      </c>
      <c r="B93" s="129" t="e">
        <f>AVERAGE(B15:B19)</f>
        <v>#DIV/0!</v>
      </c>
      <c r="C93" s="129" t="e">
        <f>AVERAGE(C15:C19)</f>
        <v>#DIV/0!</v>
      </c>
      <c r="D93" s="129">
        <f>AVERAGE(D15:D19)</f>
        <v>2.6</v>
      </c>
      <c r="E93" s="41"/>
      <c r="F93" s="129">
        <f>AVERAGE(F15:F19)</f>
        <v>546.91511813333329</v>
      </c>
      <c r="G93" s="129">
        <f>AVERAGE(G15:G19)</f>
        <v>141.08541520000003</v>
      </c>
      <c r="H93" s="41"/>
      <c r="I93" s="129">
        <f>AVERAGE(I15:I19)</f>
        <v>546.91511813333329</v>
      </c>
      <c r="J93" s="129">
        <f>AVERAGE(J15:J19)</f>
        <v>141.08541520000003</v>
      </c>
      <c r="K93" s="129">
        <f>AVERAGE(K15:K19)</f>
        <v>412.80032</v>
      </c>
    </row>
    <row r="94" spans="1:11" ht="12" customHeight="1" x14ac:dyDescent="0.2">
      <c r="A94" s="53" t="s">
        <v>46</v>
      </c>
      <c r="B94" s="129" t="s">
        <v>24</v>
      </c>
      <c r="C94" s="129" t="s">
        <v>24</v>
      </c>
      <c r="D94" s="129">
        <f>AVERAGE(D20:D24)</f>
        <v>4.8</v>
      </c>
      <c r="E94" s="129"/>
      <c r="F94" s="129">
        <f>AVERAGE(F20:F24)</f>
        <v>352.97788806595207</v>
      </c>
      <c r="G94" s="129">
        <f>AVERAGE(G20:G24)</f>
        <v>425.13655655084096</v>
      </c>
      <c r="H94" s="129"/>
      <c r="I94" s="129">
        <f>AVERAGE(I20:I24)</f>
        <v>352.97788806595207</v>
      </c>
      <c r="J94" s="129">
        <f>AVERAGE(J20:J24)</f>
        <v>425.13655655084096</v>
      </c>
      <c r="K94" s="129">
        <f>AVERAGE(K20:K24)</f>
        <v>778.11444461679298</v>
      </c>
    </row>
    <row r="95" spans="1:11" ht="12" customHeight="1" x14ac:dyDescent="0.2">
      <c r="A95" s="65" t="s">
        <v>47</v>
      </c>
      <c r="B95" s="129" t="str">
        <f>B25</f>
        <v>-</v>
      </c>
      <c r="C95" s="129" t="str">
        <f>C25</f>
        <v>-</v>
      </c>
      <c r="D95" s="129">
        <f>AVERAGE(D25:D29)</f>
        <v>6</v>
      </c>
      <c r="E95" s="129"/>
      <c r="F95" s="129">
        <f>AVERAGE(F25:F29)</f>
        <v>505.37324000000001</v>
      </c>
      <c r="G95" s="129">
        <f>AVERAGE(G25:G29)</f>
        <v>725.82676000000004</v>
      </c>
      <c r="H95" s="129"/>
      <c r="I95" s="129">
        <f t="shared" ref="I95:K95" si="2">AVERAGE(I25:I29)</f>
        <v>505.37324000000001</v>
      </c>
      <c r="J95" s="129">
        <f t="shared" si="2"/>
        <v>725.82676000000004</v>
      </c>
      <c r="K95" s="129">
        <f t="shared" si="2"/>
        <v>1231.2</v>
      </c>
    </row>
    <row r="96" spans="1:11" ht="12" customHeight="1" x14ac:dyDescent="0.2">
      <c r="A96" s="65" t="s">
        <v>48</v>
      </c>
      <c r="B96" s="129" t="str">
        <f>B30</f>
        <v>-</v>
      </c>
      <c r="C96" s="129" t="str">
        <f>C30</f>
        <v>-</v>
      </c>
      <c r="D96" s="129" t="str">
        <f>D30</f>
        <v>-</v>
      </c>
      <c r="E96" s="129"/>
      <c r="F96" s="129">
        <f>AVERAGE(F30:F34)</f>
        <v>281.60000000000002</v>
      </c>
      <c r="G96" s="129">
        <f>AVERAGE(G30:G34)</f>
        <v>522</v>
      </c>
      <c r="H96" s="129"/>
      <c r="I96" s="129">
        <f t="shared" ref="I96:K96" si="3">AVERAGE(I30:I34)</f>
        <v>281.60000000000002</v>
      </c>
      <c r="J96" s="129">
        <f t="shared" si="3"/>
        <v>522</v>
      </c>
      <c r="K96" s="129">
        <f t="shared" si="3"/>
        <v>803.6</v>
      </c>
    </row>
    <row r="97" spans="1:11" ht="12" customHeight="1" x14ac:dyDescent="0.2">
      <c r="A97" s="65" t="s">
        <v>49</v>
      </c>
      <c r="B97" s="129" t="str">
        <f>B35</f>
        <v>-</v>
      </c>
      <c r="C97" s="129" t="str">
        <f>C35</f>
        <v>-</v>
      </c>
      <c r="D97" s="129" t="str">
        <f>D35</f>
        <v>-</v>
      </c>
      <c r="E97" s="129"/>
      <c r="F97" s="129">
        <f>AVERAGE(F35:F39)</f>
        <v>154.89167003213089</v>
      </c>
      <c r="G97" s="129">
        <f>AVERAGE(G35:G39)</f>
        <v>451.98387344654731</v>
      </c>
      <c r="H97" s="129"/>
      <c r="I97" s="129">
        <f t="shared" ref="I97:K97" si="4">AVERAGE(I35:I39)</f>
        <v>154.89167003213089</v>
      </c>
      <c r="J97" s="129">
        <f t="shared" si="4"/>
        <v>451.98387344654731</v>
      </c>
      <c r="K97" s="129">
        <f t="shared" si="4"/>
        <v>606.8755434786782</v>
      </c>
    </row>
    <row r="98" spans="1:11" ht="12" customHeight="1" x14ac:dyDescent="0.2">
      <c r="A98" s="97">
        <v>2011</v>
      </c>
      <c r="B98" s="129" t="str">
        <f t="shared" ref="B98:D108" si="5">B40</f>
        <v>-</v>
      </c>
      <c r="C98" s="129" t="str">
        <f t="shared" si="5"/>
        <v>-</v>
      </c>
      <c r="D98" s="129" t="str">
        <f t="shared" si="5"/>
        <v>-</v>
      </c>
      <c r="E98" s="41"/>
      <c r="F98" s="129">
        <f t="shared" ref="F98:G108" si="6">F40</f>
        <v>448.86993367871855</v>
      </c>
      <c r="G98" s="129">
        <f t="shared" si="6"/>
        <v>1050.1300663212817</v>
      </c>
      <c r="H98" s="41"/>
      <c r="I98" s="129">
        <f t="shared" ref="I98:K108" si="7">I40</f>
        <v>448.86993367871855</v>
      </c>
      <c r="J98" s="129">
        <f t="shared" si="7"/>
        <v>1050.1300663212817</v>
      </c>
      <c r="K98" s="129">
        <f t="shared" si="7"/>
        <v>1499.0000000000002</v>
      </c>
    </row>
    <row r="99" spans="1:11" ht="12" customHeight="1" x14ac:dyDescent="0.2">
      <c r="A99" s="97">
        <v>2012</v>
      </c>
      <c r="B99" s="129" t="str">
        <f t="shared" si="5"/>
        <v>-</v>
      </c>
      <c r="C99" s="129" t="str">
        <f t="shared" si="5"/>
        <v>-</v>
      </c>
      <c r="D99" s="129" t="str">
        <f t="shared" si="5"/>
        <v>-</v>
      </c>
      <c r="E99" s="41"/>
      <c r="F99" s="129">
        <f t="shared" si="6"/>
        <v>213.18473122598942</v>
      </c>
      <c r="G99" s="129">
        <f t="shared" si="6"/>
        <v>406.81526877401058</v>
      </c>
      <c r="H99" s="41"/>
      <c r="I99" s="129">
        <f t="shared" si="7"/>
        <v>213.18473122598942</v>
      </c>
      <c r="J99" s="129">
        <f t="shared" si="7"/>
        <v>406.81526877401058</v>
      </c>
      <c r="K99" s="129">
        <f t="shared" si="7"/>
        <v>620</v>
      </c>
    </row>
    <row r="100" spans="1:11" ht="12" customHeight="1" x14ac:dyDescent="0.2">
      <c r="A100" s="97">
        <v>2013</v>
      </c>
      <c r="B100" s="129" t="str">
        <f t="shared" si="5"/>
        <v>-</v>
      </c>
      <c r="C100" s="129" t="str">
        <f t="shared" si="5"/>
        <v>-</v>
      </c>
      <c r="D100" s="129" t="str">
        <f t="shared" si="5"/>
        <v>-</v>
      </c>
      <c r="E100" s="41"/>
      <c r="F100" s="129">
        <f t="shared" si="6"/>
        <v>487.41940401946044</v>
      </c>
      <c r="G100" s="129">
        <f t="shared" si="6"/>
        <v>488.99428238227421</v>
      </c>
      <c r="H100" s="41"/>
      <c r="I100" s="129">
        <f t="shared" si="7"/>
        <v>487.41940401946044</v>
      </c>
      <c r="J100" s="129">
        <f t="shared" si="7"/>
        <v>488.99428238227421</v>
      </c>
      <c r="K100" s="129">
        <f t="shared" si="7"/>
        <v>976.41368640173459</v>
      </c>
    </row>
    <row r="101" spans="1:11" ht="12" customHeight="1" x14ac:dyDescent="0.2">
      <c r="A101" s="97">
        <v>2014</v>
      </c>
      <c r="B101" s="129" t="str">
        <f t="shared" si="5"/>
        <v>-</v>
      </c>
      <c r="C101" s="129" t="str">
        <f t="shared" si="5"/>
        <v>-</v>
      </c>
      <c r="D101" s="129" t="str">
        <f t="shared" si="5"/>
        <v>-</v>
      </c>
      <c r="E101" s="41"/>
      <c r="F101" s="129">
        <f t="shared" si="6"/>
        <v>978.38507012934929</v>
      </c>
      <c r="G101" s="129">
        <f t="shared" si="6"/>
        <v>630.1149298706506</v>
      </c>
      <c r="H101" s="41"/>
      <c r="I101" s="129">
        <f t="shared" si="7"/>
        <v>978.38507012934929</v>
      </c>
      <c r="J101" s="129">
        <f t="shared" si="7"/>
        <v>630.1149298706506</v>
      </c>
      <c r="K101" s="129">
        <f t="shared" si="7"/>
        <v>1608.5</v>
      </c>
    </row>
    <row r="102" spans="1:11" ht="12" customHeight="1" x14ac:dyDescent="0.2">
      <c r="A102" s="97">
        <v>2015</v>
      </c>
      <c r="B102" s="129" t="str">
        <f t="shared" si="5"/>
        <v>-</v>
      </c>
      <c r="C102" s="129" t="str">
        <f t="shared" si="5"/>
        <v>-</v>
      </c>
      <c r="D102" s="129" t="str">
        <f t="shared" si="5"/>
        <v>-</v>
      </c>
      <c r="E102" s="41"/>
      <c r="F102" s="129">
        <f t="shared" si="6"/>
        <v>1049.8552385261223</v>
      </c>
      <c r="G102" s="129">
        <f t="shared" si="6"/>
        <v>1657.7131245259538</v>
      </c>
      <c r="H102" s="41"/>
      <c r="I102" s="129">
        <f t="shared" si="7"/>
        <v>1049.8552385261223</v>
      </c>
      <c r="J102" s="129">
        <f t="shared" si="7"/>
        <v>1657.7131245259538</v>
      </c>
      <c r="K102" s="129">
        <f t="shared" si="7"/>
        <v>2707.5683630520762</v>
      </c>
    </row>
    <row r="103" spans="1:11" ht="12" customHeight="1" x14ac:dyDescent="0.2">
      <c r="A103" s="97">
        <v>2016</v>
      </c>
      <c r="B103" s="129" t="str">
        <f t="shared" si="5"/>
        <v>-</v>
      </c>
      <c r="C103" s="129" t="str">
        <f t="shared" si="5"/>
        <v>-</v>
      </c>
      <c r="D103" s="129" t="str">
        <f t="shared" si="5"/>
        <v>-</v>
      </c>
      <c r="E103" s="41"/>
      <c r="F103" s="129">
        <f t="shared" si="6"/>
        <v>265.07004972096422</v>
      </c>
      <c r="G103" s="129">
        <f t="shared" si="6"/>
        <v>995.49440562645873</v>
      </c>
      <c r="H103" s="41"/>
      <c r="I103" s="129">
        <f t="shared" si="7"/>
        <v>265.07004972096422</v>
      </c>
      <c r="J103" s="129">
        <f t="shared" si="7"/>
        <v>995.49440562645873</v>
      </c>
      <c r="K103" s="129">
        <f t="shared" si="7"/>
        <v>1260.5644553474231</v>
      </c>
    </row>
    <row r="104" spans="1:11" ht="12" customHeight="1" x14ac:dyDescent="0.2">
      <c r="A104" s="97">
        <v>2017</v>
      </c>
      <c r="B104" s="129" t="str">
        <f t="shared" si="5"/>
        <v>-</v>
      </c>
      <c r="C104" s="129" t="str">
        <f t="shared" si="5"/>
        <v>-</v>
      </c>
      <c r="D104" s="129" t="str">
        <f t="shared" si="5"/>
        <v>-</v>
      </c>
      <c r="E104" s="41"/>
      <c r="F104" s="129">
        <f t="shared" si="6"/>
        <v>128.09401215907423</v>
      </c>
      <c r="G104" s="129">
        <f t="shared" si="6"/>
        <v>583.52135412410428</v>
      </c>
      <c r="H104" s="41"/>
      <c r="I104" s="129">
        <f t="shared" si="7"/>
        <v>128.09401215907423</v>
      </c>
      <c r="J104" s="129">
        <f t="shared" si="7"/>
        <v>583.52135412410428</v>
      </c>
      <c r="K104" s="129">
        <f t="shared" si="7"/>
        <v>711.61536628317845</v>
      </c>
    </row>
    <row r="105" spans="1:11" ht="12" customHeight="1" x14ac:dyDescent="0.2">
      <c r="A105" s="97">
        <v>2018</v>
      </c>
      <c r="B105" s="129" t="str">
        <f t="shared" si="5"/>
        <v>-</v>
      </c>
      <c r="C105" s="129" t="str">
        <f t="shared" si="5"/>
        <v>-</v>
      </c>
      <c r="D105" s="129" t="str">
        <f t="shared" si="5"/>
        <v>-</v>
      </c>
      <c r="E105" s="41"/>
      <c r="F105" s="129">
        <f t="shared" si="6"/>
        <v>196.46008876696766</v>
      </c>
      <c r="G105" s="129">
        <f t="shared" si="6"/>
        <v>1906.6794182371891</v>
      </c>
      <c r="H105" s="41"/>
      <c r="I105" s="129">
        <f t="shared" si="7"/>
        <v>196.46008876696766</v>
      </c>
      <c r="J105" s="129">
        <f t="shared" si="7"/>
        <v>1906.6794182371891</v>
      </c>
      <c r="K105" s="129">
        <f t="shared" si="7"/>
        <v>2103.1395070041567</v>
      </c>
    </row>
    <row r="106" spans="1:11" ht="12" customHeight="1" x14ac:dyDescent="0.2">
      <c r="A106" s="97">
        <v>2019</v>
      </c>
      <c r="B106" s="129" t="str">
        <f t="shared" si="5"/>
        <v>-</v>
      </c>
      <c r="C106" s="129" t="str">
        <f t="shared" si="5"/>
        <v>-</v>
      </c>
      <c r="D106" s="129" t="str">
        <f t="shared" si="5"/>
        <v>-</v>
      </c>
      <c r="E106" s="41"/>
      <c r="F106" s="129">
        <f t="shared" si="6"/>
        <v>233.4926950420776</v>
      </c>
      <c r="G106" s="129">
        <f t="shared" si="6"/>
        <v>1604.0073049579223</v>
      </c>
      <c r="H106" s="41"/>
      <c r="I106" s="129">
        <f t="shared" si="7"/>
        <v>233.4926950420776</v>
      </c>
      <c r="J106" s="129">
        <f t="shared" si="7"/>
        <v>1604.0073049579223</v>
      </c>
      <c r="K106" s="129">
        <f t="shared" si="7"/>
        <v>1837.5</v>
      </c>
    </row>
    <row r="107" spans="1:11" ht="12" customHeight="1" x14ac:dyDescent="0.2">
      <c r="A107" s="97">
        <v>2020</v>
      </c>
      <c r="B107" s="129" t="str">
        <f t="shared" si="5"/>
        <v>-</v>
      </c>
      <c r="C107" s="129" t="str">
        <f t="shared" si="5"/>
        <v>-</v>
      </c>
      <c r="D107" s="129" t="str">
        <f t="shared" si="5"/>
        <v>-</v>
      </c>
      <c r="E107" s="41"/>
      <c r="F107" s="129">
        <f t="shared" si="6"/>
        <v>268.12883796265214</v>
      </c>
      <c r="G107" s="129">
        <f t="shared" si="6"/>
        <v>1047.3894492808804</v>
      </c>
      <c r="H107" s="41"/>
      <c r="I107" s="129">
        <f t="shared" si="7"/>
        <v>268.12883796265214</v>
      </c>
      <c r="J107" s="129">
        <f t="shared" si="7"/>
        <v>1047.3894492808804</v>
      </c>
      <c r="K107" s="129">
        <f t="shared" si="7"/>
        <v>1315.5182872435325</v>
      </c>
    </row>
    <row r="108" spans="1:11" ht="12" customHeight="1" x14ac:dyDescent="0.2">
      <c r="A108" s="97">
        <v>2021</v>
      </c>
      <c r="B108" s="129" t="str">
        <f t="shared" si="5"/>
        <v>-</v>
      </c>
      <c r="C108" s="129" t="str">
        <f t="shared" si="5"/>
        <v>-</v>
      </c>
      <c r="D108" s="129" t="str">
        <f t="shared" si="5"/>
        <v>-</v>
      </c>
      <c r="E108" s="41"/>
      <c r="F108" s="129">
        <f t="shared" si="6"/>
        <v>364.46071598549116</v>
      </c>
      <c r="G108" s="129">
        <f t="shared" si="6"/>
        <v>800.08383846995434</v>
      </c>
      <c r="H108" s="41"/>
      <c r="I108" s="129">
        <f t="shared" si="7"/>
        <v>364.46071598549116</v>
      </c>
      <c r="J108" s="129">
        <f t="shared" si="7"/>
        <v>800.08383846995434</v>
      </c>
      <c r="K108" s="129">
        <f t="shared" si="7"/>
        <v>1164.5445544554455</v>
      </c>
    </row>
    <row r="109" spans="1:11" ht="12" customHeight="1" x14ac:dyDescent="0.2">
      <c r="A109" s="97">
        <v>2022</v>
      </c>
      <c r="B109" s="129" t="str">
        <f t="shared" ref="B109:D110" si="8">B51</f>
        <v>-</v>
      </c>
      <c r="C109" s="129" t="str">
        <f t="shared" si="8"/>
        <v>-</v>
      </c>
      <c r="D109" s="129" t="str">
        <f t="shared" si="8"/>
        <v>-</v>
      </c>
      <c r="E109" s="41"/>
      <c r="F109" s="129">
        <f t="shared" ref="F109:G110" si="9">F51</f>
        <v>577.92145095726505</v>
      </c>
      <c r="G109" s="129">
        <f t="shared" si="9"/>
        <v>808.07854904273506</v>
      </c>
      <c r="H109" s="41"/>
      <c r="I109" s="129">
        <f t="shared" ref="I109:K110" si="10">I51</f>
        <v>577.92145095726505</v>
      </c>
      <c r="J109" s="129">
        <f t="shared" si="10"/>
        <v>808.07854904273506</v>
      </c>
      <c r="K109" s="129">
        <f t="shared" si="10"/>
        <v>1386</v>
      </c>
    </row>
    <row r="110" spans="1:11" ht="12" customHeight="1" x14ac:dyDescent="0.2">
      <c r="A110" s="97">
        <v>2023</v>
      </c>
      <c r="B110" s="129" t="str">
        <f t="shared" si="8"/>
        <v>-</v>
      </c>
      <c r="C110" s="129" t="str">
        <f t="shared" si="8"/>
        <v>-</v>
      </c>
      <c r="D110" s="129" t="str">
        <f t="shared" si="8"/>
        <v>-</v>
      </c>
      <c r="E110" s="41"/>
      <c r="F110" s="129" t="str">
        <f t="shared" si="9"/>
        <v>NA</v>
      </c>
      <c r="G110" s="129" t="str">
        <f t="shared" si="9"/>
        <v>NA</v>
      </c>
      <c r="H110" s="41"/>
      <c r="I110" s="129" t="str">
        <f t="shared" si="10"/>
        <v>NA</v>
      </c>
      <c r="J110" s="129" t="str">
        <f t="shared" si="10"/>
        <v>NA</v>
      </c>
      <c r="K110" s="129" t="str">
        <f t="shared" si="10"/>
        <v>NA</v>
      </c>
    </row>
    <row r="111" spans="1:11" ht="12" customHeight="1" x14ac:dyDescent="0.2">
      <c r="A111" s="25" t="s">
        <v>130</v>
      </c>
      <c r="B111" s="100"/>
      <c r="C111" s="100"/>
      <c r="D111" s="100"/>
      <c r="E111" s="100"/>
      <c r="F111" s="100" t="s">
        <v>802</v>
      </c>
      <c r="G111" s="87" t="s">
        <v>803</v>
      </c>
      <c r="H111" s="100"/>
      <c r="I111" s="100"/>
      <c r="J111" s="100"/>
      <c r="K111" s="100"/>
    </row>
    <row r="112" spans="1:11" ht="12" customHeight="1" x14ac:dyDescent="0.2">
      <c r="A112" s="970" t="str">
        <f>A54</f>
        <v>a/  River recreational catch of age-3 and older fish.</v>
      </c>
      <c r="B112" s="970"/>
      <c r="C112" s="970"/>
      <c r="D112" s="970"/>
      <c r="E112" s="970"/>
      <c r="F112" s="970"/>
      <c r="G112" s="970"/>
      <c r="H112" s="970"/>
      <c r="I112" s="970"/>
      <c r="J112" s="970"/>
      <c r="K112" s="970"/>
    </row>
    <row r="113" spans="1:11" ht="27" customHeight="1" x14ac:dyDescent="0.2">
      <c r="A113" s="962" t="str">
        <f>A55</f>
        <v>b/  Natural represents all natural-origin fish returning to the Hoko River, Supplemental represents all hatchery-origin fish returning to the Hoko River.</v>
      </c>
      <c r="B113" s="962"/>
      <c r="C113" s="962"/>
      <c r="D113" s="962"/>
      <c r="E113" s="962"/>
      <c r="F113" s="962"/>
      <c r="G113" s="962"/>
      <c r="H113" s="962"/>
      <c r="I113" s="962"/>
      <c r="J113" s="962"/>
      <c r="K113" s="962"/>
    </row>
    <row r="114" spans="1:11" ht="12" customHeight="1" x14ac:dyDescent="0.2">
      <c r="A114" s="962" t="str">
        <f>A56</f>
        <v>c/  Terminal run size estimates incomplete since inriver sport catch estimates are unavailable.</v>
      </c>
      <c r="B114" s="962"/>
      <c r="C114" s="962"/>
      <c r="D114" s="962"/>
      <c r="E114" s="962"/>
      <c r="F114" s="962"/>
      <c r="G114" s="962"/>
      <c r="H114" s="962"/>
      <c r="I114" s="962"/>
      <c r="J114" s="962"/>
      <c r="K114" s="962"/>
    </row>
    <row r="115" spans="1:11" ht="12" customHeight="1" x14ac:dyDescent="0.2">
      <c r="A115" s="962" t="str">
        <f>A58</f>
        <v>d/  Goal in terms of naturally spawning fish and includes supplementation production.</v>
      </c>
      <c r="B115" s="962"/>
      <c r="C115" s="962"/>
      <c r="D115" s="962"/>
      <c r="E115" s="962"/>
      <c r="F115" s="962"/>
      <c r="G115" s="962"/>
      <c r="H115" s="962"/>
      <c r="I115" s="962"/>
      <c r="J115" s="962"/>
      <c r="K115" s="962"/>
    </row>
    <row r="116" spans="1:11" ht="12" customHeight="1" x14ac:dyDescent="0.2">
      <c r="A116" s="962" t="str">
        <f>A59</f>
        <v>e/  Comanagers goal.  Not an FMP goal.</v>
      </c>
      <c r="B116" s="962"/>
      <c r="C116" s="962"/>
      <c r="D116" s="962"/>
      <c r="E116" s="962"/>
      <c r="F116" s="962"/>
      <c r="G116" s="962"/>
      <c r="H116" s="962"/>
      <c r="I116" s="962"/>
      <c r="J116" s="962"/>
      <c r="K116" s="962"/>
    </row>
    <row r="117" spans="1:11" ht="12" customHeight="1" x14ac:dyDescent="0.2">
      <c r="A117" s="962"/>
      <c r="B117" s="962"/>
      <c r="C117" s="962"/>
      <c r="D117" s="962"/>
      <c r="E117" s="962"/>
      <c r="F117" s="962"/>
      <c r="G117" s="962"/>
      <c r="H117" s="962"/>
      <c r="I117" s="962"/>
      <c r="J117" s="962"/>
      <c r="K117" s="962"/>
    </row>
  </sheetData>
  <mergeCells count="23">
    <mergeCell ref="A54:K54"/>
    <mergeCell ref="A55:K55"/>
    <mergeCell ref="A57:K57"/>
    <mergeCell ref="A58:K58"/>
    <mergeCell ref="A59:K59"/>
    <mergeCell ref="A1:K1"/>
    <mergeCell ref="B2:D2"/>
    <mergeCell ref="A3:A4"/>
    <mergeCell ref="C3:C4"/>
    <mergeCell ref="F3:G3"/>
    <mergeCell ref="I3:K3"/>
    <mergeCell ref="A87:K87"/>
    <mergeCell ref="B88:D88"/>
    <mergeCell ref="A89:A90"/>
    <mergeCell ref="C89:C90"/>
    <mergeCell ref="F89:G89"/>
    <mergeCell ref="I89:K89"/>
    <mergeCell ref="A117:K117"/>
    <mergeCell ref="A112:K112"/>
    <mergeCell ref="A113:K113"/>
    <mergeCell ref="A114:K114"/>
    <mergeCell ref="A115:K115"/>
    <mergeCell ref="A116:K116"/>
  </mergeCells>
  <pageMargins left="1" right="1" top="1" bottom="1" header="0.5" footer="0.5"/>
  <pageSetup orientation="landscape" r:id="rId1"/>
  <headerFooter alignWithMargins="0"/>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6459D-8CFF-42CF-AF2C-320162E70BAD}">
  <sheetPr codeName="Sheet40"/>
  <dimension ref="A1:I297"/>
  <sheetViews>
    <sheetView showGridLines="0" zoomScaleNormal="100" zoomScaleSheetLayoutView="80" workbookViewId="0">
      <pane ySplit="2" topLeftCell="A124" activePane="bottomLeft" state="frozen"/>
      <selection activeCell="J81" sqref="J81"/>
      <selection pane="bottomLeft" activeCell="C129" activeCellId="31" sqref="C5 C9 C13 C17 C21 C25 C29 C33 C37 C41 C45 C49 C53 C57 C61 C65 C69 C73 C77 C81 C85 C89 C93 C97 C101 C105 C109 C113 C117 C121 C125 C129"/>
    </sheetView>
  </sheetViews>
  <sheetFormatPr defaultColWidth="9.1796875" defaultRowHeight="12" customHeight="1" x14ac:dyDescent="0.2"/>
  <cols>
    <col min="1" max="1" width="11.81640625" style="732" customWidth="1"/>
    <col min="2" max="2" width="10.7265625" style="743" customWidth="1"/>
    <col min="3" max="3" width="17.1796875" style="750" customWidth="1"/>
    <col min="4" max="4" width="12.54296875" style="750" bestFit="1" customWidth="1"/>
    <col min="5" max="5" width="13.54296875" style="750" bestFit="1" customWidth="1"/>
    <col min="6" max="6" width="12.54296875" style="750" bestFit="1" customWidth="1"/>
    <col min="7" max="7" width="13.54296875" style="750" bestFit="1" customWidth="1"/>
    <col min="8" max="16384" width="9.1796875" style="720"/>
  </cols>
  <sheetData>
    <row r="1" spans="1:7" ht="12" customHeight="1" x14ac:dyDescent="0.2">
      <c r="A1" s="1060" t="s">
        <v>812</v>
      </c>
      <c r="B1" s="1060"/>
      <c r="C1" s="1060"/>
      <c r="D1" s="1060"/>
      <c r="E1" s="1060"/>
      <c r="F1" s="1060"/>
      <c r="G1" s="1060"/>
    </row>
    <row r="2" spans="1:7" ht="12" customHeight="1" x14ac:dyDescent="0.2">
      <c r="A2" s="721" t="s">
        <v>8</v>
      </c>
      <c r="B2" s="722" t="s">
        <v>813</v>
      </c>
      <c r="C2" s="723" t="s">
        <v>558</v>
      </c>
      <c r="D2" s="723" t="s">
        <v>814</v>
      </c>
      <c r="E2" s="723" t="s">
        <v>815</v>
      </c>
      <c r="F2" s="723" t="s">
        <v>674</v>
      </c>
      <c r="G2" s="723" t="s">
        <v>675</v>
      </c>
    </row>
    <row r="3" spans="1:7" ht="12" customHeight="1" x14ac:dyDescent="0.2">
      <c r="A3" s="724">
        <v>1971</v>
      </c>
      <c r="B3" s="725" t="s">
        <v>354</v>
      </c>
      <c r="C3" s="726">
        <v>138466</v>
      </c>
      <c r="D3" s="726">
        <v>447380</v>
      </c>
      <c r="E3" s="726">
        <v>2389593</v>
      </c>
      <c r="F3" s="726">
        <v>124119</v>
      </c>
      <c r="G3" s="726">
        <v>3041087</v>
      </c>
    </row>
    <row r="4" spans="1:7" ht="12" customHeight="1" x14ac:dyDescent="0.2">
      <c r="A4" s="724"/>
      <c r="B4" s="727" t="s">
        <v>816</v>
      </c>
      <c r="C4" s="728">
        <v>27553</v>
      </c>
      <c r="D4" s="728">
        <v>107714</v>
      </c>
      <c r="E4" s="728">
        <v>88846</v>
      </c>
      <c r="F4" s="728">
        <v>27275</v>
      </c>
      <c r="G4" s="728">
        <v>22016</v>
      </c>
    </row>
    <row r="5" spans="1:7" ht="12" customHeight="1" x14ac:dyDescent="0.2">
      <c r="A5" s="724"/>
      <c r="B5" s="725" t="s">
        <v>817</v>
      </c>
      <c r="C5" s="729">
        <v>166019</v>
      </c>
      <c r="D5" s="729">
        <v>555094</v>
      </c>
      <c r="E5" s="729">
        <v>2478439</v>
      </c>
      <c r="F5" s="729">
        <v>151394</v>
      </c>
      <c r="G5" s="729">
        <v>3063103</v>
      </c>
    </row>
    <row r="6" spans="1:7" ht="6.65" customHeight="1" x14ac:dyDescent="0.2">
      <c r="A6" s="724"/>
      <c r="B6" s="730"/>
      <c r="C6" s="731"/>
      <c r="D6" s="731"/>
      <c r="E6" s="731"/>
      <c r="F6" s="731"/>
      <c r="G6" s="731"/>
    </row>
    <row r="7" spans="1:7" ht="12" customHeight="1" x14ac:dyDescent="0.2">
      <c r="A7" s="724">
        <v>1972</v>
      </c>
      <c r="B7" s="725" t="s">
        <v>354</v>
      </c>
      <c r="C7" s="726">
        <v>83431</v>
      </c>
      <c r="D7" s="726">
        <v>452958</v>
      </c>
      <c r="E7" s="726">
        <v>118</v>
      </c>
      <c r="F7" s="726">
        <v>735764</v>
      </c>
      <c r="G7" s="726">
        <v>1126336</v>
      </c>
    </row>
    <row r="8" spans="1:7" ht="12" customHeight="1" x14ac:dyDescent="0.2">
      <c r="A8" s="724"/>
      <c r="B8" s="727" t="s">
        <v>816</v>
      </c>
      <c r="C8" s="728">
        <v>39870</v>
      </c>
      <c r="D8" s="728">
        <v>99757</v>
      </c>
      <c r="E8" s="728">
        <v>17</v>
      </c>
      <c r="F8" s="728">
        <v>52404</v>
      </c>
      <c r="G8" s="728">
        <v>18688</v>
      </c>
    </row>
    <row r="9" spans="1:7" ht="12" customHeight="1" x14ac:dyDescent="0.2">
      <c r="A9" s="724"/>
      <c r="B9" s="725" t="s">
        <v>817</v>
      </c>
      <c r="C9" s="729">
        <v>123301</v>
      </c>
      <c r="D9" s="729">
        <v>552715</v>
      </c>
      <c r="E9" s="729">
        <v>135</v>
      </c>
      <c r="F9" s="729">
        <v>788168</v>
      </c>
      <c r="G9" s="729">
        <v>1145024</v>
      </c>
    </row>
    <row r="10" spans="1:7" ht="6.65" customHeight="1" x14ac:dyDescent="0.2">
      <c r="A10" s="724"/>
      <c r="B10" s="730"/>
      <c r="C10" s="731"/>
      <c r="D10" s="731"/>
      <c r="E10" s="731"/>
      <c r="F10" s="731"/>
      <c r="G10" s="731"/>
    </row>
    <row r="11" spans="1:7" ht="12" customHeight="1" x14ac:dyDescent="0.2">
      <c r="A11" s="724">
        <v>1973</v>
      </c>
      <c r="B11" s="725" t="s">
        <v>354</v>
      </c>
      <c r="C11" s="726">
        <v>94161</v>
      </c>
      <c r="D11" s="726">
        <v>684313</v>
      </c>
      <c r="E11" s="726">
        <v>2247243</v>
      </c>
      <c r="F11" s="726">
        <v>462367</v>
      </c>
      <c r="G11" s="726">
        <v>2616114</v>
      </c>
    </row>
    <row r="12" spans="1:7" ht="12" customHeight="1" x14ac:dyDescent="0.2">
      <c r="A12" s="724"/>
      <c r="B12" s="727" t="s">
        <v>816</v>
      </c>
      <c r="C12" s="728">
        <v>47868</v>
      </c>
      <c r="D12" s="728">
        <v>119932</v>
      </c>
      <c r="E12" s="728">
        <v>116058</v>
      </c>
      <c r="F12" s="728">
        <v>72694</v>
      </c>
      <c r="G12" s="728">
        <v>58924</v>
      </c>
    </row>
    <row r="13" spans="1:7" ht="12" customHeight="1" x14ac:dyDescent="0.2">
      <c r="A13" s="724"/>
      <c r="B13" s="725" t="s">
        <v>817</v>
      </c>
      <c r="C13" s="729">
        <v>142029</v>
      </c>
      <c r="D13" s="729">
        <v>804245</v>
      </c>
      <c r="E13" s="729">
        <v>2363301</v>
      </c>
      <c r="F13" s="729">
        <v>535061</v>
      </c>
      <c r="G13" s="729">
        <v>2675038</v>
      </c>
    </row>
    <row r="14" spans="1:7" ht="6.65" customHeight="1" x14ac:dyDescent="0.2">
      <c r="A14" s="724"/>
      <c r="B14" s="730"/>
      <c r="C14" s="731"/>
      <c r="D14" s="731"/>
      <c r="E14" s="731"/>
      <c r="F14" s="731"/>
      <c r="G14" s="731"/>
    </row>
    <row r="15" spans="1:7" ht="12" customHeight="1" x14ac:dyDescent="0.2">
      <c r="A15" s="724">
        <v>1974</v>
      </c>
      <c r="B15" s="725" t="s">
        <v>354</v>
      </c>
      <c r="C15" s="726">
        <v>80173</v>
      </c>
      <c r="D15" s="726">
        <v>494386</v>
      </c>
      <c r="E15" s="726">
        <v>152</v>
      </c>
      <c r="F15" s="726">
        <v>229809</v>
      </c>
      <c r="G15" s="726">
        <v>2452140</v>
      </c>
    </row>
    <row r="16" spans="1:7" ht="12" customHeight="1" x14ac:dyDescent="0.2">
      <c r="A16" s="724"/>
      <c r="B16" s="727" t="s">
        <v>816</v>
      </c>
      <c r="C16" s="728">
        <v>67492</v>
      </c>
      <c r="D16" s="728">
        <v>382252</v>
      </c>
      <c r="E16" s="728">
        <v>15</v>
      </c>
      <c r="F16" s="728">
        <v>166343</v>
      </c>
      <c r="G16" s="728">
        <v>33170</v>
      </c>
    </row>
    <row r="17" spans="1:7" ht="12" customHeight="1" x14ac:dyDescent="0.2">
      <c r="A17" s="724"/>
      <c r="B17" s="725" t="s">
        <v>817</v>
      </c>
      <c r="C17" s="729">
        <v>147665</v>
      </c>
      <c r="D17" s="729">
        <v>876638</v>
      </c>
      <c r="E17" s="729">
        <v>167</v>
      </c>
      <c r="F17" s="729">
        <v>396152</v>
      </c>
      <c r="G17" s="729">
        <v>2485310</v>
      </c>
    </row>
    <row r="18" spans="1:7" ht="6.65" customHeight="1" x14ac:dyDescent="0.2">
      <c r="A18" s="724"/>
      <c r="B18" s="730"/>
      <c r="C18" s="731"/>
      <c r="D18" s="731"/>
      <c r="E18" s="731"/>
      <c r="F18" s="731"/>
      <c r="G18" s="731"/>
    </row>
    <row r="19" spans="1:7" ht="12" customHeight="1" x14ac:dyDescent="0.2">
      <c r="A19" s="724">
        <v>1975</v>
      </c>
      <c r="B19" s="725" t="s">
        <v>354</v>
      </c>
      <c r="C19" s="726">
        <v>130431</v>
      </c>
      <c r="D19" s="726">
        <v>550296</v>
      </c>
      <c r="E19" s="726">
        <v>1225965</v>
      </c>
      <c r="F19" s="726">
        <v>103084</v>
      </c>
      <c r="G19" s="726">
        <v>1558241</v>
      </c>
    </row>
    <row r="20" spans="1:7" ht="12" customHeight="1" x14ac:dyDescent="0.2">
      <c r="A20" s="724"/>
      <c r="B20" s="727" t="s">
        <v>816</v>
      </c>
      <c r="C20" s="728">
        <v>105579</v>
      </c>
      <c r="D20" s="728">
        <v>414061</v>
      </c>
      <c r="E20" s="728">
        <v>104156</v>
      </c>
      <c r="F20" s="728">
        <v>72614</v>
      </c>
      <c r="G20" s="728">
        <v>58329</v>
      </c>
    </row>
    <row r="21" spans="1:7" ht="12" customHeight="1" x14ac:dyDescent="0.2">
      <c r="A21" s="724"/>
      <c r="B21" s="725" t="s">
        <v>817</v>
      </c>
      <c r="C21" s="729">
        <v>236010</v>
      </c>
      <c r="D21" s="729">
        <v>964357</v>
      </c>
      <c r="E21" s="729">
        <v>1330121</v>
      </c>
      <c r="F21" s="729">
        <v>175698</v>
      </c>
      <c r="G21" s="729">
        <v>1616570</v>
      </c>
    </row>
    <row r="22" spans="1:7" ht="6.65" customHeight="1" x14ac:dyDescent="0.2">
      <c r="A22" s="724"/>
      <c r="B22" s="730"/>
      <c r="C22" s="731"/>
      <c r="D22" s="731"/>
      <c r="E22" s="731"/>
      <c r="F22" s="731"/>
      <c r="G22" s="731"/>
    </row>
    <row r="23" spans="1:7" ht="12" customHeight="1" x14ac:dyDescent="0.2">
      <c r="A23" s="724">
        <v>1976</v>
      </c>
      <c r="B23" s="725" t="s">
        <v>354</v>
      </c>
      <c r="C23" s="726">
        <v>91145</v>
      </c>
      <c r="D23" s="726">
        <v>376123</v>
      </c>
      <c r="E23" s="726">
        <v>103</v>
      </c>
      <c r="F23" s="726">
        <v>477880</v>
      </c>
      <c r="G23" s="726">
        <v>1222954</v>
      </c>
    </row>
    <row r="24" spans="1:7" ht="12" customHeight="1" x14ac:dyDescent="0.2">
      <c r="A24" s="724"/>
      <c r="B24" s="727" t="s">
        <v>816</v>
      </c>
      <c r="C24" s="728">
        <v>133532</v>
      </c>
      <c r="D24" s="728">
        <v>295936</v>
      </c>
      <c r="E24" s="728">
        <v>16</v>
      </c>
      <c r="F24" s="728">
        <v>280087</v>
      </c>
      <c r="G24" s="728">
        <v>95549</v>
      </c>
    </row>
    <row r="25" spans="1:7" ht="12" customHeight="1" x14ac:dyDescent="0.2">
      <c r="A25" s="724"/>
      <c r="B25" s="725" t="s">
        <v>817</v>
      </c>
      <c r="C25" s="729">
        <v>224677</v>
      </c>
      <c r="D25" s="729">
        <v>672059</v>
      </c>
      <c r="E25" s="729">
        <v>119</v>
      </c>
      <c r="F25" s="729">
        <v>757967</v>
      </c>
      <c r="G25" s="729">
        <v>1318503</v>
      </c>
    </row>
    <row r="26" spans="1:7" ht="6.65" customHeight="1" x14ac:dyDescent="0.2">
      <c r="A26" s="724"/>
      <c r="B26" s="730"/>
      <c r="C26" s="731"/>
      <c r="D26" s="731"/>
      <c r="E26" s="731"/>
      <c r="F26" s="731"/>
      <c r="G26" s="731"/>
    </row>
    <row r="27" spans="1:7" ht="12" customHeight="1" x14ac:dyDescent="0.2">
      <c r="A27" s="724">
        <v>1977</v>
      </c>
      <c r="B27" s="725" t="s">
        <v>354</v>
      </c>
      <c r="C27" s="726">
        <v>136473</v>
      </c>
      <c r="D27" s="726">
        <v>556388</v>
      </c>
      <c r="E27" s="726">
        <v>1858947</v>
      </c>
      <c r="F27" s="726">
        <v>279788</v>
      </c>
      <c r="G27" s="726">
        <v>1473453</v>
      </c>
    </row>
    <row r="28" spans="1:7" ht="12" customHeight="1" x14ac:dyDescent="0.2">
      <c r="A28" s="724"/>
      <c r="B28" s="727" t="s">
        <v>816</v>
      </c>
      <c r="C28" s="728">
        <v>117222</v>
      </c>
      <c r="D28" s="728">
        <v>449077</v>
      </c>
      <c r="E28" s="728">
        <v>175227</v>
      </c>
      <c r="F28" s="728">
        <v>176303</v>
      </c>
      <c r="G28" s="728">
        <v>365726</v>
      </c>
    </row>
    <row r="29" spans="1:7" ht="12" customHeight="1" x14ac:dyDescent="0.2">
      <c r="A29" s="724"/>
      <c r="B29" s="725" t="s">
        <v>817</v>
      </c>
      <c r="C29" s="729">
        <v>253695</v>
      </c>
      <c r="D29" s="729">
        <v>1005465</v>
      </c>
      <c r="E29" s="729">
        <v>2034174</v>
      </c>
      <c r="F29" s="729">
        <v>456091</v>
      </c>
      <c r="G29" s="729">
        <v>1839179</v>
      </c>
    </row>
    <row r="30" spans="1:7" ht="6.65" customHeight="1" x14ac:dyDescent="0.2">
      <c r="A30" s="724"/>
      <c r="B30" s="730"/>
      <c r="C30" s="731"/>
      <c r="D30" s="731"/>
      <c r="E30" s="731"/>
      <c r="F30" s="731"/>
      <c r="G30" s="731"/>
    </row>
    <row r="31" spans="1:7" ht="12" customHeight="1" x14ac:dyDescent="0.2">
      <c r="A31" s="724">
        <v>1978</v>
      </c>
      <c r="B31" s="725" t="s">
        <v>354</v>
      </c>
      <c r="C31" s="726">
        <v>121156</v>
      </c>
      <c r="D31" s="726">
        <v>383391</v>
      </c>
      <c r="E31" s="726">
        <v>208</v>
      </c>
      <c r="F31" s="726">
        <v>751661</v>
      </c>
      <c r="G31" s="726">
        <v>1137584</v>
      </c>
    </row>
    <row r="32" spans="1:7" ht="12" customHeight="1" x14ac:dyDescent="0.2">
      <c r="A32" s="724"/>
      <c r="B32" s="727" t="s">
        <v>816</v>
      </c>
      <c r="C32" s="728">
        <v>137939</v>
      </c>
      <c r="D32" s="728">
        <v>440148</v>
      </c>
      <c r="E32" s="728">
        <v>69</v>
      </c>
      <c r="F32" s="728">
        <v>480530</v>
      </c>
      <c r="G32" s="728">
        <v>235192</v>
      </c>
    </row>
    <row r="33" spans="1:7" ht="12" customHeight="1" x14ac:dyDescent="0.2">
      <c r="A33" s="724"/>
      <c r="B33" s="725" t="s">
        <v>817</v>
      </c>
      <c r="C33" s="729">
        <v>259095</v>
      </c>
      <c r="D33" s="729">
        <v>823539</v>
      </c>
      <c r="E33" s="729">
        <v>277</v>
      </c>
      <c r="F33" s="729">
        <v>1232191</v>
      </c>
      <c r="G33" s="729">
        <v>1372776</v>
      </c>
    </row>
    <row r="34" spans="1:7" ht="6.65" customHeight="1" x14ac:dyDescent="0.2">
      <c r="A34" s="724"/>
      <c r="B34" s="730"/>
      <c r="C34" s="731"/>
      <c r="D34" s="731"/>
      <c r="E34" s="731"/>
      <c r="F34" s="731"/>
      <c r="G34" s="731"/>
    </row>
    <row r="35" spans="1:7" ht="12" customHeight="1" x14ac:dyDescent="0.2">
      <c r="A35" s="724">
        <v>1979</v>
      </c>
      <c r="B35" s="725" t="s">
        <v>354</v>
      </c>
      <c r="C35" s="726">
        <v>78585</v>
      </c>
      <c r="D35" s="726">
        <v>276691</v>
      </c>
      <c r="E35" s="726">
        <v>3393332</v>
      </c>
      <c r="F35" s="726">
        <v>21880</v>
      </c>
      <c r="G35" s="726">
        <v>1372675</v>
      </c>
    </row>
    <row r="36" spans="1:7" ht="12" customHeight="1" x14ac:dyDescent="0.2">
      <c r="A36" s="724"/>
      <c r="B36" s="727" t="s">
        <v>816</v>
      </c>
      <c r="C36" s="728">
        <v>121766</v>
      </c>
      <c r="D36" s="728">
        <v>484350</v>
      </c>
      <c r="E36" s="728">
        <v>753614</v>
      </c>
      <c r="F36" s="728">
        <v>102706</v>
      </c>
      <c r="G36" s="728">
        <v>424268</v>
      </c>
    </row>
    <row r="37" spans="1:7" ht="12" customHeight="1" x14ac:dyDescent="0.2">
      <c r="A37" s="724"/>
      <c r="B37" s="725" t="s">
        <v>817</v>
      </c>
      <c r="C37" s="729">
        <v>200351</v>
      </c>
      <c r="D37" s="729">
        <v>761041</v>
      </c>
      <c r="E37" s="729">
        <v>4146946</v>
      </c>
      <c r="F37" s="729">
        <v>124586</v>
      </c>
      <c r="G37" s="729">
        <v>1796943</v>
      </c>
    </row>
    <row r="38" spans="1:7" ht="6.65" customHeight="1" x14ac:dyDescent="0.2">
      <c r="A38" s="724"/>
      <c r="B38" s="730"/>
      <c r="C38" s="731"/>
      <c r="D38" s="731"/>
      <c r="E38" s="731"/>
      <c r="F38" s="731"/>
      <c r="G38" s="731"/>
    </row>
    <row r="39" spans="1:7" ht="12" customHeight="1" x14ac:dyDescent="0.2">
      <c r="A39" s="724">
        <v>1980</v>
      </c>
      <c r="B39" s="725" t="s">
        <v>354</v>
      </c>
      <c r="C39" s="726">
        <v>90370</v>
      </c>
      <c r="D39" s="726">
        <v>475322</v>
      </c>
      <c r="E39" s="726">
        <v>210</v>
      </c>
      <c r="F39" s="726">
        <v>508086</v>
      </c>
      <c r="G39" s="726">
        <v>271351</v>
      </c>
    </row>
    <row r="40" spans="1:7" ht="12" customHeight="1" x14ac:dyDescent="0.2">
      <c r="A40" s="724"/>
      <c r="B40" s="727" t="s">
        <v>816</v>
      </c>
      <c r="C40" s="728">
        <v>167501</v>
      </c>
      <c r="D40" s="728">
        <v>793232</v>
      </c>
      <c r="E40" s="728">
        <v>227</v>
      </c>
      <c r="F40" s="728">
        <v>440658</v>
      </c>
      <c r="G40" s="728">
        <v>268118</v>
      </c>
    </row>
    <row r="41" spans="1:7" ht="12" customHeight="1" x14ac:dyDescent="0.2">
      <c r="A41" s="724"/>
      <c r="B41" s="725" t="s">
        <v>817</v>
      </c>
      <c r="C41" s="729">
        <v>257871</v>
      </c>
      <c r="D41" s="729">
        <v>1268554</v>
      </c>
      <c r="E41" s="729">
        <v>437</v>
      </c>
      <c r="F41" s="729">
        <v>948744</v>
      </c>
      <c r="G41" s="729">
        <v>539469</v>
      </c>
    </row>
    <row r="42" spans="1:7" ht="6.65" customHeight="1" x14ac:dyDescent="0.2">
      <c r="A42" s="724"/>
      <c r="B42" s="730"/>
      <c r="C42" s="731"/>
      <c r="D42" s="731"/>
      <c r="E42" s="731"/>
      <c r="F42" s="731"/>
      <c r="G42" s="731"/>
    </row>
    <row r="43" spans="1:7" ht="12" customHeight="1" x14ac:dyDescent="0.2">
      <c r="A43" s="724">
        <v>1981</v>
      </c>
      <c r="B43" s="725" t="s">
        <v>354</v>
      </c>
      <c r="C43" s="726">
        <v>76737</v>
      </c>
      <c r="D43" s="726">
        <v>276566</v>
      </c>
      <c r="E43" s="726">
        <v>2726306</v>
      </c>
      <c r="F43" s="726">
        <v>222705</v>
      </c>
      <c r="G43" s="726">
        <v>755789</v>
      </c>
    </row>
    <row r="44" spans="1:7" ht="12" customHeight="1" x14ac:dyDescent="0.2">
      <c r="A44" s="724"/>
      <c r="B44" s="727" t="s">
        <v>816</v>
      </c>
      <c r="C44" s="728">
        <v>153323</v>
      </c>
      <c r="D44" s="728">
        <v>468222</v>
      </c>
      <c r="E44" s="728">
        <v>1172665</v>
      </c>
      <c r="F44" s="728">
        <v>274248</v>
      </c>
      <c r="G44" s="728">
        <v>549075</v>
      </c>
    </row>
    <row r="45" spans="1:7" ht="12" customHeight="1" x14ac:dyDescent="0.2">
      <c r="A45" s="724"/>
      <c r="B45" s="725" t="s">
        <v>817</v>
      </c>
      <c r="C45" s="729">
        <v>230060</v>
      </c>
      <c r="D45" s="729">
        <v>744788</v>
      </c>
      <c r="E45" s="729">
        <v>3898971</v>
      </c>
      <c r="F45" s="729">
        <v>496953</v>
      </c>
      <c r="G45" s="729">
        <v>1304864</v>
      </c>
    </row>
    <row r="46" spans="1:7" ht="6.65" customHeight="1" x14ac:dyDescent="0.2">
      <c r="A46" s="724"/>
      <c r="B46" s="730"/>
      <c r="C46" s="731"/>
      <c r="D46" s="731"/>
      <c r="E46" s="731"/>
      <c r="F46" s="731"/>
      <c r="G46" s="731"/>
    </row>
    <row r="47" spans="1:7" ht="12" customHeight="1" x14ac:dyDescent="0.2">
      <c r="A47" s="724">
        <v>1982</v>
      </c>
      <c r="B47" s="725" t="s">
        <v>354</v>
      </c>
      <c r="C47" s="726">
        <v>87496</v>
      </c>
      <c r="D47" s="726">
        <v>394632</v>
      </c>
      <c r="E47" s="726">
        <v>9</v>
      </c>
      <c r="F47" s="726">
        <v>531353</v>
      </c>
      <c r="G47" s="726">
        <v>1476032</v>
      </c>
    </row>
    <row r="48" spans="1:7" ht="12" customHeight="1" x14ac:dyDescent="0.2">
      <c r="A48" s="724"/>
      <c r="B48" s="727" t="s">
        <v>816</v>
      </c>
      <c r="C48" s="728">
        <v>142040</v>
      </c>
      <c r="D48" s="728">
        <v>747178</v>
      </c>
      <c r="E48" s="728">
        <v>43</v>
      </c>
      <c r="F48" s="728">
        <v>445803</v>
      </c>
      <c r="G48" s="728">
        <v>1392153</v>
      </c>
    </row>
    <row r="49" spans="1:7" ht="12" customHeight="1" x14ac:dyDescent="0.2">
      <c r="A49" s="724"/>
      <c r="B49" s="725" t="s">
        <v>817</v>
      </c>
      <c r="C49" s="729">
        <v>229536</v>
      </c>
      <c r="D49" s="729">
        <v>1141810</v>
      </c>
      <c r="E49" s="729">
        <v>52</v>
      </c>
      <c r="F49" s="729">
        <v>977156</v>
      </c>
      <c r="G49" s="729">
        <v>2868185</v>
      </c>
    </row>
    <row r="50" spans="1:7" ht="6.65" customHeight="1" x14ac:dyDescent="0.2">
      <c r="A50" s="724"/>
      <c r="B50" s="730"/>
      <c r="C50" s="731"/>
      <c r="D50" s="731"/>
      <c r="E50" s="731"/>
      <c r="F50" s="731"/>
      <c r="G50" s="731"/>
    </row>
    <row r="51" spans="1:7" ht="12" customHeight="1" x14ac:dyDescent="0.2">
      <c r="A51" s="724">
        <v>1983</v>
      </c>
      <c r="B51" s="725" t="s">
        <v>354</v>
      </c>
      <c r="C51" s="726">
        <v>49931</v>
      </c>
      <c r="D51" s="726">
        <v>339894</v>
      </c>
      <c r="E51" s="726">
        <v>1045647</v>
      </c>
      <c r="F51" s="726">
        <v>208841</v>
      </c>
      <c r="G51" s="726">
        <v>180716</v>
      </c>
    </row>
    <row r="52" spans="1:7" ht="12" customHeight="1" x14ac:dyDescent="0.2">
      <c r="B52" s="727" t="s">
        <v>816</v>
      </c>
      <c r="C52" s="728">
        <v>147706</v>
      </c>
      <c r="D52" s="728">
        <v>584102</v>
      </c>
      <c r="E52" s="728">
        <v>800796</v>
      </c>
      <c r="F52" s="728">
        <v>270922</v>
      </c>
      <c r="G52" s="728">
        <v>219765</v>
      </c>
    </row>
    <row r="53" spans="1:7" ht="12" customHeight="1" x14ac:dyDescent="0.2">
      <c r="B53" s="725" t="s">
        <v>817</v>
      </c>
      <c r="C53" s="726">
        <v>197637</v>
      </c>
      <c r="D53" s="726">
        <v>923996</v>
      </c>
      <c r="E53" s="726">
        <v>1846443</v>
      </c>
      <c r="F53" s="726">
        <v>479763</v>
      </c>
      <c r="G53" s="726">
        <v>400481</v>
      </c>
    </row>
    <row r="54" spans="1:7" ht="6.65" customHeight="1" x14ac:dyDescent="0.2">
      <c r="B54" s="725"/>
      <c r="C54" s="726"/>
      <c r="D54" s="726"/>
      <c r="E54" s="726"/>
      <c r="F54" s="726"/>
      <c r="G54" s="726"/>
    </row>
    <row r="55" spans="1:7" ht="12" customHeight="1" x14ac:dyDescent="0.2">
      <c r="A55" s="724">
        <v>1984</v>
      </c>
      <c r="B55" s="725" t="s">
        <v>354</v>
      </c>
      <c r="C55" s="726">
        <v>75538</v>
      </c>
      <c r="D55" s="726">
        <v>297486</v>
      </c>
      <c r="E55" s="726">
        <v>8</v>
      </c>
      <c r="F55" s="726">
        <v>322810</v>
      </c>
      <c r="G55" s="726">
        <v>854070</v>
      </c>
    </row>
    <row r="56" spans="1:7" ht="12" customHeight="1" x14ac:dyDescent="0.2">
      <c r="B56" s="727" t="s">
        <v>816</v>
      </c>
      <c r="C56" s="728">
        <v>166418</v>
      </c>
      <c r="D56" s="728">
        <v>510832</v>
      </c>
      <c r="E56" s="728">
        <v>53</v>
      </c>
      <c r="F56" s="728">
        <v>401777</v>
      </c>
      <c r="G56" s="728">
        <v>850318</v>
      </c>
    </row>
    <row r="57" spans="1:7" ht="12" customHeight="1" x14ac:dyDescent="0.2">
      <c r="B57" s="725" t="s">
        <v>817</v>
      </c>
      <c r="C57" s="726">
        <v>241956</v>
      </c>
      <c r="D57" s="726">
        <v>808318</v>
      </c>
      <c r="E57" s="726">
        <v>61</v>
      </c>
      <c r="F57" s="726">
        <v>724587</v>
      </c>
      <c r="G57" s="726">
        <v>1704388</v>
      </c>
    </row>
    <row r="58" spans="1:7" ht="6.65" customHeight="1" x14ac:dyDescent="0.2">
      <c r="B58" s="725"/>
      <c r="C58" s="726"/>
      <c r="D58" s="726"/>
      <c r="E58" s="726"/>
      <c r="F58" s="726"/>
      <c r="G58" s="726"/>
    </row>
    <row r="59" spans="1:7" ht="12" customHeight="1" x14ac:dyDescent="0.2">
      <c r="A59" s="724">
        <v>1985</v>
      </c>
      <c r="B59" s="725" t="s">
        <v>354</v>
      </c>
      <c r="C59" s="726">
        <v>74966</v>
      </c>
      <c r="D59" s="726">
        <v>422047</v>
      </c>
      <c r="E59" s="726">
        <v>2002285</v>
      </c>
      <c r="F59" s="726">
        <v>558102</v>
      </c>
      <c r="G59" s="726">
        <v>1375777</v>
      </c>
    </row>
    <row r="60" spans="1:7" ht="12" customHeight="1" x14ac:dyDescent="0.2">
      <c r="B60" s="727" t="s">
        <v>816</v>
      </c>
      <c r="C60" s="728">
        <v>170342</v>
      </c>
      <c r="D60" s="728">
        <v>730872</v>
      </c>
      <c r="E60" s="728">
        <v>2173141</v>
      </c>
      <c r="F60" s="728">
        <v>547004</v>
      </c>
      <c r="G60" s="728">
        <v>1550731</v>
      </c>
    </row>
    <row r="61" spans="1:7" ht="12" customHeight="1" x14ac:dyDescent="0.2">
      <c r="B61" s="725" t="s">
        <v>817</v>
      </c>
      <c r="C61" s="726">
        <v>245308</v>
      </c>
      <c r="D61" s="726">
        <v>1152919</v>
      </c>
      <c r="E61" s="726">
        <v>4175426</v>
      </c>
      <c r="F61" s="726">
        <v>1105106</v>
      </c>
      <c r="G61" s="726">
        <v>2926508</v>
      </c>
    </row>
    <row r="62" spans="1:7" ht="6.65" customHeight="1" x14ac:dyDescent="0.2">
      <c r="B62" s="725"/>
      <c r="C62" s="726"/>
      <c r="D62" s="726"/>
      <c r="E62" s="726"/>
      <c r="F62" s="726"/>
      <c r="G62" s="726"/>
    </row>
    <row r="63" spans="1:7" ht="12" customHeight="1" x14ac:dyDescent="0.2">
      <c r="A63" s="724">
        <v>1986</v>
      </c>
      <c r="B63" s="725" t="s">
        <v>354</v>
      </c>
      <c r="C63" s="726">
        <v>73521</v>
      </c>
      <c r="D63" s="726">
        <v>493454</v>
      </c>
      <c r="E63" s="726">
        <v>18</v>
      </c>
      <c r="F63" s="726">
        <v>505694</v>
      </c>
      <c r="G63" s="726">
        <v>1393964</v>
      </c>
    </row>
    <row r="64" spans="1:7" ht="12" customHeight="1" x14ac:dyDescent="0.2">
      <c r="B64" s="727" t="s">
        <v>816</v>
      </c>
      <c r="C64" s="728">
        <v>150439</v>
      </c>
      <c r="D64" s="728">
        <v>865943</v>
      </c>
      <c r="E64" s="728">
        <v>93</v>
      </c>
      <c r="F64" s="728">
        <v>650284</v>
      </c>
      <c r="G64" s="728">
        <v>1357374</v>
      </c>
    </row>
    <row r="65" spans="1:7" ht="12" customHeight="1" x14ac:dyDescent="0.2">
      <c r="B65" s="725" t="s">
        <v>817</v>
      </c>
      <c r="C65" s="726">
        <v>223960</v>
      </c>
      <c r="D65" s="726">
        <v>1359397</v>
      </c>
      <c r="E65" s="726">
        <v>111</v>
      </c>
      <c r="F65" s="726">
        <v>1155978</v>
      </c>
      <c r="G65" s="726">
        <v>2751338</v>
      </c>
    </row>
    <row r="66" spans="1:7" ht="6.65" customHeight="1" x14ac:dyDescent="0.2">
      <c r="B66" s="725"/>
      <c r="C66" s="726"/>
      <c r="D66" s="726"/>
      <c r="E66" s="726"/>
      <c r="F66" s="726"/>
      <c r="G66" s="726"/>
    </row>
    <row r="67" spans="1:7" ht="12" customHeight="1" x14ac:dyDescent="0.2">
      <c r="A67" s="724">
        <v>1987</v>
      </c>
      <c r="B67" s="725" t="s">
        <v>354</v>
      </c>
      <c r="C67" s="726">
        <v>57270</v>
      </c>
      <c r="D67" s="726">
        <v>664011</v>
      </c>
      <c r="E67" s="726">
        <v>963319</v>
      </c>
      <c r="F67" s="726">
        <v>597292</v>
      </c>
      <c r="G67" s="726">
        <v>971322</v>
      </c>
    </row>
    <row r="68" spans="1:7" ht="12" customHeight="1" x14ac:dyDescent="0.2">
      <c r="B68" s="727" t="s">
        <v>816</v>
      </c>
      <c r="C68" s="728">
        <v>155789</v>
      </c>
      <c r="D68" s="728">
        <v>1119494</v>
      </c>
      <c r="E68" s="728">
        <v>1106441</v>
      </c>
      <c r="F68" s="728">
        <v>704632</v>
      </c>
      <c r="G68" s="728">
        <v>974733</v>
      </c>
    </row>
    <row r="69" spans="1:7" ht="12" customHeight="1" x14ac:dyDescent="0.2">
      <c r="B69" s="725" t="s">
        <v>817</v>
      </c>
      <c r="C69" s="726">
        <v>213059</v>
      </c>
      <c r="D69" s="726">
        <v>1783505</v>
      </c>
      <c r="E69" s="726">
        <v>2069760</v>
      </c>
      <c r="F69" s="726">
        <v>1301924</v>
      </c>
      <c r="G69" s="726">
        <v>1946055</v>
      </c>
    </row>
    <row r="70" spans="1:7" ht="6.65" customHeight="1" x14ac:dyDescent="0.2">
      <c r="B70" s="725"/>
      <c r="C70" s="726"/>
      <c r="D70" s="726"/>
      <c r="E70" s="726"/>
      <c r="F70" s="726"/>
      <c r="G70" s="726"/>
    </row>
    <row r="71" spans="1:7" ht="12" customHeight="1" x14ac:dyDescent="0.2">
      <c r="A71" s="724">
        <v>1988</v>
      </c>
      <c r="B71" s="725" t="s">
        <v>354</v>
      </c>
      <c r="C71" s="726">
        <v>50368</v>
      </c>
      <c r="D71" s="726">
        <v>459808</v>
      </c>
      <c r="E71" s="726">
        <v>24</v>
      </c>
      <c r="F71" s="726">
        <v>706316</v>
      </c>
      <c r="G71" s="726">
        <v>348031</v>
      </c>
    </row>
    <row r="72" spans="1:7" ht="12" customHeight="1" x14ac:dyDescent="0.2">
      <c r="B72" s="727" t="s">
        <v>816</v>
      </c>
      <c r="C72" s="728">
        <v>181111</v>
      </c>
      <c r="D72" s="728">
        <v>778371</v>
      </c>
      <c r="E72" s="728">
        <v>52</v>
      </c>
      <c r="F72" s="728">
        <v>863504</v>
      </c>
      <c r="G72" s="728">
        <v>501366</v>
      </c>
    </row>
    <row r="73" spans="1:7" ht="12" customHeight="1" x14ac:dyDescent="0.2">
      <c r="B73" s="725" t="s">
        <v>817</v>
      </c>
      <c r="C73" s="726">
        <v>231479</v>
      </c>
      <c r="D73" s="726">
        <v>1238179</v>
      </c>
      <c r="E73" s="726">
        <v>76</v>
      </c>
      <c r="F73" s="726">
        <v>1569820</v>
      </c>
      <c r="G73" s="726">
        <v>849397</v>
      </c>
    </row>
    <row r="74" spans="1:7" ht="6.65" customHeight="1" x14ac:dyDescent="0.2">
      <c r="B74" s="725"/>
      <c r="C74" s="726"/>
      <c r="D74" s="726"/>
      <c r="E74" s="726"/>
      <c r="F74" s="726"/>
      <c r="G74" s="726"/>
    </row>
    <row r="75" spans="1:7" ht="12" customHeight="1" x14ac:dyDescent="0.2">
      <c r="A75" s="724">
        <v>1989</v>
      </c>
      <c r="B75" s="725" t="s">
        <v>354</v>
      </c>
      <c r="C75" s="726">
        <v>54104</v>
      </c>
      <c r="D75" s="726">
        <v>344319</v>
      </c>
      <c r="E75" s="726">
        <v>1583853</v>
      </c>
      <c r="F75" s="726">
        <v>368023</v>
      </c>
      <c r="G75" s="726">
        <v>1127771</v>
      </c>
    </row>
    <row r="76" spans="1:7" ht="12" customHeight="1" x14ac:dyDescent="0.2">
      <c r="B76" s="727" t="s">
        <v>816</v>
      </c>
      <c r="C76" s="728">
        <v>199784</v>
      </c>
      <c r="D76" s="728">
        <v>622422</v>
      </c>
      <c r="E76" s="728">
        <v>1843841</v>
      </c>
      <c r="F76" s="728">
        <v>518996</v>
      </c>
      <c r="G76" s="728">
        <v>1123957</v>
      </c>
    </row>
    <row r="77" spans="1:7" ht="12" customHeight="1" x14ac:dyDescent="0.2">
      <c r="B77" s="725" t="s">
        <v>817</v>
      </c>
      <c r="C77" s="726">
        <v>253888</v>
      </c>
      <c r="D77" s="726">
        <v>966741</v>
      </c>
      <c r="E77" s="726">
        <v>3427694</v>
      </c>
      <c r="F77" s="726">
        <v>887019</v>
      </c>
      <c r="G77" s="726">
        <v>2251728</v>
      </c>
    </row>
    <row r="78" spans="1:7" ht="6.65" customHeight="1" x14ac:dyDescent="0.2">
      <c r="B78" s="725"/>
      <c r="C78" s="726"/>
      <c r="D78" s="726"/>
      <c r="E78" s="726"/>
      <c r="F78" s="726"/>
      <c r="G78" s="726"/>
    </row>
    <row r="79" spans="1:7" ht="12" customHeight="1" x14ac:dyDescent="0.2">
      <c r="A79" s="724">
        <v>1990</v>
      </c>
      <c r="B79" s="725" t="s">
        <v>354</v>
      </c>
      <c r="C79" s="726">
        <v>52486</v>
      </c>
      <c r="D79" s="726">
        <v>390879</v>
      </c>
      <c r="E79" s="726">
        <v>10</v>
      </c>
      <c r="F79" s="726">
        <v>526889</v>
      </c>
      <c r="G79" s="726">
        <v>982361</v>
      </c>
    </row>
    <row r="80" spans="1:7" ht="12" customHeight="1" x14ac:dyDescent="0.2">
      <c r="B80" s="727" t="s">
        <v>816</v>
      </c>
      <c r="C80" s="728">
        <v>197709</v>
      </c>
      <c r="D80" s="728">
        <v>677330</v>
      </c>
      <c r="E80" s="728">
        <v>264</v>
      </c>
      <c r="F80" s="728">
        <v>573660</v>
      </c>
      <c r="G80" s="728">
        <v>1184374</v>
      </c>
    </row>
    <row r="81" spans="1:7" ht="12" customHeight="1" x14ac:dyDescent="0.2">
      <c r="B81" s="725" t="s">
        <v>817</v>
      </c>
      <c r="C81" s="726">
        <v>250195</v>
      </c>
      <c r="D81" s="726">
        <v>1068209</v>
      </c>
      <c r="E81" s="726">
        <v>274</v>
      </c>
      <c r="F81" s="726">
        <v>1100549</v>
      </c>
      <c r="G81" s="726">
        <v>2166735</v>
      </c>
    </row>
    <row r="82" spans="1:7" ht="6.65" customHeight="1" x14ac:dyDescent="0.2">
      <c r="B82" s="725"/>
      <c r="C82" s="726"/>
      <c r="D82" s="726"/>
      <c r="E82" s="726"/>
      <c r="F82" s="726"/>
      <c r="G82" s="726"/>
    </row>
    <row r="83" spans="1:7" ht="12" customHeight="1" x14ac:dyDescent="0.2">
      <c r="A83" s="724">
        <v>1991</v>
      </c>
      <c r="B83" s="725" t="s">
        <v>354</v>
      </c>
      <c r="C83" s="726">
        <v>21629</v>
      </c>
      <c r="D83" s="726">
        <v>196928</v>
      </c>
      <c r="E83" s="726">
        <v>1578440</v>
      </c>
      <c r="F83" s="726">
        <v>476214</v>
      </c>
      <c r="G83" s="726">
        <v>983408</v>
      </c>
    </row>
    <row r="84" spans="1:7" ht="12" customHeight="1" x14ac:dyDescent="0.2">
      <c r="B84" s="727" t="s">
        <v>816</v>
      </c>
      <c r="C84" s="728">
        <v>120057</v>
      </c>
      <c r="D84" s="728">
        <v>406801</v>
      </c>
      <c r="E84" s="728">
        <v>1710032</v>
      </c>
      <c r="F84" s="728">
        <v>545421</v>
      </c>
      <c r="G84" s="728">
        <v>844690</v>
      </c>
    </row>
    <row r="85" spans="1:7" ht="12" customHeight="1" x14ac:dyDescent="0.2">
      <c r="B85" s="725" t="s">
        <v>817</v>
      </c>
      <c r="C85" s="726">
        <v>141686</v>
      </c>
      <c r="D85" s="726">
        <v>603729</v>
      </c>
      <c r="E85" s="726">
        <v>3288472</v>
      </c>
      <c r="F85" s="726">
        <v>1021635</v>
      </c>
      <c r="G85" s="726">
        <v>1828098</v>
      </c>
    </row>
    <row r="86" spans="1:7" ht="6.65" customHeight="1" x14ac:dyDescent="0.2">
      <c r="B86" s="725"/>
      <c r="C86" s="726"/>
      <c r="D86" s="726"/>
      <c r="E86" s="726"/>
      <c r="F86" s="726"/>
      <c r="G86" s="726"/>
    </row>
    <row r="87" spans="1:7" ht="12" customHeight="1" x14ac:dyDescent="0.2">
      <c r="A87" s="724">
        <v>1992</v>
      </c>
      <c r="B87" s="725" t="s">
        <v>354</v>
      </c>
      <c r="C87" s="726">
        <v>19496</v>
      </c>
      <c r="D87" s="726">
        <v>98920</v>
      </c>
      <c r="E87" s="726">
        <v>82</v>
      </c>
      <c r="F87" s="726">
        <v>618909</v>
      </c>
      <c r="G87" s="726">
        <v>316113</v>
      </c>
    </row>
    <row r="88" spans="1:7" ht="12" customHeight="1" x14ac:dyDescent="0.2">
      <c r="B88" s="727" t="s">
        <v>816</v>
      </c>
      <c r="C88" s="728">
        <v>90331</v>
      </c>
      <c r="D88" s="728">
        <v>292526</v>
      </c>
      <c r="E88" s="728">
        <v>121</v>
      </c>
      <c r="F88" s="728">
        <v>763831</v>
      </c>
      <c r="G88" s="728">
        <v>292140</v>
      </c>
    </row>
    <row r="89" spans="1:7" ht="12" customHeight="1" x14ac:dyDescent="0.2">
      <c r="B89" s="725" t="s">
        <v>817</v>
      </c>
      <c r="C89" s="726">
        <v>109827</v>
      </c>
      <c r="D89" s="726">
        <v>391446</v>
      </c>
      <c r="E89" s="726">
        <v>203</v>
      </c>
      <c r="F89" s="726">
        <v>1382740</v>
      </c>
      <c r="G89" s="726">
        <v>608253</v>
      </c>
    </row>
    <row r="90" spans="1:7" ht="6.65" customHeight="1" x14ac:dyDescent="0.2">
      <c r="B90" s="725"/>
      <c r="C90" s="726"/>
      <c r="D90" s="726"/>
      <c r="E90" s="726"/>
      <c r="F90" s="726"/>
      <c r="G90" s="726"/>
    </row>
    <row r="91" spans="1:7" ht="12" customHeight="1" x14ac:dyDescent="0.2">
      <c r="A91" s="724">
        <v>1993</v>
      </c>
      <c r="B91" s="725" t="s">
        <v>354</v>
      </c>
      <c r="C91" s="726">
        <v>19040</v>
      </c>
      <c r="D91" s="726">
        <v>27305</v>
      </c>
      <c r="E91" s="726">
        <v>974865</v>
      </c>
      <c r="F91" s="726">
        <v>587690</v>
      </c>
      <c r="G91" s="726">
        <v>1328468</v>
      </c>
    </row>
    <row r="92" spans="1:7" ht="12" customHeight="1" x14ac:dyDescent="0.2">
      <c r="B92" s="727" t="s">
        <v>816</v>
      </c>
      <c r="C92" s="728">
        <v>62719</v>
      </c>
      <c r="D92" s="728">
        <v>164555</v>
      </c>
      <c r="E92" s="728">
        <v>1117356</v>
      </c>
      <c r="F92" s="728">
        <v>540018</v>
      </c>
      <c r="G92" s="728">
        <v>1365219</v>
      </c>
    </row>
    <row r="93" spans="1:7" ht="12" customHeight="1" x14ac:dyDescent="0.2">
      <c r="B93" s="725" t="s">
        <v>817</v>
      </c>
      <c r="C93" s="726">
        <v>81759</v>
      </c>
      <c r="D93" s="726">
        <v>191860</v>
      </c>
      <c r="E93" s="726">
        <v>2092221</v>
      </c>
      <c r="F93" s="726">
        <v>1127708</v>
      </c>
      <c r="G93" s="726">
        <v>2693687</v>
      </c>
    </row>
    <row r="94" spans="1:7" ht="6.65" customHeight="1" x14ac:dyDescent="0.2">
      <c r="B94" s="725"/>
      <c r="C94" s="726"/>
      <c r="D94" s="726"/>
      <c r="E94" s="726"/>
      <c r="F94" s="726"/>
      <c r="G94" s="726"/>
    </row>
    <row r="95" spans="1:7" ht="12" customHeight="1" x14ac:dyDescent="0.2">
      <c r="A95" s="724">
        <v>1994</v>
      </c>
      <c r="B95" s="725" t="s">
        <v>354</v>
      </c>
      <c r="C95" s="726">
        <v>20855</v>
      </c>
      <c r="D95" s="726">
        <v>24248</v>
      </c>
      <c r="E95" s="726">
        <v>30</v>
      </c>
      <c r="F95" s="726">
        <v>561243</v>
      </c>
      <c r="G95" s="726">
        <v>880632</v>
      </c>
    </row>
    <row r="96" spans="1:7" ht="12" customHeight="1" x14ac:dyDescent="0.2">
      <c r="B96" s="727" t="s">
        <v>816</v>
      </c>
      <c r="C96" s="728">
        <v>65913</v>
      </c>
      <c r="D96" s="728">
        <v>438937</v>
      </c>
      <c r="E96" s="728">
        <v>208</v>
      </c>
      <c r="F96" s="728">
        <v>802872</v>
      </c>
      <c r="G96" s="728">
        <v>959599</v>
      </c>
    </row>
    <row r="97" spans="1:7" ht="12" customHeight="1" x14ac:dyDescent="0.2">
      <c r="B97" s="725" t="s">
        <v>817</v>
      </c>
      <c r="C97" s="726">
        <v>86768</v>
      </c>
      <c r="D97" s="726">
        <v>463185</v>
      </c>
      <c r="E97" s="726">
        <v>238</v>
      </c>
      <c r="F97" s="726">
        <v>1364115</v>
      </c>
      <c r="G97" s="726">
        <v>1840231</v>
      </c>
    </row>
    <row r="98" spans="1:7" ht="6.65" customHeight="1" x14ac:dyDescent="0.2">
      <c r="B98" s="725"/>
      <c r="C98" s="726"/>
      <c r="D98" s="726"/>
      <c r="E98" s="726"/>
      <c r="F98" s="726"/>
      <c r="G98" s="726"/>
    </row>
    <row r="99" spans="1:7" ht="12" customHeight="1" x14ac:dyDescent="0.2">
      <c r="A99" s="724">
        <v>1995</v>
      </c>
      <c r="B99" s="725" t="s">
        <v>354</v>
      </c>
      <c r="C99" s="726">
        <v>6577</v>
      </c>
      <c r="D99" s="726">
        <v>24455</v>
      </c>
      <c r="E99" s="726">
        <v>1366919</v>
      </c>
      <c r="F99" s="726">
        <v>372923</v>
      </c>
      <c r="G99" s="726">
        <v>170551</v>
      </c>
    </row>
    <row r="100" spans="1:7" ht="12" customHeight="1" x14ac:dyDescent="0.2">
      <c r="B100" s="727" t="s">
        <v>816</v>
      </c>
      <c r="C100" s="728">
        <v>73547</v>
      </c>
      <c r="D100" s="728">
        <v>281100</v>
      </c>
      <c r="E100" s="728">
        <v>1337021</v>
      </c>
      <c r="F100" s="728">
        <v>383000</v>
      </c>
      <c r="G100" s="728">
        <v>243641</v>
      </c>
    </row>
    <row r="101" spans="1:7" ht="12" customHeight="1" x14ac:dyDescent="0.2">
      <c r="B101" s="725" t="s">
        <v>817</v>
      </c>
      <c r="C101" s="726">
        <v>80124</v>
      </c>
      <c r="D101" s="726">
        <v>305555</v>
      </c>
      <c r="E101" s="726">
        <v>2703940</v>
      </c>
      <c r="F101" s="726">
        <v>755923</v>
      </c>
      <c r="G101" s="726">
        <v>414192</v>
      </c>
    </row>
    <row r="102" spans="1:7" ht="6.65" customHeight="1" x14ac:dyDescent="0.2">
      <c r="B102" s="725"/>
      <c r="C102" s="726"/>
      <c r="D102" s="726"/>
      <c r="E102" s="726"/>
      <c r="F102" s="726"/>
      <c r="G102" s="726"/>
    </row>
    <row r="103" spans="1:7" ht="12" customHeight="1" x14ac:dyDescent="0.2">
      <c r="A103" s="724">
        <v>1996</v>
      </c>
      <c r="B103" s="725" t="s">
        <v>354</v>
      </c>
      <c r="C103" s="726">
        <v>9046</v>
      </c>
      <c r="D103" s="726">
        <v>19218</v>
      </c>
      <c r="E103" s="726">
        <v>2</v>
      </c>
      <c r="F103" s="726">
        <v>530372</v>
      </c>
      <c r="G103" s="726">
        <v>50474</v>
      </c>
    </row>
    <row r="104" spans="1:7" ht="12" customHeight="1" x14ac:dyDescent="0.2">
      <c r="A104" s="724"/>
      <c r="B104" s="727" t="s">
        <v>816</v>
      </c>
      <c r="C104" s="728">
        <v>67061</v>
      </c>
      <c r="D104" s="728">
        <v>153748</v>
      </c>
      <c r="E104" s="728">
        <v>58</v>
      </c>
      <c r="F104" s="728">
        <v>264486</v>
      </c>
      <c r="G104" s="728">
        <v>286187</v>
      </c>
    </row>
    <row r="105" spans="1:7" ht="12" customHeight="1" x14ac:dyDescent="0.2">
      <c r="A105" s="724"/>
      <c r="B105" s="725" t="s">
        <v>817</v>
      </c>
      <c r="C105" s="726">
        <v>76107</v>
      </c>
      <c r="D105" s="726">
        <v>172966</v>
      </c>
      <c r="E105" s="726">
        <v>60</v>
      </c>
      <c r="F105" s="726">
        <v>794858</v>
      </c>
      <c r="G105" s="726">
        <v>336661</v>
      </c>
    </row>
    <row r="106" spans="1:7" ht="6.65" customHeight="1" x14ac:dyDescent="0.2">
      <c r="A106" s="724"/>
      <c r="B106" s="725"/>
      <c r="C106" s="726"/>
      <c r="D106" s="726"/>
      <c r="E106" s="726"/>
      <c r="F106" s="726"/>
      <c r="G106" s="726"/>
    </row>
    <row r="107" spans="1:7" ht="12" customHeight="1" x14ac:dyDescent="0.2">
      <c r="A107" s="724">
        <v>1997</v>
      </c>
      <c r="B107" s="725" t="s">
        <v>354</v>
      </c>
      <c r="C107" s="726">
        <v>21894</v>
      </c>
      <c r="D107" s="726">
        <v>10454</v>
      </c>
      <c r="E107" s="726">
        <v>869345</v>
      </c>
      <c r="F107" s="726">
        <v>229261</v>
      </c>
      <c r="G107" s="726">
        <v>690236</v>
      </c>
    </row>
    <row r="108" spans="1:7" ht="12" customHeight="1" x14ac:dyDescent="0.2">
      <c r="A108" s="724"/>
      <c r="B108" s="727" t="s">
        <v>816</v>
      </c>
      <c r="C108" s="728">
        <v>56638</v>
      </c>
      <c r="D108" s="728">
        <v>133150</v>
      </c>
      <c r="E108" s="728">
        <v>1007380</v>
      </c>
      <c r="F108" s="728">
        <v>188850</v>
      </c>
      <c r="G108" s="728">
        <v>678489</v>
      </c>
    </row>
    <row r="109" spans="1:7" ht="12" customHeight="1" x14ac:dyDescent="0.2">
      <c r="A109" s="724"/>
      <c r="B109" s="725" t="s">
        <v>817</v>
      </c>
      <c r="C109" s="726">
        <v>78532</v>
      </c>
      <c r="D109" s="726">
        <v>143604</v>
      </c>
      <c r="E109" s="726">
        <v>1876725</v>
      </c>
      <c r="F109" s="726">
        <v>418111</v>
      </c>
      <c r="G109" s="726">
        <v>1368725</v>
      </c>
    </row>
    <row r="110" spans="1:7" ht="6.65" customHeight="1" x14ac:dyDescent="0.2">
      <c r="A110" s="724"/>
      <c r="B110" s="725"/>
      <c r="C110" s="726"/>
      <c r="D110" s="726"/>
      <c r="E110" s="726"/>
      <c r="F110" s="726"/>
      <c r="G110" s="726"/>
    </row>
    <row r="111" spans="1:7" ht="12" customHeight="1" x14ac:dyDescent="0.2">
      <c r="A111" s="724">
        <v>1998</v>
      </c>
      <c r="B111" s="725" t="s">
        <v>354</v>
      </c>
      <c r="C111" s="726">
        <v>12428</v>
      </c>
      <c r="D111" s="726">
        <v>12538</v>
      </c>
      <c r="E111" s="726">
        <v>352</v>
      </c>
      <c r="F111" s="726">
        <v>505349</v>
      </c>
      <c r="G111" s="726">
        <v>229313</v>
      </c>
    </row>
    <row r="112" spans="1:7" ht="12" customHeight="1" x14ac:dyDescent="0.2">
      <c r="A112" s="724"/>
      <c r="B112" s="727" t="s">
        <v>816</v>
      </c>
      <c r="C112" s="728">
        <v>43273</v>
      </c>
      <c r="D112" s="728">
        <v>148441</v>
      </c>
      <c r="E112" s="728">
        <v>512</v>
      </c>
      <c r="F112" s="728">
        <v>320122</v>
      </c>
      <c r="G112" s="728">
        <v>308446</v>
      </c>
    </row>
    <row r="113" spans="1:7" ht="12" customHeight="1" x14ac:dyDescent="0.2">
      <c r="A113" s="724"/>
      <c r="B113" s="725" t="s">
        <v>817</v>
      </c>
      <c r="C113" s="726">
        <v>55701</v>
      </c>
      <c r="D113" s="726">
        <v>160979</v>
      </c>
      <c r="E113" s="726">
        <v>864</v>
      </c>
      <c r="F113" s="726">
        <v>825471</v>
      </c>
      <c r="G113" s="726">
        <v>537759</v>
      </c>
    </row>
    <row r="114" spans="1:7" ht="6.65" customHeight="1" x14ac:dyDescent="0.2">
      <c r="A114" s="724"/>
      <c r="B114" s="725"/>
      <c r="C114" s="726"/>
      <c r="D114" s="726"/>
      <c r="E114" s="726"/>
      <c r="F114" s="726"/>
      <c r="G114" s="726"/>
    </row>
    <row r="115" spans="1:7" ht="12" customHeight="1" x14ac:dyDescent="0.2">
      <c r="A115" s="724">
        <v>1999</v>
      </c>
      <c r="B115" s="725" t="s">
        <v>354</v>
      </c>
      <c r="C115" s="726">
        <v>9512</v>
      </c>
      <c r="D115" s="726">
        <v>11902</v>
      </c>
      <c r="E115" s="726">
        <v>1109</v>
      </c>
      <c r="F115" s="726">
        <v>133404</v>
      </c>
      <c r="G115" s="726">
        <v>37</v>
      </c>
    </row>
    <row r="116" spans="1:7" ht="12" customHeight="1" x14ac:dyDescent="0.2">
      <c r="A116" s="724"/>
      <c r="B116" s="727" t="s">
        <v>816</v>
      </c>
      <c r="C116" s="728">
        <v>83686</v>
      </c>
      <c r="D116" s="728">
        <v>102278</v>
      </c>
      <c r="E116" s="728">
        <v>51432</v>
      </c>
      <c r="F116" s="728">
        <v>117763</v>
      </c>
      <c r="G116" s="728">
        <v>20495</v>
      </c>
    </row>
    <row r="117" spans="1:7" ht="12" customHeight="1" x14ac:dyDescent="0.2">
      <c r="A117" s="724"/>
      <c r="B117" s="725" t="s">
        <v>817</v>
      </c>
      <c r="C117" s="726">
        <v>93198</v>
      </c>
      <c r="D117" s="726">
        <v>114180</v>
      </c>
      <c r="E117" s="726">
        <v>52541</v>
      </c>
      <c r="F117" s="726">
        <v>251167</v>
      </c>
      <c r="G117" s="726">
        <v>20532</v>
      </c>
    </row>
    <row r="118" spans="1:7" ht="6.65" customHeight="1" x14ac:dyDescent="0.2">
      <c r="A118" s="724"/>
      <c r="B118" s="725"/>
      <c r="C118" s="726"/>
      <c r="D118" s="726"/>
      <c r="E118" s="726"/>
      <c r="F118" s="726"/>
      <c r="G118" s="726"/>
    </row>
    <row r="119" spans="1:7" ht="12" customHeight="1" x14ac:dyDescent="0.2">
      <c r="A119" s="724">
        <v>2000</v>
      </c>
      <c r="B119" s="725" t="s">
        <v>354</v>
      </c>
      <c r="C119" s="726">
        <v>11468</v>
      </c>
      <c r="D119" s="726">
        <v>21910</v>
      </c>
      <c r="E119" s="726">
        <v>9</v>
      </c>
      <c r="F119" s="726">
        <v>140611</v>
      </c>
      <c r="G119" s="726">
        <v>230379</v>
      </c>
    </row>
    <row r="120" spans="1:7" ht="12" customHeight="1" x14ac:dyDescent="0.2">
      <c r="A120" s="724"/>
      <c r="B120" s="727" t="s">
        <v>816</v>
      </c>
      <c r="C120" s="728">
        <v>71551</v>
      </c>
      <c r="D120" s="728">
        <v>386714</v>
      </c>
      <c r="E120" s="728">
        <v>346</v>
      </c>
      <c r="F120" s="728">
        <v>159477</v>
      </c>
      <c r="G120" s="728">
        <v>315628</v>
      </c>
    </row>
    <row r="121" spans="1:7" ht="12" customHeight="1" x14ac:dyDescent="0.2">
      <c r="A121" s="724"/>
      <c r="B121" s="725" t="s">
        <v>817</v>
      </c>
      <c r="C121" s="726">
        <v>83019</v>
      </c>
      <c r="D121" s="726">
        <v>408624</v>
      </c>
      <c r="E121" s="726">
        <v>355</v>
      </c>
      <c r="F121" s="726">
        <v>300088</v>
      </c>
      <c r="G121" s="726">
        <v>546007</v>
      </c>
    </row>
    <row r="122" spans="1:7" ht="6.65" customHeight="1" x14ac:dyDescent="0.2">
      <c r="A122" s="724"/>
      <c r="B122" s="725"/>
      <c r="C122" s="726"/>
      <c r="D122" s="726"/>
      <c r="E122" s="726"/>
      <c r="F122" s="726"/>
      <c r="G122" s="726"/>
    </row>
    <row r="123" spans="1:7" ht="12" customHeight="1" x14ac:dyDescent="0.2">
      <c r="A123" s="724">
        <v>2001</v>
      </c>
      <c r="B123" s="725" t="s">
        <v>354</v>
      </c>
      <c r="C123" s="726">
        <v>18029</v>
      </c>
      <c r="D123" s="726">
        <v>28299</v>
      </c>
      <c r="E123" s="726">
        <v>463083</v>
      </c>
      <c r="F123" s="726">
        <v>824328</v>
      </c>
      <c r="G123" s="726">
        <v>85112</v>
      </c>
    </row>
    <row r="124" spans="1:7" ht="12" customHeight="1" x14ac:dyDescent="0.2">
      <c r="A124" s="724"/>
      <c r="B124" s="727" t="s">
        <v>816</v>
      </c>
      <c r="C124" s="728">
        <v>109865</v>
      </c>
      <c r="D124" s="728">
        <v>366011</v>
      </c>
      <c r="E124" s="728">
        <v>319553</v>
      </c>
      <c r="F124" s="728">
        <v>777019</v>
      </c>
      <c r="G124" s="728">
        <v>170309</v>
      </c>
    </row>
    <row r="125" spans="1:7" ht="12" customHeight="1" x14ac:dyDescent="0.2">
      <c r="A125" s="724"/>
      <c r="B125" s="725" t="s">
        <v>817</v>
      </c>
      <c r="C125" s="726">
        <v>127894</v>
      </c>
      <c r="D125" s="726">
        <v>394310</v>
      </c>
      <c r="E125" s="726">
        <v>782636</v>
      </c>
      <c r="F125" s="726">
        <v>1601347</v>
      </c>
      <c r="G125" s="726">
        <v>255421</v>
      </c>
    </row>
    <row r="126" spans="1:7" ht="6.65" customHeight="1" x14ac:dyDescent="0.2">
      <c r="A126" s="724"/>
      <c r="B126" s="725"/>
      <c r="C126" s="726"/>
      <c r="D126" s="726"/>
      <c r="E126" s="726"/>
      <c r="F126" s="726"/>
      <c r="G126" s="726"/>
    </row>
    <row r="127" spans="1:7" ht="12" customHeight="1" x14ac:dyDescent="0.2">
      <c r="A127" s="724" t="s">
        <v>818</v>
      </c>
      <c r="B127" s="725" t="s">
        <v>354</v>
      </c>
      <c r="C127" s="726">
        <v>17628</v>
      </c>
      <c r="D127" s="726">
        <v>24459</v>
      </c>
      <c r="E127" s="726">
        <v>7</v>
      </c>
      <c r="F127" s="726">
        <v>1117666</v>
      </c>
      <c r="G127" s="726">
        <v>141456</v>
      </c>
    </row>
    <row r="128" spans="1:7" ht="12" customHeight="1" x14ac:dyDescent="0.2">
      <c r="A128" s="724"/>
      <c r="B128" s="727" t="s">
        <v>816</v>
      </c>
      <c r="C128" s="728">
        <v>88513</v>
      </c>
      <c r="D128" s="728">
        <v>279801</v>
      </c>
      <c r="E128" s="728">
        <v>323</v>
      </c>
      <c r="F128" s="728">
        <v>741932</v>
      </c>
      <c r="G128" s="728">
        <v>334824</v>
      </c>
    </row>
    <row r="129" spans="1:9" ht="12" customHeight="1" x14ac:dyDescent="0.2">
      <c r="A129" s="724"/>
      <c r="B129" s="725" t="s">
        <v>817</v>
      </c>
      <c r="C129" s="726">
        <v>115879</v>
      </c>
      <c r="D129" s="726">
        <v>310959</v>
      </c>
      <c r="E129" s="726">
        <v>334</v>
      </c>
      <c r="F129" s="726">
        <v>1951163</v>
      </c>
      <c r="G129" s="726">
        <v>481229</v>
      </c>
    </row>
    <row r="130" spans="1:9" ht="6.65" customHeight="1" x14ac:dyDescent="0.2">
      <c r="A130" s="724"/>
      <c r="B130" s="725"/>
      <c r="C130" s="726"/>
      <c r="D130" s="726"/>
      <c r="E130" s="726"/>
      <c r="F130" s="726"/>
      <c r="G130" s="726"/>
    </row>
    <row r="131" spans="1:9" ht="12" customHeight="1" x14ac:dyDescent="0.2">
      <c r="A131" s="724" t="s">
        <v>819</v>
      </c>
      <c r="B131" s="725" t="s">
        <v>354</v>
      </c>
      <c r="C131" s="726">
        <v>8567</v>
      </c>
      <c r="D131" s="726">
        <v>18105</v>
      </c>
      <c r="E131" s="726">
        <v>683393</v>
      </c>
      <c r="F131" s="726">
        <v>764132</v>
      </c>
      <c r="G131" s="726">
        <v>90618</v>
      </c>
    </row>
    <row r="132" spans="1:9" ht="12" customHeight="1" x14ac:dyDescent="0.2">
      <c r="A132" s="724"/>
      <c r="B132" s="727" t="s">
        <v>816</v>
      </c>
      <c r="C132" s="728">
        <v>82152</v>
      </c>
      <c r="D132" s="728">
        <v>235919</v>
      </c>
      <c r="E132" s="728">
        <v>544477</v>
      </c>
      <c r="F132" s="728">
        <v>695663</v>
      </c>
      <c r="G132" s="728">
        <v>180576</v>
      </c>
    </row>
    <row r="133" spans="1:9" ht="12" customHeight="1" x14ac:dyDescent="0.2">
      <c r="A133" s="724"/>
      <c r="B133" s="725" t="s">
        <v>817</v>
      </c>
      <c r="C133" s="729">
        <v>93247</v>
      </c>
      <c r="D133" s="729">
        <v>262196</v>
      </c>
      <c r="E133" s="729">
        <v>1240336</v>
      </c>
      <c r="F133" s="729">
        <v>1578344</v>
      </c>
      <c r="G133" s="729">
        <v>274288</v>
      </c>
    </row>
    <row r="134" spans="1:9" ht="6.65" customHeight="1" x14ac:dyDescent="0.2">
      <c r="A134" s="724"/>
      <c r="B134" s="725"/>
      <c r="C134" s="729"/>
      <c r="D134" s="729"/>
      <c r="E134" s="729"/>
      <c r="F134" s="729"/>
      <c r="G134" s="729"/>
    </row>
    <row r="135" spans="1:9" ht="12" customHeight="1" x14ac:dyDescent="0.2">
      <c r="A135" s="724" t="s">
        <v>820</v>
      </c>
      <c r="B135" s="725" t="s">
        <v>354</v>
      </c>
      <c r="C135" s="726">
        <v>5042</v>
      </c>
      <c r="D135" s="726">
        <v>39481</v>
      </c>
      <c r="E135" s="726">
        <v>4</v>
      </c>
      <c r="F135" s="726">
        <v>1174295</v>
      </c>
      <c r="G135" s="726">
        <v>81031</v>
      </c>
    </row>
    <row r="136" spans="1:9" ht="12" customHeight="1" x14ac:dyDescent="0.2">
      <c r="A136" s="724"/>
      <c r="B136" s="727" t="s">
        <v>816</v>
      </c>
      <c r="C136" s="728">
        <v>96261</v>
      </c>
      <c r="D136" s="728">
        <v>533188</v>
      </c>
      <c r="E136" s="728">
        <v>698</v>
      </c>
      <c r="F136" s="728">
        <v>1057299</v>
      </c>
      <c r="G136" s="728">
        <v>140074</v>
      </c>
      <c r="I136" s="720" t="s">
        <v>821</v>
      </c>
    </row>
    <row r="137" spans="1:9" ht="12" customHeight="1" x14ac:dyDescent="0.2">
      <c r="A137" s="724"/>
      <c r="B137" s="725" t="s">
        <v>817</v>
      </c>
      <c r="C137" s="729">
        <f>C135+C136</f>
        <v>101303</v>
      </c>
      <c r="D137" s="729">
        <f>D135+D136</f>
        <v>572669</v>
      </c>
      <c r="E137" s="729">
        <f>E135+E136</f>
        <v>702</v>
      </c>
      <c r="F137" s="729">
        <f>F135+F136</f>
        <v>2231594</v>
      </c>
      <c r="G137" s="729">
        <f>G135+G136</f>
        <v>221105</v>
      </c>
    </row>
    <row r="138" spans="1:9" ht="6.65" customHeight="1" x14ac:dyDescent="0.2">
      <c r="A138" s="724"/>
      <c r="B138" s="725"/>
      <c r="C138" s="729"/>
      <c r="D138" s="729"/>
      <c r="E138" s="729"/>
      <c r="F138" s="729"/>
      <c r="G138" s="729"/>
    </row>
    <row r="139" spans="1:9" ht="12" customHeight="1" x14ac:dyDescent="0.2">
      <c r="A139" s="724" t="s">
        <v>822</v>
      </c>
      <c r="B139" s="725" t="s">
        <v>354</v>
      </c>
      <c r="C139" s="729">
        <v>6236</v>
      </c>
      <c r="D139" s="729">
        <v>19694</v>
      </c>
      <c r="E139" s="729">
        <v>144567</v>
      </c>
      <c r="F139" s="729">
        <v>383127</v>
      </c>
      <c r="G139" s="729">
        <v>65931</v>
      </c>
    </row>
    <row r="140" spans="1:9" ht="12" customHeight="1" x14ac:dyDescent="0.2">
      <c r="A140" s="724"/>
      <c r="B140" s="727" t="s">
        <v>816</v>
      </c>
      <c r="C140" s="728">
        <v>93776</v>
      </c>
      <c r="D140" s="728">
        <v>287037</v>
      </c>
      <c r="E140" s="728">
        <v>206435</v>
      </c>
      <c r="F140" s="728">
        <v>354831</v>
      </c>
      <c r="G140" s="728">
        <v>144445</v>
      </c>
    </row>
    <row r="141" spans="1:9" ht="12" customHeight="1" x14ac:dyDescent="0.2">
      <c r="A141" s="724"/>
      <c r="B141" s="725" t="s">
        <v>817</v>
      </c>
      <c r="C141" s="729">
        <f>SUM(C139:C140)</f>
        <v>100012</v>
      </c>
      <c r="D141" s="729">
        <f>SUM(D139:D140)</f>
        <v>306731</v>
      </c>
      <c r="E141" s="729">
        <f>SUM(E139:E140)</f>
        <v>351002</v>
      </c>
      <c r="F141" s="729">
        <f>SUM(F139:F140)</f>
        <v>737958</v>
      </c>
      <c r="G141" s="729">
        <f>SUM(G139:G140)</f>
        <v>210376</v>
      </c>
    </row>
    <row r="142" spans="1:9" ht="6.65" customHeight="1" x14ac:dyDescent="0.2">
      <c r="A142" s="724"/>
      <c r="B142" s="725"/>
      <c r="C142" s="729"/>
      <c r="D142" s="729"/>
      <c r="E142" s="729"/>
      <c r="F142" s="729"/>
      <c r="G142" s="729"/>
    </row>
    <row r="143" spans="1:9" ht="12" customHeight="1" x14ac:dyDescent="0.2">
      <c r="A143" s="724" t="s">
        <v>823</v>
      </c>
      <c r="B143" s="725" t="s">
        <v>354</v>
      </c>
      <c r="C143" s="729">
        <v>13300</v>
      </c>
      <c r="D143" s="729">
        <v>9827</v>
      </c>
      <c r="E143" s="729">
        <v>6</v>
      </c>
      <c r="F143" s="729">
        <v>877791</v>
      </c>
      <c r="G143" s="729">
        <v>223908</v>
      </c>
    </row>
    <row r="144" spans="1:9" ht="12" customHeight="1" x14ac:dyDescent="0.2">
      <c r="A144" s="724"/>
      <c r="B144" s="727" t="s">
        <v>816</v>
      </c>
      <c r="C144" s="728">
        <v>104956</v>
      </c>
      <c r="D144" s="728">
        <v>259779</v>
      </c>
      <c r="E144" s="728">
        <v>411</v>
      </c>
      <c r="F144" s="728">
        <v>790603</v>
      </c>
      <c r="G144" s="728">
        <v>548661</v>
      </c>
    </row>
    <row r="145" spans="1:7" ht="12" customHeight="1" x14ac:dyDescent="0.2">
      <c r="A145" s="724"/>
      <c r="B145" s="725" t="s">
        <v>817</v>
      </c>
      <c r="C145" s="729">
        <f>SUM(C143:C144)</f>
        <v>118256</v>
      </c>
      <c r="D145" s="729">
        <f>SUM(D143:D144)</f>
        <v>269606</v>
      </c>
      <c r="E145" s="729">
        <f>SUM(E143:E144)</f>
        <v>417</v>
      </c>
      <c r="F145" s="729">
        <f>SUM(F143:F144)</f>
        <v>1668394</v>
      </c>
      <c r="G145" s="729">
        <f>SUM(G143:G144)</f>
        <v>772569</v>
      </c>
    </row>
    <row r="146" spans="1:7" ht="6.65" customHeight="1" x14ac:dyDescent="0.2">
      <c r="A146" s="724"/>
      <c r="B146" s="725"/>
      <c r="C146" s="729"/>
      <c r="D146" s="729"/>
      <c r="E146" s="729"/>
      <c r="F146" s="729"/>
      <c r="G146" s="729"/>
    </row>
    <row r="147" spans="1:7" ht="12" customHeight="1" x14ac:dyDescent="0.2">
      <c r="A147" s="724" t="s">
        <v>824</v>
      </c>
      <c r="B147" s="725" t="s">
        <v>354</v>
      </c>
      <c r="C147" s="733">
        <v>6785</v>
      </c>
      <c r="D147" s="733">
        <v>13435</v>
      </c>
      <c r="E147" s="733">
        <v>200687</v>
      </c>
      <c r="F147" s="733">
        <v>680385</v>
      </c>
      <c r="G147" s="733">
        <v>6266</v>
      </c>
    </row>
    <row r="148" spans="1:7" ht="12" customHeight="1" x14ac:dyDescent="0.2">
      <c r="A148" s="724"/>
      <c r="B148" s="727" t="s">
        <v>816</v>
      </c>
      <c r="C148" s="734">
        <v>120252</v>
      </c>
      <c r="D148" s="734">
        <v>209137</v>
      </c>
      <c r="E148" s="734">
        <v>301847</v>
      </c>
      <c r="F148" s="734">
        <v>782804</v>
      </c>
      <c r="G148" s="734">
        <v>6327</v>
      </c>
    </row>
    <row r="149" spans="1:7" ht="12" customHeight="1" x14ac:dyDescent="0.2">
      <c r="A149" s="724"/>
      <c r="B149" s="725" t="s">
        <v>817</v>
      </c>
      <c r="C149" s="729">
        <f>SUM(C147:C148)</f>
        <v>127037</v>
      </c>
      <c r="D149" s="729">
        <f>SUM(D147:D148)</f>
        <v>222572</v>
      </c>
      <c r="E149" s="729">
        <f>SUM(E147:E148)</f>
        <v>502534</v>
      </c>
      <c r="F149" s="729">
        <f>SUM(F147:F148)</f>
        <v>1463189</v>
      </c>
      <c r="G149" s="729">
        <f>SUM(G147:G148)</f>
        <v>12593</v>
      </c>
    </row>
    <row r="150" spans="1:7" ht="6.65" customHeight="1" x14ac:dyDescent="0.2">
      <c r="A150" s="724"/>
      <c r="B150" s="725"/>
      <c r="C150" s="729"/>
      <c r="D150" s="729"/>
      <c r="E150" s="729"/>
      <c r="F150" s="729"/>
      <c r="G150" s="729"/>
    </row>
    <row r="151" spans="1:7" ht="12" customHeight="1" x14ac:dyDescent="0.2">
      <c r="A151" s="724" t="s">
        <v>825</v>
      </c>
      <c r="B151" s="725" t="s">
        <v>354</v>
      </c>
      <c r="C151" s="733">
        <v>6103</v>
      </c>
      <c r="D151" s="733">
        <v>6464</v>
      </c>
      <c r="E151" s="733">
        <v>14</v>
      </c>
      <c r="F151" s="733">
        <v>449348</v>
      </c>
      <c r="G151" s="733">
        <v>16319</v>
      </c>
    </row>
    <row r="152" spans="1:7" ht="12" customHeight="1" x14ac:dyDescent="0.2">
      <c r="A152" s="724"/>
      <c r="B152" s="727" t="s">
        <v>816</v>
      </c>
      <c r="C152" s="734">
        <v>103181</v>
      </c>
      <c r="D152" s="734">
        <v>227273</v>
      </c>
      <c r="E152" s="734">
        <v>744</v>
      </c>
      <c r="F152" s="734">
        <v>575947</v>
      </c>
      <c r="G152" s="734">
        <v>44865</v>
      </c>
    </row>
    <row r="153" spans="1:7" ht="12" customHeight="1" x14ac:dyDescent="0.2">
      <c r="A153" s="724"/>
      <c r="B153" s="725" t="s">
        <v>817</v>
      </c>
      <c r="C153" s="729">
        <f>SUM(C151:C152)</f>
        <v>109284</v>
      </c>
      <c r="D153" s="729">
        <f>SUM(D151:D152)</f>
        <v>233737</v>
      </c>
      <c r="E153" s="729">
        <f>SUM(E151:E152)</f>
        <v>758</v>
      </c>
      <c r="F153" s="729">
        <f>SUM(F151:F152)</f>
        <v>1025295</v>
      </c>
      <c r="G153" s="729">
        <f>SUM(G151:G152)</f>
        <v>61184</v>
      </c>
    </row>
    <row r="154" spans="1:7" ht="6.65" customHeight="1" x14ac:dyDescent="0.2">
      <c r="A154" s="724"/>
      <c r="B154" s="725"/>
      <c r="C154" s="729"/>
      <c r="D154" s="729"/>
      <c r="E154" s="729"/>
      <c r="F154" s="729"/>
      <c r="G154" s="729"/>
    </row>
    <row r="155" spans="1:7" ht="12" customHeight="1" x14ac:dyDescent="0.2">
      <c r="A155" s="724" t="s">
        <v>826</v>
      </c>
      <c r="B155" s="725" t="s">
        <v>354</v>
      </c>
      <c r="C155" s="733">
        <v>2753</v>
      </c>
      <c r="D155" s="733">
        <v>20091</v>
      </c>
      <c r="E155" s="733">
        <v>2789870</v>
      </c>
      <c r="F155" s="733">
        <v>294841</v>
      </c>
      <c r="G155" s="733">
        <v>1605</v>
      </c>
    </row>
    <row r="156" spans="1:7" ht="12" customHeight="1" x14ac:dyDescent="0.2">
      <c r="A156" s="724"/>
      <c r="B156" s="727" t="s">
        <v>816</v>
      </c>
      <c r="C156" s="734">
        <v>86786.2</v>
      </c>
      <c r="D156" s="734">
        <v>259528.4</v>
      </c>
      <c r="E156" s="734">
        <v>1948562</v>
      </c>
      <c r="F156" s="734">
        <v>354963</v>
      </c>
      <c r="G156" s="734">
        <v>2949</v>
      </c>
    </row>
    <row r="157" spans="1:7" ht="12" customHeight="1" x14ac:dyDescent="0.2">
      <c r="A157" s="724"/>
      <c r="B157" s="725" t="s">
        <v>817</v>
      </c>
      <c r="C157" s="729">
        <f>SUM(C155:C156)</f>
        <v>89539.199999999997</v>
      </c>
      <c r="D157" s="729">
        <f>SUM(D155:D156)</f>
        <v>279619.40000000002</v>
      </c>
      <c r="E157" s="729">
        <f>SUM(E155:E156)</f>
        <v>4738432</v>
      </c>
      <c r="F157" s="729">
        <f>SUM(F155:F156)</f>
        <v>649804</v>
      </c>
      <c r="G157" s="729">
        <f>SUM(G155:G156)</f>
        <v>4554</v>
      </c>
    </row>
    <row r="158" spans="1:7" ht="6.65" customHeight="1" x14ac:dyDescent="0.2">
      <c r="A158" s="724"/>
      <c r="B158" s="725"/>
      <c r="C158" s="729"/>
      <c r="D158" s="729"/>
      <c r="E158" s="729"/>
      <c r="F158" s="729"/>
      <c r="G158" s="729"/>
    </row>
    <row r="159" spans="1:7" ht="12" customHeight="1" x14ac:dyDescent="0.2">
      <c r="A159" s="724" t="s">
        <v>827</v>
      </c>
      <c r="B159" s="725" t="s">
        <v>354</v>
      </c>
      <c r="C159" s="733">
        <v>7922</v>
      </c>
      <c r="D159" s="733">
        <v>18220</v>
      </c>
      <c r="E159" s="733">
        <v>309</v>
      </c>
      <c r="F159" s="733">
        <v>416252</v>
      </c>
      <c r="G159" s="733">
        <v>749668</v>
      </c>
    </row>
    <row r="160" spans="1:7" ht="12" customHeight="1" x14ac:dyDescent="0.2">
      <c r="A160" s="724"/>
      <c r="B160" s="727" t="s">
        <v>816</v>
      </c>
      <c r="C160" s="734">
        <v>87510</v>
      </c>
      <c r="D160" s="734">
        <v>153683</v>
      </c>
      <c r="E160" s="734">
        <v>1759</v>
      </c>
      <c r="F160" s="734">
        <v>545794.6</v>
      </c>
      <c r="G160" s="734">
        <v>1222590</v>
      </c>
    </row>
    <row r="161" spans="1:7" ht="12" customHeight="1" x14ac:dyDescent="0.2">
      <c r="A161" s="724"/>
      <c r="B161" s="727" t="s">
        <v>817</v>
      </c>
      <c r="C161" s="728">
        <f>SUM(C159:C160)</f>
        <v>95432</v>
      </c>
      <c r="D161" s="728">
        <f>SUM(D159:D160)</f>
        <v>171903</v>
      </c>
      <c r="E161" s="728">
        <f>SUM(E159:E160)</f>
        <v>2068</v>
      </c>
      <c r="F161" s="728">
        <f>SUM(F159:F160)</f>
        <v>962046.6</v>
      </c>
      <c r="G161" s="728">
        <f>SUM(G159:G160)</f>
        <v>1972258</v>
      </c>
    </row>
    <row r="162" spans="1:7" ht="10" x14ac:dyDescent="0.2">
      <c r="A162" s="724"/>
      <c r="B162" s="725"/>
      <c r="C162" s="729"/>
      <c r="D162" s="729"/>
      <c r="E162" s="729"/>
      <c r="F162" s="729"/>
      <c r="G162" s="729"/>
    </row>
    <row r="163" spans="1:7" ht="12" customHeight="1" x14ac:dyDescent="0.2">
      <c r="A163" s="724" t="s">
        <v>828</v>
      </c>
      <c r="B163" s="725" t="s">
        <v>354</v>
      </c>
      <c r="C163" s="733">
        <v>10097</v>
      </c>
      <c r="D163" s="733">
        <v>28821</v>
      </c>
      <c r="E163" s="733">
        <v>2266672</v>
      </c>
      <c r="F163" s="733">
        <v>463116</v>
      </c>
      <c r="G163" s="733">
        <v>86908</v>
      </c>
    </row>
    <row r="164" spans="1:7" ht="12" customHeight="1" x14ac:dyDescent="0.2">
      <c r="A164" s="724"/>
      <c r="B164" s="727" t="s">
        <v>816</v>
      </c>
      <c r="C164" s="734">
        <v>100798</v>
      </c>
      <c r="D164" s="734">
        <v>223800</v>
      </c>
      <c r="E164" s="734">
        <v>2264445.5</v>
      </c>
      <c r="F164" s="734">
        <v>600149</v>
      </c>
      <c r="G164" s="734">
        <v>198299</v>
      </c>
    </row>
    <row r="165" spans="1:7" ht="12" customHeight="1" x14ac:dyDescent="0.2">
      <c r="A165" s="724"/>
      <c r="B165" s="727" t="s">
        <v>817</v>
      </c>
      <c r="C165" s="734">
        <f>SUM(C163:C164)</f>
        <v>110895</v>
      </c>
      <c r="D165" s="734">
        <f>SUM(D163:D164)</f>
        <v>252621</v>
      </c>
      <c r="E165" s="734">
        <f>SUM(E163:E164)</f>
        <v>4531117.5</v>
      </c>
      <c r="F165" s="734">
        <f>SUM(F163:F164)</f>
        <v>1063265</v>
      </c>
      <c r="G165" s="734">
        <f>SUM(G163:G164)</f>
        <v>285207</v>
      </c>
    </row>
    <row r="166" spans="1:7" ht="6.65" customHeight="1" x14ac:dyDescent="0.2">
      <c r="A166" s="724"/>
      <c r="B166" s="725"/>
      <c r="C166" s="733"/>
      <c r="D166" s="733"/>
      <c r="E166" s="733"/>
      <c r="F166" s="733"/>
      <c r="G166" s="733"/>
    </row>
    <row r="167" spans="1:7" ht="12" customHeight="1" x14ac:dyDescent="0.2">
      <c r="A167" s="724" t="s">
        <v>829</v>
      </c>
      <c r="B167" s="725" t="s">
        <v>354</v>
      </c>
      <c r="C167" s="733">
        <v>9053</v>
      </c>
      <c r="D167" s="733">
        <v>35628</v>
      </c>
      <c r="E167" s="733">
        <v>417</v>
      </c>
      <c r="F167" s="733">
        <v>576660</v>
      </c>
      <c r="G167" s="733">
        <v>41048</v>
      </c>
    </row>
    <row r="168" spans="1:7" ht="12" customHeight="1" x14ac:dyDescent="0.2">
      <c r="A168" s="724"/>
      <c r="B168" s="727" t="s">
        <v>816</v>
      </c>
      <c r="C168" s="734">
        <v>113691</v>
      </c>
      <c r="D168" s="734">
        <v>355839</v>
      </c>
      <c r="E168" s="734">
        <v>1233</v>
      </c>
      <c r="F168" s="734">
        <v>577610</v>
      </c>
      <c r="G168" s="734">
        <v>89865</v>
      </c>
    </row>
    <row r="169" spans="1:7" ht="12" customHeight="1" x14ac:dyDescent="0.2">
      <c r="A169" s="724"/>
      <c r="B169" s="727" t="s">
        <v>817</v>
      </c>
      <c r="C169" s="734">
        <f>SUM(C167:C168)</f>
        <v>122744</v>
      </c>
      <c r="D169" s="734">
        <f>SUM(D167:D168)</f>
        <v>391467</v>
      </c>
      <c r="E169" s="734">
        <f>SUM(E167:E168)</f>
        <v>1650</v>
      </c>
      <c r="F169" s="734">
        <f>SUM(F167:F168)</f>
        <v>1154270</v>
      </c>
      <c r="G169" s="734">
        <f>SUM(G167:G168)</f>
        <v>130913</v>
      </c>
    </row>
    <row r="170" spans="1:7" ht="6.65" customHeight="1" x14ac:dyDescent="0.2">
      <c r="A170" s="724"/>
      <c r="B170" s="725"/>
      <c r="C170" s="733"/>
      <c r="D170" s="733"/>
      <c r="E170" s="733"/>
      <c r="F170" s="733"/>
      <c r="G170" s="733"/>
    </row>
    <row r="171" spans="1:7" ht="12" customHeight="1" x14ac:dyDescent="0.2">
      <c r="A171" s="724" t="s">
        <v>830</v>
      </c>
      <c r="B171" s="725" t="s">
        <v>354</v>
      </c>
      <c r="C171" s="733">
        <v>9189</v>
      </c>
      <c r="D171" s="733">
        <v>29577</v>
      </c>
      <c r="E171" s="733">
        <v>3193644</v>
      </c>
      <c r="F171" s="733">
        <v>909250</v>
      </c>
      <c r="G171" s="733">
        <v>6999</v>
      </c>
    </row>
    <row r="172" spans="1:7" ht="12" customHeight="1" x14ac:dyDescent="0.2">
      <c r="A172" s="724"/>
      <c r="B172" s="727" t="s">
        <v>816</v>
      </c>
      <c r="C172" s="734">
        <v>104479</v>
      </c>
      <c r="D172" s="734">
        <v>298503</v>
      </c>
      <c r="E172" s="734">
        <v>2703304</v>
      </c>
      <c r="F172" s="734">
        <v>818691</v>
      </c>
      <c r="G172" s="734">
        <v>31063</v>
      </c>
    </row>
    <row r="173" spans="1:7" ht="12" customHeight="1" x14ac:dyDescent="0.2">
      <c r="A173" s="724"/>
      <c r="B173" s="725" t="s">
        <v>817</v>
      </c>
      <c r="C173" s="733">
        <f>SUM(C171:C172)</f>
        <v>113668</v>
      </c>
      <c r="D173" s="733">
        <f>SUM(D171:D172)</f>
        <v>328080</v>
      </c>
      <c r="E173" s="733">
        <f>SUM(E171:E172)</f>
        <v>5896948</v>
      </c>
      <c r="F173" s="733">
        <f>SUM(F171:F172)</f>
        <v>1727941</v>
      </c>
      <c r="G173" s="733">
        <f>SUM(G171:G172)</f>
        <v>38062</v>
      </c>
    </row>
    <row r="174" spans="1:7" ht="6.65" customHeight="1" x14ac:dyDescent="0.2">
      <c r="A174" s="724"/>
      <c r="B174" s="725"/>
      <c r="C174" s="733"/>
      <c r="D174" s="733"/>
      <c r="E174" s="733"/>
      <c r="F174" s="733"/>
      <c r="G174" s="733"/>
    </row>
    <row r="175" spans="1:7" ht="12" customHeight="1" x14ac:dyDescent="0.2">
      <c r="A175" s="724" t="s">
        <v>692</v>
      </c>
      <c r="B175" s="725" t="s">
        <v>354</v>
      </c>
      <c r="C175" s="733">
        <v>4343</v>
      </c>
      <c r="D175" s="733">
        <v>11815</v>
      </c>
      <c r="E175" s="733">
        <v>29</v>
      </c>
      <c r="F175" s="733">
        <v>543192</v>
      </c>
      <c r="G175" s="733">
        <v>234200</v>
      </c>
    </row>
    <row r="176" spans="1:7" ht="12" customHeight="1" x14ac:dyDescent="0.2">
      <c r="A176" s="724"/>
      <c r="B176" s="727" t="s">
        <v>816</v>
      </c>
      <c r="C176" s="734">
        <v>59469</v>
      </c>
      <c r="D176" s="734">
        <v>191166</v>
      </c>
      <c r="E176" s="734">
        <v>703</v>
      </c>
      <c r="F176" s="734">
        <v>626919</v>
      </c>
      <c r="G176" s="734">
        <v>497829</v>
      </c>
    </row>
    <row r="177" spans="1:7" ht="12" customHeight="1" x14ac:dyDescent="0.2">
      <c r="A177" s="724"/>
      <c r="B177" s="725" t="s">
        <v>817</v>
      </c>
      <c r="C177" s="843">
        <f>SUM(C175:C176)</f>
        <v>63812</v>
      </c>
      <c r="D177" s="843">
        <f>SUM(D175:D176)</f>
        <v>202981</v>
      </c>
      <c r="E177" s="843">
        <f>SUM(E175:E176)</f>
        <v>732</v>
      </c>
      <c r="F177" s="843">
        <f>SUM(F175:F176)</f>
        <v>1170111</v>
      </c>
      <c r="G177" s="843">
        <f>SUM(G175:G176)</f>
        <v>732029</v>
      </c>
    </row>
    <row r="178" spans="1:7" ht="6.65" customHeight="1" x14ac:dyDescent="0.2">
      <c r="A178" s="724"/>
      <c r="B178" s="725"/>
      <c r="C178" s="733"/>
      <c r="D178" s="733"/>
      <c r="E178" s="733"/>
      <c r="F178" s="733"/>
      <c r="G178" s="733"/>
    </row>
    <row r="179" spans="1:7" ht="12" customHeight="1" x14ac:dyDescent="0.2">
      <c r="A179" s="724" t="s">
        <v>693</v>
      </c>
      <c r="B179" s="725" t="s">
        <v>354</v>
      </c>
      <c r="C179" s="733">
        <v>3367</v>
      </c>
      <c r="D179" s="733">
        <v>4777</v>
      </c>
      <c r="E179" s="733">
        <v>398670</v>
      </c>
      <c r="F179" s="733">
        <v>559632</v>
      </c>
      <c r="G179" s="733">
        <v>16906</v>
      </c>
    </row>
    <row r="180" spans="1:7" ht="12" customHeight="1" x14ac:dyDescent="0.2">
      <c r="A180" s="724"/>
      <c r="B180" s="727" t="s">
        <v>816</v>
      </c>
      <c r="C180" s="734">
        <v>65758</v>
      </c>
      <c r="D180" s="734">
        <v>47118</v>
      </c>
      <c r="E180" s="734">
        <v>580679</v>
      </c>
      <c r="F180" s="734">
        <v>618446</v>
      </c>
      <c r="G180" s="734">
        <v>56055</v>
      </c>
    </row>
    <row r="181" spans="1:7" ht="12" customHeight="1" x14ac:dyDescent="0.2">
      <c r="A181" s="724"/>
      <c r="B181" s="725" t="s">
        <v>817</v>
      </c>
      <c r="C181" s="733">
        <v>69125</v>
      </c>
      <c r="D181" s="733">
        <v>51895</v>
      </c>
      <c r="E181" s="733">
        <v>979349</v>
      </c>
      <c r="F181" s="733">
        <v>1178078</v>
      </c>
      <c r="G181" s="733">
        <v>72961</v>
      </c>
    </row>
    <row r="182" spans="1:7" ht="6.65" customHeight="1" x14ac:dyDescent="0.2">
      <c r="A182" s="724"/>
      <c r="B182" s="725"/>
      <c r="C182" s="733"/>
      <c r="D182" s="733"/>
      <c r="E182" s="733"/>
      <c r="F182" s="733"/>
      <c r="G182" s="733"/>
    </row>
    <row r="183" spans="1:7" ht="12" customHeight="1" x14ac:dyDescent="0.2">
      <c r="A183" s="724" t="s">
        <v>694</v>
      </c>
      <c r="B183" s="725" t="s">
        <v>354</v>
      </c>
      <c r="C183" s="733">
        <v>6604</v>
      </c>
      <c r="D183" s="733">
        <v>14328</v>
      </c>
      <c r="E183" s="733">
        <v>0</v>
      </c>
      <c r="F183" s="733">
        <v>444586</v>
      </c>
      <c r="G183" s="733">
        <v>0</v>
      </c>
    </row>
    <row r="184" spans="1:7" ht="12" customHeight="1" x14ac:dyDescent="0.2">
      <c r="A184" s="724"/>
      <c r="B184" s="727" t="s">
        <v>816</v>
      </c>
      <c r="C184" s="734">
        <v>73152</v>
      </c>
      <c r="D184" s="734">
        <v>259957</v>
      </c>
      <c r="E184" s="734">
        <v>88</v>
      </c>
      <c r="F184" s="734">
        <v>552012</v>
      </c>
      <c r="G184" s="734">
        <v>21224</v>
      </c>
    </row>
    <row r="185" spans="1:7" ht="12" customHeight="1" x14ac:dyDescent="0.2">
      <c r="A185" s="724"/>
      <c r="B185" s="725" t="s">
        <v>817</v>
      </c>
      <c r="C185" s="843">
        <f>SUM(C183:C184)</f>
        <v>79756</v>
      </c>
      <c r="D185" s="843">
        <f>SUM(D183:D184)</f>
        <v>274285</v>
      </c>
      <c r="E185" s="843">
        <f>SUM(E183:E184)</f>
        <v>88</v>
      </c>
      <c r="F185" s="843">
        <f>SUM(F183:F184)</f>
        <v>996598</v>
      </c>
      <c r="G185" s="843">
        <f>SUM(G183:G184)</f>
        <v>21224</v>
      </c>
    </row>
    <row r="186" spans="1:7" ht="6.65" customHeight="1" x14ac:dyDescent="0.2">
      <c r="A186" s="724"/>
      <c r="B186" s="725"/>
      <c r="C186" s="733"/>
      <c r="D186" s="733"/>
      <c r="E186" s="733"/>
      <c r="F186" s="733"/>
      <c r="G186" s="733"/>
    </row>
    <row r="187" spans="1:7" ht="12" customHeight="1" x14ac:dyDescent="0.2">
      <c r="A187" s="724" t="s">
        <v>695</v>
      </c>
      <c r="B187" s="725" t="s">
        <v>354</v>
      </c>
      <c r="C187" s="733">
        <v>12065</v>
      </c>
      <c r="D187" s="733">
        <v>11763</v>
      </c>
      <c r="E187" s="733">
        <v>17852</v>
      </c>
      <c r="F187" s="733">
        <v>713535</v>
      </c>
      <c r="G187" s="733" t="s">
        <v>24</v>
      </c>
    </row>
    <row r="188" spans="1:7" ht="12" customHeight="1" x14ac:dyDescent="0.2">
      <c r="A188" s="724"/>
      <c r="B188" s="727" t="s">
        <v>816</v>
      </c>
      <c r="C188" s="734">
        <v>136424</v>
      </c>
      <c r="D188" s="734">
        <v>191249</v>
      </c>
      <c r="E188" s="734">
        <v>124347</v>
      </c>
      <c r="F188" s="734">
        <v>702227</v>
      </c>
      <c r="G188" s="734">
        <v>18957</v>
      </c>
    </row>
    <row r="189" spans="1:7" ht="12" customHeight="1" x14ac:dyDescent="0.2">
      <c r="A189" s="724"/>
      <c r="B189" s="725" t="s">
        <v>817</v>
      </c>
      <c r="C189" s="843">
        <f>SUM(C187:C188)</f>
        <v>148489</v>
      </c>
      <c r="D189" s="843">
        <f>SUM(D187:D188)</f>
        <v>203012</v>
      </c>
      <c r="E189" s="843">
        <f>SUM(E187:E188)</f>
        <v>142199</v>
      </c>
      <c r="F189" s="843">
        <f>SUM(F187:F188)</f>
        <v>1415762</v>
      </c>
      <c r="G189" s="843">
        <f>SUM(G187:G188)</f>
        <v>18957</v>
      </c>
    </row>
    <row r="190" spans="1:7" ht="6.65" customHeight="1" x14ac:dyDescent="0.2">
      <c r="A190" s="724"/>
      <c r="B190" s="725"/>
      <c r="C190" s="733"/>
      <c r="D190" s="733"/>
      <c r="E190" s="733"/>
      <c r="F190" s="733"/>
      <c r="G190" s="733"/>
    </row>
    <row r="191" spans="1:7" ht="12" customHeight="1" x14ac:dyDescent="0.2">
      <c r="A191" s="724" t="s">
        <v>831</v>
      </c>
      <c r="B191" s="725" t="s">
        <v>354</v>
      </c>
      <c r="C191" s="733">
        <v>13700</v>
      </c>
      <c r="D191" s="733">
        <v>9645</v>
      </c>
      <c r="E191" s="733">
        <v>3</v>
      </c>
      <c r="F191" s="733">
        <v>388943</v>
      </c>
      <c r="G191" s="733">
        <v>397671</v>
      </c>
    </row>
    <row r="192" spans="1:7" ht="12" customHeight="1" x14ac:dyDescent="0.2">
      <c r="A192" s="724"/>
      <c r="B192" s="727" t="s">
        <v>816</v>
      </c>
      <c r="C192" s="734">
        <v>105929</v>
      </c>
      <c r="D192" s="734">
        <v>241830</v>
      </c>
      <c r="E192" s="734">
        <v>108</v>
      </c>
      <c r="F192" s="734">
        <v>463317</v>
      </c>
      <c r="G192" s="734">
        <v>618943</v>
      </c>
    </row>
    <row r="193" spans="1:7" ht="12" customHeight="1" x14ac:dyDescent="0.2">
      <c r="A193" s="724"/>
      <c r="B193" s="725" t="s">
        <v>817</v>
      </c>
      <c r="C193" s="843">
        <f>SUM(C191:C192)</f>
        <v>119629</v>
      </c>
      <c r="D193" s="843">
        <f>SUM(D191:D192)</f>
        <v>251475</v>
      </c>
      <c r="E193" s="843">
        <f>SUM(E191:E192)</f>
        <v>111</v>
      </c>
      <c r="F193" s="843">
        <f>SUM(F191:F192)</f>
        <v>852260</v>
      </c>
      <c r="G193" s="843">
        <f>SUM(G191:G192)</f>
        <v>1016614</v>
      </c>
    </row>
    <row r="194" spans="1:7" ht="12" customHeight="1" x14ac:dyDescent="0.2">
      <c r="A194" s="724"/>
      <c r="B194" s="725"/>
      <c r="C194" s="733"/>
      <c r="D194" s="733"/>
      <c r="E194" s="733"/>
      <c r="F194" s="733"/>
      <c r="G194" s="733"/>
    </row>
    <row r="195" spans="1:7" ht="12" customHeight="1" x14ac:dyDescent="0.2">
      <c r="A195" s="724" t="s">
        <v>832</v>
      </c>
      <c r="B195" s="725" t="s">
        <v>354</v>
      </c>
      <c r="C195" s="733">
        <v>9509</v>
      </c>
      <c r="D195" s="733">
        <v>2980</v>
      </c>
      <c r="E195" s="733">
        <v>92790</v>
      </c>
      <c r="F195" s="733">
        <v>135230</v>
      </c>
      <c r="G195" s="733" t="s">
        <v>24</v>
      </c>
    </row>
    <row r="196" spans="1:7" ht="12" customHeight="1" x14ac:dyDescent="0.2">
      <c r="A196" s="724"/>
      <c r="B196" s="727" t="s">
        <v>816</v>
      </c>
      <c r="C196" s="734">
        <v>106254</v>
      </c>
      <c r="D196" s="734">
        <v>90243</v>
      </c>
      <c r="E196" s="734">
        <v>240628</v>
      </c>
      <c r="F196" s="734">
        <v>149344</v>
      </c>
      <c r="G196" s="734">
        <v>9468</v>
      </c>
    </row>
    <row r="197" spans="1:7" ht="12" customHeight="1" x14ac:dyDescent="0.2">
      <c r="A197" s="724"/>
      <c r="B197" s="725" t="s">
        <v>817</v>
      </c>
      <c r="C197" s="843">
        <f>SUM(C195:C196)</f>
        <v>115763</v>
      </c>
      <c r="D197" s="843">
        <f>SUM(D195:D196)</f>
        <v>93223</v>
      </c>
      <c r="E197" s="843">
        <f>SUM(E195:E196)</f>
        <v>333418</v>
      </c>
      <c r="F197" s="843">
        <f>SUM(F195:F196)</f>
        <v>284574</v>
      </c>
      <c r="G197" s="843">
        <f>SUM(G195:G196)</f>
        <v>9468</v>
      </c>
    </row>
    <row r="198" spans="1:7" ht="10" x14ac:dyDescent="0.2">
      <c r="A198" s="724"/>
      <c r="B198" s="725"/>
      <c r="C198" s="733"/>
      <c r="D198" s="733"/>
      <c r="E198" s="733"/>
      <c r="F198" s="733"/>
      <c r="G198" s="733"/>
    </row>
    <row r="199" spans="1:7" ht="12" customHeight="1" x14ac:dyDescent="0.2">
      <c r="A199" s="724" t="s">
        <v>833</v>
      </c>
      <c r="B199" s="725" t="s">
        <v>354</v>
      </c>
      <c r="C199" s="733">
        <v>9286</v>
      </c>
      <c r="D199" s="733">
        <v>6652</v>
      </c>
      <c r="E199" s="733">
        <v>0</v>
      </c>
      <c r="F199" s="733">
        <v>103069</v>
      </c>
      <c r="G199" s="733" t="s">
        <v>24</v>
      </c>
    </row>
    <row r="200" spans="1:7" ht="12" customHeight="1" x14ac:dyDescent="0.2">
      <c r="A200" s="724"/>
      <c r="B200" s="727" t="s">
        <v>816</v>
      </c>
      <c r="C200" s="734">
        <v>46015</v>
      </c>
      <c r="D200" s="734">
        <v>196788</v>
      </c>
      <c r="E200" s="734">
        <v>5</v>
      </c>
      <c r="F200" s="734">
        <v>172171</v>
      </c>
      <c r="G200" s="734">
        <v>3369</v>
      </c>
    </row>
    <row r="201" spans="1:7" ht="12" customHeight="1" x14ac:dyDescent="0.2">
      <c r="A201" s="724"/>
      <c r="B201" s="725" t="s">
        <v>817</v>
      </c>
      <c r="C201" s="733">
        <f>SUM(C199:C200)</f>
        <v>55301</v>
      </c>
      <c r="D201" s="733">
        <f>SUM(D199:D200)</f>
        <v>203440</v>
      </c>
      <c r="E201" s="733">
        <f>SUM(E199:E200)</f>
        <v>5</v>
      </c>
      <c r="F201" s="733">
        <f>SUM(F199:F200)</f>
        <v>275240</v>
      </c>
      <c r="G201" s="733">
        <f>SUM(G199:G200)</f>
        <v>3369</v>
      </c>
    </row>
    <row r="202" spans="1:7" ht="12" customHeight="1" x14ac:dyDescent="0.2">
      <c r="A202" s="724"/>
      <c r="B202" s="725"/>
      <c r="C202" s="733"/>
      <c r="D202" s="733"/>
      <c r="E202" s="733"/>
      <c r="F202" s="733"/>
      <c r="G202" s="733"/>
    </row>
    <row r="203" spans="1:7" ht="12" customHeight="1" x14ac:dyDescent="0.2">
      <c r="A203" s="724" t="s">
        <v>810</v>
      </c>
      <c r="B203" s="725" t="s">
        <v>354</v>
      </c>
      <c r="C203" s="733">
        <v>7316</v>
      </c>
      <c r="D203" s="733">
        <v>11964</v>
      </c>
      <c r="E203" s="733">
        <v>155754</v>
      </c>
      <c r="F203" s="733">
        <v>85109</v>
      </c>
      <c r="G203" s="733" t="s">
        <v>24</v>
      </c>
    </row>
    <row r="204" spans="1:7" ht="12" customHeight="1" x14ac:dyDescent="0.2">
      <c r="A204" s="724"/>
      <c r="B204" s="727" t="s">
        <v>816</v>
      </c>
      <c r="C204" s="734">
        <v>79645</v>
      </c>
      <c r="D204" s="734">
        <v>304077</v>
      </c>
      <c r="E204" s="734">
        <v>275029</v>
      </c>
      <c r="F204" s="734">
        <v>248665</v>
      </c>
      <c r="G204" s="734">
        <v>6242</v>
      </c>
    </row>
    <row r="205" spans="1:7" ht="12" customHeight="1" x14ac:dyDescent="0.2">
      <c r="A205" s="724"/>
      <c r="B205" s="725" t="s">
        <v>817</v>
      </c>
      <c r="C205" s="843">
        <f>SUM(C203:C204)</f>
        <v>86961</v>
      </c>
      <c r="D205" s="843">
        <f>SUM(D203:D204)</f>
        <v>316041</v>
      </c>
      <c r="E205" s="843">
        <f>SUM(E203:E204)</f>
        <v>430783</v>
      </c>
      <c r="F205" s="843">
        <f>SUM(F203:F204)</f>
        <v>333774</v>
      </c>
      <c r="G205" s="843">
        <f>SUM(G203:G204)</f>
        <v>6242</v>
      </c>
    </row>
    <row r="206" spans="1:7" ht="12" customHeight="1" x14ac:dyDescent="0.2">
      <c r="A206" s="724"/>
      <c r="B206" s="725"/>
      <c r="C206" s="733"/>
      <c r="D206" s="733"/>
      <c r="E206" s="733"/>
      <c r="F206" s="733"/>
      <c r="G206" s="733"/>
    </row>
    <row r="207" spans="1:7" ht="12" customHeight="1" x14ac:dyDescent="0.2">
      <c r="A207" s="724" t="s">
        <v>684</v>
      </c>
      <c r="B207" s="725" t="s">
        <v>354</v>
      </c>
      <c r="C207" s="733">
        <v>17757</v>
      </c>
      <c r="D207" s="733">
        <v>17192</v>
      </c>
      <c r="E207" s="733">
        <v>0</v>
      </c>
      <c r="F207" s="733">
        <v>476477</v>
      </c>
      <c r="G207" s="733">
        <v>75537</v>
      </c>
    </row>
    <row r="208" spans="1:7" ht="12" customHeight="1" x14ac:dyDescent="0.2">
      <c r="A208" s="724"/>
      <c r="B208" s="727" t="s">
        <v>816</v>
      </c>
      <c r="C208" s="734">
        <v>89810</v>
      </c>
      <c r="D208" s="734">
        <v>221562</v>
      </c>
      <c r="E208" s="734">
        <v>692</v>
      </c>
      <c r="F208" s="734">
        <v>635156</v>
      </c>
      <c r="G208" s="734">
        <v>295677</v>
      </c>
    </row>
    <row r="209" spans="1:7" ht="12" customHeight="1" x14ac:dyDescent="0.2">
      <c r="A209" s="724"/>
      <c r="B209" s="725" t="s">
        <v>817</v>
      </c>
      <c r="C209" s="843">
        <f>SUM(C207:C208)</f>
        <v>107567</v>
      </c>
      <c r="D209" s="843">
        <f>SUM(D207:D208)</f>
        <v>238754</v>
      </c>
      <c r="E209" s="843">
        <f>SUM(E207:E208)</f>
        <v>692</v>
      </c>
      <c r="F209" s="843">
        <f>SUM(F207:F208)</f>
        <v>1111633</v>
      </c>
      <c r="G209" s="843">
        <f>SUM(G207:G208)</f>
        <v>371214</v>
      </c>
    </row>
    <row r="210" spans="1:7" ht="12" customHeight="1" x14ac:dyDescent="0.2">
      <c r="A210" s="724"/>
      <c r="B210" s="725"/>
      <c r="C210" s="733"/>
      <c r="D210" s="733"/>
      <c r="E210" s="733"/>
      <c r="F210" s="733"/>
      <c r="G210" s="733"/>
    </row>
    <row r="211" spans="1:7" ht="12" customHeight="1" x14ac:dyDescent="0.2">
      <c r="A211" s="724" t="s">
        <v>324</v>
      </c>
      <c r="B211" s="725" t="s">
        <v>354</v>
      </c>
      <c r="C211" s="733">
        <v>15811</v>
      </c>
      <c r="D211" s="733">
        <v>9845</v>
      </c>
      <c r="E211" s="733">
        <v>229596</v>
      </c>
      <c r="F211" s="733">
        <v>64761</v>
      </c>
      <c r="G211" s="733">
        <v>3</v>
      </c>
    </row>
    <row r="212" spans="1:7" ht="12" customHeight="1" x14ac:dyDescent="0.2">
      <c r="A212" s="724"/>
      <c r="B212" s="727" t="s">
        <v>816</v>
      </c>
      <c r="C212" s="734">
        <v>88398</v>
      </c>
      <c r="D212" s="734">
        <v>180406</v>
      </c>
      <c r="E212" s="734">
        <v>470996</v>
      </c>
      <c r="F212" s="734">
        <v>155143</v>
      </c>
      <c r="G212" s="734">
        <v>19551</v>
      </c>
    </row>
    <row r="213" spans="1:7" ht="12" customHeight="1" x14ac:dyDescent="0.2">
      <c r="A213" s="724"/>
      <c r="B213" s="725" t="s">
        <v>817</v>
      </c>
      <c r="C213" s="843">
        <f>SUM(C211:C212)</f>
        <v>104209</v>
      </c>
      <c r="D213" s="843">
        <f>SUM(D211:D212)</f>
        <v>190251</v>
      </c>
      <c r="E213" s="843">
        <f>SUM(E211:E212)</f>
        <v>700592</v>
      </c>
      <c r="F213" s="843">
        <f>SUM(F211:F212)</f>
        <v>219904</v>
      </c>
      <c r="G213" s="843">
        <f>SUM(G211:G212)</f>
        <v>19554</v>
      </c>
    </row>
    <row r="214" spans="1:7" ht="22.9" customHeight="1" x14ac:dyDescent="0.2">
      <c r="A214" s="1061" t="s">
        <v>834</v>
      </c>
      <c r="B214" s="1061"/>
      <c r="C214" s="1061"/>
      <c r="D214" s="1061"/>
      <c r="E214" s="1061"/>
      <c r="F214" s="1061"/>
      <c r="G214" s="1061"/>
    </row>
    <row r="215" spans="1:7" ht="12" customHeight="1" x14ac:dyDescent="0.2">
      <c r="A215" s="732" t="s">
        <v>835</v>
      </c>
      <c r="B215" s="732"/>
      <c r="C215" s="732"/>
      <c r="D215" s="732"/>
      <c r="E215" s="732"/>
      <c r="F215" s="732"/>
      <c r="G215" s="732"/>
    </row>
    <row r="216" spans="1:7" ht="12" customHeight="1" x14ac:dyDescent="0.2">
      <c r="A216" s="732" t="s">
        <v>327</v>
      </c>
      <c r="B216" s="732"/>
      <c r="C216" s="732"/>
      <c r="D216" s="732"/>
      <c r="E216" s="732"/>
      <c r="F216" s="732"/>
      <c r="G216" s="732"/>
    </row>
    <row r="220" spans="1:7" s="738" customFormat="1" ht="12" customHeight="1" x14ac:dyDescent="0.2">
      <c r="A220" s="735"/>
      <c r="B220" s="736"/>
      <c r="C220" s="737"/>
      <c r="D220" s="737"/>
      <c r="E220" s="737"/>
      <c r="F220" s="737"/>
      <c r="G220" s="737"/>
    </row>
    <row r="236" spans="1:7" ht="12" customHeight="1" x14ac:dyDescent="0.2">
      <c r="A236" s="1062" t="s">
        <v>836</v>
      </c>
      <c r="B236" s="1062"/>
      <c r="C236" s="1062"/>
      <c r="D236" s="1062"/>
      <c r="E236" s="1062"/>
      <c r="F236" s="1062"/>
      <c r="G236" s="1062"/>
    </row>
    <row r="237" spans="1:7" ht="27" customHeight="1" x14ac:dyDescent="0.2">
      <c r="A237" s="739" t="s">
        <v>8</v>
      </c>
      <c r="B237" s="740" t="s">
        <v>813</v>
      </c>
      <c r="C237" s="723" t="s">
        <v>558</v>
      </c>
      <c r="D237" s="723" t="s">
        <v>814</v>
      </c>
      <c r="E237" s="723" t="s">
        <v>815</v>
      </c>
      <c r="F237" s="723" t="s">
        <v>674</v>
      </c>
      <c r="G237" s="723" t="s">
        <v>675</v>
      </c>
    </row>
    <row r="238" spans="1:7" ht="11.5" customHeight="1" x14ac:dyDescent="0.2">
      <c r="A238" s="724" t="s">
        <v>45</v>
      </c>
      <c r="B238" s="725" t="s">
        <v>354</v>
      </c>
      <c r="C238" s="741">
        <f t="shared" ref="C238:G240" si="0">AVERAGE(C63,C67,C71,C75,C79)</f>
        <v>57549.8</v>
      </c>
      <c r="D238" s="741">
        <f t="shared" si="0"/>
        <v>470494.2</v>
      </c>
      <c r="E238" s="741">
        <f t="shared" si="0"/>
        <v>509444.8</v>
      </c>
      <c r="F238" s="741">
        <f t="shared" si="0"/>
        <v>540842.80000000005</v>
      </c>
      <c r="G238" s="741">
        <f t="shared" si="0"/>
        <v>964689.8</v>
      </c>
    </row>
    <row r="239" spans="1:7" ht="11.5" customHeight="1" x14ac:dyDescent="0.2">
      <c r="B239" s="727" t="s">
        <v>816</v>
      </c>
      <c r="C239" s="742">
        <f t="shared" si="0"/>
        <v>176966.39999999999</v>
      </c>
      <c r="D239" s="742">
        <f t="shared" si="0"/>
        <v>812712</v>
      </c>
      <c r="E239" s="742">
        <f t="shared" si="0"/>
        <v>590138.19999999995</v>
      </c>
      <c r="F239" s="742">
        <f t="shared" si="0"/>
        <v>662215.19999999995</v>
      </c>
      <c r="G239" s="742">
        <f t="shared" si="0"/>
        <v>1028360.8</v>
      </c>
    </row>
    <row r="240" spans="1:7" ht="11.5" customHeight="1" x14ac:dyDescent="0.2">
      <c r="B240" s="725" t="s">
        <v>817</v>
      </c>
      <c r="C240" s="741">
        <f t="shared" si="0"/>
        <v>234516.2</v>
      </c>
      <c r="D240" s="741">
        <f t="shared" si="0"/>
        <v>1283206.2</v>
      </c>
      <c r="E240" s="741">
        <f t="shared" si="0"/>
        <v>1099583</v>
      </c>
      <c r="F240" s="741">
        <f t="shared" si="0"/>
        <v>1203058</v>
      </c>
      <c r="G240" s="741">
        <f t="shared" si="0"/>
        <v>1993050.6</v>
      </c>
    </row>
    <row r="241" spans="1:7" ht="11.5" customHeight="1" x14ac:dyDescent="0.2">
      <c r="C241" s="744"/>
      <c r="D241" s="744"/>
      <c r="E241" s="744"/>
      <c r="F241" s="744"/>
      <c r="G241" s="744"/>
    </row>
    <row r="242" spans="1:7" ht="11.5" customHeight="1" x14ac:dyDescent="0.2">
      <c r="A242" s="724" t="s">
        <v>46</v>
      </c>
      <c r="B242" s="725" t="s">
        <v>354</v>
      </c>
      <c r="C242" s="741">
        <f t="shared" ref="C242:G244" si="1">AVERAGE(C99,C95,C91,C87,C83)</f>
        <v>17519.400000000001</v>
      </c>
      <c r="D242" s="741">
        <f t="shared" si="1"/>
        <v>74371.199999999997</v>
      </c>
      <c r="E242" s="741">
        <f t="shared" si="1"/>
        <v>784067.2</v>
      </c>
      <c r="F242" s="741">
        <f t="shared" si="1"/>
        <v>523395.8</v>
      </c>
      <c r="G242" s="741">
        <f t="shared" si="1"/>
        <v>735834.4</v>
      </c>
    </row>
    <row r="243" spans="1:7" ht="11.5" customHeight="1" x14ac:dyDescent="0.2">
      <c r="B243" s="727" t="s">
        <v>816</v>
      </c>
      <c r="C243" s="742">
        <f t="shared" si="1"/>
        <v>82513.399999999994</v>
      </c>
      <c r="D243" s="742">
        <f t="shared" si="1"/>
        <v>316783.8</v>
      </c>
      <c r="E243" s="742">
        <f t="shared" si="1"/>
        <v>832947.6</v>
      </c>
      <c r="F243" s="742">
        <f t="shared" si="1"/>
        <v>607028.4</v>
      </c>
      <c r="G243" s="742">
        <f t="shared" si="1"/>
        <v>741057.8</v>
      </c>
    </row>
    <row r="244" spans="1:7" ht="11.5" customHeight="1" x14ac:dyDescent="0.2">
      <c r="B244" s="725" t="s">
        <v>817</v>
      </c>
      <c r="C244" s="741">
        <f t="shared" si="1"/>
        <v>100032.8</v>
      </c>
      <c r="D244" s="741">
        <f t="shared" si="1"/>
        <v>391155</v>
      </c>
      <c r="E244" s="741">
        <f t="shared" si="1"/>
        <v>1617014.8</v>
      </c>
      <c r="F244" s="741">
        <f t="shared" si="1"/>
        <v>1130424.2</v>
      </c>
      <c r="G244" s="741">
        <f t="shared" si="1"/>
        <v>1476892.2</v>
      </c>
    </row>
    <row r="245" spans="1:7" ht="11.5" customHeight="1" x14ac:dyDescent="0.2">
      <c r="C245" s="744"/>
      <c r="D245" s="744"/>
      <c r="E245" s="744"/>
      <c r="F245" s="744"/>
      <c r="G245" s="744"/>
    </row>
    <row r="246" spans="1:7" ht="11.5" customHeight="1" x14ac:dyDescent="0.2">
      <c r="A246" s="724" t="s">
        <v>47</v>
      </c>
      <c r="B246" s="725" t="s">
        <v>354</v>
      </c>
      <c r="C246" s="741">
        <f t="shared" ref="C246:G248" si="2">AVERAGE(C119,C115,C111,C107,C103)</f>
        <v>12869.6</v>
      </c>
      <c r="D246" s="741">
        <f t="shared" si="2"/>
        <v>15204.4</v>
      </c>
      <c r="E246" s="741">
        <f t="shared" si="2"/>
        <v>174163.4</v>
      </c>
      <c r="F246" s="741">
        <f t="shared" si="2"/>
        <v>307799.40000000002</v>
      </c>
      <c r="G246" s="741">
        <f t="shared" si="2"/>
        <v>240087.8</v>
      </c>
    </row>
    <row r="247" spans="1:7" ht="11.5" customHeight="1" x14ac:dyDescent="0.2">
      <c r="B247" s="727" t="s">
        <v>816</v>
      </c>
      <c r="C247" s="742">
        <f t="shared" si="2"/>
        <v>64441.8</v>
      </c>
      <c r="D247" s="742">
        <f t="shared" si="2"/>
        <v>184866.2</v>
      </c>
      <c r="E247" s="742">
        <f t="shared" si="2"/>
        <v>211945.60000000001</v>
      </c>
      <c r="F247" s="742">
        <f t="shared" si="2"/>
        <v>210139.6</v>
      </c>
      <c r="G247" s="742">
        <f t="shared" si="2"/>
        <v>321849</v>
      </c>
    </row>
    <row r="248" spans="1:7" ht="11.5" customHeight="1" x14ac:dyDescent="0.2">
      <c r="B248" s="725" t="s">
        <v>817</v>
      </c>
      <c r="C248" s="741">
        <f t="shared" si="2"/>
        <v>77311.399999999994</v>
      </c>
      <c r="D248" s="741">
        <f t="shared" si="2"/>
        <v>200070.6</v>
      </c>
      <c r="E248" s="741">
        <f t="shared" si="2"/>
        <v>386109</v>
      </c>
      <c r="F248" s="741">
        <f t="shared" si="2"/>
        <v>517939</v>
      </c>
      <c r="G248" s="741">
        <f t="shared" si="2"/>
        <v>561936.80000000005</v>
      </c>
    </row>
    <row r="249" spans="1:7" ht="11.5" customHeight="1" x14ac:dyDescent="0.2">
      <c r="A249" s="724"/>
      <c r="B249" s="725"/>
      <c r="C249" s="744"/>
      <c r="D249" s="744"/>
      <c r="E249" s="744"/>
      <c r="F249" s="744"/>
      <c r="G249" s="744"/>
    </row>
    <row r="250" spans="1:7" ht="11.5" customHeight="1" x14ac:dyDescent="0.2">
      <c r="A250" s="724" t="s">
        <v>48</v>
      </c>
      <c r="B250" s="725" t="s">
        <v>354</v>
      </c>
      <c r="C250" s="741">
        <f t="shared" ref="C250:G252" si="3">AVERAGE(C123,C127,C131,C135,C139)</f>
        <v>11100.4</v>
      </c>
      <c r="D250" s="741">
        <f t="shared" si="3"/>
        <v>26007.599999999999</v>
      </c>
      <c r="E250" s="741">
        <f t="shared" si="3"/>
        <v>258210.8</v>
      </c>
      <c r="F250" s="741">
        <f t="shared" si="3"/>
        <v>852709.6</v>
      </c>
      <c r="G250" s="741">
        <f t="shared" si="3"/>
        <v>92829.6</v>
      </c>
    </row>
    <row r="251" spans="1:7" ht="11.5" customHeight="1" x14ac:dyDescent="0.2">
      <c r="A251" s="724"/>
      <c r="B251" s="727" t="s">
        <v>816</v>
      </c>
      <c r="C251" s="742">
        <f t="shared" si="3"/>
        <v>94113.4</v>
      </c>
      <c r="D251" s="742">
        <f t="shared" si="3"/>
        <v>340391.2</v>
      </c>
      <c r="E251" s="742">
        <f t="shared" si="3"/>
        <v>214297.2</v>
      </c>
      <c r="F251" s="742">
        <f t="shared" si="3"/>
        <v>725348.8</v>
      </c>
      <c r="G251" s="742">
        <f t="shared" si="3"/>
        <v>194045.6</v>
      </c>
    </row>
    <row r="252" spans="1:7" ht="11.5" customHeight="1" x14ac:dyDescent="0.2">
      <c r="A252" s="724"/>
      <c r="B252" s="725" t="s">
        <v>817</v>
      </c>
      <c r="C252" s="741">
        <f t="shared" si="3"/>
        <v>107667</v>
      </c>
      <c r="D252" s="741">
        <f t="shared" si="3"/>
        <v>369373</v>
      </c>
      <c r="E252" s="741">
        <f t="shared" si="3"/>
        <v>475002</v>
      </c>
      <c r="F252" s="741">
        <f t="shared" si="3"/>
        <v>1620081.2</v>
      </c>
      <c r="G252" s="741">
        <f t="shared" si="3"/>
        <v>288483.8</v>
      </c>
    </row>
    <row r="253" spans="1:7" ht="11.5" customHeight="1" x14ac:dyDescent="0.2">
      <c r="A253" s="724"/>
      <c r="B253" s="725"/>
      <c r="C253" s="744"/>
      <c r="D253" s="744"/>
      <c r="E253" s="744"/>
      <c r="F253" s="744"/>
      <c r="G253" s="744"/>
    </row>
    <row r="254" spans="1:7" ht="11.5" customHeight="1" x14ac:dyDescent="0.2">
      <c r="A254" s="724" t="s">
        <v>837</v>
      </c>
      <c r="B254" s="725" t="s">
        <v>354</v>
      </c>
      <c r="C254" s="741">
        <f>AVERAGE(C143,C147,C151,C155,C159)</f>
        <v>7372.6</v>
      </c>
      <c r="D254" s="741">
        <f t="shared" ref="D254:G254" si="4">AVERAGE(D143,D147,D151,D155,D159)</f>
        <v>13607.4</v>
      </c>
      <c r="E254" s="741">
        <f t="shared" si="4"/>
        <v>598177.19999999995</v>
      </c>
      <c r="F254" s="741">
        <f t="shared" si="4"/>
        <v>543723.4</v>
      </c>
      <c r="G254" s="741">
        <f t="shared" si="4"/>
        <v>199553.2</v>
      </c>
    </row>
    <row r="255" spans="1:7" ht="11.5" customHeight="1" x14ac:dyDescent="0.2">
      <c r="A255" s="724"/>
      <c r="B255" s="727" t="s">
        <v>816</v>
      </c>
      <c r="C255" s="742">
        <f t="shared" ref="C255:G256" si="5">AVERAGE(C144,C148,C152,C156,C160)</f>
        <v>100537.04000000001</v>
      </c>
      <c r="D255" s="742">
        <f t="shared" si="5"/>
        <v>221880.08</v>
      </c>
      <c r="E255" s="742">
        <f t="shared" si="5"/>
        <v>450664.6</v>
      </c>
      <c r="F255" s="742">
        <f t="shared" si="5"/>
        <v>610022.32000000007</v>
      </c>
      <c r="G255" s="742">
        <f t="shared" si="5"/>
        <v>365078.4</v>
      </c>
    </row>
    <row r="256" spans="1:7" ht="11.5" customHeight="1" x14ac:dyDescent="0.2">
      <c r="A256" s="724"/>
      <c r="B256" s="725" t="s">
        <v>817</v>
      </c>
      <c r="C256" s="741">
        <f t="shared" si="5"/>
        <v>107909.63999999998</v>
      </c>
      <c r="D256" s="741">
        <f t="shared" si="5"/>
        <v>235487.47999999998</v>
      </c>
      <c r="E256" s="741">
        <f t="shared" si="5"/>
        <v>1048841.8</v>
      </c>
      <c r="F256" s="741">
        <f t="shared" si="5"/>
        <v>1153745.72</v>
      </c>
      <c r="G256" s="741">
        <f t="shared" si="5"/>
        <v>564631.6</v>
      </c>
    </row>
    <row r="257" spans="1:7" ht="11.5" customHeight="1" x14ac:dyDescent="0.2">
      <c r="A257" s="724"/>
      <c r="B257" s="725"/>
      <c r="C257" s="745"/>
      <c r="D257" s="745"/>
      <c r="E257" s="745"/>
      <c r="F257" s="745"/>
      <c r="G257" s="745"/>
    </row>
    <row r="258" spans="1:7" ht="11.5" customHeight="1" x14ac:dyDescent="0.2">
      <c r="A258" s="724" t="s">
        <v>838</v>
      </c>
      <c r="B258" s="747" t="s">
        <v>354</v>
      </c>
      <c r="C258" s="741">
        <f>AVERAGE(C163,C167,C171,C175,C179)</f>
        <v>7209.8</v>
      </c>
      <c r="D258" s="741">
        <f t="shared" ref="D258:G258" si="6">AVERAGE(D163,D167,D171,D175,D179)</f>
        <v>22123.599999999999</v>
      </c>
      <c r="E258" s="741">
        <f t="shared" si="6"/>
        <v>1171886.3999999999</v>
      </c>
      <c r="F258" s="741">
        <f t="shared" si="6"/>
        <v>610370</v>
      </c>
      <c r="G258" s="741">
        <f t="shared" si="6"/>
        <v>77212.2</v>
      </c>
    </row>
    <row r="259" spans="1:7" ht="11.5" customHeight="1" x14ac:dyDescent="0.2">
      <c r="A259" s="724"/>
      <c r="B259" s="747" t="s">
        <v>816</v>
      </c>
      <c r="C259" s="741">
        <f>AVERAGE(C164,C168,C172,C176,C180)</f>
        <v>88839</v>
      </c>
      <c r="D259" s="741">
        <f t="shared" ref="D259:G259" si="7">AVERAGE(D164,D168,D172,D176,D180)</f>
        <v>223285.2</v>
      </c>
      <c r="E259" s="741">
        <f t="shared" si="7"/>
        <v>1110072.8999999999</v>
      </c>
      <c r="F259" s="741">
        <f t="shared" si="7"/>
        <v>648363</v>
      </c>
      <c r="G259" s="741">
        <f t="shared" si="7"/>
        <v>174622.2</v>
      </c>
    </row>
    <row r="260" spans="1:7" ht="11.5" customHeight="1" x14ac:dyDescent="0.2">
      <c r="A260" s="724"/>
      <c r="B260" s="795" t="s">
        <v>817</v>
      </c>
      <c r="C260" s="796">
        <f>SUM(C258:C259)</f>
        <v>96048.8</v>
      </c>
      <c r="D260" s="796">
        <f>SUM(D258:D259)</f>
        <v>245408.80000000002</v>
      </c>
      <c r="E260" s="796">
        <f>SUM(E258:E259)</f>
        <v>2281959.2999999998</v>
      </c>
      <c r="F260" s="796">
        <f>SUM(F258:F259)</f>
        <v>1258733</v>
      </c>
      <c r="G260" s="796">
        <f>SUM(G258:G259)</f>
        <v>251834.40000000002</v>
      </c>
    </row>
    <row r="261" spans="1:7" ht="11.5" customHeight="1" x14ac:dyDescent="0.2">
      <c r="A261" s="724"/>
      <c r="B261" s="747"/>
      <c r="C261" s="749"/>
      <c r="D261" s="749"/>
      <c r="E261" s="749"/>
      <c r="F261" s="749"/>
      <c r="G261" s="749"/>
    </row>
    <row r="262" spans="1:7" ht="11.5" customHeight="1" x14ac:dyDescent="0.2">
      <c r="A262" s="724" t="s">
        <v>694</v>
      </c>
      <c r="B262" s="747" t="s">
        <v>354</v>
      </c>
      <c r="C262" s="745">
        <f t="shared" ref="C262:G264" si="8">C183</f>
        <v>6604</v>
      </c>
      <c r="D262" s="745">
        <f t="shared" si="8"/>
        <v>14328</v>
      </c>
      <c r="E262" s="733">
        <f t="shared" si="8"/>
        <v>0</v>
      </c>
      <c r="F262" s="745">
        <f t="shared" si="8"/>
        <v>444586</v>
      </c>
      <c r="G262" s="733">
        <f t="shared" si="8"/>
        <v>0</v>
      </c>
    </row>
    <row r="263" spans="1:7" ht="11.5" customHeight="1" x14ac:dyDescent="0.2">
      <c r="A263" s="724"/>
      <c r="B263" s="748" t="s">
        <v>816</v>
      </c>
      <c r="C263" s="746">
        <f t="shared" si="8"/>
        <v>73152</v>
      </c>
      <c r="D263" s="746">
        <f t="shared" si="8"/>
        <v>259957</v>
      </c>
      <c r="E263" s="746">
        <f t="shared" si="8"/>
        <v>88</v>
      </c>
      <c r="F263" s="746">
        <f t="shared" si="8"/>
        <v>552012</v>
      </c>
      <c r="G263" s="746">
        <f t="shared" si="8"/>
        <v>21224</v>
      </c>
    </row>
    <row r="264" spans="1:7" ht="10" x14ac:dyDescent="0.2">
      <c r="A264" s="724"/>
      <c r="B264" s="747" t="s">
        <v>817</v>
      </c>
      <c r="C264" s="749">
        <f t="shared" si="8"/>
        <v>79756</v>
      </c>
      <c r="D264" s="749">
        <f t="shared" si="8"/>
        <v>274285</v>
      </c>
      <c r="E264" s="749">
        <f t="shared" si="8"/>
        <v>88</v>
      </c>
      <c r="F264" s="749">
        <f t="shared" si="8"/>
        <v>996598</v>
      </c>
      <c r="G264" s="749">
        <f t="shared" si="8"/>
        <v>21224</v>
      </c>
    </row>
    <row r="265" spans="1:7" ht="10" x14ac:dyDescent="0.2">
      <c r="A265" s="724"/>
      <c r="B265" s="747"/>
      <c r="C265" s="749"/>
      <c r="D265" s="749"/>
      <c r="E265" s="749"/>
      <c r="F265" s="749"/>
      <c r="G265" s="749"/>
    </row>
    <row r="266" spans="1:7" ht="11.5" customHeight="1" x14ac:dyDescent="0.2">
      <c r="A266" s="724" t="s">
        <v>695</v>
      </c>
      <c r="B266" s="747" t="s">
        <v>354</v>
      </c>
      <c r="C266" s="745">
        <f t="shared" ref="C266:G268" si="9">C187</f>
        <v>12065</v>
      </c>
      <c r="D266" s="745">
        <f t="shared" si="9"/>
        <v>11763</v>
      </c>
      <c r="E266" s="745">
        <f t="shared" si="9"/>
        <v>17852</v>
      </c>
      <c r="F266" s="745">
        <f t="shared" si="9"/>
        <v>713535</v>
      </c>
      <c r="G266" s="745" t="str">
        <f t="shared" si="9"/>
        <v>-</v>
      </c>
    </row>
    <row r="267" spans="1:7" ht="11.5" customHeight="1" x14ac:dyDescent="0.2">
      <c r="A267" s="724"/>
      <c r="B267" s="748" t="s">
        <v>816</v>
      </c>
      <c r="C267" s="746">
        <f t="shared" si="9"/>
        <v>136424</v>
      </c>
      <c r="D267" s="746">
        <f t="shared" si="9"/>
        <v>191249</v>
      </c>
      <c r="E267" s="746">
        <f t="shared" si="9"/>
        <v>124347</v>
      </c>
      <c r="F267" s="746">
        <f t="shared" si="9"/>
        <v>702227</v>
      </c>
      <c r="G267" s="746">
        <f t="shared" si="9"/>
        <v>18957</v>
      </c>
    </row>
    <row r="268" spans="1:7" ht="10" x14ac:dyDescent="0.2">
      <c r="A268" s="724"/>
      <c r="B268" s="747" t="s">
        <v>817</v>
      </c>
      <c r="C268" s="749">
        <f t="shared" si="9"/>
        <v>148489</v>
      </c>
      <c r="D268" s="749">
        <f t="shared" si="9"/>
        <v>203012</v>
      </c>
      <c r="E268" s="749">
        <f t="shared" si="9"/>
        <v>142199</v>
      </c>
      <c r="F268" s="749">
        <f t="shared" si="9"/>
        <v>1415762</v>
      </c>
      <c r="G268" s="749">
        <f t="shared" si="9"/>
        <v>18957</v>
      </c>
    </row>
    <row r="269" spans="1:7" ht="10" x14ac:dyDescent="0.2">
      <c r="A269" s="724"/>
      <c r="B269" s="747"/>
      <c r="C269" s="749"/>
      <c r="D269" s="749"/>
      <c r="E269" s="749"/>
      <c r="F269" s="749"/>
      <c r="G269" s="749"/>
    </row>
    <row r="270" spans="1:7" ht="11.5" customHeight="1" x14ac:dyDescent="0.2">
      <c r="A270" s="724" t="s">
        <v>831</v>
      </c>
      <c r="B270" s="747" t="s">
        <v>354</v>
      </c>
      <c r="C270" s="745">
        <f t="shared" ref="C270:G272" si="10">C191</f>
        <v>13700</v>
      </c>
      <c r="D270" s="745">
        <f t="shared" si="10"/>
        <v>9645</v>
      </c>
      <c r="E270" s="745">
        <f t="shared" si="10"/>
        <v>3</v>
      </c>
      <c r="F270" s="745">
        <f t="shared" si="10"/>
        <v>388943</v>
      </c>
      <c r="G270" s="745">
        <f t="shared" si="10"/>
        <v>397671</v>
      </c>
    </row>
    <row r="271" spans="1:7" ht="11.5" customHeight="1" x14ac:dyDescent="0.2">
      <c r="A271" s="724"/>
      <c r="B271" s="748" t="s">
        <v>816</v>
      </c>
      <c r="C271" s="746">
        <f t="shared" si="10"/>
        <v>105929</v>
      </c>
      <c r="D271" s="746">
        <f t="shared" si="10"/>
        <v>241830</v>
      </c>
      <c r="E271" s="746">
        <f t="shared" si="10"/>
        <v>108</v>
      </c>
      <c r="F271" s="746">
        <f t="shared" si="10"/>
        <v>463317</v>
      </c>
      <c r="G271" s="746">
        <f t="shared" si="10"/>
        <v>618943</v>
      </c>
    </row>
    <row r="272" spans="1:7" ht="10" x14ac:dyDescent="0.2">
      <c r="A272" s="724"/>
      <c r="B272" s="747" t="s">
        <v>817</v>
      </c>
      <c r="C272" s="749">
        <f t="shared" si="10"/>
        <v>119629</v>
      </c>
      <c r="D272" s="749">
        <f t="shared" si="10"/>
        <v>251475</v>
      </c>
      <c r="E272" s="749">
        <f t="shared" si="10"/>
        <v>111</v>
      </c>
      <c r="F272" s="749">
        <f t="shared" si="10"/>
        <v>852260</v>
      </c>
      <c r="G272" s="749">
        <f t="shared" si="10"/>
        <v>1016614</v>
      </c>
    </row>
    <row r="273" spans="1:7" ht="11.5" customHeight="1" x14ac:dyDescent="0.2">
      <c r="A273" s="724"/>
      <c r="B273" s="747"/>
      <c r="C273" s="749"/>
      <c r="D273" s="749"/>
      <c r="E273" s="749"/>
      <c r="F273" s="749"/>
      <c r="G273" s="749"/>
    </row>
    <row r="274" spans="1:7" ht="11.5" customHeight="1" x14ac:dyDescent="0.2">
      <c r="A274" s="1062" t="s">
        <v>839</v>
      </c>
      <c r="B274" s="1062"/>
      <c r="C274" s="1062"/>
      <c r="D274" s="1062"/>
      <c r="E274" s="1062"/>
      <c r="F274" s="1062"/>
      <c r="G274" s="1062"/>
    </row>
    <row r="275" spans="1:7" ht="11.5" customHeight="1" x14ac:dyDescent="0.2">
      <c r="A275" s="739" t="s">
        <v>8</v>
      </c>
      <c r="B275" s="740" t="s">
        <v>813</v>
      </c>
      <c r="C275" s="723" t="s">
        <v>558</v>
      </c>
      <c r="D275" s="723" t="s">
        <v>814</v>
      </c>
      <c r="E275" s="723" t="s">
        <v>815</v>
      </c>
      <c r="F275" s="723" t="s">
        <v>674</v>
      </c>
      <c r="G275" s="723" t="s">
        <v>675</v>
      </c>
    </row>
    <row r="276" spans="1:7" x14ac:dyDescent="0.2">
      <c r="A276" s="724" t="s">
        <v>832</v>
      </c>
      <c r="B276" s="747" t="s">
        <v>354</v>
      </c>
      <c r="C276" s="745">
        <f t="shared" ref="C276:G278" si="11">C195</f>
        <v>9509</v>
      </c>
      <c r="D276" s="745">
        <f t="shared" si="11"/>
        <v>2980</v>
      </c>
      <c r="E276" s="745">
        <f t="shared" si="11"/>
        <v>92790</v>
      </c>
      <c r="F276" s="745">
        <f t="shared" si="11"/>
        <v>135230</v>
      </c>
      <c r="G276" s="745" t="str">
        <f t="shared" si="11"/>
        <v>-</v>
      </c>
    </row>
    <row r="277" spans="1:7" ht="10" x14ac:dyDescent="0.2">
      <c r="A277" s="724"/>
      <c r="B277" s="748" t="s">
        <v>816</v>
      </c>
      <c r="C277" s="746">
        <f t="shared" si="11"/>
        <v>106254</v>
      </c>
      <c r="D277" s="746">
        <f t="shared" si="11"/>
        <v>90243</v>
      </c>
      <c r="E277" s="746">
        <f t="shared" si="11"/>
        <v>240628</v>
      </c>
      <c r="F277" s="746">
        <f t="shared" si="11"/>
        <v>149344</v>
      </c>
      <c r="G277" s="746">
        <f t="shared" si="11"/>
        <v>9468</v>
      </c>
    </row>
    <row r="278" spans="1:7" ht="10" x14ac:dyDescent="0.2">
      <c r="A278" s="724"/>
      <c r="B278" s="747" t="s">
        <v>817</v>
      </c>
      <c r="C278" s="749">
        <f t="shared" si="11"/>
        <v>115763</v>
      </c>
      <c r="D278" s="749">
        <f t="shared" si="11"/>
        <v>93223</v>
      </c>
      <c r="E278" s="749">
        <f t="shared" si="11"/>
        <v>333418</v>
      </c>
      <c r="F278" s="749">
        <f t="shared" si="11"/>
        <v>284574</v>
      </c>
      <c r="G278" s="749">
        <f t="shared" si="11"/>
        <v>9468</v>
      </c>
    </row>
    <row r="279" spans="1:7" ht="10" x14ac:dyDescent="0.2">
      <c r="A279" s="724"/>
      <c r="B279" s="747"/>
      <c r="C279" s="749"/>
      <c r="D279" s="749"/>
      <c r="E279" s="749"/>
      <c r="F279" s="749"/>
      <c r="G279" s="749"/>
    </row>
    <row r="280" spans="1:7" x14ac:dyDescent="0.2">
      <c r="A280" s="724" t="s">
        <v>833</v>
      </c>
      <c r="B280" s="747" t="s">
        <v>354</v>
      </c>
      <c r="C280" s="745">
        <f>C199</f>
        <v>9286</v>
      </c>
      <c r="D280" s="745">
        <f t="shared" ref="D280:G280" si="12">D199</f>
        <v>6652</v>
      </c>
      <c r="E280" s="733">
        <v>0</v>
      </c>
      <c r="F280" s="745">
        <f t="shared" si="12"/>
        <v>103069</v>
      </c>
      <c r="G280" s="745" t="str">
        <f t="shared" si="12"/>
        <v>-</v>
      </c>
    </row>
    <row r="281" spans="1:7" ht="10" x14ac:dyDescent="0.2">
      <c r="A281" s="724"/>
      <c r="B281" s="748" t="s">
        <v>816</v>
      </c>
      <c r="C281" s="746">
        <f t="shared" ref="C281:G281" si="13">C200</f>
        <v>46015</v>
      </c>
      <c r="D281" s="746">
        <f t="shared" si="13"/>
        <v>196788</v>
      </c>
      <c r="E281" s="746">
        <f t="shared" si="13"/>
        <v>5</v>
      </c>
      <c r="F281" s="746">
        <f t="shared" si="13"/>
        <v>172171</v>
      </c>
      <c r="G281" s="746">
        <f t="shared" si="13"/>
        <v>3369</v>
      </c>
    </row>
    <row r="282" spans="1:7" ht="10" x14ac:dyDescent="0.2">
      <c r="A282" s="724"/>
      <c r="B282" s="747" t="s">
        <v>817</v>
      </c>
      <c r="C282" s="745">
        <f t="shared" ref="C282:G282" si="14">C201</f>
        <v>55301</v>
      </c>
      <c r="D282" s="745">
        <f t="shared" si="14"/>
        <v>203440</v>
      </c>
      <c r="E282" s="745">
        <f t="shared" si="14"/>
        <v>5</v>
      </c>
      <c r="F282" s="745">
        <f t="shared" si="14"/>
        <v>275240</v>
      </c>
      <c r="G282" s="745">
        <f t="shared" si="14"/>
        <v>3369</v>
      </c>
    </row>
    <row r="283" spans="1:7" ht="10" x14ac:dyDescent="0.2">
      <c r="A283" s="724"/>
      <c r="B283" s="747"/>
      <c r="C283" s="745"/>
      <c r="D283" s="745"/>
      <c r="E283" s="745"/>
      <c r="F283" s="745"/>
      <c r="G283" s="745"/>
    </row>
    <row r="284" spans="1:7" x14ac:dyDescent="0.2">
      <c r="A284" s="724" t="s">
        <v>810</v>
      </c>
      <c r="B284" s="747" t="s">
        <v>354</v>
      </c>
      <c r="C284" s="745">
        <f>C203</f>
        <v>7316</v>
      </c>
      <c r="D284" s="745">
        <f t="shared" ref="D284:G284" si="15">D203</f>
        <v>11964</v>
      </c>
      <c r="E284" s="745">
        <f t="shared" si="15"/>
        <v>155754</v>
      </c>
      <c r="F284" s="745">
        <f t="shared" si="15"/>
        <v>85109</v>
      </c>
      <c r="G284" s="745" t="str">
        <f t="shared" si="15"/>
        <v>-</v>
      </c>
    </row>
    <row r="285" spans="1:7" ht="10" x14ac:dyDescent="0.2">
      <c r="A285" s="724"/>
      <c r="B285" s="748" t="s">
        <v>816</v>
      </c>
      <c r="C285" s="746">
        <f t="shared" ref="C285:G285" si="16">C204</f>
        <v>79645</v>
      </c>
      <c r="D285" s="746">
        <f t="shared" si="16"/>
        <v>304077</v>
      </c>
      <c r="E285" s="746">
        <f t="shared" si="16"/>
        <v>275029</v>
      </c>
      <c r="F285" s="746">
        <f t="shared" si="16"/>
        <v>248665</v>
      </c>
      <c r="G285" s="746">
        <f t="shared" si="16"/>
        <v>6242</v>
      </c>
    </row>
    <row r="286" spans="1:7" ht="10" x14ac:dyDescent="0.2">
      <c r="A286" s="724"/>
      <c r="B286" s="747" t="s">
        <v>817</v>
      </c>
      <c r="C286" s="745">
        <f t="shared" ref="C286:G286" si="17">C205</f>
        <v>86961</v>
      </c>
      <c r="D286" s="745">
        <f t="shared" si="17"/>
        <v>316041</v>
      </c>
      <c r="E286" s="745">
        <f t="shared" si="17"/>
        <v>430783</v>
      </c>
      <c r="F286" s="745">
        <f t="shared" si="17"/>
        <v>333774</v>
      </c>
      <c r="G286" s="745">
        <f t="shared" si="17"/>
        <v>6242</v>
      </c>
    </row>
    <row r="287" spans="1:7" ht="10" x14ac:dyDescent="0.2">
      <c r="A287" s="724"/>
      <c r="B287" s="747"/>
      <c r="C287" s="745"/>
      <c r="D287" s="745"/>
      <c r="E287" s="745"/>
      <c r="F287" s="745"/>
      <c r="G287" s="745"/>
    </row>
    <row r="288" spans="1:7" x14ac:dyDescent="0.2">
      <c r="A288" s="724" t="s">
        <v>684</v>
      </c>
      <c r="B288" s="747" t="s">
        <v>354</v>
      </c>
      <c r="C288" s="745">
        <f>C207</f>
        <v>17757</v>
      </c>
      <c r="D288" s="745">
        <f t="shared" ref="D288:G288" si="18">D207</f>
        <v>17192</v>
      </c>
      <c r="E288" s="745">
        <f t="shared" si="18"/>
        <v>0</v>
      </c>
      <c r="F288" s="745">
        <f t="shared" si="18"/>
        <v>476477</v>
      </c>
      <c r="G288" s="745">
        <f t="shared" si="18"/>
        <v>75537</v>
      </c>
    </row>
    <row r="289" spans="1:7" ht="10" x14ac:dyDescent="0.2">
      <c r="A289" s="724"/>
      <c r="B289" s="748" t="s">
        <v>816</v>
      </c>
      <c r="C289" s="746">
        <f t="shared" ref="C289:G289" si="19">C208</f>
        <v>89810</v>
      </c>
      <c r="D289" s="746">
        <f t="shared" si="19"/>
        <v>221562</v>
      </c>
      <c r="E289" s="746">
        <f t="shared" si="19"/>
        <v>692</v>
      </c>
      <c r="F289" s="746">
        <f t="shared" si="19"/>
        <v>635156</v>
      </c>
      <c r="G289" s="746">
        <f t="shared" si="19"/>
        <v>295677</v>
      </c>
    </row>
    <row r="290" spans="1:7" ht="10" x14ac:dyDescent="0.2">
      <c r="A290" s="724"/>
      <c r="B290" s="747" t="s">
        <v>817</v>
      </c>
      <c r="C290" s="745">
        <f t="shared" ref="C290:G290" si="20">C209</f>
        <v>107567</v>
      </c>
      <c r="D290" s="745">
        <f t="shared" si="20"/>
        <v>238754</v>
      </c>
      <c r="E290" s="745">
        <f t="shared" si="20"/>
        <v>692</v>
      </c>
      <c r="F290" s="745">
        <f t="shared" si="20"/>
        <v>1111633</v>
      </c>
      <c r="G290" s="745">
        <f t="shared" si="20"/>
        <v>371214</v>
      </c>
    </row>
    <row r="291" spans="1:7" ht="10" x14ac:dyDescent="0.2">
      <c r="A291" s="724"/>
      <c r="B291" s="747"/>
      <c r="C291" s="745"/>
      <c r="D291" s="745"/>
      <c r="E291" s="745"/>
      <c r="F291" s="745"/>
      <c r="G291" s="745"/>
    </row>
    <row r="292" spans="1:7" x14ac:dyDescent="0.2">
      <c r="A292" s="724" t="s">
        <v>324</v>
      </c>
      <c r="B292" s="747" t="s">
        <v>354</v>
      </c>
      <c r="C292" s="745">
        <f>C211</f>
        <v>15811</v>
      </c>
      <c r="D292" s="745">
        <f t="shared" ref="D292:F292" si="21">D211</f>
        <v>9845</v>
      </c>
      <c r="E292" s="745">
        <f t="shared" si="21"/>
        <v>229596</v>
      </c>
      <c r="F292" s="745">
        <f t="shared" si="21"/>
        <v>64761</v>
      </c>
      <c r="G292" s="745">
        <f>G211</f>
        <v>3</v>
      </c>
    </row>
    <row r="293" spans="1:7" ht="10" x14ac:dyDescent="0.2">
      <c r="A293" s="724"/>
      <c r="B293" s="748" t="s">
        <v>816</v>
      </c>
      <c r="C293" s="746">
        <f t="shared" ref="C293:G293" si="22">C212</f>
        <v>88398</v>
      </c>
      <c r="D293" s="746">
        <f t="shared" si="22"/>
        <v>180406</v>
      </c>
      <c r="E293" s="746">
        <f t="shared" si="22"/>
        <v>470996</v>
      </c>
      <c r="F293" s="746">
        <f t="shared" si="22"/>
        <v>155143</v>
      </c>
      <c r="G293" s="746">
        <f t="shared" si="22"/>
        <v>19551</v>
      </c>
    </row>
    <row r="294" spans="1:7" ht="10" x14ac:dyDescent="0.2">
      <c r="A294" s="724"/>
      <c r="B294" s="747" t="s">
        <v>817</v>
      </c>
      <c r="C294" s="745">
        <f t="shared" ref="C294:G294" si="23">C213</f>
        <v>104209</v>
      </c>
      <c r="D294" s="745">
        <f t="shared" si="23"/>
        <v>190251</v>
      </c>
      <c r="E294" s="745">
        <f t="shared" si="23"/>
        <v>700592</v>
      </c>
      <c r="F294" s="745">
        <f t="shared" si="23"/>
        <v>219904</v>
      </c>
      <c r="G294" s="745">
        <f t="shared" si="23"/>
        <v>19554</v>
      </c>
    </row>
    <row r="295" spans="1:7" ht="21.75" customHeight="1" x14ac:dyDescent="0.2">
      <c r="A295" s="1061" t="str">
        <f>A214</f>
        <v xml:space="preserve">a/  Data do not reflect treaty Indian allocations.  Includes U.S. and Canadian-origin salmon and fish caught in test fisheries. Includes tribal commercial, cermonial, subsistence and taken home catch. </v>
      </c>
      <c r="B295" s="1061"/>
      <c r="C295" s="1061"/>
      <c r="D295" s="1061"/>
      <c r="E295" s="1061"/>
      <c r="F295" s="1061"/>
      <c r="G295" s="1061"/>
    </row>
    <row r="296" spans="1:7" ht="11.5" customHeight="1" x14ac:dyDescent="0.2">
      <c r="A296" s="1059" t="str">
        <f>A215</f>
        <v>b/  Odd-year averages for pink salmon.</v>
      </c>
      <c r="B296" s="1059"/>
      <c r="C296" s="1059"/>
      <c r="D296" s="1059"/>
      <c r="E296" s="1059"/>
      <c r="F296" s="1059"/>
      <c r="G296" s="1059"/>
    </row>
    <row r="297" spans="1:7" ht="11.5" customHeight="1" x14ac:dyDescent="0.2">
      <c r="A297" s="1059" t="str">
        <f>A216</f>
        <v>c/  Preliminary.</v>
      </c>
      <c r="B297" s="1059"/>
      <c r="C297" s="1059"/>
      <c r="D297" s="1059"/>
      <c r="E297" s="1059"/>
      <c r="F297" s="1059"/>
      <c r="G297" s="1059"/>
    </row>
  </sheetData>
  <mergeCells count="7">
    <mergeCell ref="A297:G297"/>
    <mergeCell ref="A1:G1"/>
    <mergeCell ref="A214:G214"/>
    <mergeCell ref="A236:G236"/>
    <mergeCell ref="A274:G274"/>
    <mergeCell ref="A295:G295"/>
    <mergeCell ref="A296:G296"/>
  </mergeCells>
  <pageMargins left="1" right="1" top="1" bottom="1" header="0.5" footer="0.5"/>
  <pageSetup fitToHeight="0" orientation="portrait" r:id="rId1"/>
  <headerFooter alignWithMargins="0"/>
  <rowBreaks count="2" manualBreakCount="2">
    <brk id="51" max="65535" man="1"/>
    <brk id="273" max="6" man="1"/>
  </rowBreaks>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1"/>
  <dimension ref="A1:F138"/>
  <sheetViews>
    <sheetView showGridLines="0" zoomScaleNormal="100" zoomScaleSheetLayoutView="90" workbookViewId="0">
      <pane ySplit="2" topLeftCell="A3" activePane="bottomLeft" state="frozen"/>
      <selection activeCell="J81" sqref="J81"/>
      <selection pane="bottomLeft" activeCell="J81" sqref="J81"/>
    </sheetView>
  </sheetViews>
  <sheetFormatPr defaultColWidth="9.1796875" defaultRowHeight="12" customHeight="1" x14ac:dyDescent="0.3"/>
  <cols>
    <col min="1" max="1" width="13.1796875" style="63" customWidth="1"/>
    <col min="2" max="2" width="25.7265625" style="5" customWidth="1"/>
    <col min="3" max="4" width="25.7265625" style="183" customWidth="1" phonetic="1"/>
    <col min="5" max="5" width="9.1796875" style="183" phonetic="1"/>
    <col min="6" max="16384" width="9.1796875" style="112"/>
  </cols>
  <sheetData>
    <row r="1" spans="1:5" ht="12" customHeight="1" x14ac:dyDescent="0.2">
      <c r="A1" s="962" t="s">
        <v>840</v>
      </c>
      <c r="B1" s="962"/>
      <c r="C1" s="962"/>
      <c r="D1" s="962"/>
      <c r="E1" s="112"/>
    </row>
    <row r="2" spans="1:5" ht="12" customHeight="1" x14ac:dyDescent="0.2">
      <c r="A2" s="207" t="s">
        <v>8</v>
      </c>
      <c r="B2" s="69" t="s">
        <v>841</v>
      </c>
      <c r="C2" s="69" t="s">
        <v>842</v>
      </c>
      <c r="D2" s="69" t="s">
        <v>815</v>
      </c>
      <c r="E2" s="112"/>
    </row>
    <row r="3" spans="1:5" ht="12" customHeight="1" x14ac:dyDescent="0.3">
      <c r="A3" s="63">
        <v>1971</v>
      </c>
      <c r="B3" s="55">
        <v>153384</v>
      </c>
      <c r="C3" s="55">
        <v>98417</v>
      </c>
      <c r="D3" s="57">
        <v>30568</v>
      </c>
    </row>
    <row r="4" spans="1:5" ht="12" customHeight="1" x14ac:dyDescent="0.3">
      <c r="A4" s="63">
        <v>1972</v>
      </c>
      <c r="B4" s="55">
        <v>189138</v>
      </c>
      <c r="C4" s="55">
        <v>74133</v>
      </c>
      <c r="D4" s="57">
        <v>0</v>
      </c>
    </row>
    <row r="5" spans="1:5" ht="12" customHeight="1" x14ac:dyDescent="0.3">
      <c r="A5" s="63">
        <v>1973</v>
      </c>
      <c r="B5" s="55">
        <v>196304</v>
      </c>
      <c r="C5" s="55">
        <v>61589</v>
      </c>
      <c r="D5" s="57">
        <v>6577</v>
      </c>
    </row>
    <row r="6" spans="1:5" ht="12" customHeight="1" x14ac:dyDescent="0.3">
      <c r="A6" s="63">
        <v>1974</v>
      </c>
      <c r="B6" s="55">
        <v>255391</v>
      </c>
      <c r="C6" s="55">
        <v>163603</v>
      </c>
      <c r="D6" s="57">
        <v>0</v>
      </c>
    </row>
    <row r="7" spans="1:5" ht="12" customHeight="1" x14ac:dyDescent="0.3">
      <c r="A7" s="63">
        <v>1975</v>
      </c>
      <c r="B7" s="55">
        <v>334035</v>
      </c>
      <c r="C7" s="55">
        <v>198763</v>
      </c>
      <c r="D7" s="57">
        <v>7420</v>
      </c>
    </row>
    <row r="8" spans="1:5" ht="12" customHeight="1" x14ac:dyDescent="0.3">
      <c r="A8" s="63">
        <v>1976</v>
      </c>
      <c r="B8" s="55">
        <v>307192</v>
      </c>
      <c r="C8" s="55">
        <v>223924</v>
      </c>
      <c r="D8" s="57">
        <v>165</v>
      </c>
    </row>
    <row r="9" spans="1:5" ht="12" customHeight="1" x14ac:dyDescent="0.3">
      <c r="A9" s="63">
        <v>1977</v>
      </c>
      <c r="B9" s="55">
        <v>196060</v>
      </c>
      <c r="C9" s="55">
        <v>177331</v>
      </c>
      <c r="D9" s="57">
        <v>24434</v>
      </c>
    </row>
    <row r="10" spans="1:5" ht="12" customHeight="1" x14ac:dyDescent="0.3">
      <c r="A10" s="63">
        <v>1978</v>
      </c>
      <c r="B10" s="55">
        <v>228695</v>
      </c>
      <c r="C10" s="55">
        <v>232590</v>
      </c>
      <c r="D10" s="57">
        <v>134</v>
      </c>
    </row>
    <row r="11" spans="1:5" ht="12" customHeight="1" x14ac:dyDescent="0.3">
      <c r="A11" s="63">
        <v>1979</v>
      </c>
      <c r="B11" s="55">
        <v>285683</v>
      </c>
      <c r="C11" s="55">
        <v>258190</v>
      </c>
      <c r="D11" s="57">
        <v>69623</v>
      </c>
    </row>
    <row r="12" spans="1:5" ht="12" customHeight="1" x14ac:dyDescent="0.3">
      <c r="A12" s="63">
        <v>1980</v>
      </c>
      <c r="B12" s="55">
        <v>251184</v>
      </c>
      <c r="C12" s="55">
        <v>122880</v>
      </c>
      <c r="D12" s="57">
        <v>163</v>
      </c>
    </row>
    <row r="13" spans="1:5" ht="12" customHeight="1" x14ac:dyDescent="0.3">
      <c r="A13" s="53">
        <v>1981</v>
      </c>
      <c r="B13" s="55">
        <v>164433</v>
      </c>
      <c r="C13" s="55">
        <v>177364</v>
      </c>
      <c r="D13" s="57">
        <v>25464</v>
      </c>
    </row>
    <row r="14" spans="1:5" ht="12" customHeight="1" x14ac:dyDescent="0.3">
      <c r="A14" s="53">
        <v>1982</v>
      </c>
      <c r="B14" s="55">
        <v>120157</v>
      </c>
      <c r="C14" s="55">
        <v>209691</v>
      </c>
      <c r="D14" s="57">
        <v>17</v>
      </c>
    </row>
    <row r="15" spans="1:5" ht="12" customHeight="1" x14ac:dyDescent="0.3">
      <c r="A15" s="53">
        <v>1983</v>
      </c>
      <c r="B15" s="55">
        <v>194467</v>
      </c>
      <c r="C15" s="55">
        <v>274110</v>
      </c>
      <c r="D15" s="57">
        <v>16539</v>
      </c>
    </row>
    <row r="16" spans="1:5" ht="12" customHeight="1" x14ac:dyDescent="0.3">
      <c r="A16" s="53">
        <v>1984</v>
      </c>
      <c r="B16" s="55">
        <v>173817</v>
      </c>
      <c r="C16" s="55">
        <v>141661</v>
      </c>
      <c r="D16" s="57">
        <v>18</v>
      </c>
    </row>
    <row r="17" spans="1:4" ht="12" customHeight="1" x14ac:dyDescent="0.3">
      <c r="A17" s="53">
        <v>1985</v>
      </c>
      <c r="B17" s="55">
        <v>128042</v>
      </c>
      <c r="C17" s="55">
        <v>180336</v>
      </c>
      <c r="D17" s="57">
        <v>2728</v>
      </c>
    </row>
    <row r="18" spans="1:4" ht="12" customHeight="1" x14ac:dyDescent="0.3">
      <c r="A18" s="53">
        <v>1986</v>
      </c>
      <c r="B18" s="55">
        <v>153426</v>
      </c>
      <c r="C18" s="55">
        <v>253472</v>
      </c>
      <c r="D18" s="57">
        <v>13</v>
      </c>
    </row>
    <row r="19" spans="1:4" ht="12" customHeight="1" x14ac:dyDescent="0.3">
      <c r="A19" s="53">
        <v>1987</v>
      </c>
      <c r="B19" s="55">
        <v>109374</v>
      </c>
      <c r="C19" s="55">
        <v>260109</v>
      </c>
      <c r="D19" s="57">
        <v>32969</v>
      </c>
    </row>
    <row r="20" spans="1:4" ht="12" customHeight="1" x14ac:dyDescent="0.3">
      <c r="A20" s="53">
        <v>1988</v>
      </c>
      <c r="B20" s="55">
        <v>115300</v>
      </c>
      <c r="C20" s="55">
        <v>204038</v>
      </c>
      <c r="D20" s="57">
        <v>40</v>
      </c>
    </row>
    <row r="21" spans="1:4" ht="12" customHeight="1" x14ac:dyDescent="0.3">
      <c r="A21" s="53">
        <v>1989</v>
      </c>
      <c r="B21" s="55">
        <v>135696</v>
      </c>
      <c r="C21" s="55">
        <v>220639</v>
      </c>
      <c r="D21" s="57">
        <v>48798</v>
      </c>
    </row>
    <row r="22" spans="1:4" ht="12" customHeight="1" x14ac:dyDescent="0.3">
      <c r="A22" s="53">
        <v>1990</v>
      </c>
      <c r="B22" s="55">
        <v>125504</v>
      </c>
      <c r="C22" s="55">
        <v>317179</v>
      </c>
      <c r="D22" s="57">
        <v>39</v>
      </c>
    </row>
    <row r="23" spans="1:4" ht="12" customHeight="1" x14ac:dyDescent="0.3">
      <c r="A23" s="53">
        <v>1991</v>
      </c>
      <c r="B23" s="55">
        <v>90566</v>
      </c>
      <c r="C23" s="55">
        <v>252361</v>
      </c>
      <c r="D23" s="57">
        <v>44946</v>
      </c>
    </row>
    <row r="24" spans="1:4" ht="12" customHeight="1" x14ac:dyDescent="0.3">
      <c r="A24" s="53">
        <v>1992</v>
      </c>
      <c r="B24" s="55">
        <v>97733</v>
      </c>
      <c r="C24" s="55">
        <v>189372</v>
      </c>
      <c r="D24" s="57">
        <v>384</v>
      </c>
    </row>
    <row r="25" spans="1:4" ht="12" customHeight="1" x14ac:dyDescent="0.3">
      <c r="A25" s="53">
        <v>1993</v>
      </c>
      <c r="B25" s="55">
        <v>80166</v>
      </c>
      <c r="C25" s="55">
        <v>135974</v>
      </c>
      <c r="D25" s="57">
        <v>67575</v>
      </c>
    </row>
    <row r="26" spans="1:4" ht="12" customHeight="1" x14ac:dyDescent="0.3">
      <c r="A26" s="53">
        <v>1994</v>
      </c>
      <c r="B26" s="55">
        <v>48286</v>
      </c>
      <c r="C26" s="55">
        <v>31801</v>
      </c>
      <c r="D26" s="57">
        <v>5</v>
      </c>
    </row>
    <row r="27" spans="1:4" ht="12" customHeight="1" x14ac:dyDescent="0.3">
      <c r="A27" s="53">
        <v>1995</v>
      </c>
      <c r="B27" s="55">
        <v>69799</v>
      </c>
      <c r="C27" s="55">
        <v>78675</v>
      </c>
      <c r="D27" s="57">
        <v>100570</v>
      </c>
    </row>
    <row r="28" spans="1:4" ht="12" customHeight="1" x14ac:dyDescent="0.3">
      <c r="A28" s="53">
        <v>1996</v>
      </c>
      <c r="B28" s="55">
        <v>72069</v>
      </c>
      <c r="C28" s="55">
        <v>85139</v>
      </c>
      <c r="D28" s="57">
        <v>50</v>
      </c>
    </row>
    <row r="29" spans="1:4" ht="12" customHeight="1" x14ac:dyDescent="0.3">
      <c r="A29" s="53">
        <v>1997</v>
      </c>
      <c r="B29" s="55">
        <v>60425</v>
      </c>
      <c r="C29" s="55">
        <v>137571</v>
      </c>
      <c r="D29" s="57">
        <v>35197</v>
      </c>
    </row>
    <row r="30" spans="1:4" ht="12" customHeight="1" x14ac:dyDescent="0.3">
      <c r="A30" s="53">
        <v>1998</v>
      </c>
      <c r="B30" s="55">
        <v>26114</v>
      </c>
      <c r="C30" s="55">
        <v>89520</v>
      </c>
      <c r="D30" s="57">
        <v>201</v>
      </c>
    </row>
    <row r="31" spans="1:4" ht="12" customHeight="1" x14ac:dyDescent="0.3">
      <c r="A31" s="53">
        <v>1999</v>
      </c>
      <c r="B31" s="55">
        <v>28739</v>
      </c>
      <c r="C31" s="55">
        <v>22055</v>
      </c>
      <c r="D31" s="57">
        <v>23780</v>
      </c>
    </row>
    <row r="32" spans="1:4" ht="12" customHeight="1" x14ac:dyDescent="0.3">
      <c r="A32" s="53">
        <v>2000</v>
      </c>
      <c r="B32" s="55">
        <v>23679</v>
      </c>
      <c r="C32" s="55">
        <v>74934</v>
      </c>
      <c r="D32" s="57">
        <v>17</v>
      </c>
    </row>
    <row r="33" spans="1:5" ht="12" customHeight="1" x14ac:dyDescent="0.2">
      <c r="A33" s="90">
        <v>2001</v>
      </c>
      <c r="B33" s="55">
        <v>44422</v>
      </c>
      <c r="C33" s="55">
        <v>193454</v>
      </c>
      <c r="D33" s="57">
        <v>117367</v>
      </c>
      <c r="E33" s="112"/>
    </row>
    <row r="34" spans="1:5" ht="12" customHeight="1" x14ac:dyDescent="0.2">
      <c r="A34" s="90">
        <v>2002</v>
      </c>
      <c r="B34" s="55">
        <v>30743</v>
      </c>
      <c r="C34" s="55">
        <v>66576</v>
      </c>
      <c r="D34" s="57">
        <v>31</v>
      </c>
      <c r="E34" s="112"/>
    </row>
    <row r="35" spans="1:5" ht="12" customHeight="1" x14ac:dyDescent="0.2">
      <c r="A35" s="90">
        <v>2003</v>
      </c>
      <c r="B35" s="55">
        <v>30349</v>
      </c>
      <c r="C35" s="55">
        <v>92114</v>
      </c>
      <c r="D35" s="57">
        <v>143248</v>
      </c>
      <c r="E35" s="112"/>
    </row>
    <row r="36" spans="1:5" ht="12" customHeight="1" x14ac:dyDescent="0.2">
      <c r="A36" s="90">
        <v>2004</v>
      </c>
      <c r="B36" s="55">
        <v>26727</v>
      </c>
      <c r="C36" s="55">
        <v>83708</v>
      </c>
      <c r="D36" s="57">
        <v>138</v>
      </c>
      <c r="E36" s="112"/>
    </row>
    <row r="37" spans="1:5" ht="12" customHeight="1" x14ac:dyDescent="0.2">
      <c r="A37" s="90">
        <v>2005</v>
      </c>
      <c r="B37" s="55">
        <v>22879</v>
      </c>
      <c r="C37" s="55">
        <v>58309</v>
      </c>
      <c r="D37" s="57">
        <v>68546</v>
      </c>
      <c r="E37" s="112" ph="1"/>
    </row>
    <row r="38" spans="1:5" ht="12" customHeight="1" x14ac:dyDescent="0.2">
      <c r="A38" s="90">
        <v>2006</v>
      </c>
      <c r="B38" s="55">
        <v>28582</v>
      </c>
      <c r="C38" s="55">
        <v>26688</v>
      </c>
      <c r="D38" s="57">
        <v>19</v>
      </c>
      <c r="E38" s="112" ph="1"/>
    </row>
    <row r="39" spans="1:5" ht="12" customHeight="1" x14ac:dyDescent="0.2">
      <c r="A39" s="164">
        <v>2007</v>
      </c>
      <c r="B39" s="166">
        <v>48726</v>
      </c>
      <c r="C39" s="166">
        <v>65306</v>
      </c>
      <c r="D39" s="167">
        <v>93251</v>
      </c>
      <c r="E39" s="173"/>
    </row>
    <row r="40" spans="1:5" ht="12" customHeight="1" x14ac:dyDescent="0.2">
      <c r="A40" s="168">
        <v>2008</v>
      </c>
      <c r="B40" s="166">
        <v>32422</v>
      </c>
      <c r="C40" s="166">
        <v>21400</v>
      </c>
      <c r="D40" s="167">
        <v>4</v>
      </c>
      <c r="E40" s="173"/>
    </row>
    <row r="41" spans="1:5" ht="12" customHeight="1" x14ac:dyDescent="0.2">
      <c r="A41" s="168">
        <v>2009</v>
      </c>
      <c r="B41" s="166">
        <v>31305</v>
      </c>
      <c r="C41" s="166">
        <v>75719</v>
      </c>
      <c r="D41" s="167">
        <v>156901</v>
      </c>
      <c r="E41" s="173"/>
    </row>
    <row r="42" spans="1:5" ht="12" customHeight="1" x14ac:dyDescent="0.2">
      <c r="A42" s="169">
        <v>2010</v>
      </c>
      <c r="B42" s="166">
        <v>28306</v>
      </c>
      <c r="C42" s="166">
        <v>20290</v>
      </c>
      <c r="D42" s="167">
        <v>27</v>
      </c>
      <c r="E42" s="173"/>
    </row>
    <row r="43" spans="1:5" ht="12" customHeight="1" x14ac:dyDescent="0.2">
      <c r="A43" s="63">
        <v>2011</v>
      </c>
      <c r="B43" s="55">
        <v>27507</v>
      </c>
      <c r="C43" s="55">
        <v>56775</v>
      </c>
      <c r="D43" s="57">
        <v>142781</v>
      </c>
      <c r="E43" s="112" ph="1"/>
    </row>
    <row r="44" spans="1:5" ht="12" customHeight="1" x14ac:dyDescent="0.2">
      <c r="A44" s="63">
        <v>2012</v>
      </c>
      <c r="B44" s="55">
        <v>41632</v>
      </c>
      <c r="C44" s="55">
        <v>169884</v>
      </c>
      <c r="D44" s="57">
        <v>5</v>
      </c>
      <c r="E44" s="112" ph="1"/>
    </row>
    <row r="45" spans="1:5" ht="12" customHeight="1" x14ac:dyDescent="0.2">
      <c r="A45" s="63">
        <v>2013</v>
      </c>
      <c r="B45" s="55">
        <v>41036</v>
      </c>
      <c r="C45" s="55">
        <v>115934</v>
      </c>
      <c r="D45" s="57">
        <v>134539</v>
      </c>
      <c r="E45" s="112" ph="1"/>
    </row>
    <row r="46" spans="1:5" ht="12" customHeight="1" x14ac:dyDescent="0.2">
      <c r="A46" s="63">
        <v>2014</v>
      </c>
      <c r="B46" s="55">
        <v>32358</v>
      </c>
      <c r="C46" s="55">
        <v>124185</v>
      </c>
      <c r="D46" s="57">
        <v>52</v>
      </c>
      <c r="E46" s="112" ph="1"/>
    </row>
    <row r="47" spans="1:5" ht="12" customHeight="1" x14ac:dyDescent="0.2">
      <c r="A47" s="63">
        <v>2015</v>
      </c>
      <c r="B47" s="55">
        <v>29168</v>
      </c>
      <c r="C47" s="55">
        <v>142669</v>
      </c>
      <c r="D47" s="57">
        <v>198931</v>
      </c>
      <c r="E47" s="112" ph="1"/>
    </row>
    <row r="48" spans="1:5" ht="12" customHeight="1" x14ac:dyDescent="0.2">
      <c r="A48" s="63">
        <v>2016</v>
      </c>
      <c r="B48" s="55">
        <v>30195</v>
      </c>
      <c r="C48" s="55">
        <v>4983</v>
      </c>
      <c r="D48" s="57">
        <v>10</v>
      </c>
      <c r="E48" s="112" ph="1"/>
    </row>
    <row r="49" spans="1:6" ht="12" customHeight="1" x14ac:dyDescent="0.2">
      <c r="A49" s="63">
        <v>2017</v>
      </c>
      <c r="B49" s="55">
        <v>44040</v>
      </c>
      <c r="C49" s="55">
        <v>36240</v>
      </c>
      <c r="D49" s="57">
        <v>11555</v>
      </c>
      <c r="E49" s="112" ph="1"/>
    </row>
    <row r="50" spans="1:6" ht="12" customHeight="1" x14ac:dyDescent="0.2">
      <c r="A50" s="63">
        <v>2018</v>
      </c>
      <c r="B50" s="55">
        <v>51518</v>
      </c>
      <c r="C50" s="55">
        <v>73069</v>
      </c>
      <c r="D50" s="57">
        <v>14</v>
      </c>
      <c r="E50" s="112" ph="1"/>
      <c r="F50" s="341" t="s">
        <v>843</v>
      </c>
    </row>
    <row r="51" spans="1:6" ht="12" customHeight="1" x14ac:dyDescent="0.2">
      <c r="A51" s="63" t="s">
        <v>832</v>
      </c>
      <c r="B51" s="55">
        <v>38854</v>
      </c>
      <c r="C51" s="55">
        <v>62450</v>
      </c>
      <c r="D51" s="57">
        <v>53338</v>
      </c>
      <c r="E51" s="112" ph="1"/>
    </row>
    <row r="52" spans="1:6" ht="12" customHeight="1" x14ac:dyDescent="0.2">
      <c r="A52" s="63" t="s">
        <v>833</v>
      </c>
      <c r="B52" s="55">
        <v>19543</v>
      </c>
      <c r="C52" s="55">
        <v>97412</v>
      </c>
      <c r="D52" s="57">
        <v>25</v>
      </c>
      <c r="E52" s="112" ph="1"/>
    </row>
    <row r="53" spans="1:6" ht="12" customHeight="1" x14ac:dyDescent="0.2">
      <c r="A53" s="63" t="s">
        <v>810</v>
      </c>
      <c r="B53" s="55">
        <v>34599</v>
      </c>
      <c r="C53" s="55">
        <v>95753</v>
      </c>
      <c r="D53" s="57">
        <v>79590</v>
      </c>
      <c r="E53" s="112" ph="1"/>
    </row>
    <row r="54" spans="1:6" ht="12" customHeight="1" x14ac:dyDescent="0.2">
      <c r="A54" s="63" t="s">
        <v>684</v>
      </c>
      <c r="B54" s="55">
        <v>47774</v>
      </c>
      <c r="C54" s="55">
        <v>98917</v>
      </c>
      <c r="D54" s="57">
        <v>53</v>
      </c>
      <c r="E54" s="112" ph="1"/>
    </row>
    <row r="55" spans="1:6" ht="12" customHeight="1" x14ac:dyDescent="0.2">
      <c r="A55" s="63">
        <v>2023</v>
      </c>
      <c r="B55" s="55" t="s">
        <v>310</v>
      </c>
      <c r="C55" s="55" t="s">
        <v>310</v>
      </c>
      <c r="D55" s="57" t="s">
        <v>310</v>
      </c>
      <c r="E55" s="112" ph="1"/>
    </row>
    <row r="56" spans="1:6" ht="59.25" customHeight="1" x14ac:dyDescent="0.2">
      <c r="A56" s="957" t="s">
        <v>844</v>
      </c>
      <c r="B56" s="957"/>
      <c r="C56" s="957"/>
      <c r="D56" s="957"/>
      <c r="E56" s="112" ph="1"/>
    </row>
    <row r="57" spans="1:6" ht="11.25" customHeight="1" x14ac:dyDescent="0.2">
      <c r="A57" s="956" t="s">
        <v>835</v>
      </c>
      <c r="B57" s="956"/>
      <c r="C57" s="956"/>
      <c r="D57" s="956"/>
      <c r="E57" s="112" ph="1"/>
    </row>
    <row r="58" spans="1:6" ht="11.25" customHeight="1" x14ac:dyDescent="0.2">
      <c r="A58" s="956" t="s">
        <v>737</v>
      </c>
      <c r="B58" s="956"/>
      <c r="C58" s="956"/>
      <c r="D58" s="956"/>
      <c r="E58" s="112" ph="1"/>
    </row>
    <row r="59" spans="1:6" ht="23.25" customHeight="1" x14ac:dyDescent="0.2">
      <c r="A59" s="683"/>
      <c r="B59" s="683"/>
      <c r="C59" s="683"/>
      <c r="D59" s="683"/>
      <c r="E59" s="112" ph="1"/>
    </row>
    <row r="60" spans="1:6" ht="11.25" customHeight="1" x14ac:dyDescent="0.3">
      <c r="C60" s="183"/>
      <c r="D60" s="183"/>
      <c r="E60" s="112" ph="1"/>
    </row>
    <row r="61" spans="1:6" s="275" customFormat="1" ht="12" customHeight="1" x14ac:dyDescent="0.2">
      <c r="A61" s="243"/>
      <c r="B61" s="244"/>
      <c r="C61" s="244"/>
      <c r="D61" s="244"/>
      <c r="E61" s="275" ph="1"/>
    </row>
    <row r="69" spans="1:5" ht="12" customHeight="1" x14ac:dyDescent="0.2">
      <c r="A69" s="962" t="s">
        <v>845</v>
      </c>
      <c r="B69" s="962"/>
      <c r="C69" s="962"/>
      <c r="D69" s="962"/>
      <c r="E69" s="112" ph="1"/>
    </row>
    <row r="70" spans="1:5" ht="12" customHeight="1" x14ac:dyDescent="0.2">
      <c r="A70" s="27" t="s">
        <v>8</v>
      </c>
      <c r="B70" s="361" t="s">
        <v>841</v>
      </c>
      <c r="C70" s="361" t="s">
        <v>842</v>
      </c>
      <c r="D70" s="361" t="s">
        <v>815</v>
      </c>
      <c r="E70" s="112" ph="1"/>
    </row>
    <row r="71" spans="1:5" ht="12" customHeight="1" x14ac:dyDescent="0.2">
      <c r="A71" s="90" t="s">
        <v>193</v>
      </c>
      <c r="B71" s="57">
        <f>AVERAGE(B3:B7)</f>
        <v>225650.4</v>
      </c>
      <c r="C71" s="57" ph="1">
        <f>AVERAGE(C3:C7)</f>
        <v>119301</v>
      </c>
      <c r="D71" s="658" ph="1">
        <f>AVERAGE(D3,D5,D7)</f>
        <v>14855</v>
      </c>
      <c r="E71" s="112" ph="1"/>
    </row>
    <row r="72" spans="1:5" ht="12" customHeight="1" x14ac:dyDescent="0.2">
      <c r="A72" s="90" t="s">
        <v>302</v>
      </c>
      <c r="B72" s="57">
        <f>AVERAGE(B8:B12)</f>
        <v>253762.8</v>
      </c>
      <c r="C72" s="57" ph="1">
        <f>AVERAGE(C8:C12)</f>
        <v>202983</v>
      </c>
      <c r="D72" s="658" ph="1">
        <f>AVERAGE(D9,D11)</f>
        <v>47028.5</v>
      </c>
      <c r="E72" s="112" ph="1"/>
    </row>
    <row r="73" spans="1:5" ht="12" customHeight="1" x14ac:dyDescent="0.2">
      <c r="A73" s="90" t="s">
        <v>44</v>
      </c>
      <c r="B73" s="57">
        <f>AVERAGE(B13:B17)</f>
        <v>156183.20000000001</v>
      </c>
      <c r="C73" s="57" ph="1">
        <f>AVERAGE(C13:C17)</f>
        <v>196632.4</v>
      </c>
      <c r="D73" s="658" ph="1">
        <f>AVERAGE(D13,D15,D17)</f>
        <v>14910.333333333334</v>
      </c>
      <c r="E73" s="112" ph="1"/>
    </row>
    <row r="74" spans="1:5" ht="12" customHeight="1" x14ac:dyDescent="0.2">
      <c r="A74" s="63" t="s">
        <v>45</v>
      </c>
      <c r="B74" s="57">
        <f>AVERAGE(B18:B22)</f>
        <v>127860</v>
      </c>
      <c r="C74" s="57" ph="1">
        <f>AVERAGE(C18:C22)</f>
        <v>251087.4</v>
      </c>
      <c r="D74" s="658" ph="1">
        <f>AVERAGE(D19,D21)</f>
        <v>40883.5</v>
      </c>
      <c r="E74" s="112" ph="1"/>
    </row>
    <row r="75" spans="1:5" ht="12" customHeight="1" x14ac:dyDescent="0.2">
      <c r="A75" s="63" t="s">
        <v>46</v>
      </c>
      <c r="B75" s="57">
        <f>AVERAGE(B23:B27)</f>
        <v>77310</v>
      </c>
      <c r="C75" s="57" ph="1">
        <f>AVERAGE(C23:C27)</f>
        <v>137636.6</v>
      </c>
      <c r="D75" s="658" ph="1">
        <f>AVERAGE(D23,D25,D27)</f>
        <v>71030.333333333328</v>
      </c>
      <c r="E75" s="112" ph="1"/>
    </row>
    <row r="76" spans="1:5" ht="12" customHeight="1" x14ac:dyDescent="0.2">
      <c r="A76" s="65" t="s">
        <v>47</v>
      </c>
      <c r="B76" s="57">
        <f>AVERAGE(B28:B32)</f>
        <v>42205.2</v>
      </c>
      <c r="C76" s="57" ph="1">
        <f t="shared" ref="C76:D76" si="0">AVERAGE(C28:C32)</f>
        <v>81843.8</v>
      </c>
      <c r="D76" s="658" ph="1">
        <f t="shared" si="0"/>
        <v>11849</v>
      </c>
      <c r="E76" s="112" ph="1"/>
    </row>
    <row r="77" spans="1:5" ht="12" customHeight="1" x14ac:dyDescent="0.2">
      <c r="A77" s="65" t="s">
        <v>48</v>
      </c>
      <c r="B77" s="57">
        <f>AVERAGE(B33:B37)</f>
        <v>31024</v>
      </c>
      <c r="C77" s="57" ph="1">
        <f t="shared" ref="C77:D77" si="1">AVERAGE(C33:C37)</f>
        <v>98832.2</v>
      </c>
      <c r="D77" s="658" ph="1">
        <f t="shared" si="1"/>
        <v>65866</v>
      </c>
      <c r="E77" s="112" ph="1"/>
    </row>
    <row r="78" spans="1:5" ht="12" customHeight="1" x14ac:dyDescent="0.2">
      <c r="A78" s="65" t="s">
        <v>49</v>
      </c>
      <c r="B78" s="57">
        <f>AVERAGE(B38:B42)</f>
        <v>33868.199999999997</v>
      </c>
      <c r="C78" s="57" ph="1">
        <f t="shared" ref="C78:D78" si="2">AVERAGE(C38:C42)</f>
        <v>41880.6</v>
      </c>
      <c r="D78" s="658" ph="1">
        <f t="shared" si="2"/>
        <v>50040.4</v>
      </c>
      <c r="E78" s="112" ph="1"/>
    </row>
    <row r="79" spans="1:5" ht="12" customHeight="1" x14ac:dyDescent="0.2">
      <c r="A79" s="63">
        <v>2011</v>
      </c>
      <c r="B79" s="57">
        <f t="shared" ref="B79:D85" si="3">B43</f>
        <v>27507</v>
      </c>
      <c r="C79" s="57" ph="1">
        <f t="shared" si="3"/>
        <v>56775</v>
      </c>
      <c r="D79" s="658" ph="1">
        <f t="shared" si="3"/>
        <v>142781</v>
      </c>
      <c r="E79" s="112" ph="1"/>
    </row>
    <row r="80" spans="1:5" ht="12" customHeight="1" x14ac:dyDescent="0.2">
      <c r="A80" s="63">
        <v>2012</v>
      </c>
      <c r="B80" s="57">
        <f t="shared" si="3"/>
        <v>41632</v>
      </c>
      <c r="C80" s="57" ph="1">
        <f t="shared" si="3"/>
        <v>169884</v>
      </c>
      <c r="D80" s="658" ph="1">
        <f t="shared" si="3"/>
        <v>5</v>
      </c>
      <c r="E80" s="112" ph="1"/>
    </row>
    <row r="81" spans="1:5" ht="12" customHeight="1" x14ac:dyDescent="0.2">
      <c r="A81" s="63">
        <v>2013</v>
      </c>
      <c r="B81" s="57">
        <f t="shared" si="3"/>
        <v>41036</v>
      </c>
      <c r="C81" s="57" ph="1">
        <f t="shared" si="3"/>
        <v>115934</v>
      </c>
      <c r="D81" s="658" ph="1">
        <f t="shared" si="3"/>
        <v>134539</v>
      </c>
      <c r="E81" s="112" ph="1"/>
    </row>
    <row r="82" spans="1:5" ht="12" customHeight="1" x14ac:dyDescent="0.2">
      <c r="A82" s="63">
        <v>2014</v>
      </c>
      <c r="B82" s="57">
        <f t="shared" si="3"/>
        <v>32358</v>
      </c>
      <c r="C82" s="57" ph="1">
        <f t="shared" si="3"/>
        <v>124185</v>
      </c>
      <c r="D82" s="658" ph="1">
        <f t="shared" si="3"/>
        <v>52</v>
      </c>
      <c r="E82" s="112" ph="1"/>
    </row>
    <row r="83" spans="1:5" ht="11.25" customHeight="1" x14ac:dyDescent="0.2">
      <c r="A83" s="63">
        <v>2015</v>
      </c>
      <c r="B83" s="57">
        <f t="shared" si="3"/>
        <v>29168</v>
      </c>
      <c r="C83" s="57" ph="1">
        <f t="shared" si="3"/>
        <v>142669</v>
      </c>
      <c r="D83" s="658" ph="1">
        <f t="shared" si="3"/>
        <v>198931</v>
      </c>
      <c r="E83" s="112" ph="1"/>
    </row>
    <row r="84" spans="1:5" ht="12" customHeight="1" x14ac:dyDescent="0.2">
      <c r="A84" s="63">
        <v>2016</v>
      </c>
      <c r="B84" s="57">
        <f t="shared" si="3"/>
        <v>30195</v>
      </c>
      <c r="C84" s="57" ph="1">
        <f t="shared" si="3"/>
        <v>4983</v>
      </c>
      <c r="D84" s="658" ph="1">
        <f t="shared" si="3"/>
        <v>10</v>
      </c>
      <c r="E84" s="112" ph="1"/>
    </row>
    <row r="85" spans="1:5" ht="12" customHeight="1" x14ac:dyDescent="0.2">
      <c r="A85" s="63">
        <v>2017</v>
      </c>
      <c r="B85" s="57">
        <f t="shared" si="3"/>
        <v>44040</v>
      </c>
      <c r="C85" s="57" ph="1">
        <f t="shared" si="3"/>
        <v>36240</v>
      </c>
      <c r="D85" s="658" ph="1">
        <f t="shared" si="3"/>
        <v>11555</v>
      </c>
      <c r="E85" s="112" ph="1"/>
    </row>
    <row r="86" spans="1:5" ht="12" customHeight="1" x14ac:dyDescent="0.2">
      <c r="A86" s="63">
        <v>2018</v>
      </c>
      <c r="B86" s="57">
        <f t="shared" ref="B86:D86" si="4">B50</f>
        <v>51518</v>
      </c>
      <c r="C86" s="57" ph="1">
        <f t="shared" si="4"/>
        <v>73069</v>
      </c>
      <c r="D86" s="658" ph="1">
        <f t="shared" si="4"/>
        <v>14</v>
      </c>
      <c r="E86" s="112" ph="1"/>
    </row>
    <row r="87" spans="1:5" ht="12" customHeight="1" x14ac:dyDescent="0.2">
      <c r="A87" s="63" t="s">
        <v>832</v>
      </c>
      <c r="B87" s="57">
        <f t="shared" ref="B87:D87" si="5">B51</f>
        <v>38854</v>
      </c>
      <c r="C87" s="57" ph="1">
        <f t="shared" si="5"/>
        <v>62450</v>
      </c>
      <c r="D87" s="658" ph="1">
        <f t="shared" si="5"/>
        <v>53338</v>
      </c>
      <c r="E87" s="112" ph="1"/>
    </row>
    <row r="88" spans="1:5" ht="12" customHeight="1" x14ac:dyDescent="0.2">
      <c r="A88" s="63" t="s">
        <v>833</v>
      </c>
      <c r="B88" s="57">
        <f t="shared" ref="B88:D89" si="6">B52</f>
        <v>19543</v>
      </c>
      <c r="C88" s="57" ph="1">
        <f t="shared" si="6"/>
        <v>97412</v>
      </c>
      <c r="D88" s="658" ph="1">
        <f t="shared" si="6"/>
        <v>25</v>
      </c>
      <c r="E88" s="112" ph="1"/>
    </row>
    <row r="89" spans="1:5" ht="12" customHeight="1" x14ac:dyDescent="0.2">
      <c r="A89" s="63" t="s">
        <v>684</v>
      </c>
      <c r="B89" s="57">
        <f t="shared" si="6"/>
        <v>34599</v>
      </c>
      <c r="C89" s="57" ph="1">
        <f t="shared" si="6"/>
        <v>95753</v>
      </c>
      <c r="D89" s="658" ph="1">
        <f t="shared" si="6"/>
        <v>79590</v>
      </c>
      <c r="E89" s="112" ph="1"/>
    </row>
    <row r="90" spans="1:5" ht="12" customHeight="1" x14ac:dyDescent="0.2">
      <c r="A90" s="63" t="s">
        <v>810</v>
      </c>
      <c r="B90" s="57">
        <f t="shared" ref="B90:D91" si="7">B54</f>
        <v>47774</v>
      </c>
      <c r="C90" s="57" ph="1">
        <f t="shared" si="7"/>
        <v>98917</v>
      </c>
      <c r="D90" s="658" ph="1">
        <f t="shared" si="7"/>
        <v>53</v>
      </c>
      <c r="E90" s="112" ph="1"/>
    </row>
    <row r="91" spans="1:5" ht="12" customHeight="1" x14ac:dyDescent="0.2">
      <c r="A91" s="63">
        <v>2023</v>
      </c>
      <c r="B91" s="57" t="str">
        <f t="shared" si="7"/>
        <v>NA</v>
      </c>
      <c r="C91" s="57" t="str" ph="1">
        <f t="shared" si="7"/>
        <v>NA</v>
      </c>
      <c r="D91" s="658" t="str" ph="1">
        <f t="shared" si="7"/>
        <v>NA</v>
      </c>
      <c r="E91" s="112" ph="1"/>
    </row>
    <row r="92" spans="1:5" ht="56.25" customHeight="1" x14ac:dyDescent="0.2">
      <c r="A92" s="957" t="str">
        <f>A56</f>
        <v>a/  WDFW Statistical Areas 5 through 13, which include the Strait of Juan de Fuca, San Juan Islands, and inner Puget Sound. 1981-1987:  Adjusted all Puget Sound and freshwater estimates by 0.833, due to previous estimates being 20% too high.  1988:  Area 5, no adjustment.  Areas 6-13 adjusted by 0.633, due to estimates being 58% too high.  1989-Present:  Area 5, no adjustment.  Areas 6-13 adjusted by 0.685, due to estimates being 46% too high.  1991, 1992, and 1993 catch record card estimates adjusted for results of 1987-1990 WDFW/tribal sports emphasis study.</v>
      </c>
      <c r="B92" s="957"/>
      <c r="C92" s="957"/>
      <c r="D92" s="957"/>
      <c r="E92" s="112" ph="1"/>
    </row>
    <row r="93" spans="1:5" ht="11.25" customHeight="1" x14ac:dyDescent="0.2">
      <c r="A93" s="946" t="str">
        <f t="shared" ref="A93:A94" si="8">A57</f>
        <v>b/  Odd-year averages for pink salmon.</v>
      </c>
      <c r="B93" s="946"/>
      <c r="C93" s="946"/>
      <c r="D93" s="946"/>
      <c r="E93" s="112" ph="1"/>
    </row>
    <row r="94" spans="1:5" ht="11.25" customHeight="1" x14ac:dyDescent="0.2">
      <c r="A94" s="946" t="str">
        <f t="shared" si="8"/>
        <v>c/   Preliminary.</v>
      </c>
      <c r="B94" s="946"/>
      <c r="C94" s="946"/>
      <c r="D94" s="946"/>
      <c r="E94" s="112" ph="1"/>
    </row>
    <row r="95" spans="1:5" ht="24.75" customHeight="1" x14ac:dyDescent="0.2">
      <c r="A95" s="683"/>
      <c r="B95" s="683"/>
      <c r="C95" s="683"/>
      <c r="D95" s="683"/>
      <c r="E95" s="112" ph="1"/>
    </row>
    <row r="96" spans="1:5" ht="11.25" customHeight="1" x14ac:dyDescent="0.2">
      <c r="A96" s="956"/>
      <c r="B96" s="956"/>
      <c r="C96" s="956"/>
      <c r="D96" s="956"/>
      <c r="E96" s="112" ph="1"/>
    </row>
    <row r="97" spans="1:5" ht="11.25" customHeight="1" x14ac:dyDescent="0.2">
      <c r="A97" s="956"/>
      <c r="B97" s="956"/>
      <c r="C97" s="956"/>
      <c r="D97" s="956"/>
      <c r="E97" s="112" ph="1"/>
    </row>
    <row r="98" spans="1:5" ht="12" customHeight="1" x14ac:dyDescent="0.3">
      <c r="C98" s="183"/>
      <c r="D98" s="183"/>
      <c r="E98" s="183"/>
    </row>
    <row r="99" spans="1:5" ht="12" customHeight="1" x14ac:dyDescent="0.3">
      <c r="C99" s="183"/>
      <c r="D99" s="183"/>
      <c r="E99" s="183"/>
    </row>
    <row r="100" spans="1:5" ht="12" customHeight="1" x14ac:dyDescent="0.3">
      <c r="C100" s="183"/>
      <c r="D100" s="183"/>
      <c r="E100" s="183"/>
    </row>
    <row r="101" spans="1:5" ht="12" customHeight="1" x14ac:dyDescent="0.3">
      <c r="C101" s="183"/>
      <c r="D101" s="183"/>
      <c r="E101" s="183"/>
    </row>
    <row r="102" spans="1:5" ht="12" customHeight="1" x14ac:dyDescent="0.3">
      <c r="C102" s="183"/>
      <c r="D102" s="183"/>
      <c r="E102" s="183"/>
    </row>
    <row r="103" spans="1:5" ht="12" customHeight="1" x14ac:dyDescent="0.3">
      <c r="C103" s="183"/>
      <c r="D103" s="183"/>
      <c r="E103" s="183"/>
    </row>
    <row r="104" spans="1:5" ht="12" customHeight="1" x14ac:dyDescent="0.3">
      <c r="C104" s="183"/>
      <c r="D104" s="183"/>
      <c r="E104" s="183"/>
    </row>
    <row r="105" spans="1:5" ht="12" customHeight="1" x14ac:dyDescent="0.3">
      <c r="C105" s="183"/>
      <c r="D105" s="183"/>
      <c r="E105" s="183"/>
    </row>
    <row r="106" spans="1:5" ht="12" customHeight="1" x14ac:dyDescent="0.3">
      <c r="C106" s="183"/>
      <c r="D106" s="183"/>
      <c r="E106" s="183"/>
    </row>
    <row r="107" spans="1:5" ht="12" customHeight="1" x14ac:dyDescent="0.3">
      <c r="C107" s="183"/>
      <c r="D107" s="183"/>
      <c r="E107" s="183"/>
    </row>
    <row r="108" spans="1:5" ht="12" customHeight="1" x14ac:dyDescent="0.3">
      <c r="C108" s="183"/>
      <c r="D108" s="183"/>
      <c r="E108" s="183"/>
    </row>
    <row r="109" spans="1:5" ht="12" customHeight="1" x14ac:dyDescent="0.3">
      <c r="C109" s="183"/>
      <c r="D109" s="183"/>
      <c r="E109" s="183"/>
    </row>
    <row r="110" spans="1:5" ht="12" customHeight="1" x14ac:dyDescent="0.3">
      <c r="C110" s="183"/>
      <c r="D110" s="183"/>
      <c r="E110" s="183"/>
    </row>
    <row r="111" spans="1:5" ht="12" customHeight="1" x14ac:dyDescent="0.3">
      <c r="C111" s="183"/>
      <c r="D111" s="183"/>
      <c r="E111" s="183"/>
    </row>
    <row r="112" spans="1:5" ht="12" customHeight="1" x14ac:dyDescent="0.3">
      <c r="C112" s="183"/>
      <c r="D112" s="183"/>
      <c r="E112" s="183"/>
    </row>
    <row r="113" spans="3:5" ht="12" customHeight="1" x14ac:dyDescent="0.3">
      <c r="C113" s="183"/>
      <c r="D113" s="183"/>
      <c r="E113" s="183"/>
    </row>
    <row r="114" spans="3:5" ht="12" customHeight="1" x14ac:dyDescent="0.3">
      <c r="C114" s="183"/>
      <c r="D114" s="183"/>
      <c r="E114" s="183"/>
    </row>
    <row r="115" spans="3:5" ht="12" customHeight="1" x14ac:dyDescent="0.3">
      <c r="C115" s="183"/>
      <c r="D115" s="183"/>
      <c r="E115" s="183"/>
    </row>
    <row r="116" spans="3:5" ht="12" customHeight="1" x14ac:dyDescent="0.3">
      <c r="C116" s="183"/>
      <c r="D116" s="183"/>
      <c r="E116" s="183"/>
    </row>
    <row r="117" spans="3:5" ht="12" customHeight="1" x14ac:dyDescent="0.3">
      <c r="C117" s="183"/>
      <c r="D117" s="183"/>
      <c r="E117" s="183"/>
    </row>
    <row r="118" spans="3:5" ht="12" customHeight="1" x14ac:dyDescent="0.3">
      <c r="C118" s="183"/>
      <c r="D118" s="183"/>
      <c r="E118" s="183"/>
    </row>
    <row r="119" spans="3:5" ht="12" customHeight="1" x14ac:dyDescent="0.3">
      <c r="C119" s="183"/>
      <c r="D119" s="183"/>
      <c r="E119" s="183"/>
    </row>
    <row r="120" spans="3:5" ht="12" customHeight="1" x14ac:dyDescent="0.3">
      <c r="C120" s="183"/>
      <c r="D120" s="183"/>
      <c r="E120" s="183"/>
    </row>
    <row r="121" spans="3:5" ht="12" customHeight="1" x14ac:dyDescent="0.3">
      <c r="C121" s="183"/>
      <c r="D121" s="183"/>
      <c r="E121" s="183"/>
    </row>
    <row r="122" spans="3:5" ht="12" customHeight="1" x14ac:dyDescent="0.3">
      <c r="C122" s="183"/>
      <c r="D122" s="183"/>
      <c r="E122" s="183"/>
    </row>
    <row r="123" spans="3:5" ht="12" customHeight="1" x14ac:dyDescent="0.3">
      <c r="C123" s="183"/>
      <c r="D123" s="183"/>
      <c r="E123" s="183"/>
    </row>
    <row r="124" spans="3:5" ht="12" customHeight="1" x14ac:dyDescent="0.3">
      <c r="C124" s="183"/>
      <c r="D124" s="183"/>
      <c r="E124" s="183"/>
    </row>
    <row r="125" spans="3:5" ht="12" customHeight="1" x14ac:dyDescent="0.3">
      <c r="C125" s="183"/>
      <c r="D125" s="183"/>
      <c r="E125" s="183"/>
    </row>
    <row r="126" spans="3:5" ht="12" customHeight="1" x14ac:dyDescent="0.3">
      <c r="C126" s="183"/>
      <c r="D126" s="183"/>
      <c r="E126" s="183"/>
    </row>
    <row r="127" spans="3:5" ht="12" customHeight="1" x14ac:dyDescent="0.3">
      <c r="C127" s="183"/>
      <c r="D127" s="183"/>
      <c r="E127" s="183"/>
    </row>
    <row r="128" spans="3:5" ht="12" customHeight="1" x14ac:dyDescent="0.3">
      <c r="C128" s="183"/>
      <c r="D128" s="183"/>
      <c r="E128" s="183"/>
    </row>
    <row r="129" spans="3:5" ht="12" customHeight="1" x14ac:dyDescent="0.3">
      <c r="C129" s="183"/>
      <c r="D129" s="183"/>
      <c r="E129" s="183"/>
    </row>
    <row r="130" spans="3:5" ht="12" customHeight="1" x14ac:dyDescent="0.3">
      <c r="C130" s="183"/>
      <c r="D130" s="183"/>
      <c r="E130" s="183"/>
    </row>
    <row r="131" spans="3:5" ht="12" customHeight="1" x14ac:dyDescent="0.3">
      <c r="C131" s="183"/>
      <c r="D131" s="183"/>
      <c r="E131" s="183"/>
    </row>
    <row r="132" spans="3:5" ht="12" customHeight="1" x14ac:dyDescent="0.3">
      <c r="C132" s="183"/>
      <c r="D132" s="183"/>
      <c r="E132" s="183"/>
    </row>
    <row r="133" spans="3:5" ht="12" customHeight="1" x14ac:dyDescent="0.3">
      <c r="C133" s="183"/>
      <c r="D133" s="183"/>
      <c r="E133" s="183"/>
    </row>
    <row r="134" spans="3:5" ht="12" customHeight="1" x14ac:dyDescent="0.3">
      <c r="C134" s="183"/>
      <c r="D134" s="183"/>
      <c r="E134" s="183"/>
    </row>
    <row r="135" spans="3:5" ht="12" customHeight="1" x14ac:dyDescent="0.3">
      <c r="C135" s="183"/>
      <c r="D135" s="183"/>
      <c r="E135" s="183"/>
    </row>
    <row r="136" spans="3:5" ht="12" customHeight="1" x14ac:dyDescent="0.3">
      <c r="C136" s="183"/>
      <c r="D136" s="183"/>
      <c r="E136" s="183"/>
    </row>
    <row r="137" spans="3:5" ht="12" customHeight="1" x14ac:dyDescent="0.3">
      <c r="C137" s="183"/>
      <c r="D137" s="183"/>
      <c r="E137" s="183"/>
    </row>
    <row r="138" spans="3:5" ht="12" customHeight="1" x14ac:dyDescent="0.3">
      <c r="C138" s="183"/>
      <c r="D138" s="183"/>
      <c r="E138" s="183"/>
    </row>
  </sheetData>
  <customSheetViews>
    <customSheetView guid="{EF5D9E67-CDBC-4DA7-AF4B-457CDBE1825C}" showGridLines="0" printArea="1">
      <pane ySplit="2" topLeftCell="A3" activePane="bottomLeft" state="frozen"/>
      <selection pane="bottomLeft" activeCell="A3" sqref="A3"/>
      <pageMargins left="0" right="0" top="0" bottom="0" header="0" footer="0"/>
      <pageSetup orientation="landscape" r:id="rId1"/>
      <headerFooter alignWithMargins="0"/>
    </customSheetView>
    <customSheetView guid="{803B97A9-0AF5-4FA4-9F0C-810C2BEAFCD3}" showPageBreaks="1" showGridLines="0" showRuler="0">
      <pane ySplit="2" topLeftCell="A3" activePane="bottomLeft" state="frozen"/>
      <selection pane="bottomLeft" activeCell="A3" sqref="A3"/>
      <pageMargins left="0" right="0" top="0" bottom="0" header="0" footer="0"/>
      <pageSetup orientation="landscape" r:id="rId2"/>
      <headerFooter alignWithMargins="0"/>
    </customSheetView>
    <customSheetView guid="{5AE94949-FC73-44C2-96F8-94154186EF22}" showPageBreaks="1" showGridLines="0" printArea="1" showRuler="0">
      <pane ySplit="2" topLeftCell="A89" activePane="bottomLeft" state="frozen"/>
      <selection pane="bottomLeft" activeCell="F118" sqref="F118"/>
      <pageMargins left="0" right="0" top="0" bottom="0" header="0" footer="0"/>
      <pageSetup orientation="landscape" r:id="rId3"/>
      <headerFooter alignWithMargins="0"/>
    </customSheetView>
    <customSheetView guid="{CD5E8C7E-750A-46DA-942B-F5133C1E4099}" showPageBreaks="1" showGridLines="0" showRuler="0">
      <pane ySplit="2" topLeftCell="A3" activePane="bottomLeft" state="frozen"/>
      <selection pane="bottomLeft" activeCell="A3" sqref="A3"/>
      <pageMargins left="0" right="0" top="0" bottom="0" header="0" footer="0"/>
      <pageSetup orientation="landscape" r:id="rId4"/>
      <headerFooter alignWithMargins="0"/>
    </customSheetView>
    <customSheetView guid="{BBF7E6D9-D6DC-4A8E-B6D8-078D86A9ABA9}" showPageBreaks="1" showGridLines="0" showRuler="0">
      <pane ySplit="2" topLeftCell="A3" activePane="bottomLeft" state="frozen"/>
      <selection pane="bottomLeft" activeCell="A3" sqref="A3"/>
      <pageMargins left="0" right="0" top="0" bottom="0" header="0" footer="0"/>
      <pageSetup orientation="landscape" r:id="rId5"/>
      <headerFooter alignWithMargins="0"/>
    </customSheetView>
    <customSheetView guid="{622B48C2-7B56-4B1F-A7B4-4660CCA8C989}" showPageBreaks="1" showGridLines="0" printArea="1" showRuler="0">
      <pane ySplit="3" topLeftCell="A80" activePane="bottomLeft" state="frozen"/>
      <selection pane="bottomLeft" activeCell="A103" sqref="A103"/>
      <pageMargins left="0" right="0" top="0" bottom="0" header="0" footer="0"/>
      <pageSetup orientation="landscape" r:id="rId6"/>
      <headerFooter alignWithMargins="0"/>
    </customSheetView>
    <customSheetView guid="{1BB9C890-5E21-46C2-BAFE-D361E72979A8}" showPageBreaks="1" showGridLines="0" printArea="1" showRuler="0">
      <pane ySplit="3" topLeftCell="A94" activePane="bottomLeft" state="frozen"/>
      <selection pane="bottomLeft" activeCell="F103" sqref="F103"/>
      <pageMargins left="0" right="0" top="0" bottom="0" header="0" footer="0"/>
      <pageSetup orientation="landscape" r:id="rId7"/>
      <headerFooter alignWithMargins="0"/>
    </customSheetView>
    <customSheetView guid="{CBDD6A68-2B40-41C7-BE8F-235A878832D4}" showGridLines="0" showRuler="0">
      <pane ySplit="3" topLeftCell="A94" activePane="bottomLeft" state="frozen"/>
      <selection pane="bottomLeft" activeCell="F103" sqref="F103"/>
      <pageMargins left="0" right="0" top="0" bottom="0" header="0" footer="0"/>
      <pageSetup orientation="landscape" r:id="rId8"/>
      <headerFooter alignWithMargins="0"/>
    </customSheetView>
    <customSheetView guid="{4E64E44E-C413-40AC-A3E9-46A65E2E50C1}" showPageBreaks="1" showGridLines="0" printArea="1" showRuler="0">
      <pane ySplit="2" topLeftCell="A3" activePane="bottomLeft" state="frozen"/>
      <selection pane="bottomLeft" activeCell="A3" sqref="A3"/>
      <pageMargins left="0" right="0" top="0" bottom="0" header="0" footer="0"/>
      <pageSetup orientation="landscape" r:id="rId9"/>
      <headerFooter alignWithMargins="0"/>
    </customSheetView>
    <customSheetView guid="{5AF37BD3-DE11-4EB0-B468-40F0C613EAAC}" showPageBreaks="1" showGridLines="0" showRuler="0">
      <pane ySplit="2" topLeftCell="A3" activePane="bottomLeft" state="frozen"/>
      <selection pane="bottomLeft" activeCell="A3" sqref="A3"/>
      <pageMargins left="0" right="0" top="0" bottom="0" header="0" footer="0"/>
      <pageSetup orientation="landscape" r:id="rId10"/>
      <headerFooter alignWithMargins="0"/>
    </customSheetView>
    <customSheetView guid="{8B1E0859-77EF-4DDB-A81F-104DBA348B31}" showPageBreaks="1" showGridLines="0" printArea="1">
      <pane ySplit="2" topLeftCell="A23" activePane="bottomLeft" state="frozen"/>
      <selection pane="bottomLeft" activeCell="D32" sqref="D32"/>
      <pageMargins left="0" right="0" top="0" bottom="0" header="0" footer="0"/>
      <pageSetup orientation="landscape" r:id="rId11"/>
      <headerFooter alignWithMargins="0"/>
    </customSheetView>
    <customSheetView guid="{56968ECB-F4FE-477A-8A39-9E820F23F3B6}" showGridLines="0">
      <pane ySplit="2" topLeftCell="A101" activePane="bottomLeft" state="frozen"/>
      <selection pane="bottomLeft" activeCell="A3" sqref="A3:D42"/>
      <pageMargins left="0" right="0" top="0" bottom="0" header="0" footer="0"/>
      <pageSetup orientation="landscape" r:id="rId12"/>
      <headerFooter alignWithMargins="0"/>
    </customSheetView>
    <customSheetView guid="{951E20F6-66AF-4739-924D-9C0B166AA065}" showPageBreaks="1" showGridLines="0" showRuler="0">
      <pane ySplit="2" topLeftCell="A3" activePane="bottomLeft" state="frozen"/>
      <selection pane="bottomLeft" activeCell="A3" sqref="A3"/>
      <pageMargins left="0" right="0" top="0" bottom="0" header="0" footer="0"/>
      <pageSetup orientation="landscape" r:id="rId13"/>
      <headerFooter alignWithMargins="0"/>
    </customSheetView>
  </customSheetViews>
  <mergeCells count="10">
    <mergeCell ref="A97:D97"/>
    <mergeCell ref="A1:D1"/>
    <mergeCell ref="A57:D57"/>
    <mergeCell ref="A96:D96"/>
    <mergeCell ref="A58:D58"/>
    <mergeCell ref="A69:D69"/>
    <mergeCell ref="A92:D92"/>
    <mergeCell ref="A93:D93"/>
    <mergeCell ref="A94:D94"/>
    <mergeCell ref="A56:D56"/>
  </mergeCells>
  <phoneticPr fontId="0" type="noConversion"/>
  <pageMargins left="1" right="1" top="1" bottom="1" header="0.5" footer="0.5"/>
  <pageSetup orientation="landscape" r:id="rId14"/>
  <headerFooter alignWithMargins="0"/>
  <legacyDrawing r:id="rId1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2">
    <pageSetUpPr fitToPage="1"/>
  </sheetPr>
  <dimension ref="A1:M442"/>
  <sheetViews>
    <sheetView showGridLines="0" zoomScale="120" zoomScaleNormal="120" zoomScaleSheetLayoutView="100" workbookViewId="0">
      <pane ySplit="3" topLeftCell="A398" activePane="bottomLeft" state="frozen"/>
      <selection activeCell="J81" sqref="J81"/>
      <selection pane="bottomLeft" activeCell="L235" sqref="L235:L276"/>
    </sheetView>
  </sheetViews>
  <sheetFormatPr defaultColWidth="9.1796875" defaultRowHeight="12" customHeight="1" x14ac:dyDescent="0.2"/>
  <cols>
    <col min="1" max="1" width="10.54296875" style="63" customWidth="1"/>
    <col min="2" max="4" width="10.81640625" style="41" customWidth="1"/>
    <col min="5" max="5" width="1.26953125" style="41" customWidth="1"/>
    <col min="6" max="8" width="11.7265625" style="41" customWidth="1"/>
    <col min="9" max="9" width="0.7265625" style="41" customWidth="1"/>
    <col min="10" max="11" width="11.81640625" style="41" customWidth="1"/>
    <col min="12" max="12" width="10.54296875" style="41" customWidth="1"/>
    <col min="13" max="16384" width="9.1796875" style="112"/>
  </cols>
  <sheetData>
    <row r="1" spans="1:13" ht="10" x14ac:dyDescent="0.2">
      <c r="A1" s="1064" t="s">
        <v>846</v>
      </c>
      <c r="B1" s="1064"/>
      <c r="C1" s="1064"/>
      <c r="D1" s="1064"/>
      <c r="E1" s="1064"/>
      <c r="F1" s="1064"/>
      <c r="G1" s="1064"/>
      <c r="H1" s="1064"/>
      <c r="I1" s="1064"/>
      <c r="J1" s="1064"/>
      <c r="K1" s="1064"/>
      <c r="L1" s="1064"/>
    </row>
    <row r="2" spans="1:13" ht="12" customHeight="1" x14ac:dyDescent="0.2">
      <c r="A2" s="945" t="s">
        <v>8</v>
      </c>
      <c r="B2" s="971" t="s">
        <v>847</v>
      </c>
      <c r="C2" s="971"/>
      <c r="D2" s="971"/>
      <c r="E2" s="827"/>
      <c r="F2" s="971" t="s">
        <v>111</v>
      </c>
      <c r="G2" s="971"/>
      <c r="H2" s="971"/>
      <c r="I2" s="827"/>
      <c r="J2" s="971" t="s">
        <v>848</v>
      </c>
      <c r="K2" s="971"/>
      <c r="L2" s="971"/>
    </row>
    <row r="3" spans="1:13" ht="12" customHeight="1" x14ac:dyDescent="0.2">
      <c r="A3" s="966"/>
      <c r="B3" s="355" t="s">
        <v>119</v>
      </c>
      <c r="C3" s="355" t="s">
        <v>307</v>
      </c>
      <c r="D3" s="355" t="s">
        <v>115</v>
      </c>
      <c r="E3" s="355"/>
      <c r="F3" s="355" t="s">
        <v>119</v>
      </c>
      <c r="G3" s="355" t="s">
        <v>307</v>
      </c>
      <c r="H3" s="355" t="s">
        <v>115</v>
      </c>
      <c r="I3" s="355"/>
      <c r="J3" s="355" t="s">
        <v>119</v>
      </c>
      <c r="K3" s="355" t="s">
        <v>307</v>
      </c>
      <c r="L3" s="355" t="s">
        <v>115</v>
      </c>
    </row>
    <row r="4" spans="1:13" ht="12" customHeight="1" x14ac:dyDescent="0.25">
      <c r="A4" s="1005" t="s">
        <v>849</v>
      </c>
      <c r="B4" s="1005"/>
      <c r="C4" s="1005"/>
      <c r="D4" s="1005"/>
      <c r="E4" s="1005"/>
      <c r="F4" s="1005"/>
      <c r="G4" s="1005"/>
      <c r="H4" s="1005"/>
      <c r="I4" s="1005"/>
      <c r="J4" s="1005"/>
      <c r="K4" s="1005"/>
      <c r="L4" s="1005"/>
    </row>
    <row r="5" spans="1:13" ht="12" customHeight="1" x14ac:dyDescent="0.2">
      <c r="A5" s="53">
        <v>1981</v>
      </c>
      <c r="B5" s="67">
        <v>42.121484445975796</v>
      </c>
      <c r="C5" s="67">
        <v>118.06040435138868</v>
      </c>
      <c r="D5" s="67">
        <v>160.18188879736454</v>
      </c>
      <c r="E5" s="101"/>
      <c r="F5" s="61">
        <v>425.00005999999996</v>
      </c>
      <c r="G5" s="61">
        <v>884.00011999999981</v>
      </c>
      <c r="H5" s="61">
        <v>1309.0001799999998</v>
      </c>
      <c r="I5" s="101"/>
      <c r="J5" s="290">
        <v>467.12154444597576</v>
      </c>
      <c r="K5" s="290">
        <v>1002.0605243513885</v>
      </c>
      <c r="L5" s="290">
        <v>1469.1820687973643</v>
      </c>
      <c r="M5" s="112" t="b">
        <f>L5=(J5+K5)</f>
        <v>1</v>
      </c>
    </row>
    <row r="6" spans="1:13" ht="12" customHeight="1" x14ac:dyDescent="0.2">
      <c r="A6" s="53">
        <v>1982</v>
      </c>
      <c r="B6" s="67">
        <v>101.98746814814331</v>
      </c>
      <c r="C6" s="67">
        <v>283.76596713235858</v>
      </c>
      <c r="D6" s="67">
        <v>385.75343528050189</v>
      </c>
      <c r="E6" s="101"/>
      <c r="F6" s="61">
        <v>926.00005999999985</v>
      </c>
      <c r="G6" s="61">
        <v>2195.0001199999997</v>
      </c>
      <c r="H6" s="61">
        <v>3121.0001799999995</v>
      </c>
      <c r="I6" s="101"/>
      <c r="J6" s="290">
        <v>1027.9875281481432</v>
      </c>
      <c r="K6" s="290">
        <v>2478.7660871323583</v>
      </c>
      <c r="L6" s="290">
        <v>3506.7536152805014</v>
      </c>
      <c r="M6" s="112" t="b">
        <f t="shared" ref="M6:M46" si="0">L6=(J6+K6)</f>
        <v>1</v>
      </c>
    </row>
    <row r="7" spans="1:13" ht="12" customHeight="1" x14ac:dyDescent="0.2">
      <c r="A7" s="53">
        <v>1983</v>
      </c>
      <c r="B7" s="67">
        <v>59.579717220139514</v>
      </c>
      <c r="C7" s="67">
        <v>128.1106252856473</v>
      </c>
      <c r="D7" s="67">
        <v>187.6903425057867</v>
      </c>
      <c r="E7" s="101"/>
      <c r="F7" s="61">
        <v>711.00005999999985</v>
      </c>
      <c r="G7" s="61">
        <v>1604.0001199999999</v>
      </c>
      <c r="H7" s="61">
        <v>2315.00018</v>
      </c>
      <c r="I7" s="101"/>
      <c r="J7" s="290">
        <v>770.57977722013936</v>
      </c>
      <c r="K7" s="290">
        <v>1732.1107452856472</v>
      </c>
      <c r="L7" s="290">
        <v>2502.6905225057867</v>
      </c>
      <c r="M7" s="112" t="b">
        <f t="shared" si="0"/>
        <v>1</v>
      </c>
    </row>
    <row r="8" spans="1:13" ht="12" customHeight="1" x14ac:dyDescent="0.2">
      <c r="A8" s="53">
        <v>1984</v>
      </c>
      <c r="B8" s="67">
        <v>60.393982116727102</v>
      </c>
      <c r="C8" s="67">
        <v>47.049187907621217</v>
      </c>
      <c r="D8" s="67">
        <v>107.44317002434809</v>
      </c>
      <c r="E8" s="101"/>
      <c r="F8" s="61">
        <v>1380.0000599999998</v>
      </c>
      <c r="G8" s="61">
        <v>1093.0001199999999</v>
      </c>
      <c r="H8" s="61">
        <v>2473.00018</v>
      </c>
      <c r="I8" s="101"/>
      <c r="J8" s="290">
        <v>1440.394042116727</v>
      </c>
      <c r="K8" s="290">
        <v>1140.0493079076211</v>
      </c>
      <c r="L8" s="290">
        <v>2580.4433500243481</v>
      </c>
      <c r="M8" s="112" t="b">
        <f t="shared" si="0"/>
        <v>1</v>
      </c>
    </row>
    <row r="9" spans="1:13" ht="12" customHeight="1" x14ac:dyDescent="0.2">
      <c r="A9" s="53">
        <v>1985</v>
      </c>
      <c r="B9" s="67">
        <v>28.010970364361924</v>
      </c>
      <c r="C9" s="67">
        <v>66.676932082234998</v>
      </c>
      <c r="D9" s="67">
        <v>94.687902446596581</v>
      </c>
      <c r="E9" s="101"/>
      <c r="F9" s="61">
        <v>613.00005999999985</v>
      </c>
      <c r="G9" s="61">
        <v>1473.0001199999999</v>
      </c>
      <c r="H9" s="61">
        <v>2086.00018</v>
      </c>
      <c r="I9" s="101"/>
      <c r="J9" s="290">
        <v>641.01103036436177</v>
      </c>
      <c r="K9" s="290">
        <v>1539.6770520822349</v>
      </c>
      <c r="L9" s="290">
        <v>2180.6880824465966</v>
      </c>
      <c r="M9" s="112" t="b">
        <f t="shared" si="0"/>
        <v>1</v>
      </c>
    </row>
    <row r="10" spans="1:13" ht="12" customHeight="1" x14ac:dyDescent="0.2">
      <c r="A10" s="53">
        <v>1986</v>
      </c>
      <c r="B10" s="67">
        <v>127.4387489350861</v>
      </c>
      <c r="C10" s="67">
        <v>109.69376470556404</v>
      </c>
      <c r="D10" s="67">
        <v>237.13251364065036</v>
      </c>
      <c r="E10" s="101"/>
      <c r="F10" s="61">
        <v>2166.0000600000003</v>
      </c>
      <c r="G10" s="61">
        <v>1894.0001199999999</v>
      </c>
      <c r="H10" s="61">
        <v>4060.00018</v>
      </c>
      <c r="I10" s="101"/>
      <c r="J10" s="290">
        <v>2293.4388089350864</v>
      </c>
      <c r="K10" s="290">
        <v>2003.693884705564</v>
      </c>
      <c r="L10" s="290">
        <v>4297.1326936406504</v>
      </c>
      <c r="M10" s="112" t="b">
        <f t="shared" si="0"/>
        <v>1</v>
      </c>
    </row>
    <row r="11" spans="1:13" ht="12" customHeight="1" x14ac:dyDescent="0.2">
      <c r="A11" s="53">
        <v>1987</v>
      </c>
      <c r="B11" s="67">
        <v>340.06207795760611</v>
      </c>
      <c r="C11" s="67">
        <v>230.41507980496544</v>
      </c>
      <c r="D11" s="67">
        <v>570.47715776257155</v>
      </c>
      <c r="E11" s="101"/>
      <c r="F11" s="61">
        <v>2853.0000600000003</v>
      </c>
      <c r="G11" s="61">
        <v>2323.0001199999997</v>
      </c>
      <c r="H11" s="61">
        <v>5176.00018</v>
      </c>
      <c r="I11" s="101"/>
      <c r="J11" s="290">
        <v>3193.0621379576064</v>
      </c>
      <c r="K11" s="290">
        <v>2553.4151998049651</v>
      </c>
      <c r="L11" s="290">
        <v>5746.4773377625716</v>
      </c>
      <c r="M11" s="112" t="b">
        <f t="shared" si="0"/>
        <v>1</v>
      </c>
    </row>
    <row r="12" spans="1:13" ht="12" customHeight="1" x14ac:dyDescent="0.2">
      <c r="A12" s="53">
        <v>1988</v>
      </c>
      <c r="B12" s="67">
        <v>450.80739651173099</v>
      </c>
      <c r="C12" s="67">
        <v>832.24185185841907</v>
      </c>
      <c r="D12" s="67">
        <v>1283.049248370151</v>
      </c>
      <c r="E12" s="101"/>
      <c r="F12" s="61">
        <v>3068.1427736000005</v>
      </c>
      <c r="G12" s="61">
        <v>6298.8574063999995</v>
      </c>
      <c r="H12" s="61">
        <v>9367.0001799999991</v>
      </c>
      <c r="I12" s="101"/>
      <c r="J12" s="290">
        <v>3518.9501701117315</v>
      </c>
      <c r="K12" s="290">
        <v>7131.0992582584186</v>
      </c>
      <c r="L12" s="290">
        <v>10650.04942837015</v>
      </c>
      <c r="M12" s="112" t="b">
        <f t="shared" si="0"/>
        <v>1</v>
      </c>
    </row>
    <row r="13" spans="1:13" ht="12" customHeight="1" x14ac:dyDescent="0.2">
      <c r="A13" s="53">
        <v>1989</v>
      </c>
      <c r="B13" s="67">
        <v>137.2632994221949</v>
      </c>
      <c r="C13" s="67">
        <v>204.97315523196949</v>
      </c>
      <c r="D13" s="67">
        <v>342.23645465416394</v>
      </c>
      <c r="E13" s="101"/>
      <c r="F13" s="61">
        <v>2294.3909700000004</v>
      </c>
      <c r="G13" s="61">
        <v>3873.6092100000001</v>
      </c>
      <c r="H13" s="61">
        <v>6168.0001800000009</v>
      </c>
      <c r="I13" s="101"/>
      <c r="J13" s="290">
        <v>2431.6542694221953</v>
      </c>
      <c r="K13" s="290">
        <v>4078.5823652319696</v>
      </c>
      <c r="L13" s="290">
        <v>6510.2366346541648</v>
      </c>
      <c r="M13" s="112" t="b">
        <f t="shared" si="0"/>
        <v>1</v>
      </c>
    </row>
    <row r="14" spans="1:13" ht="12" customHeight="1" x14ac:dyDescent="0.2">
      <c r="A14" s="53">
        <v>1990</v>
      </c>
      <c r="B14" s="67">
        <v>235.29065909351607</v>
      </c>
      <c r="C14" s="67">
        <v>239.25125366148222</v>
      </c>
      <c r="D14" s="67">
        <v>474.54191275499852</v>
      </c>
      <c r="E14" s="101"/>
      <c r="F14" s="61">
        <v>1934.8154499999998</v>
      </c>
      <c r="G14" s="61">
        <v>2152.1847299999999</v>
      </c>
      <c r="H14" s="61">
        <v>4087.00018</v>
      </c>
      <c r="I14" s="101"/>
      <c r="J14" s="290">
        <v>2170.1061090935159</v>
      </c>
      <c r="K14" s="290">
        <v>2391.4359836614822</v>
      </c>
      <c r="L14" s="290">
        <v>4561.5420927549985</v>
      </c>
      <c r="M14" s="112" t="b">
        <f t="shared" si="0"/>
        <v>1</v>
      </c>
    </row>
    <row r="15" spans="1:13" ht="12" customHeight="1" x14ac:dyDescent="0.2">
      <c r="A15" s="53">
        <v>1991</v>
      </c>
      <c r="B15" s="67">
        <v>205.27599523361869</v>
      </c>
      <c r="C15" s="67">
        <v>186.73090320716733</v>
      </c>
      <c r="D15" s="67">
        <v>392.00689844078624</v>
      </c>
      <c r="E15" s="101"/>
      <c r="F15" s="61">
        <v>2795.8800449999999</v>
      </c>
      <c r="G15" s="61">
        <v>1950.125135</v>
      </c>
      <c r="H15" s="61">
        <v>4746.0051800000001</v>
      </c>
      <c r="I15" s="101"/>
      <c r="J15" s="290">
        <v>3001.1560402336186</v>
      </c>
      <c r="K15" s="290">
        <v>2136.8560382071673</v>
      </c>
      <c r="L15" s="290">
        <v>5138.0120784407864</v>
      </c>
      <c r="M15" s="112" t="b">
        <f t="shared" si="0"/>
        <v>1</v>
      </c>
    </row>
    <row r="16" spans="1:13" ht="12" customHeight="1" x14ac:dyDescent="0.2">
      <c r="A16" s="53">
        <v>1992</v>
      </c>
      <c r="B16" s="67">
        <v>106.04756585449809</v>
      </c>
      <c r="C16" s="67">
        <v>70.786485382846877</v>
      </c>
      <c r="D16" s="67">
        <v>176.83405123734519</v>
      </c>
      <c r="E16" s="101"/>
      <c r="F16" s="61">
        <v>1094.126876897428</v>
      </c>
      <c r="G16" s="61">
        <v>1072.873303102572</v>
      </c>
      <c r="H16" s="61">
        <v>2167.00018</v>
      </c>
      <c r="I16" s="101"/>
      <c r="J16" s="290">
        <v>1200.1744427519261</v>
      </c>
      <c r="K16" s="290">
        <v>1143.6597884854189</v>
      </c>
      <c r="L16" s="290">
        <v>2343.8342312373452</v>
      </c>
      <c r="M16" s="112" t="b">
        <f t="shared" si="0"/>
        <v>1</v>
      </c>
    </row>
    <row r="17" spans="1:13" ht="12" customHeight="1" x14ac:dyDescent="0.2">
      <c r="A17" s="53">
        <v>1993</v>
      </c>
      <c r="B17" s="67">
        <v>79.560195227657005</v>
      </c>
      <c r="C17" s="67">
        <v>63.46340109251355</v>
      </c>
      <c r="D17" s="67">
        <v>143.02359632017078</v>
      </c>
      <c r="E17" s="101"/>
      <c r="F17" s="61">
        <v>1138.1558319346286</v>
      </c>
      <c r="G17" s="61">
        <v>1374.8443480653716</v>
      </c>
      <c r="H17" s="61">
        <v>2513.00018</v>
      </c>
      <c r="I17" s="101"/>
      <c r="J17" s="290">
        <v>1217.7160271622856</v>
      </c>
      <c r="K17" s="290">
        <v>1438.3077491578852</v>
      </c>
      <c r="L17" s="290">
        <v>2656.0237763201708</v>
      </c>
      <c r="M17" s="112" t="b">
        <f t="shared" si="0"/>
        <v>1</v>
      </c>
    </row>
    <row r="18" spans="1:13" ht="12" customHeight="1" x14ac:dyDescent="0.2">
      <c r="A18" s="53">
        <v>1994</v>
      </c>
      <c r="B18" s="67">
        <v>67.551730878134322</v>
      </c>
      <c r="C18" s="67">
        <v>17.514721220365061</v>
      </c>
      <c r="D18" s="67">
        <v>85.06645209849944</v>
      </c>
      <c r="E18" s="101"/>
      <c r="F18" s="61">
        <v>1346.7565738268402</v>
      </c>
      <c r="G18" s="61">
        <v>484.24360617315995</v>
      </c>
      <c r="H18" s="61">
        <v>1831.00018</v>
      </c>
      <c r="I18" s="101"/>
      <c r="J18" s="290">
        <v>1414.3083047049745</v>
      </c>
      <c r="K18" s="290">
        <v>501.75832739352501</v>
      </c>
      <c r="L18" s="290">
        <v>1916.0666320984994</v>
      </c>
      <c r="M18" s="112" t="b">
        <f t="shared" si="0"/>
        <v>1</v>
      </c>
    </row>
    <row r="19" spans="1:13" ht="12" customHeight="1" x14ac:dyDescent="0.2">
      <c r="A19" s="53">
        <v>1995</v>
      </c>
      <c r="B19" s="67">
        <v>28.361891902406114</v>
      </c>
      <c r="C19" s="67">
        <v>20.398892259660897</v>
      </c>
      <c r="D19" s="67">
        <v>48.760784162067011</v>
      </c>
      <c r="E19" s="101"/>
      <c r="F19" s="61">
        <v>1334.1274174468076</v>
      </c>
      <c r="G19" s="61">
        <v>957.87276255319046</v>
      </c>
      <c r="H19" s="61">
        <v>2292.0001799999982</v>
      </c>
      <c r="I19" s="101"/>
      <c r="J19" s="290">
        <v>1362.4893093492137</v>
      </c>
      <c r="K19" s="290">
        <v>978.27165481285135</v>
      </c>
      <c r="L19" s="290">
        <v>2340.7609641620652</v>
      </c>
      <c r="M19" s="112" t="b">
        <f t="shared" si="0"/>
        <v>1</v>
      </c>
    </row>
    <row r="20" spans="1:13" ht="12" customHeight="1" x14ac:dyDescent="0.2">
      <c r="A20" s="53">
        <v>1996</v>
      </c>
      <c r="B20" s="67">
        <v>12.231093604851139</v>
      </c>
      <c r="C20" s="67">
        <v>4.7808996945311719</v>
      </c>
      <c r="D20" s="67">
        <v>17.011993299382084</v>
      </c>
      <c r="E20" s="101"/>
      <c r="F20" s="61">
        <v>2368.4000599999999</v>
      </c>
      <c r="G20" s="61">
        <v>981.70011999999986</v>
      </c>
      <c r="H20" s="61">
        <v>3350.1001799999999</v>
      </c>
      <c r="I20" s="101"/>
      <c r="J20" s="290">
        <v>2380.6311536048511</v>
      </c>
      <c r="K20" s="290">
        <v>986.48101969453103</v>
      </c>
      <c r="L20" s="290">
        <v>3367.112173299382</v>
      </c>
      <c r="M20" s="112" t="b">
        <f t="shared" si="0"/>
        <v>1</v>
      </c>
    </row>
    <row r="21" spans="1:13" ht="12" customHeight="1" x14ac:dyDescent="0.2">
      <c r="A21" s="53">
        <v>1997</v>
      </c>
      <c r="B21" s="67">
        <v>21.621229420679811</v>
      </c>
      <c r="C21" s="67">
        <v>29.463855533493415</v>
      </c>
      <c r="D21" s="67">
        <v>51.085084954172999</v>
      </c>
      <c r="E21" s="101"/>
      <c r="F21" s="61">
        <v>1473.8338599999997</v>
      </c>
      <c r="G21" s="61">
        <v>2000.16632</v>
      </c>
      <c r="H21" s="61">
        <v>3474.00018</v>
      </c>
      <c r="I21" s="101"/>
      <c r="J21" s="290">
        <v>1495.4550894206795</v>
      </c>
      <c r="K21" s="290">
        <v>2029.6301755334935</v>
      </c>
      <c r="L21" s="290">
        <v>3525.085264954173</v>
      </c>
      <c r="M21" s="112" t="b">
        <f t="shared" si="0"/>
        <v>1</v>
      </c>
    </row>
    <row r="22" spans="1:13" ht="12" customHeight="1" x14ac:dyDescent="0.2">
      <c r="A22" s="53">
        <v>1998</v>
      </c>
      <c r="B22" s="67">
        <v>13.083345701043527</v>
      </c>
      <c r="C22" s="67">
        <v>7.0812361876965042</v>
      </c>
      <c r="D22" s="67">
        <v>20.164581888740031</v>
      </c>
      <c r="E22" s="101"/>
      <c r="F22" s="61">
        <v>2757.0000599999998</v>
      </c>
      <c r="G22" s="61">
        <v>1535.0001199999999</v>
      </c>
      <c r="H22" s="61">
        <v>4292.00018</v>
      </c>
      <c r="I22" s="101"/>
      <c r="J22" s="290">
        <v>2770.0834057010434</v>
      </c>
      <c r="K22" s="290">
        <v>1542.0813561876964</v>
      </c>
      <c r="L22" s="290">
        <v>4312.16476188874</v>
      </c>
      <c r="M22" s="112" t="b">
        <f t="shared" si="0"/>
        <v>1</v>
      </c>
    </row>
    <row r="23" spans="1:13" ht="12" customHeight="1" x14ac:dyDescent="0.2">
      <c r="A23" s="53">
        <v>1999</v>
      </c>
      <c r="B23" s="67">
        <v>10.44681109189446</v>
      </c>
      <c r="C23" s="67">
        <v>12.405478711539672</v>
      </c>
      <c r="D23" s="67">
        <v>22.852289803433905</v>
      </c>
      <c r="E23" s="101"/>
      <c r="F23" s="61">
        <v>1676.0000599999998</v>
      </c>
      <c r="G23" s="61">
        <v>1712.0001199999999</v>
      </c>
      <c r="H23" s="61">
        <v>3388.00018</v>
      </c>
      <c r="I23" s="101"/>
      <c r="J23" s="290">
        <v>1686.4468710918943</v>
      </c>
      <c r="K23" s="290">
        <v>1724.4055987115396</v>
      </c>
      <c r="L23" s="290">
        <v>3410.8524698034339</v>
      </c>
      <c r="M23" s="112" t="b">
        <f t="shared" si="0"/>
        <v>1</v>
      </c>
    </row>
    <row r="24" spans="1:13" ht="12" customHeight="1" x14ac:dyDescent="0.2">
      <c r="A24" s="53">
        <v>2000</v>
      </c>
      <c r="B24" s="67">
        <v>5.4126094679595553</v>
      </c>
      <c r="C24" s="67">
        <v>4.061940197542981</v>
      </c>
      <c r="D24" s="67">
        <v>9.4745496655023089</v>
      </c>
      <c r="E24" s="101"/>
      <c r="F24" s="61">
        <v>1635.0000599999998</v>
      </c>
      <c r="G24" s="61">
        <v>1227.0001199999999</v>
      </c>
      <c r="H24" s="61">
        <v>2862.00018</v>
      </c>
      <c r="I24" s="101"/>
      <c r="J24" s="290">
        <v>1640.4126694679594</v>
      </c>
      <c r="K24" s="290">
        <v>1231.0620601975429</v>
      </c>
      <c r="L24" s="290">
        <v>2871.4747296655023</v>
      </c>
      <c r="M24" s="112" t="b">
        <f t="shared" si="0"/>
        <v>1</v>
      </c>
    </row>
    <row r="25" spans="1:13" ht="12" customHeight="1" x14ac:dyDescent="0.2">
      <c r="A25" s="90">
        <v>2001</v>
      </c>
      <c r="B25" s="67">
        <v>5.3687509373364719</v>
      </c>
      <c r="C25" s="67">
        <v>4.2192439463901792</v>
      </c>
      <c r="D25" s="67">
        <v>9.5879948837264237</v>
      </c>
      <c r="E25" s="101"/>
      <c r="F25" s="61">
        <v>2041.0000599999998</v>
      </c>
      <c r="G25" s="61">
        <v>1604.0001199999999</v>
      </c>
      <c r="H25" s="61">
        <v>3645.00018</v>
      </c>
      <c r="I25" s="101"/>
      <c r="J25" s="290">
        <v>2046.3688109373363</v>
      </c>
      <c r="K25" s="290">
        <v>1608.2193639463901</v>
      </c>
      <c r="L25" s="290">
        <v>3654.5881748837264</v>
      </c>
      <c r="M25" s="112" t="b">
        <f t="shared" si="0"/>
        <v>1</v>
      </c>
    </row>
    <row r="26" spans="1:13" ht="12" customHeight="1" x14ac:dyDescent="0.2">
      <c r="A26" s="90">
        <v>2002</v>
      </c>
      <c r="B26" s="67">
        <v>6.3344330845939112</v>
      </c>
      <c r="C26" s="67">
        <v>5.2388650135198986</v>
      </c>
      <c r="D26" s="67">
        <v>11.57329809811381</v>
      </c>
      <c r="E26" s="101"/>
      <c r="F26" s="61">
        <v>2041.0000599999998</v>
      </c>
      <c r="G26" s="61">
        <v>1688.0001199999999</v>
      </c>
      <c r="H26" s="61">
        <v>3729.00018</v>
      </c>
      <c r="I26" s="101"/>
      <c r="J26" s="290">
        <v>2047.3344930845938</v>
      </c>
      <c r="K26" s="290">
        <v>1693.2389850135198</v>
      </c>
      <c r="L26" s="290">
        <v>3740.5734780981138</v>
      </c>
      <c r="M26" s="112" t="b">
        <f t="shared" si="0"/>
        <v>1</v>
      </c>
    </row>
    <row r="27" spans="1:13" ht="12" customHeight="1" x14ac:dyDescent="0.2">
      <c r="A27" s="90">
        <v>2003</v>
      </c>
      <c r="B27" s="67">
        <v>11.364401088877457</v>
      </c>
      <c r="C27" s="67">
        <v>11.501888396678169</v>
      </c>
      <c r="D27" s="67">
        <v>22.866289485555626</v>
      </c>
      <c r="E27" s="101"/>
      <c r="F27" s="61">
        <v>1956.0000599999998</v>
      </c>
      <c r="G27" s="61">
        <v>2087.0001199999997</v>
      </c>
      <c r="H27" s="61">
        <v>4043.0001799999995</v>
      </c>
      <c r="I27" s="101"/>
      <c r="J27" s="290">
        <v>1967.3644610888773</v>
      </c>
      <c r="K27" s="290">
        <v>2098.5020083966779</v>
      </c>
      <c r="L27" s="290">
        <v>4065.8664694855552</v>
      </c>
      <c r="M27" s="112" t="b">
        <f t="shared" si="0"/>
        <v>1</v>
      </c>
    </row>
    <row r="28" spans="1:13" ht="12" customHeight="1" x14ac:dyDescent="0.2">
      <c r="A28" s="90">
        <v>2004</v>
      </c>
      <c r="B28" s="67">
        <v>10.552612316153045</v>
      </c>
      <c r="C28" s="67">
        <v>15.490332132933872</v>
      </c>
      <c r="D28" s="67">
        <v>26.042944449086463</v>
      </c>
      <c r="E28" s="101"/>
      <c r="F28" s="61">
        <v>2244.0000599999998</v>
      </c>
      <c r="G28" s="61">
        <v>3294.0001200000002</v>
      </c>
      <c r="H28" s="61">
        <v>5538.00018</v>
      </c>
      <c r="I28" s="101"/>
      <c r="J28" s="290">
        <v>2254.5526723161529</v>
      </c>
      <c r="K28" s="290">
        <v>3309.490452132934</v>
      </c>
      <c r="L28" s="290">
        <v>5564.0431244490865</v>
      </c>
      <c r="M28" s="112" t="b">
        <f t="shared" si="0"/>
        <v>1</v>
      </c>
    </row>
    <row r="29" spans="1:13" ht="12" customHeight="1" x14ac:dyDescent="0.2">
      <c r="A29" s="90">
        <v>2005</v>
      </c>
      <c r="B29" s="67">
        <v>6.9131354875730722</v>
      </c>
      <c r="C29" s="67">
        <v>8.0889282998903127</v>
      </c>
      <c r="D29" s="67">
        <v>15.002063787463157</v>
      </c>
      <c r="E29" s="101"/>
      <c r="F29" s="61">
        <v>1737.0000599999998</v>
      </c>
      <c r="G29" s="61">
        <v>1984.0001199999999</v>
      </c>
      <c r="H29" s="61">
        <v>3721.00018</v>
      </c>
      <c r="I29" s="101"/>
      <c r="J29" s="290">
        <v>1743.9131954875729</v>
      </c>
      <c r="K29" s="290">
        <v>1992.0890482998902</v>
      </c>
      <c r="L29" s="290">
        <v>3736.0022437874632</v>
      </c>
      <c r="M29" s="112" t="b">
        <f t="shared" si="0"/>
        <v>1</v>
      </c>
    </row>
    <row r="30" spans="1:13" ht="12" customHeight="1" x14ac:dyDescent="0.2">
      <c r="A30" s="90">
        <v>2006</v>
      </c>
      <c r="B30" s="67">
        <v>11.470315227538777</v>
      </c>
      <c r="C30" s="67">
        <v>11.085821645876422</v>
      </c>
      <c r="D30" s="67">
        <v>22.556136873416108</v>
      </c>
      <c r="E30" s="101"/>
      <c r="F30" s="61">
        <v>2095.0000599999998</v>
      </c>
      <c r="G30" s="61">
        <v>2270.0001199999997</v>
      </c>
      <c r="H30" s="61">
        <v>4365.0001799999991</v>
      </c>
      <c r="I30" s="101"/>
      <c r="J30" s="290">
        <v>2106.4703752275386</v>
      </c>
      <c r="K30" s="290">
        <v>2281.0859416458761</v>
      </c>
      <c r="L30" s="290">
        <v>4387.5563168734152</v>
      </c>
      <c r="M30" s="112" t="b">
        <f t="shared" si="0"/>
        <v>1</v>
      </c>
    </row>
    <row r="31" spans="1:13" ht="12" customHeight="1" x14ac:dyDescent="0.2">
      <c r="A31" s="90">
        <v>2007</v>
      </c>
      <c r="B31" s="67">
        <v>4.1375758729436711</v>
      </c>
      <c r="C31" s="67">
        <v>3.0417951515690902</v>
      </c>
      <c r="D31" s="67">
        <v>7.179371024512875</v>
      </c>
      <c r="E31" s="101"/>
      <c r="F31" s="61">
        <v>1184.0000599999998</v>
      </c>
      <c r="G31" s="61">
        <v>936.00011999999981</v>
      </c>
      <c r="H31" s="61">
        <v>2120.0001799999995</v>
      </c>
      <c r="I31" s="101"/>
      <c r="J31" s="290">
        <v>1188.1376358729435</v>
      </c>
      <c r="K31" s="290">
        <v>939.0419151515689</v>
      </c>
      <c r="L31" s="290">
        <v>2127.1795510245124</v>
      </c>
      <c r="M31" s="112" t="b">
        <f t="shared" si="0"/>
        <v>1</v>
      </c>
    </row>
    <row r="32" spans="1:13" ht="12" customHeight="1" x14ac:dyDescent="0.2">
      <c r="A32" s="53">
        <v>2008</v>
      </c>
      <c r="B32" s="67">
        <v>19.701415624384936</v>
      </c>
      <c r="C32" s="67">
        <v>14.303468183771088</v>
      </c>
      <c r="D32" s="67">
        <v>34.004883808156137</v>
      </c>
      <c r="E32" s="101"/>
      <c r="F32" s="61">
        <v>1149.0000599999998</v>
      </c>
      <c r="G32" s="61">
        <v>716.00011999999981</v>
      </c>
      <c r="H32" s="61">
        <v>1865.0001799999995</v>
      </c>
      <c r="I32" s="101"/>
      <c r="J32" s="290">
        <v>1168.7014756243848</v>
      </c>
      <c r="K32" s="290">
        <v>730.3035881837709</v>
      </c>
      <c r="L32" s="290">
        <v>1899.0050638081557</v>
      </c>
      <c r="M32" s="112" t="b">
        <f t="shared" si="0"/>
        <v>1</v>
      </c>
    </row>
    <row r="33" spans="1:13" ht="12" customHeight="1" x14ac:dyDescent="0.2">
      <c r="A33" s="53">
        <v>2009</v>
      </c>
      <c r="B33" s="67">
        <v>6.0295990034369424</v>
      </c>
      <c r="C33" s="67">
        <v>7.0972926142296728</v>
      </c>
      <c r="D33" s="67">
        <v>13.126891617666843</v>
      </c>
      <c r="E33" s="101"/>
      <c r="F33" s="61">
        <v>2403.1258445107965</v>
      </c>
      <c r="G33" s="61">
        <v>1971.4288244875913</v>
      </c>
      <c r="H33" s="61">
        <v>4374.5546689983876</v>
      </c>
      <c r="I33" s="101"/>
      <c r="J33" s="290">
        <v>2409.1554435142334</v>
      </c>
      <c r="K33" s="290">
        <v>1978.526117101821</v>
      </c>
      <c r="L33" s="290">
        <v>4387.6815606160544</v>
      </c>
      <c r="M33" s="112" t="b">
        <f t="shared" si="0"/>
        <v>1</v>
      </c>
    </row>
    <row r="34" spans="1:13" ht="12" customHeight="1" x14ac:dyDescent="0.2">
      <c r="A34" s="53">
        <v>2010</v>
      </c>
      <c r="B34" s="67">
        <v>18.040587281139324</v>
      </c>
      <c r="C34" s="67">
        <v>15.9935041277663</v>
      </c>
      <c r="D34" s="67">
        <v>34.034091408905624</v>
      </c>
      <c r="E34" s="101"/>
      <c r="F34" s="61">
        <v>1561.6859381006639</v>
      </c>
      <c r="G34" s="61">
        <v>1317.3142418993359</v>
      </c>
      <c r="H34" s="61">
        <v>2879.00018</v>
      </c>
      <c r="I34" s="101"/>
      <c r="J34" s="290">
        <v>1579.7265253818032</v>
      </c>
      <c r="K34" s="290">
        <v>1333.3077460271022</v>
      </c>
      <c r="L34" s="290">
        <v>2913.0342714089056</v>
      </c>
      <c r="M34" s="112" t="b">
        <f t="shared" si="0"/>
        <v>1</v>
      </c>
    </row>
    <row r="35" spans="1:13" ht="12" customHeight="1" x14ac:dyDescent="0.2">
      <c r="A35" s="53">
        <v>2011</v>
      </c>
      <c r="B35" s="67">
        <v>12.391673124639965</v>
      </c>
      <c r="C35" s="67">
        <v>9.9894551195193344</v>
      </c>
      <c r="D35" s="67">
        <v>22.381128244159299</v>
      </c>
      <c r="E35" s="101"/>
      <c r="F35" s="61">
        <v>2264.2507931628843</v>
      </c>
      <c r="G35" s="61">
        <v>1836.7493868371157</v>
      </c>
      <c r="H35" s="61">
        <v>4101.00018</v>
      </c>
      <c r="I35" s="101"/>
      <c r="J35" s="290">
        <v>2276.6424662875243</v>
      </c>
      <c r="K35" s="290">
        <v>1846.738841956635</v>
      </c>
      <c r="L35" s="290">
        <v>4123.3813082441593</v>
      </c>
      <c r="M35" s="112" t="b">
        <f t="shared" si="0"/>
        <v>1</v>
      </c>
    </row>
    <row r="36" spans="1:13" ht="12" customHeight="1" x14ac:dyDescent="0.2">
      <c r="A36" s="53">
        <v>2012</v>
      </c>
      <c r="B36" s="67">
        <v>10.215471523314136</v>
      </c>
      <c r="C36" s="67">
        <v>13.080141258332333</v>
      </c>
      <c r="D36" s="67">
        <v>23.295612781646014</v>
      </c>
      <c r="E36" s="67"/>
      <c r="F36" s="67">
        <v>1853.9286771888972</v>
      </c>
      <c r="G36" s="67">
        <v>2377.0715028111026</v>
      </c>
      <c r="H36" s="67">
        <v>4231.00018</v>
      </c>
      <c r="I36" s="67"/>
      <c r="J36" s="67">
        <v>1864.1441487122113</v>
      </c>
      <c r="K36" s="67">
        <v>2390.151644069435</v>
      </c>
      <c r="L36" s="67">
        <v>4254.295792781646</v>
      </c>
      <c r="M36" s="112" t="b">
        <f t="shared" si="0"/>
        <v>1</v>
      </c>
    </row>
    <row r="37" spans="1:13" ht="12" customHeight="1" x14ac:dyDescent="0.2">
      <c r="A37" s="53">
        <v>2013</v>
      </c>
      <c r="B37" s="67">
        <v>11.757904681518085</v>
      </c>
      <c r="C37" s="67">
        <v>12.371880402512033</v>
      </c>
      <c r="D37" s="67">
        <v>24.129785084029209</v>
      </c>
      <c r="E37" s="67"/>
      <c r="F37" s="67">
        <v>3103.9586418556983</v>
      </c>
      <c r="G37" s="67">
        <v>3266.0415381443022</v>
      </c>
      <c r="H37" s="67">
        <v>6370.0001800000009</v>
      </c>
      <c r="I37" s="67"/>
      <c r="J37" s="67">
        <v>3115.7165465372163</v>
      </c>
      <c r="K37" s="67">
        <v>3278.4134185468142</v>
      </c>
      <c r="L37" s="67">
        <v>6394.1299650840301</v>
      </c>
      <c r="M37" s="112" t="b">
        <f t="shared" si="0"/>
        <v>1</v>
      </c>
    </row>
    <row r="38" spans="1:13" ht="12" customHeight="1" x14ac:dyDescent="0.2">
      <c r="A38" s="53">
        <v>2014</v>
      </c>
      <c r="B38" s="798">
        <v>36.464082049683384</v>
      </c>
      <c r="C38" s="798">
        <v>41.319205250117648</v>
      </c>
      <c r="D38" s="798">
        <v>77.783287299800577</v>
      </c>
      <c r="E38" s="798"/>
      <c r="F38" s="798">
        <v>3206.8725714799275</v>
      </c>
      <c r="G38" s="798">
        <v>3649.127608520073</v>
      </c>
      <c r="H38" s="798">
        <v>6856.0001800000009</v>
      </c>
      <c r="I38" s="798"/>
      <c r="J38" s="798">
        <v>3243.3366535296109</v>
      </c>
      <c r="K38" s="798">
        <v>3690.4468137701906</v>
      </c>
      <c r="L38" s="798">
        <v>6933.7834672998015</v>
      </c>
      <c r="M38" s="112" t="b">
        <f t="shared" si="0"/>
        <v>1</v>
      </c>
    </row>
    <row r="39" spans="1:13" ht="12" customHeight="1" x14ac:dyDescent="0.2">
      <c r="A39" s="53">
        <v>2015</v>
      </c>
      <c r="B39" s="798">
        <v>38.846038980041158</v>
      </c>
      <c r="C39" s="798">
        <v>41.979056326876616</v>
      </c>
      <c r="D39" s="798">
        <v>80.825095306917319</v>
      </c>
      <c r="E39" s="798"/>
      <c r="F39" s="798">
        <v>3363.9455147262165</v>
      </c>
      <c r="G39" s="798">
        <v>3893.4616577454112</v>
      </c>
      <c r="H39" s="798">
        <v>7257.4071724716277</v>
      </c>
      <c r="I39" s="798"/>
      <c r="J39" s="798">
        <v>3402.7915537062577</v>
      </c>
      <c r="K39" s="798">
        <v>3935.4407140722878</v>
      </c>
      <c r="L39" s="798">
        <v>7338.2322677785451</v>
      </c>
      <c r="M39" s="112" t="b">
        <f t="shared" si="0"/>
        <v>1</v>
      </c>
    </row>
    <row r="40" spans="1:13" ht="12" customHeight="1" x14ac:dyDescent="0.2">
      <c r="A40" s="53">
        <v>2016</v>
      </c>
      <c r="B40" s="798">
        <v>1.4473487741506688</v>
      </c>
      <c r="C40" s="798">
        <v>3.135283161361258</v>
      </c>
      <c r="D40" s="798">
        <v>4.5826319355119267</v>
      </c>
      <c r="E40" s="798"/>
      <c r="F40" s="798">
        <v>1768.3522172652251</v>
      </c>
      <c r="G40" s="798">
        <v>2696.6227480403127</v>
      </c>
      <c r="H40" s="798">
        <v>4464.9749653055378</v>
      </c>
      <c r="I40" s="798"/>
      <c r="J40" s="798">
        <v>1769.7995660393758</v>
      </c>
      <c r="K40" s="798">
        <v>2699.7580312016739</v>
      </c>
      <c r="L40" s="798">
        <v>4469.5575972410497</v>
      </c>
      <c r="M40" s="112" t="b">
        <f t="shared" si="0"/>
        <v>1</v>
      </c>
    </row>
    <row r="41" spans="1:13" ht="12" customHeight="1" x14ac:dyDescent="0.2">
      <c r="A41" s="53">
        <v>2017</v>
      </c>
      <c r="B41" s="798">
        <v>1.5714610929353512</v>
      </c>
      <c r="C41" s="798">
        <v>2.0218083875106458</v>
      </c>
      <c r="D41" s="798">
        <v>3.5932694804450875</v>
      </c>
      <c r="E41" s="798"/>
      <c r="F41" s="798">
        <v>2174.6358694983064</v>
      </c>
      <c r="G41" s="798">
        <v>2797.8402141161509</v>
      </c>
      <c r="H41" s="798">
        <v>4972.4760836144578</v>
      </c>
      <c r="I41" s="798"/>
      <c r="J41" s="798">
        <v>2176.2073305912418</v>
      </c>
      <c r="K41" s="798">
        <v>2799.8620225036616</v>
      </c>
      <c r="L41" s="798">
        <v>4976.0693530949029</v>
      </c>
      <c r="M41" s="112" t="b">
        <f t="shared" si="0"/>
        <v>1</v>
      </c>
    </row>
    <row r="42" spans="1:13" ht="12" customHeight="1" x14ac:dyDescent="0.2">
      <c r="A42" s="53">
        <v>2018</v>
      </c>
      <c r="B42" s="798">
        <v>23.580282507775337</v>
      </c>
      <c r="C42" s="798">
        <v>37.659704394840446</v>
      </c>
      <c r="D42" s="798">
        <v>61.239986902615783</v>
      </c>
      <c r="E42" s="798"/>
      <c r="F42" s="798">
        <v>3931.7165321122293</v>
      </c>
      <c r="G42" s="798">
        <v>6279.2836478877698</v>
      </c>
      <c r="H42" s="798">
        <v>10211.000179999999</v>
      </c>
      <c r="I42" s="798"/>
      <c r="J42" s="798">
        <v>3955.2968146200046</v>
      </c>
      <c r="K42" s="798">
        <v>6316.9433522826102</v>
      </c>
      <c r="L42" s="798">
        <v>10272.240166902615</v>
      </c>
      <c r="M42" s="112" t="b">
        <f t="shared" si="0"/>
        <v>1</v>
      </c>
    </row>
    <row r="43" spans="1:13" ht="12" customHeight="1" x14ac:dyDescent="0.2">
      <c r="A43" s="295">
        <v>2019</v>
      </c>
      <c r="B43" s="798">
        <v>5.9984641677319814</v>
      </c>
      <c r="C43" s="798">
        <v>10.74733761317475</v>
      </c>
      <c r="D43" s="798">
        <v>16.745801780907641</v>
      </c>
      <c r="E43" s="798"/>
      <c r="F43" s="798">
        <v>2996.2185002067645</v>
      </c>
      <c r="G43" s="798">
        <v>7385.2816797932346</v>
      </c>
      <c r="H43" s="798">
        <v>10381.500179999999</v>
      </c>
      <c r="I43" s="798"/>
      <c r="J43" s="798">
        <v>3002.2169643744965</v>
      </c>
      <c r="K43" s="798">
        <v>7396.0290174064094</v>
      </c>
      <c r="L43" s="798">
        <v>10398.245981780907</v>
      </c>
      <c r="M43" s="112" t="b">
        <f t="shared" si="0"/>
        <v>1</v>
      </c>
    </row>
    <row r="44" spans="1:13" ht="12" customHeight="1" x14ac:dyDescent="0.2">
      <c r="A44" s="295">
        <v>2020</v>
      </c>
      <c r="B44" s="798">
        <v>5.1324987205589423E-2</v>
      </c>
      <c r="C44" s="798">
        <v>8.0571509680794406E-2</v>
      </c>
      <c r="D44" s="798">
        <v>0.13189649688592908</v>
      </c>
      <c r="E44" s="798"/>
      <c r="F44" s="798">
        <v>2413.0000599999998</v>
      </c>
      <c r="G44" s="798">
        <v>3788.0001200000002</v>
      </c>
      <c r="H44" s="798">
        <v>6201.00018</v>
      </c>
      <c r="I44" s="798"/>
      <c r="J44" s="798">
        <v>2413.0513849872054</v>
      </c>
      <c r="K44" s="798">
        <v>3788.0806915096809</v>
      </c>
      <c r="L44" s="798">
        <v>6201.1320764968859</v>
      </c>
      <c r="M44" s="112" t="b">
        <f t="shared" si="0"/>
        <v>1</v>
      </c>
    </row>
    <row r="45" spans="1:13" ht="12" customHeight="1" x14ac:dyDescent="0.2">
      <c r="A45" s="295">
        <v>2021</v>
      </c>
      <c r="B45" s="798">
        <v>2.9062896504433411</v>
      </c>
      <c r="C45" s="798">
        <v>3.6550769266477801</v>
      </c>
      <c r="D45" s="798">
        <v>6.5613665770915759</v>
      </c>
      <c r="E45" s="798"/>
      <c r="F45" s="798">
        <v>2453.0000599999998</v>
      </c>
      <c r="G45" s="798">
        <v>3085.0001199999997</v>
      </c>
      <c r="H45" s="798">
        <v>5538.0001799999991</v>
      </c>
      <c r="I45" s="798"/>
      <c r="J45" s="798">
        <v>2455.9063496504432</v>
      </c>
      <c r="K45" s="798">
        <v>3088.6551969266475</v>
      </c>
      <c r="L45" s="798">
        <v>5544.5615465770907</v>
      </c>
      <c r="M45" s="112" t="b">
        <f t="shared" si="0"/>
        <v>1</v>
      </c>
    </row>
    <row r="46" spans="1:13" ht="12" customHeight="1" x14ac:dyDescent="0.2">
      <c r="A46" s="295" t="s">
        <v>749</v>
      </c>
      <c r="B46" s="798">
        <v>0</v>
      </c>
      <c r="C46" s="798">
        <v>0</v>
      </c>
      <c r="D46" s="798">
        <v>0</v>
      </c>
      <c r="E46" s="798"/>
      <c r="F46" s="798">
        <v>2201.0000599999998</v>
      </c>
      <c r="G46" s="798">
        <v>4440.0001200000006</v>
      </c>
      <c r="H46" s="798">
        <v>6641.0001800000009</v>
      </c>
      <c r="I46" s="798"/>
      <c r="J46" s="798">
        <v>2201.0000599999998</v>
      </c>
      <c r="K46" s="798">
        <v>4440.0001200000006</v>
      </c>
      <c r="L46" s="798">
        <v>6641.0001800000009</v>
      </c>
      <c r="M46" s="112" t="b">
        <f t="shared" si="0"/>
        <v>1</v>
      </c>
    </row>
    <row r="47" spans="1:13" ht="12" customHeight="1" x14ac:dyDescent="0.2">
      <c r="A47" s="295">
        <v>2023</v>
      </c>
      <c r="B47" s="130" t="s">
        <v>310</v>
      </c>
      <c r="C47" s="130" t="s">
        <v>310</v>
      </c>
      <c r="D47" s="130" t="s">
        <v>310</v>
      </c>
      <c r="E47" s="130"/>
      <c r="F47" s="130" t="s">
        <v>310</v>
      </c>
      <c r="G47" s="130" t="s">
        <v>310</v>
      </c>
      <c r="H47" s="130" t="s">
        <v>310</v>
      </c>
      <c r="I47" s="130"/>
      <c r="J47" s="130" t="s">
        <v>310</v>
      </c>
      <c r="K47" s="130" t="s">
        <v>310</v>
      </c>
      <c r="L47" s="130" t="s">
        <v>310</v>
      </c>
    </row>
    <row r="48" spans="1:13" ht="12" customHeight="1" x14ac:dyDescent="0.2">
      <c r="A48" s="207" t="s">
        <v>130</v>
      </c>
      <c r="B48" s="208"/>
      <c r="C48" s="208"/>
      <c r="D48" s="208"/>
      <c r="E48" s="208"/>
      <c r="F48" s="208"/>
      <c r="G48" s="208"/>
      <c r="H48" s="131">
        <v>5300</v>
      </c>
      <c r="I48" s="208"/>
      <c r="J48" s="208"/>
      <c r="K48" s="208"/>
      <c r="L48" s="208"/>
    </row>
    <row r="49" spans="1:13" ht="12" customHeight="1" x14ac:dyDescent="0.2">
      <c r="A49" s="209"/>
      <c r="B49" s="210"/>
      <c r="C49" s="210"/>
      <c r="D49" s="210"/>
      <c r="E49" s="210"/>
      <c r="F49" s="210"/>
      <c r="G49" s="210"/>
      <c r="H49" s="210"/>
      <c r="I49" s="210"/>
      <c r="J49" s="210"/>
      <c r="K49" s="210"/>
      <c r="L49" s="210"/>
    </row>
    <row r="50" spans="1:13" ht="12" customHeight="1" x14ac:dyDescent="0.25">
      <c r="A50" s="1006" t="s">
        <v>850</v>
      </c>
      <c r="B50" s="1006"/>
      <c r="C50" s="1006"/>
      <c r="D50" s="1006"/>
      <c r="E50" s="1006"/>
      <c r="F50" s="1006"/>
      <c r="G50" s="1006"/>
      <c r="H50" s="1006"/>
      <c r="I50" s="1006"/>
      <c r="J50" s="1006"/>
      <c r="K50" s="1006"/>
      <c r="L50" s="1006"/>
    </row>
    <row r="51" spans="1:13" ht="12" customHeight="1" x14ac:dyDescent="0.2">
      <c r="A51" s="53">
        <v>1981</v>
      </c>
      <c r="B51" s="67">
        <v>48342.190159544371</v>
      </c>
      <c r="C51" s="67">
        <v>28364.721487099396</v>
      </c>
      <c r="D51" s="67">
        <v>76706.91164664377</v>
      </c>
      <c r="E51" s="101"/>
      <c r="F51" s="61">
        <v>10233.000079999998</v>
      </c>
      <c r="G51" s="61">
        <v>3572.0001500000003</v>
      </c>
      <c r="H51" s="61">
        <v>13805.000229999998</v>
      </c>
      <c r="I51" s="101"/>
      <c r="J51" s="290">
        <v>58575.190239544369</v>
      </c>
      <c r="K51" s="290">
        <v>31936.721637099396</v>
      </c>
      <c r="L51" s="290">
        <v>90511.91187664376</v>
      </c>
      <c r="M51" s="112" t="b">
        <f t="shared" ref="M51:M92" si="1">L51=(J51+K51)</f>
        <v>1</v>
      </c>
    </row>
    <row r="52" spans="1:13" ht="12" customHeight="1" x14ac:dyDescent="0.2">
      <c r="A52" s="53">
        <v>1982</v>
      </c>
      <c r="B52" s="67">
        <v>54756.493102458684</v>
      </c>
      <c r="C52" s="67">
        <v>36346.367595529278</v>
      </c>
      <c r="D52" s="67">
        <v>91102.860697987955</v>
      </c>
      <c r="E52" s="101"/>
      <c r="F52" s="61">
        <v>15012.000079999998</v>
      </c>
      <c r="G52" s="61">
        <v>5658.0001500000017</v>
      </c>
      <c r="H52" s="61">
        <v>20670.000229999998</v>
      </c>
      <c r="I52" s="101"/>
      <c r="J52" s="290">
        <v>69768.493182458682</v>
      </c>
      <c r="K52" s="290">
        <v>42004.367745529278</v>
      </c>
      <c r="L52" s="290">
        <v>111772.86092798796</v>
      </c>
      <c r="M52" s="112" t="b">
        <f t="shared" si="1"/>
        <v>1</v>
      </c>
    </row>
    <row r="53" spans="1:13" ht="12" customHeight="1" x14ac:dyDescent="0.2">
      <c r="A53" s="53">
        <v>1983</v>
      </c>
      <c r="B53" s="67">
        <v>33194.880800611572</v>
      </c>
      <c r="C53" s="67">
        <v>22363.576890831973</v>
      </c>
      <c r="D53" s="67">
        <v>55558.457691443538</v>
      </c>
      <c r="E53" s="101"/>
      <c r="F53" s="61">
        <v>19712.000079999998</v>
      </c>
      <c r="G53" s="61">
        <v>7429.0001499999998</v>
      </c>
      <c r="H53" s="61">
        <v>27141.000229999998</v>
      </c>
      <c r="I53" s="101"/>
      <c r="J53" s="290">
        <v>52906.88088061157</v>
      </c>
      <c r="K53" s="290">
        <v>29792.577040831973</v>
      </c>
      <c r="L53" s="290">
        <v>82699.457921443536</v>
      </c>
      <c r="M53" s="112" t="b">
        <f t="shared" si="1"/>
        <v>1</v>
      </c>
    </row>
    <row r="54" spans="1:13" ht="12" customHeight="1" x14ac:dyDescent="0.2">
      <c r="A54" s="53">
        <v>1984</v>
      </c>
      <c r="B54" s="67">
        <v>69889.287800047794</v>
      </c>
      <c r="C54" s="67">
        <v>33743.034838619817</v>
      </c>
      <c r="D54" s="67">
        <v>103632.3226386676</v>
      </c>
      <c r="E54" s="101"/>
      <c r="F54" s="61">
        <v>18785.000079999998</v>
      </c>
      <c r="G54" s="61">
        <v>9565.000149999998</v>
      </c>
      <c r="H54" s="61">
        <v>28350.000229999998</v>
      </c>
      <c r="I54" s="101"/>
      <c r="J54" s="290">
        <v>88674.287880047792</v>
      </c>
      <c r="K54" s="290">
        <v>43308.034988619816</v>
      </c>
      <c r="L54" s="290">
        <v>131982.3228686676</v>
      </c>
      <c r="M54" s="112" t="b">
        <f t="shared" si="1"/>
        <v>1</v>
      </c>
    </row>
    <row r="55" spans="1:13" ht="12" customHeight="1" x14ac:dyDescent="0.2">
      <c r="A55" s="53">
        <v>1985</v>
      </c>
      <c r="B55" s="67">
        <v>64252.480160007166</v>
      </c>
      <c r="C55" s="67">
        <v>47826.69720161536</v>
      </c>
      <c r="D55" s="67">
        <v>112079.17736162251</v>
      </c>
      <c r="E55" s="101"/>
      <c r="F55" s="61">
        <v>16672.000079999998</v>
      </c>
      <c r="G55" s="61">
        <v>6650.0001500000008</v>
      </c>
      <c r="H55" s="61">
        <v>23322.000229999998</v>
      </c>
      <c r="I55" s="101"/>
      <c r="J55" s="290">
        <v>80924.480240007164</v>
      </c>
      <c r="K55" s="290">
        <v>54476.697351615359</v>
      </c>
      <c r="L55" s="290">
        <v>135401.17759162252</v>
      </c>
      <c r="M55" s="112" t="b">
        <f t="shared" si="1"/>
        <v>1</v>
      </c>
    </row>
    <row r="56" spans="1:13" ht="12" customHeight="1" x14ac:dyDescent="0.2">
      <c r="A56" s="53">
        <v>1986</v>
      </c>
      <c r="B56" s="67">
        <v>50227.636881771723</v>
      </c>
      <c r="C56" s="67">
        <v>43034.961930575308</v>
      </c>
      <c r="D56" s="67">
        <v>93262.598812347016</v>
      </c>
      <c r="E56" s="101"/>
      <c r="F56" s="61">
        <v>10672.000079999998</v>
      </c>
      <c r="G56" s="61">
        <v>5331.0001500000017</v>
      </c>
      <c r="H56" s="61">
        <v>16003.00023</v>
      </c>
      <c r="I56" s="101"/>
      <c r="J56" s="290">
        <v>60899.636961771721</v>
      </c>
      <c r="K56" s="290">
        <v>48365.962080575307</v>
      </c>
      <c r="L56" s="290">
        <v>109265.59904234702</v>
      </c>
      <c r="M56" s="112" t="b">
        <f t="shared" si="1"/>
        <v>1</v>
      </c>
    </row>
    <row r="57" spans="1:13" ht="12" customHeight="1" x14ac:dyDescent="0.2">
      <c r="A57" s="53">
        <v>1987</v>
      </c>
      <c r="B57" s="67">
        <v>31429.546065181537</v>
      </c>
      <c r="C57" s="67">
        <v>23295.436257890611</v>
      </c>
      <c r="D57" s="67">
        <v>54724.982323072145</v>
      </c>
      <c r="E57" s="101"/>
      <c r="F57" s="61">
        <v>5830.0000799999998</v>
      </c>
      <c r="G57" s="61">
        <v>2720.0001499999998</v>
      </c>
      <c r="H57" s="61">
        <v>8550.0002299999996</v>
      </c>
      <c r="I57" s="101"/>
      <c r="J57" s="290">
        <v>37259.546145181535</v>
      </c>
      <c r="K57" s="290">
        <v>26015.436407890611</v>
      </c>
      <c r="L57" s="290">
        <v>63274.982553072143</v>
      </c>
      <c r="M57" s="112" t="b">
        <f t="shared" si="1"/>
        <v>1</v>
      </c>
    </row>
    <row r="58" spans="1:13" ht="12" customHeight="1" x14ac:dyDescent="0.2">
      <c r="A58" s="53">
        <v>1988</v>
      </c>
      <c r="B58" s="67">
        <v>19413.912523523475</v>
      </c>
      <c r="C58" s="67">
        <v>19615.841461951815</v>
      </c>
      <c r="D58" s="67">
        <v>39029.75398547529</v>
      </c>
      <c r="E58" s="101"/>
      <c r="F58" s="61">
        <v>5234.0000799999998</v>
      </c>
      <c r="G58" s="61">
        <v>2740.0001499999998</v>
      </c>
      <c r="H58" s="61">
        <v>7974.0002299999996</v>
      </c>
      <c r="I58" s="101"/>
      <c r="J58" s="290">
        <v>24647.912603523473</v>
      </c>
      <c r="K58" s="290">
        <v>22355.841611951815</v>
      </c>
      <c r="L58" s="290">
        <v>47003.754215475288</v>
      </c>
      <c r="M58" s="112" t="b">
        <f t="shared" si="1"/>
        <v>1</v>
      </c>
    </row>
    <row r="59" spans="1:13" ht="12" customHeight="1" x14ac:dyDescent="0.2">
      <c r="A59" s="53">
        <v>1989</v>
      </c>
      <c r="B59" s="67">
        <v>43787.471256359873</v>
      </c>
      <c r="C59" s="67">
        <v>8944.7438868973695</v>
      </c>
      <c r="D59" s="67">
        <v>52732.215143257235</v>
      </c>
      <c r="E59" s="101"/>
      <c r="F59" s="61">
        <v>18036.000079999998</v>
      </c>
      <c r="G59" s="61">
        <v>1864.0001499999998</v>
      </c>
      <c r="H59" s="61">
        <v>19900.000229999998</v>
      </c>
      <c r="I59" s="101"/>
      <c r="J59" s="290">
        <v>61823.471336359871</v>
      </c>
      <c r="K59" s="290">
        <v>10808.744036897369</v>
      </c>
      <c r="L59" s="290">
        <v>72632.215373257233</v>
      </c>
      <c r="M59" s="112" t="b">
        <f t="shared" si="1"/>
        <v>1</v>
      </c>
    </row>
    <row r="60" spans="1:13" ht="12" customHeight="1" x14ac:dyDescent="0.2">
      <c r="A60" s="53">
        <v>1990</v>
      </c>
      <c r="B60" s="67">
        <v>45497.101158527497</v>
      </c>
      <c r="C60" s="67">
        <v>36462.582043117683</v>
      </c>
      <c r="D60" s="67">
        <v>81959.683201645181</v>
      </c>
      <c r="E60" s="101"/>
      <c r="F60" s="61">
        <v>13871.000079999998</v>
      </c>
      <c r="G60" s="61">
        <v>7908.0001500000008</v>
      </c>
      <c r="H60" s="61">
        <v>21779.000229999998</v>
      </c>
      <c r="I60" s="101"/>
      <c r="J60" s="290">
        <v>59368.101238527495</v>
      </c>
      <c r="K60" s="290">
        <v>44370.582193117683</v>
      </c>
      <c r="L60" s="290">
        <v>103738.68343164519</v>
      </c>
      <c r="M60" s="112" t="b">
        <f t="shared" si="1"/>
        <v>1</v>
      </c>
    </row>
    <row r="61" spans="1:13" ht="12" customHeight="1" x14ac:dyDescent="0.2">
      <c r="A61" s="53">
        <v>1991</v>
      </c>
      <c r="B61" s="67">
        <v>26261.143057689551</v>
      </c>
      <c r="C61" s="67">
        <v>4090.4811238345692</v>
      </c>
      <c r="D61" s="67">
        <v>30351.624181524123</v>
      </c>
      <c r="E61" s="101"/>
      <c r="F61" s="61">
        <v>9436.000079999998</v>
      </c>
      <c r="G61" s="61">
        <v>972.00014999999985</v>
      </c>
      <c r="H61" s="61">
        <v>10408.000229999998</v>
      </c>
      <c r="I61" s="101"/>
      <c r="J61" s="290">
        <v>35697.143137689549</v>
      </c>
      <c r="K61" s="290">
        <v>5062.481273834569</v>
      </c>
      <c r="L61" s="290">
        <v>40759.624411524121</v>
      </c>
      <c r="M61" s="112" t="b">
        <f t="shared" si="1"/>
        <v>1</v>
      </c>
    </row>
    <row r="62" spans="1:13" ht="12" customHeight="1" x14ac:dyDescent="0.2">
      <c r="A62" s="53">
        <v>1992</v>
      </c>
      <c r="B62" s="67">
        <v>15329.139872169977</v>
      </c>
      <c r="C62" s="67">
        <v>2253.2959419771823</v>
      </c>
      <c r="D62" s="67">
        <v>17582.43581414716</v>
      </c>
      <c r="E62" s="101"/>
      <c r="F62" s="61">
        <v>8208.000079999998</v>
      </c>
      <c r="G62" s="61">
        <v>867.00014999999985</v>
      </c>
      <c r="H62" s="61">
        <v>9075.0002299999978</v>
      </c>
      <c r="I62" s="101"/>
      <c r="J62" s="290">
        <v>23537.139952169975</v>
      </c>
      <c r="K62" s="290">
        <v>3120.2960919771822</v>
      </c>
      <c r="L62" s="290">
        <v>26657.436044147158</v>
      </c>
      <c r="M62" s="112" t="b">
        <f t="shared" si="1"/>
        <v>1</v>
      </c>
    </row>
    <row r="63" spans="1:13" ht="12" customHeight="1" x14ac:dyDescent="0.2">
      <c r="A63" s="53">
        <v>1993</v>
      </c>
      <c r="B63" s="67">
        <v>17622.788630701256</v>
      </c>
      <c r="C63" s="67">
        <v>2393.9224051636324</v>
      </c>
      <c r="D63" s="67">
        <v>20016.711035864886</v>
      </c>
      <c r="E63" s="101"/>
      <c r="F63" s="61">
        <v>11339.000079999998</v>
      </c>
      <c r="G63" s="61">
        <v>1469.0001499999998</v>
      </c>
      <c r="H63" s="61">
        <v>12808.000229999998</v>
      </c>
      <c r="I63" s="101"/>
      <c r="J63" s="290">
        <v>28961.788710701254</v>
      </c>
      <c r="K63" s="290">
        <v>3862.9225551636323</v>
      </c>
      <c r="L63" s="290">
        <v>32824.711265864884</v>
      </c>
      <c r="M63" s="112" t="b">
        <f t="shared" si="1"/>
        <v>1</v>
      </c>
    </row>
    <row r="64" spans="1:13" ht="12" customHeight="1" x14ac:dyDescent="0.2">
      <c r="A64" s="53">
        <v>1994</v>
      </c>
      <c r="B64" s="67">
        <v>17416.039607573028</v>
      </c>
      <c r="C64" s="67">
        <v>3417.8699249156925</v>
      </c>
      <c r="D64" s="67">
        <v>20833.90953248872</v>
      </c>
      <c r="E64" s="101"/>
      <c r="F64" s="61">
        <v>6223.0000800000007</v>
      </c>
      <c r="G64" s="61">
        <v>1118.0001499999998</v>
      </c>
      <c r="H64" s="61">
        <v>7341.0002300000006</v>
      </c>
      <c r="I64" s="101"/>
      <c r="J64" s="290">
        <v>23639.039687573029</v>
      </c>
      <c r="K64" s="290">
        <v>4535.8700749156924</v>
      </c>
      <c r="L64" s="290">
        <v>28174.909762488722</v>
      </c>
      <c r="M64" s="112" t="b">
        <f t="shared" si="1"/>
        <v>1</v>
      </c>
    </row>
    <row r="65" spans="1:13" ht="12" customHeight="1" x14ac:dyDescent="0.2">
      <c r="A65" s="53">
        <v>1995</v>
      </c>
      <c r="B65" s="67">
        <v>12312.058717135993</v>
      </c>
      <c r="C65" s="67">
        <v>1534.342676248159</v>
      </c>
      <c r="D65" s="67">
        <v>13846.401393384151</v>
      </c>
      <c r="E65" s="101"/>
      <c r="F65" s="61">
        <v>8023.0000799999998</v>
      </c>
      <c r="G65" s="61">
        <v>777.00014999999985</v>
      </c>
      <c r="H65" s="61">
        <v>8800.0002299999996</v>
      </c>
      <c r="I65" s="101"/>
      <c r="J65" s="290">
        <v>20335.058797135993</v>
      </c>
      <c r="K65" s="290">
        <v>2311.3428262481589</v>
      </c>
      <c r="L65" s="290">
        <v>22646.40162338415</v>
      </c>
      <c r="M65" s="112" t="b">
        <f t="shared" si="1"/>
        <v>1</v>
      </c>
    </row>
    <row r="66" spans="1:13" ht="12" customHeight="1" x14ac:dyDescent="0.2">
      <c r="A66" s="53">
        <v>1996</v>
      </c>
      <c r="B66" s="67">
        <v>18675.889661814468</v>
      </c>
      <c r="C66" s="67">
        <v>735.9669048550378</v>
      </c>
      <c r="D66" s="67">
        <v>19411.856566669507</v>
      </c>
      <c r="E66" s="101"/>
      <c r="F66" s="61">
        <v>9027.000079999998</v>
      </c>
      <c r="G66" s="61">
        <v>463.00014999999996</v>
      </c>
      <c r="H66" s="61">
        <v>9490.0002299999978</v>
      </c>
      <c r="I66" s="101"/>
      <c r="J66" s="290">
        <v>27702.889741814466</v>
      </c>
      <c r="K66" s="290">
        <v>1198.9670548550378</v>
      </c>
      <c r="L66" s="290">
        <v>28901.856796669505</v>
      </c>
      <c r="M66" s="112" t="b">
        <f t="shared" si="1"/>
        <v>1</v>
      </c>
    </row>
    <row r="67" spans="1:13" ht="12" customHeight="1" x14ac:dyDescent="0.2">
      <c r="A67" s="53">
        <v>1997</v>
      </c>
      <c r="B67" s="67">
        <v>18215.844986506301</v>
      </c>
      <c r="C67" s="67">
        <v>3743.931794519835</v>
      </c>
      <c r="D67" s="67">
        <v>21959.776781026136</v>
      </c>
      <c r="E67" s="101"/>
      <c r="F67" s="61">
        <v>15776.000079999998</v>
      </c>
      <c r="G67" s="61">
        <v>3985.0001500000003</v>
      </c>
      <c r="H67" s="61">
        <v>19761.000229999998</v>
      </c>
      <c r="I67" s="101"/>
      <c r="J67" s="290">
        <v>33991.845066506299</v>
      </c>
      <c r="K67" s="290">
        <v>7728.9319445198353</v>
      </c>
      <c r="L67" s="290">
        <v>41720.777011026134</v>
      </c>
      <c r="M67" s="112" t="b">
        <f t="shared" si="1"/>
        <v>1</v>
      </c>
    </row>
    <row r="68" spans="1:13" ht="12" customHeight="1" x14ac:dyDescent="0.2">
      <c r="A68" s="53">
        <v>1998</v>
      </c>
      <c r="B68" s="67">
        <v>11953.973315746736</v>
      </c>
      <c r="C68" s="67">
        <v>9353.9119860236333</v>
      </c>
      <c r="D68" s="67">
        <v>21307.885301770373</v>
      </c>
      <c r="E68" s="101"/>
      <c r="F68" s="61">
        <v>7706.0000799999998</v>
      </c>
      <c r="G68" s="61">
        <v>6568.0001499999998</v>
      </c>
      <c r="H68" s="61">
        <v>14274.00023</v>
      </c>
      <c r="I68" s="101"/>
      <c r="J68" s="290">
        <v>19659.973395746736</v>
      </c>
      <c r="K68" s="290">
        <v>15921.912136023633</v>
      </c>
      <c r="L68" s="290">
        <v>35581.885531770371</v>
      </c>
      <c r="M68" s="112" t="b">
        <f t="shared" si="1"/>
        <v>1</v>
      </c>
    </row>
    <row r="69" spans="1:13" ht="12" customHeight="1" x14ac:dyDescent="0.2">
      <c r="A69" s="53">
        <v>1999</v>
      </c>
      <c r="B69" s="67">
        <v>23851.076570944129</v>
      </c>
      <c r="C69" s="67">
        <v>8718.0701328960095</v>
      </c>
      <c r="D69" s="67">
        <v>32569.146703840135</v>
      </c>
      <c r="E69" s="101"/>
      <c r="F69" s="61">
        <v>5272.0000800000007</v>
      </c>
      <c r="G69" s="61">
        <v>3042.0001500000003</v>
      </c>
      <c r="H69" s="61">
        <v>8314.0002300000015</v>
      </c>
      <c r="I69" s="101"/>
      <c r="J69" s="290">
        <v>29123.076650944131</v>
      </c>
      <c r="K69" s="290">
        <v>11760.070282896009</v>
      </c>
      <c r="L69" s="290">
        <v>40883.146933840137</v>
      </c>
      <c r="M69" s="112" t="b">
        <f t="shared" si="1"/>
        <v>1</v>
      </c>
    </row>
    <row r="70" spans="1:13" ht="12" customHeight="1" x14ac:dyDescent="0.2">
      <c r="A70" s="53">
        <v>2000</v>
      </c>
      <c r="B70" s="67">
        <v>25761.892302156066</v>
      </c>
      <c r="C70" s="67">
        <v>3823.7762932702999</v>
      </c>
      <c r="D70" s="67">
        <v>29585.668595426363</v>
      </c>
      <c r="E70" s="101"/>
      <c r="F70" s="61">
        <v>3533.0000800000003</v>
      </c>
      <c r="G70" s="61">
        <v>725.00014999999996</v>
      </c>
      <c r="H70" s="61">
        <v>4258.0002300000006</v>
      </c>
      <c r="I70" s="101"/>
      <c r="J70" s="290">
        <v>29294.892382156067</v>
      </c>
      <c r="K70" s="290">
        <v>4548.7764432702998</v>
      </c>
      <c r="L70" s="290">
        <v>33843.668825426364</v>
      </c>
      <c r="M70" s="112" t="b">
        <f t="shared" si="1"/>
        <v>1</v>
      </c>
    </row>
    <row r="71" spans="1:13" ht="12" customHeight="1" x14ac:dyDescent="0.2">
      <c r="A71" s="90">
        <v>2001</v>
      </c>
      <c r="B71" s="67">
        <v>20175.034497365166</v>
      </c>
      <c r="C71" s="67">
        <v>29271.506468299733</v>
      </c>
      <c r="D71" s="67">
        <v>49446.540965664906</v>
      </c>
      <c r="E71" s="101"/>
      <c r="F71" s="61">
        <v>6306.0000799999998</v>
      </c>
      <c r="G71" s="61">
        <v>10776.000149999998</v>
      </c>
      <c r="H71" s="61">
        <v>17082.000229999998</v>
      </c>
      <c r="I71" s="101"/>
      <c r="J71" s="290">
        <v>26481.034577365168</v>
      </c>
      <c r="K71" s="290">
        <v>40047.506618299733</v>
      </c>
      <c r="L71" s="290">
        <v>66528.541195664904</v>
      </c>
      <c r="M71" s="112" t="b">
        <f t="shared" si="1"/>
        <v>1</v>
      </c>
    </row>
    <row r="72" spans="1:13" ht="12" customHeight="1" x14ac:dyDescent="0.2">
      <c r="A72" s="90">
        <v>2002</v>
      </c>
      <c r="B72" s="67">
        <v>10382.858175228948</v>
      </c>
      <c r="C72" s="67">
        <v>28341.898938721155</v>
      </c>
      <c r="D72" s="67">
        <v>38724.757113950109</v>
      </c>
      <c r="E72" s="101"/>
      <c r="F72" s="61">
        <v>4325.0000800000016</v>
      </c>
      <c r="G72" s="61">
        <v>13433.000149999998</v>
      </c>
      <c r="H72" s="61">
        <v>17758.000229999998</v>
      </c>
      <c r="I72" s="101"/>
      <c r="J72" s="290">
        <v>14707.85825522895</v>
      </c>
      <c r="K72" s="290">
        <v>41774.899088721155</v>
      </c>
      <c r="L72" s="290">
        <v>56482.757343950107</v>
      </c>
      <c r="M72" s="112" t="b">
        <f t="shared" si="1"/>
        <v>1</v>
      </c>
    </row>
    <row r="73" spans="1:13" ht="12" customHeight="1" x14ac:dyDescent="0.2">
      <c r="A73" s="90">
        <v>2003</v>
      </c>
      <c r="B73" s="67">
        <v>6543.9888473991577</v>
      </c>
      <c r="C73" s="67">
        <v>12114.586015910838</v>
      </c>
      <c r="D73" s="67">
        <v>18658.574863309994</v>
      </c>
      <c r="E73" s="101"/>
      <c r="F73" s="61">
        <v>3356.0000800000003</v>
      </c>
      <c r="G73" s="61">
        <v>7910.0001500000008</v>
      </c>
      <c r="H73" s="61">
        <v>11266.000230000001</v>
      </c>
      <c r="I73" s="101"/>
      <c r="J73" s="290">
        <v>9899.9889273991575</v>
      </c>
      <c r="K73" s="290">
        <v>20024.586165910838</v>
      </c>
      <c r="L73" s="290">
        <v>29924.575093309995</v>
      </c>
      <c r="M73" s="112" t="b">
        <f t="shared" si="1"/>
        <v>1</v>
      </c>
    </row>
    <row r="74" spans="1:13" ht="12" customHeight="1" x14ac:dyDescent="0.2">
      <c r="A74" s="90">
        <v>2004</v>
      </c>
      <c r="B74" s="67">
        <v>5439.7591876153274</v>
      </c>
      <c r="C74" s="67">
        <v>5199.3071214147458</v>
      </c>
      <c r="D74" s="67">
        <v>10639.06630903007</v>
      </c>
      <c r="E74" s="101"/>
      <c r="F74" s="61">
        <v>3097.0000800000003</v>
      </c>
      <c r="G74" s="61">
        <v>3370.0001500000003</v>
      </c>
      <c r="H74" s="61">
        <v>6467.0002300000006</v>
      </c>
      <c r="I74" s="101"/>
      <c r="J74" s="290">
        <v>8536.7592676153272</v>
      </c>
      <c r="K74" s="290">
        <v>8569.3072714147456</v>
      </c>
      <c r="L74" s="290">
        <v>17106.066539030071</v>
      </c>
      <c r="M74" s="112" t="b">
        <f t="shared" si="1"/>
        <v>1</v>
      </c>
    </row>
    <row r="75" spans="1:13" ht="12" customHeight="1" x14ac:dyDescent="0.2">
      <c r="A75" s="90">
        <v>2005</v>
      </c>
      <c r="B75" s="67">
        <v>8442.76378367898</v>
      </c>
      <c r="C75" s="67">
        <v>4062.2853850576903</v>
      </c>
      <c r="D75" s="67">
        <v>12505.049168736672</v>
      </c>
      <c r="E75" s="101"/>
      <c r="F75" s="61">
        <v>2461.0000800000003</v>
      </c>
      <c r="G75" s="61">
        <v>1655.0001499999998</v>
      </c>
      <c r="H75" s="61">
        <v>4116.0002299999996</v>
      </c>
      <c r="I75" s="101"/>
      <c r="J75" s="290">
        <v>10903.76386367898</v>
      </c>
      <c r="K75" s="290">
        <v>5717.2855350576901</v>
      </c>
      <c r="L75" s="290">
        <v>16621.049398736672</v>
      </c>
      <c r="M75" s="112" t="b">
        <f t="shared" si="1"/>
        <v>1</v>
      </c>
    </row>
    <row r="76" spans="1:13" ht="12" customHeight="1" x14ac:dyDescent="0.2">
      <c r="A76" s="90">
        <v>2006</v>
      </c>
      <c r="B76" s="67">
        <v>14045.604101488925</v>
      </c>
      <c r="C76" s="67">
        <v>11337.5002101998</v>
      </c>
      <c r="D76" s="67">
        <v>25383.104311688723</v>
      </c>
      <c r="E76" s="101"/>
      <c r="F76" s="61">
        <v>3856.0000800000003</v>
      </c>
      <c r="G76" s="61">
        <v>2706.0001500000003</v>
      </c>
      <c r="H76" s="61">
        <v>6562.0002300000006</v>
      </c>
      <c r="I76" s="101"/>
      <c r="J76" s="290">
        <v>17901.604181488925</v>
      </c>
      <c r="K76" s="290">
        <v>14043.5003601998</v>
      </c>
      <c r="L76" s="290">
        <v>31945.104541688725</v>
      </c>
      <c r="M76" s="112" t="b">
        <f t="shared" si="1"/>
        <v>1</v>
      </c>
    </row>
    <row r="77" spans="1:13" ht="12" customHeight="1" x14ac:dyDescent="0.2">
      <c r="A77" s="90">
        <v>2007</v>
      </c>
      <c r="B77" s="67">
        <v>8463.4165380246377</v>
      </c>
      <c r="C77" s="67">
        <v>9084.789199407478</v>
      </c>
      <c r="D77" s="67">
        <v>17548.205737432119</v>
      </c>
      <c r="E77" s="101"/>
      <c r="F77" s="61">
        <v>4452.0000800000007</v>
      </c>
      <c r="G77" s="61">
        <v>4554.0001500000008</v>
      </c>
      <c r="H77" s="61">
        <v>9006.0002300000015</v>
      </c>
      <c r="I77" s="101"/>
      <c r="J77" s="290">
        <v>12915.416618024639</v>
      </c>
      <c r="K77" s="290">
        <v>13638.78934940748</v>
      </c>
      <c r="L77" s="290">
        <v>26554.205967432121</v>
      </c>
      <c r="M77" s="112" t="b">
        <f t="shared" si="1"/>
        <v>1</v>
      </c>
    </row>
    <row r="78" spans="1:13" ht="12" customHeight="1" x14ac:dyDescent="0.2">
      <c r="A78" s="53">
        <v>2008</v>
      </c>
      <c r="B78" s="67">
        <v>11449.826309344924</v>
      </c>
      <c r="C78" s="67">
        <v>7891.7064205840579</v>
      </c>
      <c r="D78" s="67">
        <v>19341.532729928982</v>
      </c>
      <c r="E78" s="101"/>
      <c r="F78" s="61">
        <v>6270.0000800000007</v>
      </c>
      <c r="G78" s="61">
        <v>3516.0001500000003</v>
      </c>
      <c r="H78" s="61">
        <v>9786.0002300000015</v>
      </c>
      <c r="I78" s="101"/>
      <c r="J78" s="290">
        <v>17719.826389344926</v>
      </c>
      <c r="K78" s="290">
        <v>11407.706570584058</v>
      </c>
      <c r="L78" s="290">
        <v>29127.532959928983</v>
      </c>
      <c r="M78" s="112" t="b">
        <f t="shared" si="1"/>
        <v>1</v>
      </c>
    </row>
    <row r="79" spans="1:13" ht="12" customHeight="1" x14ac:dyDescent="0.2">
      <c r="A79" s="53">
        <v>2009</v>
      </c>
      <c r="B79" s="67">
        <v>4106.8984707817672</v>
      </c>
      <c r="C79" s="67">
        <v>7243.7721675007551</v>
      </c>
      <c r="D79" s="67">
        <v>11350.670638282521</v>
      </c>
      <c r="E79" s="101"/>
      <c r="F79" s="61">
        <v>3494.0000800000003</v>
      </c>
      <c r="G79" s="61">
        <v>6069.0001500000008</v>
      </c>
      <c r="H79" s="61">
        <v>9563.0002300000015</v>
      </c>
      <c r="I79" s="101"/>
      <c r="J79" s="290">
        <v>7600.8985507817679</v>
      </c>
      <c r="K79" s="290">
        <v>13312.772317500756</v>
      </c>
      <c r="L79" s="290">
        <v>20913.670868282523</v>
      </c>
      <c r="M79" s="112" t="b">
        <f t="shared" si="1"/>
        <v>1</v>
      </c>
    </row>
    <row r="80" spans="1:13" ht="12" customHeight="1" x14ac:dyDescent="0.2">
      <c r="A80" s="53">
        <v>2010</v>
      </c>
      <c r="B80" s="67">
        <v>16918.387670562748</v>
      </c>
      <c r="C80" s="67">
        <v>2162.5585344850238</v>
      </c>
      <c r="D80" s="67">
        <v>19080.94620504777</v>
      </c>
      <c r="E80" s="101"/>
      <c r="F80" s="61">
        <v>15892.000079999998</v>
      </c>
      <c r="G80" s="61">
        <v>1296.440626190476</v>
      </c>
      <c r="H80" s="61">
        <v>17188.440706190475</v>
      </c>
      <c r="I80" s="101"/>
      <c r="J80" s="290">
        <v>32810.387750562746</v>
      </c>
      <c r="K80" s="290">
        <v>3458.9991606754998</v>
      </c>
      <c r="L80" s="290">
        <v>36269.386911238245</v>
      </c>
      <c r="M80" s="112" t="b">
        <f t="shared" si="1"/>
        <v>1</v>
      </c>
    </row>
    <row r="81" spans="1:13" ht="12" customHeight="1" x14ac:dyDescent="0.2">
      <c r="A81" s="53">
        <v>2011</v>
      </c>
      <c r="B81" s="67">
        <v>20458.057021284276</v>
      </c>
      <c r="C81" s="67">
        <v>3914.5872164876932</v>
      </c>
      <c r="D81" s="67">
        <v>24372.644237771972</v>
      </c>
      <c r="E81" s="101"/>
      <c r="F81" s="61">
        <v>8495.000079999998</v>
      </c>
      <c r="G81" s="61">
        <v>668.59538809523792</v>
      </c>
      <c r="H81" s="61">
        <v>9163.5954680952364</v>
      </c>
      <c r="I81" s="101"/>
      <c r="J81" s="290">
        <v>28953.057101284274</v>
      </c>
      <c r="K81" s="290">
        <v>4583.1826045829312</v>
      </c>
      <c r="L81" s="290">
        <v>33536.239705867207</v>
      </c>
      <c r="M81" s="112" t="b">
        <f t="shared" si="1"/>
        <v>1</v>
      </c>
    </row>
    <row r="82" spans="1:13" ht="12" customHeight="1" x14ac:dyDescent="0.2">
      <c r="A82" s="53">
        <v>2012</v>
      </c>
      <c r="B82" s="67">
        <v>20306.109531943646</v>
      </c>
      <c r="C82" s="67">
        <v>5844.9326576629192</v>
      </c>
      <c r="D82" s="67">
        <v>26151.042189606564</v>
      </c>
      <c r="E82" s="67"/>
      <c r="F82" s="67">
        <v>6635.0000800000007</v>
      </c>
      <c r="G82" s="67">
        <v>940.75014999999985</v>
      </c>
      <c r="H82" s="67">
        <v>7575.7502300000006</v>
      </c>
      <c r="I82" s="67"/>
      <c r="J82" s="67">
        <v>26941.109611943648</v>
      </c>
      <c r="K82" s="67">
        <v>6785.682807662919</v>
      </c>
      <c r="L82" s="67">
        <v>33726.792419606565</v>
      </c>
      <c r="M82" s="112" t="b">
        <f t="shared" si="1"/>
        <v>1</v>
      </c>
    </row>
    <row r="83" spans="1:13" ht="12" customHeight="1" x14ac:dyDescent="0.2">
      <c r="A83" s="53">
        <v>2013</v>
      </c>
      <c r="B83" s="67">
        <v>19169.997002696822</v>
      </c>
      <c r="C83" s="67">
        <v>4391.1657838537412</v>
      </c>
      <c r="D83" s="67">
        <v>23561.162786550565</v>
      </c>
      <c r="E83" s="67"/>
      <c r="F83" s="67">
        <v>8720.000079999998</v>
      </c>
      <c r="G83" s="67">
        <v>620.61919761904755</v>
      </c>
      <c r="H83" s="67">
        <v>9340.6192776190455</v>
      </c>
      <c r="I83" s="67"/>
      <c r="J83" s="67">
        <v>27889.99708269682</v>
      </c>
      <c r="K83" s="67">
        <v>5011.7849814727888</v>
      </c>
      <c r="L83" s="67">
        <v>32901.782064169609</v>
      </c>
      <c r="M83" s="112" t="b">
        <f t="shared" si="1"/>
        <v>1</v>
      </c>
    </row>
    <row r="84" spans="1:13" ht="12" customHeight="1" x14ac:dyDescent="0.2">
      <c r="A84" s="53">
        <v>2014</v>
      </c>
      <c r="B84" s="67">
        <v>10916.743942779081</v>
      </c>
      <c r="C84" s="67">
        <v>1547.7605569326236</v>
      </c>
      <c r="D84" s="67">
        <v>12464.504499711706</v>
      </c>
      <c r="E84" s="67"/>
      <c r="F84" s="67">
        <v>12437.000079999998</v>
      </c>
      <c r="G84" s="67">
        <v>773.15019960317454</v>
      </c>
      <c r="H84" s="67">
        <v>13210.150279603173</v>
      </c>
      <c r="I84" s="67"/>
      <c r="J84" s="67">
        <v>23353.744022779079</v>
      </c>
      <c r="K84" s="67">
        <v>2320.9107565357981</v>
      </c>
      <c r="L84" s="67">
        <v>25674.654779314878</v>
      </c>
      <c r="M84" s="112" t="b">
        <f t="shared" si="1"/>
        <v>1</v>
      </c>
    </row>
    <row r="85" spans="1:13" ht="12" customHeight="1" x14ac:dyDescent="0.2">
      <c r="A85" s="53">
        <v>2015</v>
      </c>
      <c r="B85" s="67">
        <v>8336.2434200000826</v>
      </c>
      <c r="C85" s="67">
        <v>3695.2678191345485</v>
      </c>
      <c r="D85" s="67">
        <v>12031.51123913463</v>
      </c>
      <c r="E85" s="67"/>
      <c r="F85" s="67">
        <v>6162.0000800000007</v>
      </c>
      <c r="G85" s="67">
        <v>592.25014999999985</v>
      </c>
      <c r="H85" s="67">
        <v>6754.2502300000006</v>
      </c>
      <c r="I85" s="67"/>
      <c r="J85" s="67">
        <v>14498.243500000084</v>
      </c>
      <c r="K85" s="67">
        <v>4287.5179691345484</v>
      </c>
      <c r="L85" s="67">
        <v>18785.761469134632</v>
      </c>
      <c r="M85" s="112" t="b">
        <f t="shared" si="1"/>
        <v>1</v>
      </c>
    </row>
    <row r="86" spans="1:13" ht="12" customHeight="1" x14ac:dyDescent="0.2">
      <c r="A86" s="53">
        <v>2016</v>
      </c>
      <c r="B86" s="67">
        <v>8380.5320399690463</v>
      </c>
      <c r="C86" s="67">
        <v>2528.6618907440297</v>
      </c>
      <c r="D86" s="67">
        <v>10909.193930713078</v>
      </c>
      <c r="E86" s="67"/>
      <c r="F86" s="67">
        <v>4666.0000800000007</v>
      </c>
      <c r="G86" s="67">
        <v>336.00014999999996</v>
      </c>
      <c r="H86" s="67">
        <v>5002.0002300000006</v>
      </c>
      <c r="I86" s="67"/>
      <c r="J86" s="67">
        <v>13046.532119969048</v>
      </c>
      <c r="K86" s="67">
        <v>2864.6620407440296</v>
      </c>
      <c r="L86" s="67">
        <v>15911.194160713078</v>
      </c>
      <c r="M86" s="112" t="b">
        <f t="shared" si="1"/>
        <v>1</v>
      </c>
    </row>
    <row r="87" spans="1:13" ht="12" customHeight="1" x14ac:dyDescent="0.2">
      <c r="A87" s="53">
        <v>2017</v>
      </c>
      <c r="B87" s="67">
        <v>12735.036147055467</v>
      </c>
      <c r="C87" s="67">
        <v>7014.4921431799266</v>
      </c>
      <c r="D87" s="67">
        <v>19749.528290235394</v>
      </c>
      <c r="E87" s="67"/>
      <c r="F87" s="67">
        <v>5389.0000800000007</v>
      </c>
      <c r="G87" s="67">
        <v>520.00014999999985</v>
      </c>
      <c r="H87" s="67">
        <v>5909.0002300000006</v>
      </c>
      <c r="I87" s="67"/>
      <c r="J87" s="67">
        <v>18124.036227055469</v>
      </c>
      <c r="K87" s="67">
        <v>7534.4922931799265</v>
      </c>
      <c r="L87" s="67">
        <v>25658.528520235395</v>
      </c>
      <c r="M87" s="112" t="b">
        <f t="shared" si="1"/>
        <v>1</v>
      </c>
    </row>
    <row r="88" spans="1:13" ht="12" customHeight="1" x14ac:dyDescent="0.2">
      <c r="A88" s="53">
        <v>2018</v>
      </c>
      <c r="B88" s="67">
        <v>8253.4451534132349</v>
      </c>
      <c r="C88" s="67">
        <v>2201.6535403846983</v>
      </c>
      <c r="D88" s="67">
        <v>10455.098693797932</v>
      </c>
      <c r="E88" s="67"/>
      <c r="F88" s="67">
        <v>8306.000079999998</v>
      </c>
      <c r="G88" s="67">
        <v>713.00014999999985</v>
      </c>
      <c r="H88" s="67">
        <v>9019.0002299999978</v>
      </c>
      <c r="I88" s="67"/>
      <c r="J88" s="67">
        <v>16559.445233413233</v>
      </c>
      <c r="K88" s="67">
        <v>2914.6536903846982</v>
      </c>
      <c r="L88" s="67">
        <v>19474.09892379793</v>
      </c>
      <c r="M88" s="112" t="b">
        <f t="shared" si="1"/>
        <v>1</v>
      </c>
    </row>
    <row r="89" spans="1:13" ht="12" customHeight="1" x14ac:dyDescent="0.2">
      <c r="A89" s="295">
        <v>2019</v>
      </c>
      <c r="B89" s="67">
        <v>4772.3381655702569</v>
      </c>
      <c r="C89" s="67">
        <v>1731.8942745226536</v>
      </c>
      <c r="D89" s="67">
        <v>6504.232440092911</v>
      </c>
      <c r="E89" s="67"/>
      <c r="F89" s="67">
        <v>7470.0000800000007</v>
      </c>
      <c r="G89" s="67">
        <v>293.00014999999996</v>
      </c>
      <c r="H89" s="67">
        <v>7763.0002300000006</v>
      </c>
      <c r="I89" s="67"/>
      <c r="J89" s="67">
        <v>12242.338245570258</v>
      </c>
      <c r="K89" s="67">
        <v>2024.8944245226537</v>
      </c>
      <c r="L89" s="67">
        <v>14267.232670092912</v>
      </c>
      <c r="M89" s="112" t="b">
        <f t="shared" si="1"/>
        <v>1</v>
      </c>
    </row>
    <row r="90" spans="1:13" ht="12" customHeight="1" x14ac:dyDescent="0.2">
      <c r="A90" s="295">
        <v>2020</v>
      </c>
      <c r="B90" s="67">
        <v>5140.2390202992765</v>
      </c>
      <c r="C90" s="67">
        <v>1878.0734276330195</v>
      </c>
      <c r="D90" s="67">
        <v>7018.3124479322951</v>
      </c>
      <c r="E90" s="67"/>
      <c r="F90" s="67">
        <v>6111.0000800000007</v>
      </c>
      <c r="G90" s="67">
        <v>1560.0001499999998</v>
      </c>
      <c r="H90" s="67">
        <v>7671.0002300000006</v>
      </c>
      <c r="I90" s="67"/>
      <c r="J90" s="67">
        <v>11251.239100299277</v>
      </c>
      <c r="K90" s="67">
        <v>3438.0735776330193</v>
      </c>
      <c r="L90" s="67">
        <v>14689.312677932296</v>
      </c>
      <c r="M90" s="112" t="b">
        <f t="shared" si="1"/>
        <v>1</v>
      </c>
    </row>
    <row r="91" spans="1:13" ht="12" customHeight="1" x14ac:dyDescent="0.2">
      <c r="A91" s="295">
        <v>2021</v>
      </c>
      <c r="B91" s="67">
        <v>6553.4669641922992</v>
      </c>
      <c r="C91" s="67">
        <v>2055.5555096696248</v>
      </c>
      <c r="D91" s="67">
        <v>8609.0224738619254</v>
      </c>
      <c r="E91" s="67"/>
      <c r="F91" s="67">
        <v>18531.000079999998</v>
      </c>
      <c r="G91" s="67">
        <v>765.00014999999985</v>
      </c>
      <c r="H91" s="67">
        <v>19296.000229999998</v>
      </c>
      <c r="I91" s="67"/>
      <c r="J91" s="67">
        <v>25084.467044192297</v>
      </c>
      <c r="K91" s="67">
        <v>2820.5556596696247</v>
      </c>
      <c r="L91" s="67">
        <v>27905.022703861923</v>
      </c>
      <c r="M91" s="112" t="b">
        <f t="shared" si="1"/>
        <v>1</v>
      </c>
    </row>
    <row r="92" spans="1:13" ht="12" customHeight="1" x14ac:dyDescent="0.2">
      <c r="A92" s="295" t="s">
        <v>749</v>
      </c>
      <c r="B92" s="67">
        <v>16118.966412419824</v>
      </c>
      <c r="C92" s="67">
        <v>3474.0335975801722</v>
      </c>
      <c r="D92" s="67">
        <v>19593.000009999996</v>
      </c>
      <c r="E92" s="67"/>
      <c r="F92" s="67">
        <v>20834.000079999998</v>
      </c>
      <c r="G92" s="67">
        <v>2573.0001500000003</v>
      </c>
      <c r="H92" s="67">
        <v>23407.000229999998</v>
      </c>
      <c r="I92" s="67"/>
      <c r="J92" s="67">
        <v>36952.966492419822</v>
      </c>
      <c r="K92" s="67">
        <v>6047.0337475801725</v>
      </c>
      <c r="L92" s="67">
        <v>43000.000239999994</v>
      </c>
      <c r="M92" s="112" t="b">
        <f t="shared" si="1"/>
        <v>1</v>
      </c>
    </row>
    <row r="93" spans="1:13" ht="12" customHeight="1" x14ac:dyDescent="0.2">
      <c r="A93" s="295">
        <v>2023</v>
      </c>
      <c r="B93" s="130" t="s">
        <v>310</v>
      </c>
      <c r="C93" s="130" t="s">
        <v>310</v>
      </c>
      <c r="D93" s="130" t="s">
        <v>310</v>
      </c>
      <c r="E93" s="130"/>
      <c r="F93" s="130" t="s">
        <v>310</v>
      </c>
      <c r="G93" s="130" t="s">
        <v>310</v>
      </c>
      <c r="H93" s="130" t="s">
        <v>310</v>
      </c>
      <c r="I93" s="130"/>
      <c r="J93" s="130" t="s">
        <v>310</v>
      </c>
      <c r="K93" s="130" t="s">
        <v>310</v>
      </c>
      <c r="L93" s="130" t="s">
        <v>310</v>
      </c>
    </row>
    <row r="94" spans="1:13" ht="12" customHeight="1" x14ac:dyDescent="0.2">
      <c r="A94" s="207" t="s">
        <v>130</v>
      </c>
      <c r="B94" s="208"/>
      <c r="C94" s="208"/>
      <c r="D94" s="208"/>
      <c r="E94" s="208"/>
      <c r="F94" s="131">
        <v>1800</v>
      </c>
      <c r="G94" s="208"/>
      <c r="H94" s="208"/>
      <c r="I94" s="208"/>
      <c r="J94" s="208"/>
      <c r="K94" s="208"/>
      <c r="L94" s="208"/>
    </row>
    <row r="95" spans="1:13" ht="12" customHeight="1" x14ac:dyDescent="0.2">
      <c r="A95" s="209"/>
      <c r="B95" s="210"/>
      <c r="C95" s="210"/>
      <c r="D95" s="210"/>
      <c r="E95" s="210"/>
      <c r="F95" s="210"/>
      <c r="G95" s="210"/>
      <c r="H95" s="210"/>
      <c r="I95" s="210"/>
      <c r="J95" s="210"/>
      <c r="K95" s="210"/>
      <c r="L95" s="210"/>
    </row>
    <row r="96" spans="1:13" ht="12" customHeight="1" x14ac:dyDescent="0.25">
      <c r="A96" s="1006" t="s">
        <v>851</v>
      </c>
      <c r="B96" s="1006"/>
      <c r="C96" s="1006"/>
      <c r="D96" s="1006"/>
      <c r="E96" s="1006"/>
      <c r="F96" s="1006"/>
      <c r="G96" s="1006"/>
      <c r="H96" s="1006"/>
      <c r="I96" s="1006"/>
      <c r="J96" s="1006"/>
      <c r="K96" s="1006"/>
      <c r="L96" s="1006"/>
    </row>
    <row r="97" spans="1:12" ht="12" customHeight="1" x14ac:dyDescent="0.2">
      <c r="A97" s="53">
        <v>1981</v>
      </c>
      <c r="B97" s="67">
        <v>697.98614327592168</v>
      </c>
      <c r="C97" s="67">
        <v>13109.793629201893</v>
      </c>
      <c r="D97" s="67">
        <v>13807.779772477814</v>
      </c>
      <c r="E97" s="101"/>
      <c r="F97" s="61">
        <v>441.00001999999995</v>
      </c>
      <c r="G97" s="61">
        <v>8283.000039999999</v>
      </c>
      <c r="H97" s="61">
        <v>8724.0000599999985</v>
      </c>
      <c r="I97" s="101"/>
      <c r="J97" s="290">
        <v>1138.9861632759216</v>
      </c>
      <c r="K97" s="290">
        <v>21392.793669201892</v>
      </c>
      <c r="L97" s="290">
        <v>22531.779832477812</v>
      </c>
    </row>
    <row r="98" spans="1:12" ht="12" customHeight="1" x14ac:dyDescent="0.2">
      <c r="A98" s="53">
        <v>1982</v>
      </c>
      <c r="B98" s="67">
        <v>1166.5796830775057</v>
      </c>
      <c r="C98" s="67">
        <v>13681.425363707407</v>
      </c>
      <c r="D98" s="67">
        <v>14848.005046784914</v>
      </c>
      <c r="E98" s="101"/>
      <c r="F98" s="61">
        <v>845.00001999999995</v>
      </c>
      <c r="G98" s="61">
        <v>9910.000039999999</v>
      </c>
      <c r="H98" s="61">
        <v>10755.000059999998</v>
      </c>
      <c r="I98" s="101"/>
      <c r="J98" s="290">
        <v>2011.5797030775057</v>
      </c>
      <c r="K98" s="290">
        <v>23591.425403707406</v>
      </c>
      <c r="L98" s="290">
        <v>25603.005106784913</v>
      </c>
    </row>
    <row r="99" spans="1:12" ht="12" customHeight="1" x14ac:dyDescent="0.2">
      <c r="A99" s="53">
        <v>1983</v>
      </c>
      <c r="B99" s="67">
        <v>638.20522453611989</v>
      </c>
      <c r="C99" s="67">
        <v>6699.2347354658123</v>
      </c>
      <c r="D99" s="67">
        <v>7337.4399600019315</v>
      </c>
      <c r="E99" s="101"/>
      <c r="F99" s="61">
        <v>831.00001999999995</v>
      </c>
      <c r="G99" s="61">
        <v>8723.000039999999</v>
      </c>
      <c r="H99" s="61">
        <v>9554.0000599999985</v>
      </c>
      <c r="I99" s="101"/>
      <c r="J99" s="290">
        <v>1469.2052445361198</v>
      </c>
      <c r="K99" s="290">
        <v>15422.234775465811</v>
      </c>
      <c r="L99" s="290">
        <v>16891.44002000193</v>
      </c>
    </row>
    <row r="100" spans="1:12" ht="12" customHeight="1" x14ac:dyDescent="0.2">
      <c r="A100" s="53">
        <v>1984</v>
      </c>
      <c r="B100" s="67">
        <v>343.97194926815541</v>
      </c>
      <c r="C100" s="67">
        <v>2756.1406941588411</v>
      </c>
      <c r="D100" s="67">
        <v>3100.1126434269972</v>
      </c>
      <c r="E100" s="101"/>
      <c r="F100" s="61">
        <v>1576.0000199999999</v>
      </c>
      <c r="G100" s="61">
        <v>12628.000039999999</v>
      </c>
      <c r="H100" s="61">
        <v>14204.000059999998</v>
      </c>
      <c r="I100" s="101"/>
      <c r="J100" s="290">
        <v>1919.9719692681554</v>
      </c>
      <c r="K100" s="290">
        <v>15384.14073415884</v>
      </c>
      <c r="L100" s="290">
        <v>17304.112703426996</v>
      </c>
    </row>
    <row r="101" spans="1:12" ht="12" customHeight="1" x14ac:dyDescent="0.2">
      <c r="A101" s="53">
        <v>1985</v>
      </c>
      <c r="B101" s="67">
        <v>146.24531922447534</v>
      </c>
      <c r="C101" s="67">
        <v>9750.9058710906211</v>
      </c>
      <c r="D101" s="67">
        <v>9897.1511903150968</v>
      </c>
      <c r="E101" s="101"/>
      <c r="F101" s="61">
        <v>240.00002000000001</v>
      </c>
      <c r="G101" s="61">
        <v>16002.000039999999</v>
      </c>
      <c r="H101" s="61">
        <v>16242.000059999998</v>
      </c>
      <c r="I101" s="101"/>
      <c r="J101" s="290">
        <v>386.24533922447534</v>
      </c>
      <c r="K101" s="290">
        <v>25752.90591109062</v>
      </c>
      <c r="L101" s="290">
        <v>26139.151250315095</v>
      </c>
    </row>
    <row r="102" spans="1:12" ht="12" customHeight="1" x14ac:dyDescent="0.2">
      <c r="A102" s="53">
        <v>1986</v>
      </c>
      <c r="B102" s="67">
        <v>192.49889756592643</v>
      </c>
      <c r="C102" s="67">
        <v>4482.796067171188</v>
      </c>
      <c r="D102" s="67">
        <v>4675.2949647371133</v>
      </c>
      <c r="E102" s="101"/>
      <c r="F102" s="61">
        <v>769.00001999999995</v>
      </c>
      <c r="G102" s="61">
        <v>17908.000039999999</v>
      </c>
      <c r="H102" s="61">
        <v>18677.000059999998</v>
      </c>
      <c r="I102" s="101"/>
      <c r="J102" s="290">
        <v>961.49891756592638</v>
      </c>
      <c r="K102" s="290">
        <v>22390.796107171187</v>
      </c>
      <c r="L102" s="290">
        <v>23352.295024737112</v>
      </c>
    </row>
    <row r="103" spans="1:12" ht="12" customHeight="1" x14ac:dyDescent="0.2">
      <c r="A103" s="53">
        <v>1987</v>
      </c>
      <c r="B103" s="67">
        <v>129.23868355903994</v>
      </c>
      <c r="C103" s="67">
        <v>3960.9338747813599</v>
      </c>
      <c r="D103" s="67">
        <v>4090.1725583404004</v>
      </c>
      <c r="E103" s="101"/>
      <c r="F103" s="61">
        <v>307.00001999999995</v>
      </c>
      <c r="G103" s="61">
        <v>9409.000039999999</v>
      </c>
      <c r="H103" s="61">
        <v>9716.0000599999985</v>
      </c>
      <c r="I103" s="101"/>
      <c r="J103" s="290">
        <v>436.23870355903989</v>
      </c>
      <c r="K103" s="290">
        <v>13369.933914781359</v>
      </c>
      <c r="L103" s="290">
        <v>13806.172618340399</v>
      </c>
    </row>
    <row r="104" spans="1:12" ht="12" customHeight="1" x14ac:dyDescent="0.2">
      <c r="A104" s="53">
        <v>1988</v>
      </c>
      <c r="B104" s="67">
        <v>377.94234607949579</v>
      </c>
      <c r="C104" s="67">
        <v>3357.2755792500666</v>
      </c>
      <c r="D104" s="67">
        <v>3735.2179253295617</v>
      </c>
      <c r="E104" s="101"/>
      <c r="F104" s="61">
        <v>1291.0000199999999</v>
      </c>
      <c r="G104" s="61">
        <v>11468.000039999999</v>
      </c>
      <c r="H104" s="61">
        <v>12759.000059999998</v>
      </c>
      <c r="I104" s="101"/>
      <c r="J104" s="290">
        <v>1668.9423660794957</v>
      </c>
      <c r="K104" s="290">
        <v>14825.275619250066</v>
      </c>
      <c r="L104" s="290">
        <v>16494.21798532956</v>
      </c>
    </row>
    <row r="105" spans="1:12" ht="12" customHeight="1" x14ac:dyDescent="0.2">
      <c r="A105" s="53">
        <v>1989</v>
      </c>
      <c r="B105" s="67">
        <v>387.4219214665203</v>
      </c>
      <c r="C105" s="67">
        <v>6254.898583287747</v>
      </c>
      <c r="D105" s="67">
        <v>6642.3205047542669</v>
      </c>
      <c r="E105" s="101"/>
      <c r="F105" s="61">
        <v>414.00001999999995</v>
      </c>
      <c r="G105" s="61">
        <v>6684.0000399999999</v>
      </c>
      <c r="H105" s="61">
        <v>7098.0000600000003</v>
      </c>
      <c r="I105" s="101"/>
      <c r="J105" s="290">
        <v>801.42194146652025</v>
      </c>
      <c r="K105" s="290">
        <v>12938.898623287747</v>
      </c>
      <c r="L105" s="290">
        <v>13740.320564754267</v>
      </c>
    </row>
    <row r="106" spans="1:12" ht="12" customHeight="1" x14ac:dyDescent="0.2">
      <c r="A106" s="53">
        <v>1990</v>
      </c>
      <c r="B106" s="67">
        <v>169.56766742327136</v>
      </c>
      <c r="C106" s="67">
        <v>2163.2643992411504</v>
      </c>
      <c r="D106" s="67">
        <v>2332.8320666644213</v>
      </c>
      <c r="E106" s="101"/>
      <c r="F106" s="61">
        <v>1295.0000199999999</v>
      </c>
      <c r="G106" s="61">
        <v>16521.000039999999</v>
      </c>
      <c r="H106" s="61">
        <v>17816.000059999998</v>
      </c>
      <c r="I106" s="101"/>
      <c r="J106" s="290">
        <v>1464.5676874232713</v>
      </c>
      <c r="K106" s="290">
        <v>18684.264439241149</v>
      </c>
      <c r="L106" s="290">
        <v>20148.83212666442</v>
      </c>
    </row>
    <row r="107" spans="1:12" ht="12" customHeight="1" x14ac:dyDescent="0.2">
      <c r="A107" s="53">
        <v>1991</v>
      </c>
      <c r="B107" s="67">
        <v>397.88725122235451</v>
      </c>
      <c r="C107" s="67">
        <v>2532.5631873040629</v>
      </c>
      <c r="D107" s="67">
        <v>2930.4504385264172</v>
      </c>
      <c r="E107" s="101"/>
      <c r="F107" s="61">
        <v>915.00001999999995</v>
      </c>
      <c r="G107" s="61">
        <v>5824.0000399999999</v>
      </c>
      <c r="H107" s="61">
        <v>6739.0000600000003</v>
      </c>
      <c r="I107" s="101"/>
      <c r="J107" s="290">
        <v>1312.8872712223545</v>
      </c>
      <c r="K107" s="290">
        <v>8356.5632273040628</v>
      </c>
      <c r="L107" s="290">
        <v>9669.4504985264175</v>
      </c>
    </row>
    <row r="108" spans="1:12" ht="12" customHeight="1" x14ac:dyDescent="0.2">
      <c r="A108" s="53">
        <v>1992</v>
      </c>
      <c r="B108" s="67">
        <v>495.36641199466885</v>
      </c>
      <c r="C108" s="67">
        <v>1645.5480932371238</v>
      </c>
      <c r="D108" s="67">
        <v>2140.9145052317926</v>
      </c>
      <c r="E108" s="101"/>
      <c r="F108" s="61">
        <v>2212.0000200000004</v>
      </c>
      <c r="G108" s="61">
        <v>7348.0000399999999</v>
      </c>
      <c r="H108" s="61">
        <v>9560.0000600000003</v>
      </c>
      <c r="I108" s="101"/>
      <c r="J108" s="290">
        <v>2707.3664319946693</v>
      </c>
      <c r="K108" s="290">
        <v>8993.5481332371237</v>
      </c>
      <c r="L108" s="290">
        <v>11700.914565231793</v>
      </c>
    </row>
    <row r="109" spans="1:12" ht="12" customHeight="1" x14ac:dyDescent="0.2">
      <c r="A109" s="53">
        <v>1993</v>
      </c>
      <c r="B109" s="67">
        <v>218.49788901819466</v>
      </c>
      <c r="C109" s="67">
        <v>1070.528920205983</v>
      </c>
      <c r="D109" s="67">
        <v>1289.0268092241768</v>
      </c>
      <c r="E109" s="101"/>
      <c r="F109" s="61">
        <v>1184.0000199999999</v>
      </c>
      <c r="G109" s="61">
        <v>5801.0000399999999</v>
      </c>
      <c r="H109" s="61">
        <v>6985.0000600000003</v>
      </c>
      <c r="I109" s="101"/>
      <c r="J109" s="290">
        <v>1402.4979090181946</v>
      </c>
      <c r="K109" s="290">
        <v>6871.5289602059829</v>
      </c>
      <c r="L109" s="290">
        <v>8274.0268692241771</v>
      </c>
    </row>
    <row r="110" spans="1:12" ht="12" customHeight="1" x14ac:dyDescent="0.2">
      <c r="A110" s="53">
        <v>1994</v>
      </c>
      <c r="B110" s="67">
        <v>341.54275865846103</v>
      </c>
      <c r="C110" s="67">
        <v>369.87134544497985</v>
      </c>
      <c r="D110" s="67">
        <v>711.41410410344179</v>
      </c>
      <c r="E110" s="101"/>
      <c r="F110" s="61">
        <v>5124.0000199999995</v>
      </c>
      <c r="G110" s="61">
        <v>5549.0000399999999</v>
      </c>
      <c r="H110" s="61">
        <v>10673.000059999998</v>
      </c>
      <c r="I110" s="101"/>
      <c r="J110" s="290">
        <v>5465.5427786584605</v>
      </c>
      <c r="K110" s="290">
        <v>5918.8713854449798</v>
      </c>
      <c r="L110" s="290">
        <v>11384.41416410344</v>
      </c>
    </row>
    <row r="111" spans="1:12" ht="12" customHeight="1" x14ac:dyDescent="0.2">
      <c r="A111" s="53">
        <v>1995</v>
      </c>
      <c r="B111" s="67">
        <v>867.78341819535581</v>
      </c>
      <c r="C111" s="67">
        <v>2316.6717994205583</v>
      </c>
      <c r="D111" s="67">
        <v>3184.4552176159141</v>
      </c>
      <c r="E111" s="101"/>
      <c r="F111" s="61">
        <v>2576.0000200000004</v>
      </c>
      <c r="G111" s="61">
        <v>6877.0000399999999</v>
      </c>
      <c r="H111" s="61">
        <v>9453.0000600000003</v>
      </c>
      <c r="I111" s="101"/>
      <c r="J111" s="290">
        <v>3443.7834381953562</v>
      </c>
      <c r="K111" s="290">
        <v>9193.6718394205582</v>
      </c>
      <c r="L111" s="290">
        <v>12637.455277615914</v>
      </c>
    </row>
    <row r="112" spans="1:12" ht="12" customHeight="1" x14ac:dyDescent="0.2">
      <c r="A112" s="53">
        <v>1996</v>
      </c>
      <c r="B112" s="67">
        <v>22.901833637268737</v>
      </c>
      <c r="C112" s="67">
        <v>214.52529304316158</v>
      </c>
      <c r="D112" s="67">
        <v>237.42712668043168</v>
      </c>
      <c r="E112" s="101"/>
      <c r="F112" s="61">
        <v>1133.0000199999999</v>
      </c>
      <c r="G112" s="61">
        <v>10613.000039999999</v>
      </c>
      <c r="H112" s="61">
        <v>11746.000059999998</v>
      </c>
      <c r="I112" s="101"/>
      <c r="J112" s="290">
        <v>1155.9018536372687</v>
      </c>
      <c r="K112" s="290">
        <v>10827.525333043161</v>
      </c>
      <c r="L112" s="290">
        <v>11983.42718668043</v>
      </c>
    </row>
    <row r="113" spans="1:12" ht="12" customHeight="1" x14ac:dyDescent="0.2">
      <c r="A113" s="53">
        <v>1997</v>
      </c>
      <c r="B113" s="67">
        <v>18.052002288351247</v>
      </c>
      <c r="C113" s="67">
        <v>1127.5555553822578</v>
      </c>
      <c r="D113" s="67">
        <v>1145.6075576706089</v>
      </c>
      <c r="E113" s="101"/>
      <c r="F113" s="61">
        <v>78.000020000000006</v>
      </c>
      <c r="G113" s="61">
        <v>4872.0000399999999</v>
      </c>
      <c r="H113" s="61">
        <v>4950.0000600000003</v>
      </c>
      <c r="I113" s="101"/>
      <c r="J113" s="290">
        <v>96.052022288351253</v>
      </c>
      <c r="K113" s="290">
        <v>5999.5555953822577</v>
      </c>
      <c r="L113" s="290">
        <v>6095.6076176706092</v>
      </c>
    </row>
    <row r="114" spans="1:12" ht="12" customHeight="1" x14ac:dyDescent="0.2">
      <c r="A114" s="53">
        <v>1998</v>
      </c>
      <c r="B114" s="67">
        <v>2.1131832206639842</v>
      </c>
      <c r="C114" s="67">
        <v>339.24710956335548</v>
      </c>
      <c r="D114" s="67">
        <v>341.3602927840202</v>
      </c>
      <c r="E114" s="101"/>
      <c r="F114" s="61">
        <v>91.000020000000006</v>
      </c>
      <c r="G114" s="61">
        <v>14609.000039999999</v>
      </c>
      <c r="H114" s="61">
        <v>14700.000059999998</v>
      </c>
      <c r="I114" s="101"/>
      <c r="J114" s="290">
        <v>93.113203220663991</v>
      </c>
      <c r="K114" s="290">
        <v>14948.247149563354</v>
      </c>
      <c r="L114" s="290">
        <v>15041.360352784019</v>
      </c>
    </row>
    <row r="115" spans="1:12" ht="12" customHeight="1" x14ac:dyDescent="0.2">
      <c r="A115" s="53">
        <v>1999</v>
      </c>
      <c r="B115" s="67">
        <v>5.7434655360685554</v>
      </c>
      <c r="C115" s="67">
        <v>307.40019979713179</v>
      </c>
      <c r="D115" s="67">
        <v>313.14366533320026</v>
      </c>
      <c r="E115" s="101"/>
      <c r="F115" s="61">
        <v>92.000020000000006</v>
      </c>
      <c r="G115" s="61">
        <v>4924.0000399999999</v>
      </c>
      <c r="H115" s="61">
        <v>5016.0000600000003</v>
      </c>
      <c r="I115" s="101"/>
      <c r="J115" s="290">
        <v>97.743485536068562</v>
      </c>
      <c r="K115" s="290">
        <v>5231.4002397971317</v>
      </c>
      <c r="L115" s="290">
        <v>5329.1437253332006</v>
      </c>
    </row>
    <row r="116" spans="1:12" ht="12" customHeight="1" x14ac:dyDescent="0.2">
      <c r="A116" s="53">
        <v>2000</v>
      </c>
      <c r="B116" s="67">
        <v>3.5080553506131196</v>
      </c>
      <c r="C116" s="67">
        <v>321.03443678655822</v>
      </c>
      <c r="D116" s="67">
        <v>324.54249213717048</v>
      </c>
      <c r="E116" s="101"/>
      <c r="F116" s="61">
        <v>185.00002000000001</v>
      </c>
      <c r="G116" s="61">
        <v>16930.000039999999</v>
      </c>
      <c r="H116" s="61">
        <v>17115.000059999998</v>
      </c>
      <c r="I116" s="101"/>
      <c r="J116" s="290">
        <v>188.50807535061313</v>
      </c>
      <c r="K116" s="290">
        <v>17251.034476786557</v>
      </c>
      <c r="L116" s="290">
        <v>17439.542552137169</v>
      </c>
    </row>
    <row r="117" spans="1:12" ht="12" customHeight="1" x14ac:dyDescent="0.2">
      <c r="A117" s="90">
        <v>2001</v>
      </c>
      <c r="B117" s="67">
        <v>2.6812816634414389</v>
      </c>
      <c r="C117" s="67">
        <v>246.55275440029254</v>
      </c>
      <c r="D117" s="67">
        <v>249.2340360637354</v>
      </c>
      <c r="E117" s="101"/>
      <c r="F117" s="61">
        <v>150.00002000000001</v>
      </c>
      <c r="G117" s="61">
        <v>13793.000039999999</v>
      </c>
      <c r="H117" s="61">
        <v>13943.000059999998</v>
      </c>
      <c r="I117" s="101"/>
      <c r="J117" s="290">
        <v>152.68130166344145</v>
      </c>
      <c r="K117" s="290">
        <v>14039.552794400292</v>
      </c>
      <c r="L117" s="290">
        <v>14192.234096063734</v>
      </c>
    </row>
    <row r="118" spans="1:12" ht="12" customHeight="1" x14ac:dyDescent="0.2">
      <c r="A118" s="90">
        <v>2002</v>
      </c>
      <c r="B118" s="67">
        <v>1.6459935053491819</v>
      </c>
      <c r="C118" s="67">
        <v>319.27378657089503</v>
      </c>
      <c r="D118" s="67">
        <v>320.91978007624493</v>
      </c>
      <c r="E118" s="101"/>
      <c r="F118" s="61">
        <v>101.00002000000001</v>
      </c>
      <c r="G118" s="61">
        <v>19591.000039999999</v>
      </c>
      <c r="H118" s="61">
        <v>19692.000059999998</v>
      </c>
      <c r="I118" s="101"/>
      <c r="J118" s="290">
        <v>102.64601350534919</v>
      </c>
      <c r="K118" s="290">
        <v>19910.273826570894</v>
      </c>
      <c r="L118" s="290">
        <v>20012.919840076243</v>
      </c>
    </row>
    <row r="119" spans="1:12" ht="12" customHeight="1" x14ac:dyDescent="0.2">
      <c r="A119" s="90">
        <v>2003</v>
      </c>
      <c r="B119" s="67">
        <v>8.9699310223174962</v>
      </c>
      <c r="C119" s="67">
        <v>294.29198012804227</v>
      </c>
      <c r="D119" s="67">
        <v>303.2619111503609</v>
      </c>
      <c r="E119" s="101"/>
      <c r="F119" s="61">
        <v>298.00001999999995</v>
      </c>
      <c r="G119" s="61">
        <v>9777.000039999999</v>
      </c>
      <c r="H119" s="61">
        <v>10075.000059999998</v>
      </c>
      <c r="I119" s="101"/>
      <c r="J119" s="290">
        <v>306.96995102231745</v>
      </c>
      <c r="K119" s="290">
        <v>10071.292020128041</v>
      </c>
      <c r="L119" s="290">
        <v>10378.261971150359</v>
      </c>
    </row>
    <row r="120" spans="1:12" ht="12" customHeight="1" x14ac:dyDescent="0.2">
      <c r="A120" s="90">
        <v>2004</v>
      </c>
      <c r="B120" s="67">
        <v>5.4457211172970403</v>
      </c>
      <c r="C120" s="67">
        <v>567.53565638413056</v>
      </c>
      <c r="D120" s="67">
        <v>572.98137750142632</v>
      </c>
      <c r="E120" s="101"/>
      <c r="F120" s="61">
        <v>226.00002000000001</v>
      </c>
      <c r="G120" s="61">
        <v>23553.000039999999</v>
      </c>
      <c r="H120" s="61">
        <v>23779.000059999998</v>
      </c>
      <c r="I120" s="101"/>
      <c r="J120" s="290">
        <v>231.44574111729705</v>
      </c>
      <c r="K120" s="290">
        <v>24120.53569638413</v>
      </c>
      <c r="L120" s="290">
        <v>24351.981437501425</v>
      </c>
    </row>
    <row r="121" spans="1:12" ht="12" customHeight="1" x14ac:dyDescent="0.2">
      <c r="A121" s="90">
        <v>2005</v>
      </c>
      <c r="B121" s="67">
        <v>41.383460312239151</v>
      </c>
      <c r="C121" s="67">
        <v>2600.9065695248319</v>
      </c>
      <c r="D121" s="67">
        <v>2642.2900298370732</v>
      </c>
      <c r="E121" s="101"/>
      <c r="F121" s="61">
        <v>331.00001999999995</v>
      </c>
      <c r="G121" s="61">
        <v>20803.000039999999</v>
      </c>
      <c r="H121" s="61">
        <v>21134.000059999998</v>
      </c>
      <c r="I121" s="101"/>
      <c r="J121" s="290">
        <v>372.3834803122391</v>
      </c>
      <c r="K121" s="290">
        <v>23403.906609524831</v>
      </c>
      <c r="L121" s="290">
        <v>23776.290089837072</v>
      </c>
    </row>
    <row r="122" spans="1:12" ht="12" customHeight="1" x14ac:dyDescent="0.2">
      <c r="A122" s="90">
        <v>2006</v>
      </c>
      <c r="B122" s="67">
        <v>30.063532717698877</v>
      </c>
      <c r="C122" s="67">
        <v>1696.6288444324273</v>
      </c>
      <c r="D122" s="67">
        <v>1726.6923771501279</v>
      </c>
      <c r="E122" s="101"/>
      <c r="F122" s="61">
        <v>368.00001999999995</v>
      </c>
      <c r="G122" s="61">
        <v>20768.000039999999</v>
      </c>
      <c r="H122" s="61">
        <v>21136.000059999998</v>
      </c>
      <c r="I122" s="101"/>
      <c r="J122" s="290">
        <v>398.06355271769883</v>
      </c>
      <c r="K122" s="290">
        <v>22464.628884432426</v>
      </c>
      <c r="L122" s="290">
        <v>22862.692437150126</v>
      </c>
    </row>
    <row r="123" spans="1:12" ht="12" customHeight="1" x14ac:dyDescent="0.2">
      <c r="A123" s="90">
        <v>2007</v>
      </c>
      <c r="B123" s="67">
        <v>54.358040936090902</v>
      </c>
      <c r="C123" s="67">
        <v>1657.3325103451716</v>
      </c>
      <c r="D123" s="67">
        <v>1711.6905512812627</v>
      </c>
      <c r="E123" s="101"/>
      <c r="F123" s="61">
        <v>370.00001999999995</v>
      </c>
      <c r="G123" s="61">
        <v>11281.000039999999</v>
      </c>
      <c r="H123" s="61">
        <v>11651.000059999998</v>
      </c>
      <c r="I123" s="101"/>
      <c r="J123" s="290">
        <v>424.35806093609085</v>
      </c>
      <c r="K123" s="290">
        <v>12938.332550345171</v>
      </c>
      <c r="L123" s="290">
        <v>13362.690611281261</v>
      </c>
    </row>
    <row r="124" spans="1:12" ht="12" customHeight="1" x14ac:dyDescent="0.2">
      <c r="A124" s="53">
        <v>2008</v>
      </c>
      <c r="B124" s="67">
        <v>46.559463927791398</v>
      </c>
      <c r="C124" s="67">
        <v>3311.3995298057725</v>
      </c>
      <c r="D124" s="67">
        <v>3357.9589937335641</v>
      </c>
      <c r="E124" s="101"/>
      <c r="F124" s="61">
        <v>164.00002000000001</v>
      </c>
      <c r="G124" s="61">
        <v>11664.000039999999</v>
      </c>
      <c r="H124" s="61">
        <v>11828.000059999998</v>
      </c>
      <c r="I124" s="101"/>
      <c r="J124" s="290">
        <v>210.5594839277914</v>
      </c>
      <c r="K124" s="290">
        <v>14975.399569805772</v>
      </c>
      <c r="L124" s="290">
        <v>15185.959053733563</v>
      </c>
    </row>
    <row r="125" spans="1:12" ht="12" customHeight="1" x14ac:dyDescent="0.2">
      <c r="A125" s="53">
        <v>2009</v>
      </c>
      <c r="B125" s="67">
        <v>56.729962382046068</v>
      </c>
      <c r="C125" s="67">
        <v>5141.7961934749846</v>
      </c>
      <c r="D125" s="67">
        <v>5198.526155857031</v>
      </c>
      <c r="E125" s="101"/>
      <c r="F125" s="61">
        <v>77.000020000000006</v>
      </c>
      <c r="G125" s="61">
        <v>6979.0000399999999</v>
      </c>
      <c r="H125" s="61">
        <v>7056.0000600000003</v>
      </c>
      <c r="I125" s="101"/>
      <c r="J125" s="290">
        <v>133.72998238204607</v>
      </c>
      <c r="K125" s="290">
        <v>12120.796233474985</v>
      </c>
      <c r="L125" s="290">
        <v>12254.526215857031</v>
      </c>
    </row>
    <row r="126" spans="1:12" ht="12" customHeight="1" x14ac:dyDescent="0.2">
      <c r="A126" s="53">
        <v>2010</v>
      </c>
      <c r="B126" s="67">
        <v>14.635445281606664</v>
      </c>
      <c r="C126" s="67">
        <v>1676.1761697790707</v>
      </c>
      <c r="D126" s="67">
        <v>1690.8116150606766</v>
      </c>
      <c r="E126" s="101"/>
      <c r="F126" s="61">
        <v>70.000020000000006</v>
      </c>
      <c r="G126" s="61">
        <v>8017.0000399999999</v>
      </c>
      <c r="H126" s="61">
        <v>8087.0000600000003</v>
      </c>
      <c r="I126" s="101"/>
      <c r="J126" s="290">
        <v>84.63546528160667</v>
      </c>
      <c r="K126" s="290">
        <v>9693.1762097790706</v>
      </c>
      <c r="L126" s="290">
        <v>9777.8116750606769</v>
      </c>
    </row>
    <row r="127" spans="1:12" ht="12" customHeight="1" x14ac:dyDescent="0.2">
      <c r="A127" s="53">
        <v>2011</v>
      </c>
      <c r="B127" s="67">
        <v>44.314058059956196</v>
      </c>
      <c r="C127" s="67">
        <v>3662.1920598014685</v>
      </c>
      <c r="D127" s="67">
        <v>3706.5061178614251</v>
      </c>
      <c r="E127" s="101"/>
      <c r="F127" s="61">
        <v>67.000020000000006</v>
      </c>
      <c r="G127" s="61">
        <v>5537.0000399999999</v>
      </c>
      <c r="H127" s="61">
        <v>5604.0000600000003</v>
      </c>
      <c r="I127" s="101"/>
      <c r="J127" s="290">
        <v>111.3140780599562</v>
      </c>
      <c r="K127" s="290">
        <v>9199.1920998014684</v>
      </c>
      <c r="L127" s="290">
        <v>9310.5061778614254</v>
      </c>
    </row>
    <row r="128" spans="1:12" ht="12" customHeight="1" x14ac:dyDescent="0.2">
      <c r="A128" s="53">
        <v>2012</v>
      </c>
      <c r="B128" s="67">
        <v>11.516414997533147</v>
      </c>
      <c r="C128" s="67">
        <v>1940.6559034567235</v>
      </c>
      <c r="D128" s="67">
        <v>1952.172318454257</v>
      </c>
      <c r="E128" s="67"/>
      <c r="F128" s="67">
        <v>82.000020000000006</v>
      </c>
      <c r="G128" s="67">
        <v>13818.000039999999</v>
      </c>
      <c r="H128" s="67">
        <v>13900.000059999998</v>
      </c>
      <c r="I128" s="67"/>
      <c r="J128" s="67">
        <v>93.516434997533153</v>
      </c>
      <c r="K128" s="67">
        <v>15758.655943456723</v>
      </c>
      <c r="L128" s="67">
        <v>15852.172378454256</v>
      </c>
    </row>
    <row r="129" spans="1:12" ht="12" customHeight="1" x14ac:dyDescent="0.2">
      <c r="A129" s="53">
        <v>2013</v>
      </c>
      <c r="B129" s="67">
        <v>14.008772146552218</v>
      </c>
      <c r="C129" s="67">
        <v>2088.265990326192</v>
      </c>
      <c r="D129" s="67">
        <v>2102.2747624727454</v>
      </c>
      <c r="E129" s="67"/>
      <c r="F129" s="67">
        <v>73.000020000000006</v>
      </c>
      <c r="G129" s="67">
        <v>10882.000039999999</v>
      </c>
      <c r="H129" s="67">
        <v>10955.000059999998</v>
      </c>
      <c r="I129" s="67"/>
      <c r="J129" s="67">
        <v>87.008792146552224</v>
      </c>
      <c r="K129" s="67">
        <v>12970.266030326191</v>
      </c>
      <c r="L129" s="67">
        <v>13057.274822472744</v>
      </c>
    </row>
    <row r="130" spans="1:12" ht="12" customHeight="1" x14ac:dyDescent="0.2">
      <c r="A130" s="53">
        <v>2014</v>
      </c>
      <c r="B130" s="67">
        <v>14.241502091387986</v>
      </c>
      <c r="C130" s="67">
        <v>1584.2910239732337</v>
      </c>
      <c r="D130" s="67">
        <v>1598.5325260646223</v>
      </c>
      <c r="E130" s="67"/>
      <c r="F130" s="67">
        <v>94.000020000000006</v>
      </c>
      <c r="G130" s="67">
        <v>10457.000039999999</v>
      </c>
      <c r="H130" s="67">
        <v>10551.000059999998</v>
      </c>
      <c r="I130" s="67"/>
      <c r="J130" s="67">
        <v>108.24152209138799</v>
      </c>
      <c r="K130" s="67">
        <v>12041.291063973233</v>
      </c>
      <c r="L130" s="67">
        <v>12149.532586064621</v>
      </c>
    </row>
    <row r="131" spans="1:12" ht="12" customHeight="1" x14ac:dyDescent="0.2">
      <c r="A131" s="53">
        <v>2015</v>
      </c>
      <c r="B131" s="67">
        <v>9.8382182106901865</v>
      </c>
      <c r="C131" s="67">
        <v>1439.4066907969682</v>
      </c>
      <c r="D131" s="67">
        <v>1449.2449090076589</v>
      </c>
      <c r="E131" s="67"/>
      <c r="F131" s="67">
        <v>91.000020000000006</v>
      </c>
      <c r="G131" s="67">
        <v>13314.000039999999</v>
      </c>
      <c r="H131" s="67">
        <v>13405.000059999998</v>
      </c>
      <c r="I131" s="67"/>
      <c r="J131" s="67">
        <v>100.83823821069019</v>
      </c>
      <c r="K131" s="67">
        <v>14753.406730796967</v>
      </c>
      <c r="L131" s="67">
        <v>14854.244969007657</v>
      </c>
    </row>
    <row r="132" spans="1:12" ht="12" customHeight="1" x14ac:dyDescent="0.2">
      <c r="A132" s="53">
        <v>2016</v>
      </c>
      <c r="B132" s="67">
        <v>7.2515534493341676</v>
      </c>
      <c r="C132" s="67">
        <v>1726.9436023314338</v>
      </c>
      <c r="D132" s="67">
        <v>1734.1951557807697</v>
      </c>
      <c r="E132" s="67"/>
      <c r="F132" s="67">
        <v>81.000020000000006</v>
      </c>
      <c r="G132" s="67">
        <v>19290.000039999999</v>
      </c>
      <c r="H132" s="67">
        <v>19371.000059999998</v>
      </c>
      <c r="I132" s="67"/>
      <c r="J132" s="67">
        <v>88.251573449334174</v>
      </c>
      <c r="K132" s="67">
        <v>21016.943642331433</v>
      </c>
      <c r="L132" s="67">
        <v>21105.195215780768</v>
      </c>
    </row>
    <row r="133" spans="1:12" ht="12" customHeight="1" x14ac:dyDescent="0.2">
      <c r="A133" s="53">
        <v>2017</v>
      </c>
      <c r="B133" s="67">
        <v>7.8929602540714541</v>
      </c>
      <c r="C133" s="67">
        <v>1091.0497311064719</v>
      </c>
      <c r="D133" s="67">
        <v>1098.9426913605439</v>
      </c>
      <c r="E133" s="67"/>
      <c r="F133" s="67">
        <v>91.000020000000006</v>
      </c>
      <c r="G133" s="67">
        <v>12579.000039999999</v>
      </c>
      <c r="H133" s="67">
        <v>12670.000059999998</v>
      </c>
      <c r="I133" s="67"/>
      <c r="J133" s="67">
        <v>98.89298025407146</v>
      </c>
      <c r="K133" s="67">
        <v>13670.049771106471</v>
      </c>
      <c r="L133" s="67">
        <v>13768.942751360542</v>
      </c>
    </row>
    <row r="134" spans="1:12" ht="12" customHeight="1" x14ac:dyDescent="0.2">
      <c r="A134" s="53">
        <v>2018</v>
      </c>
      <c r="B134" s="67">
        <v>9.8452217026180762</v>
      </c>
      <c r="C134" s="67">
        <v>1248.1677634197495</v>
      </c>
      <c r="D134" s="67">
        <v>1258.0129851223683</v>
      </c>
      <c r="E134" s="67"/>
      <c r="F134" s="67">
        <v>86.000020000000006</v>
      </c>
      <c r="G134" s="67">
        <v>10903.000039999999</v>
      </c>
      <c r="H134" s="67">
        <v>10989.000059999998</v>
      </c>
      <c r="I134" s="67"/>
      <c r="J134" s="67">
        <v>95.845241702618083</v>
      </c>
      <c r="K134" s="67">
        <v>12151.167803419748</v>
      </c>
      <c r="L134" s="67">
        <v>12247.013045122367</v>
      </c>
    </row>
    <row r="135" spans="1:12" ht="12" customHeight="1" x14ac:dyDescent="0.2">
      <c r="A135" s="295">
        <v>2019</v>
      </c>
      <c r="B135" s="67">
        <v>8.9966921498947841</v>
      </c>
      <c r="C135" s="67">
        <v>1180.5656782090191</v>
      </c>
      <c r="D135" s="67">
        <v>1189.5623703589135</v>
      </c>
      <c r="E135" s="67"/>
      <c r="F135" s="67">
        <v>90.000020000000006</v>
      </c>
      <c r="G135" s="67">
        <v>11810.000039999999</v>
      </c>
      <c r="H135" s="67">
        <v>11900.000059999998</v>
      </c>
      <c r="I135" s="67"/>
      <c r="J135" s="67">
        <v>98.99671214989479</v>
      </c>
      <c r="K135" s="67">
        <v>12990.565718209018</v>
      </c>
      <c r="L135" s="67">
        <v>13089.562430358912</v>
      </c>
    </row>
    <row r="136" spans="1:12" ht="12" customHeight="1" x14ac:dyDescent="0.2">
      <c r="A136" s="295">
        <v>2020</v>
      </c>
      <c r="B136" s="67">
        <v>10.312022593317494</v>
      </c>
      <c r="C136" s="67">
        <v>1545.9554075978012</v>
      </c>
      <c r="D136" s="67">
        <v>1556.2674301911193</v>
      </c>
      <c r="E136" s="67"/>
      <c r="F136" s="67">
        <v>73.000020000000006</v>
      </c>
      <c r="G136" s="67">
        <v>10944.000039999999</v>
      </c>
      <c r="H136" s="67">
        <v>11017.000059999998</v>
      </c>
      <c r="I136" s="67"/>
      <c r="J136" s="67">
        <v>83.3120425933175</v>
      </c>
      <c r="K136" s="67">
        <v>12489.9554475978</v>
      </c>
      <c r="L136" s="67">
        <v>12573.267490191118</v>
      </c>
    </row>
    <row r="137" spans="1:12" ht="12" customHeight="1" x14ac:dyDescent="0.2">
      <c r="A137" s="295">
        <v>2021</v>
      </c>
      <c r="B137" s="67">
        <v>27.061365185725748</v>
      </c>
      <c r="C137" s="67">
        <v>1675.7403642351301</v>
      </c>
      <c r="D137" s="67">
        <v>1702.8017294208548</v>
      </c>
      <c r="E137" s="67"/>
      <c r="F137" s="67">
        <v>118.00002000000001</v>
      </c>
      <c r="G137" s="67">
        <v>7307.0000399999999</v>
      </c>
      <c r="H137" s="67">
        <v>7425.0000600000003</v>
      </c>
      <c r="I137" s="67"/>
      <c r="J137" s="67">
        <v>145.06138518572575</v>
      </c>
      <c r="K137" s="67">
        <v>8982.74040423513</v>
      </c>
      <c r="L137" s="67">
        <v>9127.8017894208551</v>
      </c>
    </row>
    <row r="138" spans="1:12" ht="12" customHeight="1" x14ac:dyDescent="0.2">
      <c r="A138" s="295" t="s">
        <v>749</v>
      </c>
      <c r="B138" s="67">
        <v>8.4878797593201796</v>
      </c>
      <c r="C138" s="67">
        <v>1771.5121202406772</v>
      </c>
      <c r="D138" s="67">
        <v>1779.9999999999964</v>
      </c>
      <c r="E138" s="67"/>
      <c r="F138" s="67">
        <v>83.000020000000006</v>
      </c>
      <c r="G138" s="67">
        <v>17323.000039999999</v>
      </c>
      <c r="H138" s="67">
        <v>17406.000059999998</v>
      </c>
      <c r="I138" s="67"/>
      <c r="J138" s="67">
        <v>91.487899759320186</v>
      </c>
      <c r="K138" s="67">
        <v>19094.512160240676</v>
      </c>
      <c r="L138" s="67">
        <v>19186.000059999995</v>
      </c>
    </row>
    <row r="139" spans="1:12" ht="12" customHeight="1" x14ac:dyDescent="0.2">
      <c r="A139" s="295">
        <v>2023</v>
      </c>
      <c r="B139" s="130" t="s">
        <v>310</v>
      </c>
      <c r="C139" s="130" t="s">
        <v>310</v>
      </c>
      <c r="D139" s="130" t="s">
        <v>310</v>
      </c>
      <c r="E139" s="130"/>
      <c r="F139" s="130" t="s">
        <v>310</v>
      </c>
      <c r="G139" s="130" t="s">
        <v>310</v>
      </c>
      <c r="H139" s="130" t="s">
        <v>310</v>
      </c>
      <c r="I139" s="130"/>
      <c r="J139" s="130" t="s">
        <v>310</v>
      </c>
      <c r="K139" s="130" t="s">
        <v>310</v>
      </c>
      <c r="L139" s="130" t="s">
        <v>310</v>
      </c>
    </row>
    <row r="140" spans="1:12" ht="12" customHeight="1" x14ac:dyDescent="0.2">
      <c r="A140" s="207" t="s">
        <v>130</v>
      </c>
      <c r="B140" s="208"/>
      <c r="C140" s="208"/>
      <c r="D140" s="208"/>
      <c r="E140" s="208"/>
      <c r="F140" s="208"/>
      <c r="G140" s="131">
        <v>14900</v>
      </c>
      <c r="H140" s="208"/>
      <c r="I140" s="208"/>
      <c r="J140" s="208"/>
      <c r="K140" s="208"/>
      <c r="L140" s="208"/>
    </row>
    <row r="141" spans="1:12" ht="12" customHeight="1" x14ac:dyDescent="0.2">
      <c r="A141" s="209"/>
      <c r="B141" s="210"/>
      <c r="C141" s="210"/>
      <c r="D141" s="210"/>
      <c r="E141" s="210"/>
      <c r="F141" s="210"/>
      <c r="G141" s="210"/>
      <c r="H141" s="210"/>
      <c r="I141" s="210"/>
      <c r="J141" s="210"/>
      <c r="K141" s="210"/>
      <c r="L141" s="210"/>
    </row>
    <row r="142" spans="1:12" ht="12" customHeight="1" x14ac:dyDescent="0.25">
      <c r="A142" s="1006" t="s">
        <v>852</v>
      </c>
      <c r="B142" s="1006"/>
      <c r="C142" s="1006"/>
      <c r="D142" s="1006"/>
      <c r="E142" s="1006"/>
      <c r="F142" s="1006"/>
      <c r="G142" s="1006"/>
      <c r="H142" s="1006"/>
      <c r="I142" s="1006"/>
      <c r="J142" s="1006"/>
      <c r="K142" s="1006"/>
      <c r="L142" s="1006"/>
    </row>
    <row r="143" spans="1:12" ht="12" customHeight="1" x14ac:dyDescent="0.2">
      <c r="A143" s="53">
        <v>1981</v>
      </c>
      <c r="B143" s="67">
        <v>10316.392510744354</v>
      </c>
      <c r="C143" s="67">
        <v>404.56463326164192</v>
      </c>
      <c r="D143" s="67">
        <v>10720.957144005995</v>
      </c>
      <c r="E143" s="101"/>
      <c r="F143" s="61">
        <v>3055.9598394300783</v>
      </c>
      <c r="G143" s="61">
        <v>190.04060056992216</v>
      </c>
      <c r="H143" s="61">
        <v>3246.0004400000007</v>
      </c>
      <c r="I143" s="101"/>
      <c r="J143" s="290">
        <v>13372.352350174433</v>
      </c>
      <c r="K143" s="290">
        <v>594.60523383156408</v>
      </c>
      <c r="L143" s="290">
        <v>13966.957584005997</v>
      </c>
    </row>
    <row r="144" spans="1:12" ht="12" customHeight="1" x14ac:dyDescent="0.2">
      <c r="A144" s="53">
        <v>1982</v>
      </c>
      <c r="B144" s="67">
        <v>5665.6979755075745</v>
      </c>
      <c r="C144" s="67">
        <v>387.62411527037193</v>
      </c>
      <c r="D144" s="67">
        <v>6053.3220907779469</v>
      </c>
      <c r="E144" s="101"/>
      <c r="F144" s="61">
        <v>5165.1198223817037</v>
      </c>
      <c r="G144" s="61">
        <v>220.88061761829655</v>
      </c>
      <c r="H144" s="61">
        <v>5386.0004399999998</v>
      </c>
      <c r="I144" s="101"/>
      <c r="J144" s="290">
        <v>10830.817797889278</v>
      </c>
      <c r="K144" s="290">
        <v>608.50473288866851</v>
      </c>
      <c r="L144" s="290">
        <v>11439.322530777947</v>
      </c>
    </row>
    <row r="145" spans="1:12" ht="12" customHeight="1" x14ac:dyDescent="0.2">
      <c r="A145" s="53">
        <v>1983</v>
      </c>
      <c r="B145" s="67">
        <v>3975.0473806820751</v>
      </c>
      <c r="C145" s="67">
        <v>610.75036067259055</v>
      </c>
      <c r="D145" s="67">
        <v>4585.797741354665</v>
      </c>
      <c r="E145" s="101"/>
      <c r="F145" s="61">
        <v>2862.5505632999007</v>
      </c>
      <c r="G145" s="61">
        <v>894.44987670009903</v>
      </c>
      <c r="H145" s="61">
        <v>3757.0004399999998</v>
      </c>
      <c r="I145" s="101"/>
      <c r="J145" s="290">
        <v>6837.5979439819757</v>
      </c>
      <c r="K145" s="290">
        <v>1505.2002373726896</v>
      </c>
      <c r="L145" s="290">
        <v>8342.7981813546648</v>
      </c>
    </row>
    <row r="146" spans="1:12" ht="12" customHeight="1" x14ac:dyDescent="0.2">
      <c r="A146" s="53">
        <v>1984</v>
      </c>
      <c r="B146" s="67">
        <v>9307.0164021138444</v>
      </c>
      <c r="C146" s="67">
        <v>721.41773940352095</v>
      </c>
      <c r="D146" s="67">
        <v>10028.434141517366</v>
      </c>
      <c r="E146" s="101"/>
      <c r="F146" s="61">
        <v>6012.8018106455438</v>
      </c>
      <c r="G146" s="61">
        <v>1238.1986293544569</v>
      </c>
      <c r="H146" s="61">
        <v>7251.0004400000007</v>
      </c>
      <c r="I146" s="101"/>
      <c r="J146" s="290">
        <v>15319.818212759388</v>
      </c>
      <c r="K146" s="290">
        <v>1959.6163687579779</v>
      </c>
      <c r="L146" s="290">
        <v>17279.434581517366</v>
      </c>
    </row>
    <row r="147" spans="1:12" ht="12" customHeight="1" x14ac:dyDescent="0.2">
      <c r="A147" s="53">
        <v>1985</v>
      </c>
      <c r="B147" s="67">
        <v>10083.563066870393</v>
      </c>
      <c r="C147" s="67">
        <v>1532.5257258530714</v>
      </c>
      <c r="D147" s="67">
        <v>11616.088792723463</v>
      </c>
      <c r="E147" s="101"/>
      <c r="F147" s="61">
        <v>6834.6932080773649</v>
      </c>
      <c r="G147" s="61">
        <v>2642.3072319226362</v>
      </c>
      <c r="H147" s="61">
        <v>9477.0004400000016</v>
      </c>
      <c r="I147" s="101"/>
      <c r="J147" s="290">
        <v>16918.256274947758</v>
      </c>
      <c r="K147" s="290">
        <v>4174.8329577757077</v>
      </c>
      <c r="L147" s="290">
        <v>21093.089232723465</v>
      </c>
    </row>
    <row r="148" spans="1:12" ht="12" customHeight="1" x14ac:dyDescent="0.2">
      <c r="A148" s="53">
        <v>1986</v>
      </c>
      <c r="B148" s="67">
        <v>14469.466093663379</v>
      </c>
      <c r="C148" s="67">
        <v>901.95198940097794</v>
      </c>
      <c r="D148" s="67">
        <v>15371.418083064356</v>
      </c>
      <c r="E148" s="101"/>
      <c r="F148" s="61">
        <v>7035.2431748179133</v>
      </c>
      <c r="G148" s="61">
        <v>468.75726518208756</v>
      </c>
      <c r="H148" s="61">
        <v>7504.0004400000007</v>
      </c>
      <c r="I148" s="101"/>
      <c r="J148" s="290">
        <v>21504.709268481292</v>
      </c>
      <c r="K148" s="290">
        <v>1370.7092545830656</v>
      </c>
      <c r="L148" s="290">
        <v>22875.418523064356</v>
      </c>
    </row>
    <row r="149" spans="1:12" ht="12" customHeight="1" x14ac:dyDescent="0.2">
      <c r="A149" s="53">
        <v>1987</v>
      </c>
      <c r="B149" s="67">
        <v>17629.389164398377</v>
      </c>
      <c r="C149" s="67">
        <v>853.36300825741796</v>
      </c>
      <c r="D149" s="67">
        <v>18482.752172655797</v>
      </c>
      <c r="E149" s="101"/>
      <c r="F149" s="61">
        <v>8220.5030912506372</v>
      </c>
      <c r="G149" s="61">
        <v>413.49734874936394</v>
      </c>
      <c r="H149" s="61">
        <v>8634.0004400000016</v>
      </c>
      <c r="I149" s="101"/>
      <c r="J149" s="290">
        <v>25849.892255649014</v>
      </c>
      <c r="K149" s="290">
        <v>1266.8603570067819</v>
      </c>
      <c r="L149" s="290">
        <v>27116.752612655797</v>
      </c>
    </row>
    <row r="150" spans="1:12" ht="12" customHeight="1" x14ac:dyDescent="0.2">
      <c r="A150" s="53">
        <v>1988</v>
      </c>
      <c r="B150" s="67">
        <v>15741.385941884133</v>
      </c>
      <c r="C150" s="67">
        <v>696.06279828411709</v>
      </c>
      <c r="D150" s="67">
        <v>16437.448740168249</v>
      </c>
      <c r="E150" s="101"/>
      <c r="F150" s="61">
        <v>12160.72784448202</v>
      </c>
      <c r="G150" s="61">
        <v>529.27259551797863</v>
      </c>
      <c r="H150" s="61">
        <v>12690.00044</v>
      </c>
      <c r="I150" s="101"/>
      <c r="J150" s="290">
        <v>27902.113786366153</v>
      </c>
      <c r="K150" s="290">
        <v>1225.3353938020957</v>
      </c>
      <c r="L150" s="290">
        <v>29127.449180168249</v>
      </c>
    </row>
    <row r="151" spans="1:12" ht="12" customHeight="1" x14ac:dyDescent="0.2">
      <c r="A151" s="53">
        <v>1989</v>
      </c>
      <c r="B151" s="67">
        <v>17197.493440133054</v>
      </c>
      <c r="C151" s="67">
        <v>724.4751707053606</v>
      </c>
      <c r="D151" s="67">
        <v>17921.968610838412</v>
      </c>
      <c r="E151" s="101"/>
      <c r="F151" s="61">
        <v>7119.4255658951079</v>
      </c>
      <c r="G151" s="61">
        <v>375.57487410489358</v>
      </c>
      <c r="H151" s="61">
        <v>7495.0004400000016</v>
      </c>
      <c r="I151" s="101"/>
      <c r="J151" s="290">
        <v>24316.919006028162</v>
      </c>
      <c r="K151" s="290">
        <v>1100.0500448102541</v>
      </c>
      <c r="L151" s="290">
        <v>25416.969050838416</v>
      </c>
    </row>
    <row r="152" spans="1:12" ht="12" customHeight="1" x14ac:dyDescent="0.2">
      <c r="A152" s="53">
        <v>1990</v>
      </c>
      <c r="B152" s="67">
        <v>8468.9169493515201</v>
      </c>
      <c r="C152" s="67">
        <v>254.36277683037588</v>
      </c>
      <c r="D152" s="67">
        <v>8723.279726181896</v>
      </c>
      <c r="E152" s="101"/>
      <c r="F152" s="61">
        <v>3957.5774943726396</v>
      </c>
      <c r="G152" s="61">
        <v>164.42294562736021</v>
      </c>
      <c r="H152" s="61">
        <v>4122.0004399999998</v>
      </c>
      <c r="I152" s="101"/>
      <c r="J152" s="290">
        <v>12426.494443724159</v>
      </c>
      <c r="K152" s="290">
        <v>418.78572245773609</v>
      </c>
      <c r="L152" s="290">
        <v>12845.280166181896</v>
      </c>
    </row>
    <row r="153" spans="1:12" ht="12" customHeight="1" x14ac:dyDescent="0.2">
      <c r="A153" s="53">
        <v>1991</v>
      </c>
      <c r="B153" s="67">
        <v>11227.109418257747</v>
      </c>
      <c r="C153" s="67">
        <v>515.6448519214315</v>
      </c>
      <c r="D153" s="67">
        <v>11742.754270179181</v>
      </c>
      <c r="E153" s="101"/>
      <c r="F153" s="61">
        <v>7134.3076954930975</v>
      </c>
      <c r="G153" s="61">
        <v>359.69274450690375</v>
      </c>
      <c r="H153" s="61">
        <v>7494.0004400000016</v>
      </c>
      <c r="I153" s="101"/>
      <c r="J153" s="290">
        <v>18361.417113750846</v>
      </c>
      <c r="K153" s="290">
        <v>875.33759642833525</v>
      </c>
      <c r="L153" s="290">
        <v>19236.754710179182</v>
      </c>
    </row>
    <row r="154" spans="1:12" ht="12" customHeight="1" x14ac:dyDescent="0.2">
      <c r="A154" s="53">
        <v>1992</v>
      </c>
      <c r="B154" s="67">
        <v>573.79295185653064</v>
      </c>
      <c r="C154" s="67">
        <v>57.505617202636671</v>
      </c>
      <c r="D154" s="67">
        <v>631.29856905916722</v>
      </c>
      <c r="E154" s="101"/>
      <c r="F154" s="61">
        <v>1953.0831831424107</v>
      </c>
      <c r="G154" s="61">
        <v>220.91725685758908</v>
      </c>
      <c r="H154" s="61">
        <v>2174.0004399999998</v>
      </c>
      <c r="I154" s="101"/>
      <c r="J154" s="290">
        <v>2526.8761349989413</v>
      </c>
      <c r="K154" s="290">
        <v>278.42287406022575</v>
      </c>
      <c r="L154" s="290">
        <v>2805.299009059167</v>
      </c>
    </row>
    <row r="155" spans="1:12" ht="12" customHeight="1" x14ac:dyDescent="0.2">
      <c r="A155" s="53">
        <v>1993</v>
      </c>
      <c r="B155" s="67">
        <v>944.99529874078598</v>
      </c>
      <c r="C155" s="67">
        <v>66.885151127682036</v>
      </c>
      <c r="D155" s="67">
        <v>1011.8804498684676</v>
      </c>
      <c r="E155" s="101"/>
      <c r="F155" s="61">
        <v>3457.751314202078</v>
      </c>
      <c r="G155" s="61">
        <v>338.24912579792186</v>
      </c>
      <c r="H155" s="61">
        <v>3796.0004399999998</v>
      </c>
      <c r="I155" s="101"/>
      <c r="J155" s="290">
        <v>4402.746612942864</v>
      </c>
      <c r="K155" s="290">
        <v>405.1342769256039</v>
      </c>
      <c r="L155" s="290">
        <v>4807.8808898684674</v>
      </c>
    </row>
    <row r="156" spans="1:12" ht="12" customHeight="1" x14ac:dyDescent="0.2">
      <c r="A156" s="53">
        <v>1994</v>
      </c>
      <c r="B156" s="67">
        <v>375.43691772543389</v>
      </c>
      <c r="C156" s="67">
        <v>40.161473703309014</v>
      </c>
      <c r="D156" s="67">
        <v>415.59839142874262</v>
      </c>
      <c r="E156" s="101"/>
      <c r="F156" s="61">
        <v>2934.6517311570474</v>
      </c>
      <c r="G156" s="61">
        <v>499.3487088429527</v>
      </c>
      <c r="H156" s="61">
        <v>3434.0004400000003</v>
      </c>
      <c r="I156" s="101"/>
      <c r="J156" s="290">
        <v>3310.0886488824813</v>
      </c>
      <c r="K156" s="290">
        <v>539.51018254626172</v>
      </c>
      <c r="L156" s="290">
        <v>3849.5988314287429</v>
      </c>
    </row>
    <row r="157" spans="1:12" ht="12" customHeight="1" x14ac:dyDescent="0.2">
      <c r="A157" s="53">
        <v>1995</v>
      </c>
      <c r="B157" s="67">
        <v>214.53469563131512</v>
      </c>
      <c r="C157" s="67">
        <v>18.409102502276255</v>
      </c>
      <c r="D157" s="67">
        <v>232.94379813359228</v>
      </c>
      <c r="E157" s="101"/>
      <c r="F157" s="61">
        <v>9095.519028306775</v>
      </c>
      <c r="G157" s="61">
        <v>780.48141169322355</v>
      </c>
      <c r="H157" s="61">
        <v>9876.000439999998</v>
      </c>
      <c r="I157" s="101"/>
      <c r="J157" s="290">
        <v>9310.0537239380901</v>
      </c>
      <c r="K157" s="290">
        <v>798.8905141954998</v>
      </c>
      <c r="L157" s="290">
        <v>10108.94423813359</v>
      </c>
    </row>
    <row r="158" spans="1:12" ht="12" customHeight="1" x14ac:dyDescent="0.2">
      <c r="A158" s="53">
        <v>1996</v>
      </c>
      <c r="B158" s="67">
        <v>40.612491990758826</v>
      </c>
      <c r="C158" s="67">
        <v>0.81916742812887833</v>
      </c>
      <c r="D158" s="67">
        <v>41.431659418887648</v>
      </c>
      <c r="E158" s="101"/>
      <c r="F158" s="61">
        <v>7969.2578666990303</v>
      </c>
      <c r="G158" s="61">
        <v>160.74257330097103</v>
      </c>
      <c r="H158" s="61">
        <v>8130.0004400000016</v>
      </c>
      <c r="I158" s="101"/>
      <c r="J158" s="290">
        <v>8009.8703586897891</v>
      </c>
      <c r="K158" s="290">
        <v>161.56174072909991</v>
      </c>
      <c r="L158" s="290">
        <v>8171.4320994188893</v>
      </c>
    </row>
    <row r="159" spans="1:12" ht="12" customHeight="1" x14ac:dyDescent="0.2">
      <c r="A159" s="53">
        <v>1997</v>
      </c>
      <c r="B159" s="67">
        <v>125.90170687592399</v>
      </c>
      <c r="C159" s="67">
        <v>1.043863405023572</v>
      </c>
      <c r="D159" s="67">
        <v>126.94557028094732</v>
      </c>
      <c r="E159" s="101"/>
      <c r="F159" s="61">
        <v>7687.9704951034792</v>
      </c>
      <c r="G159" s="61">
        <v>64.029944896521528</v>
      </c>
      <c r="H159" s="61">
        <v>7752.0004400000007</v>
      </c>
      <c r="I159" s="101"/>
      <c r="J159" s="290">
        <v>7813.8722019794031</v>
      </c>
      <c r="K159" s="290">
        <v>65.0738083015451</v>
      </c>
      <c r="L159" s="290">
        <v>7878.946010280948</v>
      </c>
    </row>
    <row r="160" spans="1:12" ht="12" customHeight="1" x14ac:dyDescent="0.2">
      <c r="A160" s="53">
        <v>1998</v>
      </c>
      <c r="B160" s="67">
        <v>1198.5085637850425</v>
      </c>
      <c r="C160" s="67">
        <v>6.0675965892171462</v>
      </c>
      <c r="D160" s="67">
        <v>1204.5761603742594</v>
      </c>
      <c r="E160" s="101"/>
      <c r="F160" s="61">
        <v>14460.891939683172</v>
      </c>
      <c r="G160" s="61">
        <v>614.10850031682708</v>
      </c>
      <c r="H160" s="61">
        <v>15075.000439999998</v>
      </c>
      <c r="I160" s="101"/>
      <c r="J160" s="290">
        <v>15659.400503468214</v>
      </c>
      <c r="K160" s="290">
        <v>620.17609690604422</v>
      </c>
      <c r="L160" s="290">
        <v>16279.576600374257</v>
      </c>
    </row>
    <row r="161" spans="1:12" ht="12" customHeight="1" x14ac:dyDescent="0.2">
      <c r="A161" s="53">
        <v>1999</v>
      </c>
      <c r="B161" s="67">
        <v>7612.5388068550783</v>
      </c>
      <c r="C161" s="67">
        <v>36.053546635876728</v>
      </c>
      <c r="D161" s="67">
        <v>7648.5923534909562</v>
      </c>
      <c r="E161" s="101"/>
      <c r="F161" s="61">
        <v>19834.77406928116</v>
      </c>
      <c r="G161" s="61">
        <v>1420.2263707188372</v>
      </c>
      <c r="H161" s="61">
        <v>21255.000439999996</v>
      </c>
      <c r="I161" s="101"/>
      <c r="J161" s="290">
        <v>27447.312876136239</v>
      </c>
      <c r="K161" s="290">
        <v>1456.2799173547139</v>
      </c>
      <c r="L161" s="290">
        <v>28903.592793490952</v>
      </c>
    </row>
    <row r="162" spans="1:12" ht="12" customHeight="1" x14ac:dyDescent="0.2">
      <c r="A162" s="53">
        <v>2000</v>
      </c>
      <c r="B162" s="67">
        <v>9464.3182483214878</v>
      </c>
      <c r="C162" s="67">
        <v>49.076426838915609</v>
      </c>
      <c r="D162" s="67">
        <v>9513.3946751604053</v>
      </c>
      <c r="E162" s="101"/>
      <c r="F162" s="61">
        <v>9624.1163774907545</v>
      </c>
      <c r="G162" s="61">
        <v>984.88406250924538</v>
      </c>
      <c r="H162" s="61">
        <v>10609.00044</v>
      </c>
      <c r="I162" s="101"/>
      <c r="J162" s="290">
        <v>19088.434625812242</v>
      </c>
      <c r="K162" s="290">
        <v>1033.960489348161</v>
      </c>
      <c r="L162" s="290">
        <v>20122.395115160405</v>
      </c>
    </row>
    <row r="163" spans="1:12" ht="12" customHeight="1" x14ac:dyDescent="0.2">
      <c r="A163" s="90">
        <v>2001</v>
      </c>
      <c r="B163" s="67">
        <v>9920.8188714243406</v>
      </c>
      <c r="C163" s="67">
        <v>126.36686720755029</v>
      </c>
      <c r="D163" s="67">
        <v>10047.185738631892</v>
      </c>
      <c r="E163" s="101"/>
      <c r="F163" s="61">
        <v>14708.401157904766</v>
      </c>
      <c r="G163" s="61">
        <v>1334.5992820952335</v>
      </c>
      <c r="H163" s="61">
        <v>16043.00044</v>
      </c>
      <c r="I163" s="101"/>
      <c r="J163" s="290">
        <v>24629.220029329106</v>
      </c>
      <c r="K163" s="290">
        <v>1460.9661493027838</v>
      </c>
      <c r="L163" s="290">
        <v>26090.186178631891</v>
      </c>
    </row>
    <row r="164" spans="1:12" ht="12" customHeight="1" x14ac:dyDescent="0.2">
      <c r="A164" s="90">
        <v>2002</v>
      </c>
      <c r="B164" s="67">
        <v>15035.675696432312</v>
      </c>
      <c r="C164" s="67">
        <v>29.891420572810148</v>
      </c>
      <c r="D164" s="67">
        <v>15065.567117005121</v>
      </c>
      <c r="E164" s="101"/>
      <c r="F164" s="61">
        <v>14740.119906942577</v>
      </c>
      <c r="G164" s="61">
        <v>435.88053305742329</v>
      </c>
      <c r="H164" s="61">
        <v>15176.00044</v>
      </c>
      <c r="I164" s="101"/>
      <c r="J164" s="290">
        <v>29775.795603374889</v>
      </c>
      <c r="K164" s="290">
        <v>465.77195363023344</v>
      </c>
      <c r="L164" s="290">
        <v>30241.567557005121</v>
      </c>
    </row>
    <row r="165" spans="1:12" ht="12" customHeight="1" x14ac:dyDescent="0.2">
      <c r="A165" s="90">
        <v>2003</v>
      </c>
      <c r="B165" s="67">
        <v>17827.250194733999</v>
      </c>
      <c r="C165" s="67">
        <v>35.259385282021412</v>
      </c>
      <c r="D165" s="67">
        <v>17862.509580016016</v>
      </c>
      <c r="E165" s="101"/>
      <c r="F165" s="61">
        <v>14635.56791883056</v>
      </c>
      <c r="G165" s="61">
        <v>531.43252116943972</v>
      </c>
      <c r="H165" s="61">
        <v>15167.00044</v>
      </c>
      <c r="I165" s="101"/>
      <c r="J165" s="290">
        <v>32462.818113564557</v>
      </c>
      <c r="K165" s="290">
        <v>566.69190645146114</v>
      </c>
      <c r="L165" s="290">
        <v>33029.510020016016</v>
      </c>
    </row>
    <row r="166" spans="1:12" ht="12" customHeight="1" x14ac:dyDescent="0.2">
      <c r="A166" s="90">
        <v>2004</v>
      </c>
      <c r="B166" s="67">
        <v>14834.180091189013</v>
      </c>
      <c r="C166" s="67">
        <v>172.54503302717967</v>
      </c>
      <c r="D166" s="67">
        <v>15006.725124216195</v>
      </c>
      <c r="E166" s="101"/>
      <c r="F166" s="61">
        <v>17759.134813933939</v>
      </c>
      <c r="G166" s="61">
        <v>1572.8656260660587</v>
      </c>
      <c r="H166" s="61">
        <v>19332.000439999996</v>
      </c>
      <c r="I166" s="101"/>
      <c r="J166" s="290">
        <v>32593.314905122952</v>
      </c>
      <c r="K166" s="290">
        <v>1745.4106590932383</v>
      </c>
      <c r="L166" s="290">
        <v>34338.725564216191</v>
      </c>
    </row>
    <row r="167" spans="1:12" ht="12" customHeight="1" x14ac:dyDescent="0.2">
      <c r="A167" s="90">
        <v>2005</v>
      </c>
      <c r="B167" s="67">
        <v>31921.402085751735</v>
      </c>
      <c r="C167" s="67">
        <v>167.24977071810167</v>
      </c>
      <c r="D167" s="67">
        <v>32088.651856469838</v>
      </c>
      <c r="E167" s="101"/>
      <c r="F167" s="61">
        <v>21545.123436394399</v>
      </c>
      <c r="G167" s="61">
        <v>1003.877003605601</v>
      </c>
      <c r="H167" s="61">
        <v>22549.00044</v>
      </c>
      <c r="I167" s="101"/>
      <c r="J167" s="290">
        <v>53466.525522146134</v>
      </c>
      <c r="K167" s="290">
        <v>1171.1267743237026</v>
      </c>
      <c r="L167" s="290">
        <v>54637.652296469838</v>
      </c>
    </row>
    <row r="168" spans="1:12" ht="12" customHeight="1" x14ac:dyDescent="0.2">
      <c r="A168" s="90">
        <v>2006</v>
      </c>
      <c r="B168" s="67">
        <v>22445.778497211715</v>
      </c>
      <c r="C168" s="67">
        <v>106.75148424089195</v>
      </c>
      <c r="D168" s="67">
        <v>22552.529981452604</v>
      </c>
      <c r="E168" s="101"/>
      <c r="F168" s="61">
        <v>16800.783644823241</v>
      </c>
      <c r="G168" s="61">
        <v>495.21679517675773</v>
      </c>
      <c r="H168" s="61">
        <v>17296.00044</v>
      </c>
      <c r="I168" s="101"/>
      <c r="J168" s="290">
        <v>39246.562142034956</v>
      </c>
      <c r="K168" s="290">
        <v>601.96827941764968</v>
      </c>
      <c r="L168" s="290">
        <v>39848.530421452604</v>
      </c>
    </row>
    <row r="169" spans="1:12" ht="12" customHeight="1" x14ac:dyDescent="0.2">
      <c r="A169" s="90">
        <v>2007</v>
      </c>
      <c r="B169" s="67">
        <v>15594.822547822281</v>
      </c>
      <c r="C169" s="67">
        <v>44.116323848502304</v>
      </c>
      <c r="D169" s="67">
        <v>15638.938871670784</v>
      </c>
      <c r="E169" s="101"/>
      <c r="F169" s="61">
        <v>16602.923332034054</v>
      </c>
      <c r="G169" s="61">
        <v>187.07710796594631</v>
      </c>
      <c r="H169" s="61">
        <v>16790.00044</v>
      </c>
      <c r="I169" s="101"/>
      <c r="J169" s="290">
        <v>32197.745879856335</v>
      </c>
      <c r="K169" s="290">
        <v>231.19343181444862</v>
      </c>
      <c r="L169" s="290">
        <v>32428.939311670783</v>
      </c>
    </row>
    <row r="170" spans="1:12" ht="12" customHeight="1" x14ac:dyDescent="0.2">
      <c r="A170" s="53">
        <v>2008</v>
      </c>
      <c r="B170" s="67">
        <v>16710.841855481813</v>
      </c>
      <c r="C170" s="67">
        <v>98.45221476938849</v>
      </c>
      <c r="D170" s="67">
        <v>16809.294070251202</v>
      </c>
      <c r="E170" s="101"/>
      <c r="F170" s="61">
        <v>16178.412460901205</v>
      </c>
      <c r="G170" s="61">
        <v>450.58797909879519</v>
      </c>
      <c r="H170" s="61">
        <v>16629.00044</v>
      </c>
      <c r="I170" s="101"/>
      <c r="J170" s="290">
        <v>32889.25431638302</v>
      </c>
      <c r="K170" s="290">
        <v>549.04019386818368</v>
      </c>
      <c r="L170" s="290">
        <v>33438.294510251202</v>
      </c>
    </row>
    <row r="171" spans="1:12" ht="12" customHeight="1" x14ac:dyDescent="0.2">
      <c r="A171" s="53">
        <v>2009</v>
      </c>
      <c r="B171" s="67">
        <v>21087.784742090975</v>
      </c>
      <c r="C171" s="67">
        <v>92.010077378440428</v>
      </c>
      <c r="D171" s="67">
        <v>21179.794819469415</v>
      </c>
      <c r="E171" s="101"/>
      <c r="F171" s="61">
        <v>16564.142587478556</v>
      </c>
      <c r="G171" s="61">
        <v>312.85785252144234</v>
      </c>
      <c r="H171" s="61">
        <v>16877.00044</v>
      </c>
      <c r="I171" s="101"/>
      <c r="J171" s="290">
        <v>37651.927329569531</v>
      </c>
      <c r="K171" s="290">
        <v>404.86792989988277</v>
      </c>
      <c r="L171" s="290">
        <v>38056.795259469414</v>
      </c>
    </row>
    <row r="172" spans="1:12" ht="12" customHeight="1" x14ac:dyDescent="0.2">
      <c r="A172" s="53">
        <v>2010</v>
      </c>
      <c r="B172" s="67">
        <v>22356.534562395307</v>
      </c>
      <c r="C172" s="67">
        <v>152.173578507755</v>
      </c>
      <c r="D172" s="67">
        <v>22508.708140903062</v>
      </c>
      <c r="E172" s="101"/>
      <c r="F172" s="61">
        <v>15007.552644640145</v>
      </c>
      <c r="G172" s="61">
        <v>289.44779535985384</v>
      </c>
      <c r="H172" s="61">
        <v>15297.00044</v>
      </c>
      <c r="I172" s="101"/>
      <c r="J172" s="290">
        <v>37364.087207035453</v>
      </c>
      <c r="K172" s="290">
        <v>441.62137386760884</v>
      </c>
      <c r="L172" s="290">
        <v>37805.708580903061</v>
      </c>
    </row>
    <row r="173" spans="1:12" ht="12" customHeight="1" x14ac:dyDescent="0.2">
      <c r="A173" s="53">
        <v>2011</v>
      </c>
      <c r="B173" s="67">
        <v>36020.612068713468</v>
      </c>
      <c r="C173" s="67">
        <v>41.073604766025937</v>
      </c>
      <c r="D173" s="67">
        <v>36061.685673479493</v>
      </c>
      <c r="E173" s="101"/>
      <c r="F173" s="61">
        <v>26509.603986572958</v>
      </c>
      <c r="G173" s="61">
        <v>366.39645342703977</v>
      </c>
      <c r="H173" s="61">
        <v>26876.000439999996</v>
      </c>
      <c r="I173" s="101"/>
      <c r="J173" s="290">
        <v>62530.216055286422</v>
      </c>
      <c r="K173" s="290">
        <v>407.47005819306571</v>
      </c>
      <c r="L173" s="290">
        <v>62937.686113479489</v>
      </c>
    </row>
    <row r="174" spans="1:12" ht="12" customHeight="1" x14ac:dyDescent="0.2">
      <c r="A174" s="53">
        <v>2012</v>
      </c>
      <c r="B174" s="67">
        <v>55216.849842856311</v>
      </c>
      <c r="C174" s="67">
        <v>132.30738359650888</v>
      </c>
      <c r="D174" s="67">
        <v>55349.157226452822</v>
      </c>
      <c r="E174" s="67"/>
      <c r="F174" s="67">
        <v>29652.337923050676</v>
      </c>
      <c r="G174" s="67">
        <v>608.66251694932441</v>
      </c>
      <c r="H174" s="67">
        <v>30261.00044</v>
      </c>
      <c r="I174" s="67"/>
      <c r="J174" s="67">
        <v>84869.187765906987</v>
      </c>
      <c r="K174" s="67">
        <v>740.9699005458333</v>
      </c>
      <c r="L174" s="67">
        <v>85610.157666452826</v>
      </c>
    </row>
    <row r="175" spans="1:12" ht="12" customHeight="1" x14ac:dyDescent="0.2">
      <c r="A175" s="53">
        <v>2013</v>
      </c>
      <c r="B175" s="67">
        <v>45317.929488244561</v>
      </c>
      <c r="C175" s="67">
        <v>115.05251341862538</v>
      </c>
      <c r="D175" s="67">
        <v>45432.982001663186</v>
      </c>
      <c r="E175" s="67"/>
      <c r="F175" s="67">
        <v>25421.259095124718</v>
      </c>
      <c r="G175" s="67">
        <v>930.74134487528283</v>
      </c>
      <c r="H175" s="67">
        <v>26352.00044</v>
      </c>
      <c r="I175" s="67"/>
      <c r="J175" s="67">
        <v>70739.18858336928</v>
      </c>
      <c r="K175" s="67">
        <v>1045.7938582939082</v>
      </c>
      <c r="L175" s="67">
        <v>71784.982441663189</v>
      </c>
    </row>
    <row r="176" spans="1:12" ht="12" customHeight="1" x14ac:dyDescent="0.2">
      <c r="A176" s="53">
        <v>2014</v>
      </c>
      <c r="B176" s="67">
        <v>15889.926281779073</v>
      </c>
      <c r="C176" s="67">
        <v>109.17905928714794</v>
      </c>
      <c r="D176" s="67">
        <v>15999.105341066221</v>
      </c>
      <c r="E176" s="67"/>
      <c r="F176" s="67">
        <v>8871.432932753989</v>
      </c>
      <c r="G176" s="67">
        <v>303.56750724601045</v>
      </c>
      <c r="H176" s="67">
        <v>9175.0004399999998</v>
      </c>
      <c r="I176" s="67"/>
      <c r="J176" s="67">
        <v>24761.359214533062</v>
      </c>
      <c r="K176" s="67">
        <v>412.74656653315839</v>
      </c>
      <c r="L176" s="67">
        <v>25174.105781066221</v>
      </c>
    </row>
    <row r="177" spans="1:12" ht="12" customHeight="1" x14ac:dyDescent="0.2">
      <c r="A177" s="53">
        <v>2015</v>
      </c>
      <c r="B177" s="67">
        <v>23679.549326875451</v>
      </c>
      <c r="C177" s="67">
        <v>160.9591188944944</v>
      </c>
      <c r="D177" s="67">
        <v>23840.508445769945</v>
      </c>
      <c r="E177" s="67"/>
      <c r="F177" s="67">
        <v>8697.9934143135852</v>
      </c>
      <c r="G177" s="67">
        <v>405.00702568641464</v>
      </c>
      <c r="H177" s="67">
        <v>9103.0004399999998</v>
      </c>
      <c r="I177" s="67"/>
      <c r="J177" s="67">
        <v>32377.542741189034</v>
      </c>
      <c r="K177" s="67">
        <v>565.96614458090903</v>
      </c>
      <c r="L177" s="67">
        <v>32943.508885769945</v>
      </c>
    </row>
    <row r="178" spans="1:12" ht="12" customHeight="1" x14ac:dyDescent="0.2">
      <c r="A178" s="53">
        <v>2016</v>
      </c>
      <c r="B178" s="67">
        <v>38911.245681444816</v>
      </c>
      <c r="C178" s="67">
        <v>109.01645374153577</v>
      </c>
      <c r="D178" s="67">
        <v>39020.262135186349</v>
      </c>
      <c r="E178" s="67"/>
      <c r="F178" s="67">
        <v>26649.960089088629</v>
      </c>
      <c r="G178" s="67">
        <v>547.04035091137177</v>
      </c>
      <c r="H178" s="67">
        <v>27197.00044</v>
      </c>
      <c r="I178" s="67"/>
      <c r="J178" s="67">
        <v>65561.205770533445</v>
      </c>
      <c r="K178" s="67">
        <v>656.05680465290754</v>
      </c>
      <c r="L178" s="67">
        <v>66217.262575186352</v>
      </c>
    </row>
    <row r="179" spans="1:12" ht="12" customHeight="1" x14ac:dyDescent="0.2">
      <c r="A179" s="53">
        <v>2017</v>
      </c>
      <c r="B179" s="67">
        <v>57701.193318457699</v>
      </c>
      <c r="C179" s="67">
        <v>327.72456906514083</v>
      </c>
      <c r="D179" s="67">
        <v>58028.917887522839</v>
      </c>
      <c r="E179" s="67"/>
      <c r="F179" s="67">
        <v>41953.000160000003</v>
      </c>
      <c r="G179" s="67">
        <v>997.00027999999986</v>
      </c>
      <c r="H179" s="67">
        <v>42950.000440000003</v>
      </c>
      <c r="I179" s="67"/>
      <c r="J179" s="67">
        <v>99654.193478457702</v>
      </c>
      <c r="K179" s="67">
        <v>1324.7248490651407</v>
      </c>
      <c r="L179" s="67">
        <v>100978.91832752284</v>
      </c>
    </row>
    <row r="180" spans="1:12" ht="12" customHeight="1" x14ac:dyDescent="0.2">
      <c r="A180" s="295">
        <v>2018</v>
      </c>
      <c r="B180" s="67">
        <v>44133.599100979904</v>
      </c>
      <c r="C180" s="67">
        <v>32.691268727958089</v>
      </c>
      <c r="D180" s="67">
        <v>44166.290369707858</v>
      </c>
      <c r="E180" s="67"/>
      <c r="F180" s="67">
        <v>28183.00016</v>
      </c>
      <c r="G180" s="67">
        <v>162.00028</v>
      </c>
      <c r="H180" s="67">
        <v>28345.00044</v>
      </c>
      <c r="I180" s="67"/>
      <c r="J180" s="67">
        <v>72316.5992609799</v>
      </c>
      <c r="K180" s="67">
        <v>194.69154872795809</v>
      </c>
      <c r="L180" s="67">
        <v>72511.290809707862</v>
      </c>
    </row>
    <row r="181" spans="1:12" ht="12" customHeight="1" x14ac:dyDescent="0.2">
      <c r="A181" s="295">
        <v>2019</v>
      </c>
      <c r="B181" s="67">
        <v>47396.086689108168</v>
      </c>
      <c r="C181" s="67">
        <v>251.48468873347457</v>
      </c>
      <c r="D181" s="67">
        <v>47647.571377841639</v>
      </c>
      <c r="E181" s="67"/>
      <c r="F181" s="67">
        <v>14439.00016</v>
      </c>
      <c r="G181" s="67">
        <v>371.00027999999992</v>
      </c>
      <c r="H181" s="67">
        <v>14810.00044</v>
      </c>
      <c r="I181" s="67"/>
      <c r="J181" s="67">
        <v>61835.086849108164</v>
      </c>
      <c r="K181" s="67">
        <v>622.48496873347449</v>
      </c>
      <c r="L181" s="67">
        <v>62457.571817841635</v>
      </c>
    </row>
    <row r="182" spans="1:12" ht="12" customHeight="1" x14ac:dyDescent="0.2">
      <c r="A182" s="295">
        <v>2020</v>
      </c>
      <c r="B182" s="67">
        <v>18141.370578570746</v>
      </c>
      <c r="C182" s="67">
        <v>12.131695876133371</v>
      </c>
      <c r="D182" s="67">
        <v>18153.502274446881</v>
      </c>
      <c r="E182" s="67"/>
      <c r="F182" s="67">
        <v>5422.0001600000005</v>
      </c>
      <c r="G182" s="67">
        <v>39.000280000000004</v>
      </c>
      <c r="H182" s="67">
        <v>5461.0004400000007</v>
      </c>
      <c r="I182" s="67"/>
      <c r="J182" s="67">
        <v>23563.370738570746</v>
      </c>
      <c r="K182" s="67">
        <v>51.131975876133374</v>
      </c>
      <c r="L182" s="67">
        <v>23614.50271444688</v>
      </c>
    </row>
    <row r="183" spans="1:12" ht="12" customHeight="1" x14ac:dyDescent="0.2">
      <c r="A183" s="295">
        <v>2021</v>
      </c>
      <c r="B183" s="67">
        <v>32617.230097691874</v>
      </c>
      <c r="C183" s="67">
        <v>106.38241901784443</v>
      </c>
      <c r="D183" s="67">
        <v>32723.612516709716</v>
      </c>
      <c r="E183" s="67"/>
      <c r="F183" s="67">
        <v>21587.00016</v>
      </c>
      <c r="G183" s="67">
        <v>289.00027999999998</v>
      </c>
      <c r="H183" s="67">
        <v>21876.00044</v>
      </c>
      <c r="I183" s="67"/>
      <c r="J183" s="67">
        <v>54204.230257691874</v>
      </c>
      <c r="K183" s="67">
        <v>395.3826990178444</v>
      </c>
      <c r="L183" s="67">
        <v>54599.612956709716</v>
      </c>
    </row>
    <row r="184" spans="1:12" ht="12" customHeight="1" x14ac:dyDescent="0.2">
      <c r="A184" s="295" t="s">
        <v>749</v>
      </c>
      <c r="B184" s="67">
        <v>37491.229529428412</v>
      </c>
      <c r="C184" s="67">
        <v>151.7704705715737</v>
      </c>
      <c r="D184" s="67">
        <v>37642.999999999993</v>
      </c>
      <c r="E184" s="67"/>
      <c r="F184" s="67">
        <v>37022.000159999996</v>
      </c>
      <c r="G184" s="67">
        <v>1126.00028</v>
      </c>
      <c r="H184" s="67">
        <v>38148.000439999996</v>
      </c>
      <c r="I184" s="67"/>
      <c r="J184" s="67">
        <v>74513.229689428408</v>
      </c>
      <c r="K184" s="67">
        <v>1277.7707505715737</v>
      </c>
      <c r="L184" s="67">
        <v>75791.000439999989</v>
      </c>
    </row>
    <row r="185" spans="1:12" ht="12" customHeight="1" x14ac:dyDescent="0.2">
      <c r="A185" s="295">
        <v>2023</v>
      </c>
      <c r="B185" s="130" t="s">
        <v>310</v>
      </c>
      <c r="C185" s="130" t="s">
        <v>310</v>
      </c>
      <c r="D185" s="130" t="s">
        <v>310</v>
      </c>
      <c r="E185" s="130"/>
      <c r="F185" s="130" t="s">
        <v>310</v>
      </c>
      <c r="G185" s="130" t="s">
        <v>310</v>
      </c>
      <c r="H185" s="130" t="s">
        <v>310</v>
      </c>
      <c r="I185" s="130"/>
      <c r="J185" s="130" t="s">
        <v>310</v>
      </c>
      <c r="K185" s="130" t="s">
        <v>310</v>
      </c>
      <c r="L185" s="130" t="s">
        <v>310</v>
      </c>
    </row>
    <row r="186" spans="1:12" ht="12" customHeight="1" x14ac:dyDescent="0.2">
      <c r="A186" s="207" t="s">
        <v>130</v>
      </c>
      <c r="B186" s="208"/>
      <c r="C186" s="208"/>
      <c r="D186" s="208"/>
      <c r="E186" s="208"/>
      <c r="F186" s="131">
        <v>3400</v>
      </c>
      <c r="G186" s="208"/>
      <c r="H186" s="208"/>
      <c r="I186" s="208"/>
      <c r="J186" s="208"/>
      <c r="K186" s="208"/>
      <c r="L186" s="208"/>
    </row>
    <row r="187" spans="1:12" ht="12" customHeight="1" x14ac:dyDescent="0.2">
      <c r="A187" s="209"/>
      <c r="B187" s="210"/>
      <c r="C187" s="210"/>
      <c r="D187" s="210"/>
      <c r="E187" s="210"/>
      <c r="F187" s="210"/>
      <c r="G187" s="210"/>
      <c r="H187" s="210"/>
      <c r="I187" s="210"/>
      <c r="J187" s="210"/>
      <c r="K187" s="210"/>
      <c r="L187" s="210"/>
    </row>
    <row r="188" spans="1:12" ht="12" customHeight="1" x14ac:dyDescent="0.25">
      <c r="A188" s="1006" t="s">
        <v>853</v>
      </c>
      <c r="B188" s="1006"/>
      <c r="C188" s="1006"/>
      <c r="D188" s="1006"/>
      <c r="E188" s="1006"/>
      <c r="F188" s="1006"/>
      <c r="G188" s="1006"/>
      <c r="H188" s="1006"/>
      <c r="I188" s="1006"/>
      <c r="J188" s="1006"/>
      <c r="K188" s="1006"/>
      <c r="L188" s="1006"/>
    </row>
    <row r="189" spans="1:12" ht="12" customHeight="1" x14ac:dyDescent="0.2">
      <c r="A189" s="53">
        <v>1981</v>
      </c>
      <c r="B189" s="67">
        <v>7649.2191015135741</v>
      </c>
      <c r="C189" s="67">
        <v>9556.0362227506066</v>
      </c>
      <c r="D189" s="67">
        <v>17205.255324264181</v>
      </c>
      <c r="E189" s="101"/>
      <c r="F189" s="61">
        <v>3661.0000600000003</v>
      </c>
      <c r="G189" s="61">
        <v>3960.0001200000002</v>
      </c>
      <c r="H189" s="61">
        <v>7621.0001800000009</v>
      </c>
      <c r="I189" s="101"/>
      <c r="J189" s="290">
        <v>11310.219161513574</v>
      </c>
      <c r="K189" s="290">
        <v>13516.036342750607</v>
      </c>
      <c r="L189" s="290">
        <v>24826.255504264183</v>
      </c>
    </row>
    <row r="190" spans="1:12" ht="12" customHeight="1" x14ac:dyDescent="0.2">
      <c r="A190" s="53">
        <v>1982</v>
      </c>
      <c r="B190" s="67">
        <v>2597.3224383829656</v>
      </c>
      <c r="C190" s="67">
        <v>7596.100875066164</v>
      </c>
      <c r="D190" s="67">
        <v>10193.423313449131</v>
      </c>
      <c r="E190" s="101"/>
      <c r="F190" s="61">
        <v>2326.0000600000003</v>
      </c>
      <c r="G190" s="61">
        <v>5271.0001200000006</v>
      </c>
      <c r="H190" s="61">
        <v>7597.0001800000009</v>
      </c>
      <c r="I190" s="101"/>
      <c r="J190" s="290">
        <v>4923.3224983829659</v>
      </c>
      <c r="K190" s="290">
        <v>12867.100995066165</v>
      </c>
      <c r="L190" s="290">
        <v>17790.423493449132</v>
      </c>
    </row>
    <row r="191" spans="1:12" ht="12" customHeight="1" x14ac:dyDescent="0.2">
      <c r="A191" s="53">
        <v>1983</v>
      </c>
      <c r="B191" s="67">
        <v>1849.5077970339594</v>
      </c>
      <c r="C191" s="67">
        <v>7810.2142137190876</v>
      </c>
      <c r="D191" s="67">
        <v>9659.7220107530466</v>
      </c>
      <c r="E191" s="101"/>
      <c r="F191" s="61">
        <v>1173.0000599999998</v>
      </c>
      <c r="G191" s="61">
        <v>4924.0001200000006</v>
      </c>
      <c r="H191" s="61">
        <v>6097.0001800000009</v>
      </c>
      <c r="I191" s="101"/>
      <c r="J191" s="290">
        <v>3022.5078570339592</v>
      </c>
      <c r="K191" s="290">
        <v>12734.214333719088</v>
      </c>
      <c r="L191" s="290">
        <v>15756.722190753047</v>
      </c>
    </row>
    <row r="192" spans="1:12" ht="12" customHeight="1" x14ac:dyDescent="0.2">
      <c r="A192" s="53">
        <v>1984</v>
      </c>
      <c r="B192" s="67">
        <v>2307.9093316395283</v>
      </c>
      <c r="C192" s="67">
        <v>6615.2415872875936</v>
      </c>
      <c r="D192" s="67">
        <v>8923.1509189271237</v>
      </c>
      <c r="E192" s="101"/>
      <c r="F192" s="61">
        <v>1356.0000599999998</v>
      </c>
      <c r="G192" s="61">
        <v>3858.0001200000002</v>
      </c>
      <c r="H192" s="61">
        <v>5214.00018</v>
      </c>
      <c r="I192" s="101"/>
      <c r="J192" s="290">
        <v>3663.9093916395282</v>
      </c>
      <c r="K192" s="290">
        <v>10473.241707287594</v>
      </c>
      <c r="L192" s="290">
        <v>14137.151098927123</v>
      </c>
    </row>
    <row r="193" spans="1:12" ht="12" customHeight="1" x14ac:dyDescent="0.2">
      <c r="A193" s="53">
        <v>1985</v>
      </c>
      <c r="B193" s="67">
        <v>2039.3871301925778</v>
      </c>
      <c r="C193" s="67">
        <v>5803.1119714956731</v>
      </c>
      <c r="D193" s="67">
        <v>7842.4991016882504</v>
      </c>
      <c r="E193" s="101"/>
      <c r="F193" s="61">
        <v>1435.0000599999998</v>
      </c>
      <c r="G193" s="61">
        <v>6139.0001200000006</v>
      </c>
      <c r="H193" s="61">
        <v>7574.0001800000009</v>
      </c>
      <c r="I193" s="101"/>
      <c r="J193" s="290">
        <v>3474.3871901925777</v>
      </c>
      <c r="K193" s="290">
        <v>11942.112091495674</v>
      </c>
      <c r="L193" s="290">
        <v>15416.499281688251</v>
      </c>
    </row>
    <row r="194" spans="1:12" ht="12" customHeight="1" x14ac:dyDescent="0.2">
      <c r="A194" s="53">
        <v>1986</v>
      </c>
      <c r="B194" s="67">
        <v>7531.1002446413713</v>
      </c>
      <c r="C194" s="67">
        <v>3292.7870606159613</v>
      </c>
      <c r="D194" s="67">
        <v>10823.887305257334</v>
      </c>
      <c r="E194" s="101"/>
      <c r="F194" s="61">
        <v>932.00005999999985</v>
      </c>
      <c r="G194" s="61">
        <v>5811.0001200000006</v>
      </c>
      <c r="H194" s="61">
        <v>6743.0001800000009</v>
      </c>
      <c r="I194" s="101"/>
      <c r="J194" s="290">
        <v>8463.1003046413716</v>
      </c>
      <c r="K194" s="290">
        <v>9103.7871806159619</v>
      </c>
      <c r="L194" s="290">
        <v>17566.887485257335</v>
      </c>
    </row>
    <row r="195" spans="1:12" ht="12" customHeight="1" x14ac:dyDescent="0.2">
      <c r="A195" s="53">
        <v>1987</v>
      </c>
      <c r="B195" s="67">
        <v>1401.2646934564182</v>
      </c>
      <c r="C195" s="67">
        <v>2749.8935187893167</v>
      </c>
      <c r="D195" s="67">
        <v>4151.1582122457348</v>
      </c>
      <c r="E195" s="101"/>
      <c r="F195" s="61">
        <v>1227.0000599999998</v>
      </c>
      <c r="G195" s="61">
        <v>6010.0001200000006</v>
      </c>
      <c r="H195" s="61">
        <v>7237.0001800000009</v>
      </c>
      <c r="I195" s="101"/>
      <c r="J195" s="290">
        <v>2628.264753456418</v>
      </c>
      <c r="K195" s="290">
        <v>8759.8936387893173</v>
      </c>
      <c r="L195" s="290">
        <v>11388.158392245736</v>
      </c>
    </row>
    <row r="196" spans="1:12" ht="12" customHeight="1" x14ac:dyDescent="0.2">
      <c r="A196" s="53">
        <v>1988</v>
      </c>
      <c r="B196" s="67">
        <v>2891.609084937505</v>
      </c>
      <c r="C196" s="67">
        <v>3334.8862525921186</v>
      </c>
      <c r="D196" s="67">
        <v>6226.4953375296227</v>
      </c>
      <c r="E196" s="101"/>
      <c r="F196" s="61">
        <v>1154.8455622857825</v>
      </c>
      <c r="G196" s="61">
        <v>5500.0297320033524</v>
      </c>
      <c r="H196" s="61">
        <v>6654.8752942891351</v>
      </c>
      <c r="I196" s="101"/>
      <c r="J196" s="290">
        <v>4046.4546472232878</v>
      </c>
      <c r="K196" s="290">
        <v>8834.9159845954709</v>
      </c>
      <c r="L196" s="290">
        <v>12881.370631818758</v>
      </c>
    </row>
    <row r="197" spans="1:12" ht="12" customHeight="1" x14ac:dyDescent="0.2">
      <c r="A197" s="53">
        <v>1989</v>
      </c>
      <c r="B197" s="67">
        <v>5047.610583984494</v>
      </c>
      <c r="C197" s="67">
        <v>3291.2283146251293</v>
      </c>
      <c r="D197" s="67">
        <v>8338.8388986096234</v>
      </c>
      <c r="E197" s="101"/>
      <c r="F197" s="61">
        <v>1526.4909194408435</v>
      </c>
      <c r="G197" s="61">
        <v>4207.5064493760283</v>
      </c>
      <c r="H197" s="61">
        <v>5733.997368816872</v>
      </c>
      <c r="I197" s="101"/>
      <c r="J197" s="290">
        <v>6574.1015034253378</v>
      </c>
      <c r="K197" s="290">
        <v>7498.7347640011576</v>
      </c>
      <c r="L197" s="290">
        <v>14072.836267426495</v>
      </c>
    </row>
    <row r="198" spans="1:12" ht="12" customHeight="1" x14ac:dyDescent="0.2">
      <c r="A198" s="53">
        <v>1990</v>
      </c>
      <c r="B198" s="67">
        <v>2212.2538525812824</v>
      </c>
      <c r="C198" s="67">
        <v>5994.8315349924815</v>
      </c>
      <c r="D198" s="67">
        <v>8207.0853875737648</v>
      </c>
      <c r="E198" s="101"/>
      <c r="F198" s="61">
        <v>1093.8930782400062</v>
      </c>
      <c r="G198" s="61">
        <v>5815.7323550934125</v>
      </c>
      <c r="H198" s="61">
        <v>6909.6254333334182</v>
      </c>
      <c r="I198" s="101"/>
      <c r="J198" s="290">
        <v>3306.1469308212886</v>
      </c>
      <c r="K198" s="290">
        <v>11810.563890085894</v>
      </c>
      <c r="L198" s="290">
        <v>15116.710820907183</v>
      </c>
    </row>
    <row r="199" spans="1:12" ht="12" customHeight="1" x14ac:dyDescent="0.2">
      <c r="A199" s="53">
        <v>1991</v>
      </c>
      <c r="B199" s="67">
        <v>1659.7678352681844</v>
      </c>
      <c r="C199" s="67">
        <v>4477.494628819044</v>
      </c>
      <c r="D199" s="67">
        <v>6137.2624640872282</v>
      </c>
      <c r="E199" s="101"/>
      <c r="F199" s="61">
        <v>747.90597194866064</v>
      </c>
      <c r="G199" s="61">
        <v>4644.9242333586226</v>
      </c>
      <c r="H199" s="61">
        <v>5392.830205307283</v>
      </c>
      <c r="I199" s="101"/>
      <c r="J199" s="290">
        <v>2407.673807216845</v>
      </c>
      <c r="K199" s="290">
        <v>9122.4188621776666</v>
      </c>
      <c r="L199" s="290">
        <v>11530.092669394511</v>
      </c>
    </row>
    <row r="200" spans="1:12" ht="12" customHeight="1" x14ac:dyDescent="0.2">
      <c r="A200" s="53">
        <v>1992</v>
      </c>
      <c r="B200" s="67">
        <v>3261.6601430649816</v>
      </c>
      <c r="C200" s="67">
        <v>605.79190134739611</v>
      </c>
      <c r="D200" s="67">
        <v>3867.4520444123782</v>
      </c>
      <c r="E200" s="101"/>
      <c r="F200" s="61">
        <v>1169.0295006058407</v>
      </c>
      <c r="G200" s="61">
        <v>3561.8977069196612</v>
      </c>
      <c r="H200" s="61">
        <v>4730.9272075255021</v>
      </c>
      <c r="I200" s="101"/>
      <c r="J200" s="290">
        <v>4430.6896436708221</v>
      </c>
      <c r="K200" s="290">
        <v>4167.6896082670573</v>
      </c>
      <c r="L200" s="290">
        <v>8598.3792519378803</v>
      </c>
    </row>
    <row r="201" spans="1:12" ht="12" customHeight="1" x14ac:dyDescent="0.2">
      <c r="A201" s="53">
        <v>1993</v>
      </c>
      <c r="B201" s="67">
        <v>3722.3686071915563</v>
      </c>
      <c r="C201" s="67">
        <v>456.67854396970597</v>
      </c>
      <c r="D201" s="67">
        <v>4179.0471511612623</v>
      </c>
      <c r="E201" s="101"/>
      <c r="F201" s="61">
        <v>2394.3271365468172</v>
      </c>
      <c r="G201" s="61">
        <v>4726.8801599670269</v>
      </c>
      <c r="H201" s="61">
        <v>7121.2072965138441</v>
      </c>
      <c r="I201" s="101"/>
      <c r="J201" s="290">
        <v>6116.6957437383735</v>
      </c>
      <c r="K201" s="290">
        <v>5183.5587039367329</v>
      </c>
      <c r="L201" s="290">
        <v>11300.254447675106</v>
      </c>
    </row>
    <row r="202" spans="1:12" ht="12" customHeight="1" x14ac:dyDescent="0.2">
      <c r="A202" s="53">
        <v>1994</v>
      </c>
      <c r="B202" s="67">
        <v>4642.6548585625796</v>
      </c>
      <c r="C202" s="67">
        <v>349.05909193892421</v>
      </c>
      <c r="D202" s="67">
        <v>4991.7139505015039</v>
      </c>
      <c r="E202" s="101"/>
      <c r="F202" s="61">
        <v>4376.1321517995884</v>
      </c>
      <c r="G202" s="61">
        <v>4204.0392047813866</v>
      </c>
      <c r="H202" s="61">
        <v>8580.171356580975</v>
      </c>
      <c r="I202" s="101"/>
      <c r="J202" s="290">
        <v>9018.7870103621681</v>
      </c>
      <c r="K202" s="290">
        <v>4553.0982967203108</v>
      </c>
      <c r="L202" s="290">
        <v>13571.885307082479</v>
      </c>
    </row>
    <row r="203" spans="1:12" ht="12" customHeight="1" x14ac:dyDescent="0.2">
      <c r="A203" s="53">
        <v>1995</v>
      </c>
      <c r="B203" s="67">
        <v>8276.9812364496756</v>
      </c>
      <c r="C203" s="67">
        <v>767.64266368430435</v>
      </c>
      <c r="D203" s="67">
        <v>9044.6239001339782</v>
      </c>
      <c r="E203" s="101"/>
      <c r="F203" s="61">
        <v>4217.780453244397</v>
      </c>
      <c r="G203" s="61">
        <v>4739.7229055612861</v>
      </c>
      <c r="H203" s="61">
        <v>8957.5033588056831</v>
      </c>
      <c r="I203" s="101"/>
      <c r="J203" s="290">
        <v>12494.761689694073</v>
      </c>
      <c r="K203" s="290">
        <v>5507.3655692455905</v>
      </c>
      <c r="L203" s="290">
        <v>18002.127258939661</v>
      </c>
    </row>
    <row r="204" spans="1:12" ht="12" customHeight="1" x14ac:dyDescent="0.2">
      <c r="A204" s="53">
        <v>1996</v>
      </c>
      <c r="B204" s="67">
        <v>10743.36236335797</v>
      </c>
      <c r="C204" s="67">
        <v>691.29328516107125</v>
      </c>
      <c r="D204" s="67">
        <v>11434.655648519041</v>
      </c>
      <c r="E204" s="101"/>
      <c r="F204" s="61">
        <v>5191.5273048554491</v>
      </c>
      <c r="G204" s="61">
        <v>7071.830575644386</v>
      </c>
      <c r="H204" s="61">
        <v>12263.357880499836</v>
      </c>
      <c r="I204" s="101"/>
      <c r="J204" s="290">
        <v>15934.889668213418</v>
      </c>
      <c r="K204" s="290">
        <v>7763.1238608054573</v>
      </c>
      <c r="L204" s="290">
        <v>23698.013529018877</v>
      </c>
    </row>
    <row r="205" spans="1:12" ht="12" customHeight="1" x14ac:dyDescent="0.2">
      <c r="A205" s="53">
        <v>1997</v>
      </c>
      <c r="B205" s="67">
        <v>8811.2128506229146</v>
      </c>
      <c r="C205" s="67">
        <v>191.5674920799438</v>
      </c>
      <c r="D205" s="67">
        <v>9002.7803427028593</v>
      </c>
      <c r="E205" s="101"/>
      <c r="F205" s="61">
        <v>13154.709674490916</v>
      </c>
      <c r="G205" s="61">
        <v>4361.0401081217433</v>
      </c>
      <c r="H205" s="61">
        <v>17515.74978261266</v>
      </c>
      <c r="I205" s="101"/>
      <c r="J205" s="290">
        <v>21965.92252511383</v>
      </c>
      <c r="K205" s="290">
        <v>4552.6076002016871</v>
      </c>
      <c r="L205" s="290">
        <v>26518.530125315519</v>
      </c>
    </row>
    <row r="206" spans="1:12" ht="12" customHeight="1" x14ac:dyDescent="0.2">
      <c r="A206" s="53">
        <v>1998</v>
      </c>
      <c r="B206" s="67">
        <v>2682.6494060722634</v>
      </c>
      <c r="C206" s="67">
        <v>4626.3094114408941</v>
      </c>
      <c r="D206" s="67">
        <v>7308.9588175131557</v>
      </c>
      <c r="E206" s="101"/>
      <c r="F206" s="61">
        <v>9265.9628699240056</v>
      </c>
      <c r="G206" s="61">
        <v>3831.1953442821118</v>
      </c>
      <c r="H206" s="61">
        <v>13097.158214206118</v>
      </c>
      <c r="I206" s="101"/>
      <c r="J206" s="290">
        <v>11948.612275996269</v>
      </c>
      <c r="K206" s="290">
        <v>8457.5047557230064</v>
      </c>
      <c r="L206" s="290">
        <v>20406.117031719274</v>
      </c>
    </row>
    <row r="207" spans="1:12" ht="12" customHeight="1" x14ac:dyDescent="0.2">
      <c r="A207" s="53">
        <v>1999</v>
      </c>
      <c r="B207" s="67">
        <v>5300.5321455845633</v>
      </c>
      <c r="C207" s="67">
        <v>10185.011078892141</v>
      </c>
      <c r="D207" s="67">
        <v>15485.543224476705</v>
      </c>
      <c r="E207" s="101"/>
      <c r="F207" s="61">
        <v>8015.6729828576672</v>
      </c>
      <c r="G207" s="61">
        <v>3042.4487352384449</v>
      </c>
      <c r="H207" s="61">
        <v>11058.121718096112</v>
      </c>
      <c r="I207" s="101"/>
      <c r="J207" s="290">
        <v>13316.20512844223</v>
      </c>
      <c r="K207" s="290">
        <v>13227.459814130587</v>
      </c>
      <c r="L207" s="290">
        <v>26543.664942572817</v>
      </c>
    </row>
    <row r="208" spans="1:12" ht="12" customHeight="1" x14ac:dyDescent="0.2">
      <c r="A208" s="53">
        <v>2000</v>
      </c>
      <c r="B208" s="67">
        <v>2770.4135000151109</v>
      </c>
      <c r="C208" s="67">
        <v>5015.0057747154278</v>
      </c>
      <c r="D208" s="67">
        <v>7785.4192747305406</v>
      </c>
      <c r="E208" s="101"/>
      <c r="F208" s="61">
        <v>5602.9328435410625</v>
      </c>
      <c r="G208" s="61">
        <v>4619.9914830128364</v>
      </c>
      <c r="H208" s="61">
        <v>10222.924326553899</v>
      </c>
      <c r="I208" s="101"/>
      <c r="J208" s="290">
        <v>8373.3463435561735</v>
      </c>
      <c r="K208" s="290">
        <v>9634.9972577282642</v>
      </c>
      <c r="L208" s="290">
        <v>18008.34360128444</v>
      </c>
    </row>
    <row r="209" spans="1:12" ht="12" customHeight="1" x14ac:dyDescent="0.2">
      <c r="A209" s="90">
        <v>2001</v>
      </c>
      <c r="B209" s="67">
        <v>5034.5445840670982</v>
      </c>
      <c r="C209" s="67">
        <v>468.8234454487565</v>
      </c>
      <c r="D209" s="67">
        <v>5503.3680295158538</v>
      </c>
      <c r="E209" s="101"/>
      <c r="F209" s="61">
        <v>3217.6973644412415</v>
      </c>
      <c r="G209" s="61">
        <v>7676.3610099253237</v>
      </c>
      <c r="H209" s="61">
        <v>10894.058374366565</v>
      </c>
      <c r="I209" s="101"/>
      <c r="J209" s="290">
        <v>8252.2419485083392</v>
      </c>
      <c r="K209" s="290">
        <v>8145.1844553740802</v>
      </c>
      <c r="L209" s="290">
        <v>16397.426403882419</v>
      </c>
    </row>
    <row r="210" spans="1:12" ht="12" customHeight="1" x14ac:dyDescent="0.2">
      <c r="A210" s="90">
        <v>2002</v>
      </c>
      <c r="B210" s="67">
        <v>1835.8333632016611</v>
      </c>
      <c r="C210" s="67">
        <v>3737.2618845277502</v>
      </c>
      <c r="D210" s="67">
        <v>5573.0952477294122</v>
      </c>
      <c r="E210" s="101"/>
      <c r="F210" s="61">
        <v>3241.5117694879509</v>
      </c>
      <c r="G210" s="61">
        <v>8669.3674931055775</v>
      </c>
      <c r="H210" s="61">
        <v>11910.879262593528</v>
      </c>
      <c r="I210" s="101"/>
      <c r="J210" s="290">
        <v>5077.345132689612</v>
      </c>
      <c r="K210" s="290">
        <v>12406.629377633328</v>
      </c>
      <c r="L210" s="290">
        <v>17483.97451032294</v>
      </c>
    </row>
    <row r="211" spans="1:12" ht="12" customHeight="1" x14ac:dyDescent="0.2">
      <c r="A211" s="90">
        <v>2003</v>
      </c>
      <c r="B211" s="67">
        <v>3248.8208983557943</v>
      </c>
      <c r="C211" s="67">
        <v>6120.5747773741823</v>
      </c>
      <c r="D211" s="67">
        <v>9369.3956757299766</v>
      </c>
      <c r="E211" s="101"/>
      <c r="F211" s="61">
        <v>6214.686743496195</v>
      </c>
      <c r="G211" s="61">
        <v>6316.5918516847705</v>
      </c>
      <c r="H211" s="61">
        <v>12531.278595180966</v>
      </c>
      <c r="I211" s="101"/>
      <c r="J211" s="290">
        <v>9463.5076418519893</v>
      </c>
      <c r="K211" s="290">
        <v>12437.166629058953</v>
      </c>
      <c r="L211" s="290">
        <v>21900.674270910942</v>
      </c>
    </row>
    <row r="212" spans="1:12" ht="12" customHeight="1" x14ac:dyDescent="0.2">
      <c r="A212" s="90">
        <v>2004</v>
      </c>
      <c r="B212" s="67">
        <v>2096.2234271846983</v>
      </c>
      <c r="C212" s="67">
        <v>4141.8516149728021</v>
      </c>
      <c r="D212" s="67">
        <v>6238.0750421574994</v>
      </c>
      <c r="E212" s="101"/>
      <c r="F212" s="61">
        <v>6668.2184015027733</v>
      </c>
      <c r="G212" s="61">
        <v>12106.645651399504</v>
      </c>
      <c r="H212" s="61">
        <v>18774.864052902278</v>
      </c>
      <c r="I212" s="101"/>
      <c r="J212" s="290">
        <v>8764.4418286874716</v>
      </c>
      <c r="K212" s="290">
        <v>16248.497266372306</v>
      </c>
      <c r="L212" s="290">
        <v>25012.939095059777</v>
      </c>
    </row>
    <row r="213" spans="1:12" ht="12" customHeight="1" x14ac:dyDescent="0.2">
      <c r="A213" s="90">
        <v>2005</v>
      </c>
      <c r="B213" s="67">
        <v>2772.6892817441476</v>
      </c>
      <c r="C213" s="67">
        <v>5146.4656829133337</v>
      </c>
      <c r="D213" s="67">
        <v>7919.1549646574804</v>
      </c>
      <c r="E213" s="101"/>
      <c r="F213" s="61">
        <v>4437.698769808886</v>
      </c>
      <c r="G213" s="61">
        <v>5138.1392210881177</v>
      </c>
      <c r="H213" s="61">
        <v>9575.8379908970037</v>
      </c>
      <c r="I213" s="101"/>
      <c r="J213" s="290">
        <v>7210.3880515530336</v>
      </c>
      <c r="K213" s="290">
        <v>10284.604904001451</v>
      </c>
      <c r="L213" s="290">
        <v>17494.992955554484</v>
      </c>
    </row>
    <row r="214" spans="1:12" ht="12" customHeight="1" x14ac:dyDescent="0.2">
      <c r="A214" s="90">
        <v>2006</v>
      </c>
      <c r="B214" s="67">
        <v>5440.4665216456942</v>
      </c>
      <c r="C214" s="67">
        <v>443.18769345124474</v>
      </c>
      <c r="D214" s="67">
        <v>5883.6542150969399</v>
      </c>
      <c r="E214" s="101"/>
      <c r="F214" s="61">
        <v>6520.5424770225309</v>
      </c>
      <c r="G214" s="61">
        <v>7612.0997348947149</v>
      </c>
      <c r="H214" s="61">
        <v>14132.642211917246</v>
      </c>
      <c r="I214" s="101"/>
      <c r="J214" s="290">
        <v>11961.008998668225</v>
      </c>
      <c r="K214" s="290">
        <v>8055.2874283459596</v>
      </c>
      <c r="L214" s="290">
        <v>20016.296427014186</v>
      </c>
    </row>
    <row r="215" spans="1:12" ht="12" customHeight="1" x14ac:dyDescent="0.2">
      <c r="A215" s="90">
        <v>2007</v>
      </c>
      <c r="B215" s="67">
        <v>5862.0697400955523</v>
      </c>
      <c r="C215" s="67">
        <v>174.33306165012345</v>
      </c>
      <c r="D215" s="67">
        <v>6036.4028017456749</v>
      </c>
      <c r="E215" s="101"/>
      <c r="F215" s="61">
        <v>8330.9701377548026</v>
      </c>
      <c r="G215" s="61">
        <v>3010.9387121509353</v>
      </c>
      <c r="H215" s="61">
        <v>11341.908849905738</v>
      </c>
      <c r="I215" s="101"/>
      <c r="J215" s="290">
        <v>14193.039877850355</v>
      </c>
      <c r="K215" s="290">
        <v>3185.2717738010588</v>
      </c>
      <c r="L215" s="290">
        <v>17378.311651651413</v>
      </c>
    </row>
    <row r="216" spans="1:12" ht="12" customHeight="1" x14ac:dyDescent="0.2">
      <c r="A216" s="53">
        <v>2008</v>
      </c>
      <c r="B216" s="67">
        <v>3619.1072575413109</v>
      </c>
      <c r="C216" s="67">
        <v>123.44806436934323</v>
      </c>
      <c r="D216" s="67">
        <v>3742.555321910655</v>
      </c>
      <c r="E216" s="101"/>
      <c r="F216" s="61">
        <v>8360.3466435973951</v>
      </c>
      <c r="G216" s="61">
        <v>7912.903536402604</v>
      </c>
      <c r="H216" s="61">
        <v>16273.250179999999</v>
      </c>
      <c r="I216" s="101"/>
      <c r="J216" s="290">
        <v>11979.453901138706</v>
      </c>
      <c r="K216" s="290">
        <v>8036.3516007719472</v>
      </c>
      <c r="L216" s="290">
        <v>20015.805501910654</v>
      </c>
    </row>
    <row r="217" spans="1:12" ht="12" customHeight="1" x14ac:dyDescent="0.2">
      <c r="A217" s="53">
        <v>2009</v>
      </c>
      <c r="B217" s="67">
        <v>1270.9052521983403</v>
      </c>
      <c r="C217" s="67">
        <v>46.965821268611307</v>
      </c>
      <c r="D217" s="67">
        <v>1317.8710734669521</v>
      </c>
      <c r="E217" s="101"/>
      <c r="F217" s="61">
        <v>3769.7421018161403</v>
      </c>
      <c r="G217" s="61">
        <v>2217.6628400886211</v>
      </c>
      <c r="H217" s="61">
        <v>5987.4049419047615</v>
      </c>
      <c r="I217" s="101"/>
      <c r="J217" s="290">
        <v>5040.6473540144807</v>
      </c>
      <c r="K217" s="290">
        <v>2264.6286613572324</v>
      </c>
      <c r="L217" s="290">
        <v>7305.2760153717136</v>
      </c>
    </row>
    <row r="218" spans="1:12" ht="12" customHeight="1" x14ac:dyDescent="0.2">
      <c r="A218" s="53">
        <v>2010</v>
      </c>
      <c r="B218" s="67">
        <v>2825.2349533565921</v>
      </c>
      <c r="C218" s="67">
        <v>119.01185541903669</v>
      </c>
      <c r="D218" s="67">
        <v>2944.2468087756279</v>
      </c>
      <c r="E218" s="101"/>
      <c r="F218" s="61">
        <v>5176.8007859197924</v>
      </c>
      <c r="G218" s="61">
        <v>3971.0517750325894</v>
      </c>
      <c r="H218" s="61">
        <v>9147.8525609523822</v>
      </c>
      <c r="I218" s="101"/>
      <c r="J218" s="290">
        <v>8002.0357392763844</v>
      </c>
      <c r="K218" s="290">
        <v>4090.0636304516261</v>
      </c>
      <c r="L218" s="290">
        <v>12092.09936972801</v>
      </c>
    </row>
    <row r="219" spans="1:12" ht="12" customHeight="1" x14ac:dyDescent="0.2">
      <c r="A219" s="53">
        <v>2011</v>
      </c>
      <c r="B219" s="67">
        <v>4221.7821693245387</v>
      </c>
      <c r="C219" s="67">
        <v>91.473830927693598</v>
      </c>
      <c r="D219" s="67">
        <v>4313.2560002522314</v>
      </c>
      <c r="E219" s="101"/>
      <c r="F219" s="61">
        <v>5256.2069565517249</v>
      </c>
      <c r="G219" s="61">
        <v>1861.7932234482757</v>
      </c>
      <c r="H219" s="61">
        <v>7118.0001800000009</v>
      </c>
      <c r="I219" s="101"/>
      <c r="J219" s="290">
        <v>9477.9891258762636</v>
      </c>
      <c r="K219" s="290">
        <v>1953.2670543759693</v>
      </c>
      <c r="L219" s="290">
        <v>11431.256180252232</v>
      </c>
    </row>
    <row r="220" spans="1:12" ht="12" customHeight="1" x14ac:dyDescent="0.2">
      <c r="A220" s="53">
        <v>2012</v>
      </c>
      <c r="B220" s="67">
        <v>419.62853154261393</v>
      </c>
      <c r="C220" s="67">
        <v>28.859665723987746</v>
      </c>
      <c r="D220" s="67">
        <v>448.48819726660258</v>
      </c>
      <c r="E220" s="67"/>
      <c r="F220" s="67">
        <v>9200.6077296165186</v>
      </c>
      <c r="G220" s="67">
        <v>4382.3924503834814</v>
      </c>
      <c r="H220" s="67">
        <v>13583.000179999999</v>
      </c>
      <c r="I220" s="67"/>
      <c r="J220" s="67">
        <v>9620.2362611591325</v>
      </c>
      <c r="K220" s="67">
        <v>4411.2521161074692</v>
      </c>
      <c r="L220" s="67">
        <v>14031.488377266602</v>
      </c>
    </row>
    <row r="221" spans="1:12" ht="12" customHeight="1" x14ac:dyDescent="0.2">
      <c r="A221" s="53">
        <v>2013</v>
      </c>
      <c r="B221" s="67">
        <v>1771.4976868671101</v>
      </c>
      <c r="C221" s="67">
        <v>95.257393915383545</v>
      </c>
      <c r="D221" s="67">
        <v>1866.7550807824955</v>
      </c>
      <c r="E221" s="67"/>
      <c r="F221" s="67">
        <v>6279.5333933333332</v>
      </c>
      <c r="G221" s="67">
        <v>3607.4667866666668</v>
      </c>
      <c r="H221" s="67">
        <v>9887.0001799999991</v>
      </c>
      <c r="I221" s="67"/>
      <c r="J221" s="67">
        <v>8051.0310802004433</v>
      </c>
      <c r="K221" s="67">
        <v>3702.7241805820504</v>
      </c>
      <c r="L221" s="67">
        <v>11753.755260782495</v>
      </c>
    </row>
    <row r="222" spans="1:12" ht="12" customHeight="1" x14ac:dyDescent="0.2">
      <c r="A222" s="53">
        <v>2014</v>
      </c>
      <c r="B222" s="67">
        <v>1791.8842032150333</v>
      </c>
      <c r="C222" s="67">
        <v>54.651731302931694</v>
      </c>
      <c r="D222" s="67">
        <v>1846.5359345179659</v>
      </c>
      <c r="E222" s="67"/>
      <c r="F222" s="67">
        <v>6538.6806155555551</v>
      </c>
      <c r="G222" s="67">
        <v>2639.3195644444445</v>
      </c>
      <c r="H222" s="67">
        <v>9178.0001799999991</v>
      </c>
      <c r="I222" s="67"/>
      <c r="J222" s="67">
        <v>8330.5648187705883</v>
      </c>
      <c r="K222" s="67">
        <v>2693.9712957473762</v>
      </c>
      <c r="L222" s="67">
        <v>11024.536114517965</v>
      </c>
    </row>
    <row r="223" spans="1:12" ht="12" customHeight="1" x14ac:dyDescent="0.2">
      <c r="A223" s="53">
        <v>2015</v>
      </c>
      <c r="B223" s="67">
        <v>862.40654697882837</v>
      </c>
      <c r="C223" s="67">
        <v>1515.8853605517611</v>
      </c>
      <c r="D223" s="67">
        <v>2378.291907530589</v>
      </c>
      <c r="E223" s="67"/>
      <c r="F223" s="67">
        <v>4977.0000600000012</v>
      </c>
      <c r="G223" s="67">
        <v>2822.0001200000002</v>
      </c>
      <c r="H223" s="67">
        <v>7799.0001800000009</v>
      </c>
      <c r="I223" s="67"/>
      <c r="J223" s="67">
        <v>5839.4066069788296</v>
      </c>
      <c r="K223" s="67">
        <v>4337.8854805517612</v>
      </c>
      <c r="L223" s="67">
        <v>10177.29208753059</v>
      </c>
    </row>
    <row r="224" spans="1:12" ht="12" customHeight="1" x14ac:dyDescent="0.2">
      <c r="A224" s="53">
        <v>2016</v>
      </c>
      <c r="B224" s="67">
        <v>2248.1954298314813</v>
      </c>
      <c r="C224" s="67">
        <v>4092.7430224131476</v>
      </c>
      <c r="D224" s="67">
        <v>6340.9384522446308</v>
      </c>
      <c r="E224" s="67"/>
      <c r="F224" s="67">
        <v>10166.000059999998</v>
      </c>
      <c r="G224" s="67">
        <v>4154.0001200000006</v>
      </c>
      <c r="H224" s="67">
        <v>14320.000179999999</v>
      </c>
      <c r="I224" s="67"/>
      <c r="J224" s="67">
        <v>12414.19548983148</v>
      </c>
      <c r="K224" s="67">
        <v>8246.7431424131482</v>
      </c>
      <c r="L224" s="67">
        <v>20660.93863224463</v>
      </c>
    </row>
    <row r="225" spans="1:12" ht="12" customHeight="1" x14ac:dyDescent="0.2">
      <c r="A225" s="53">
        <v>2017</v>
      </c>
      <c r="B225" s="67">
        <v>11635.837757066256</v>
      </c>
      <c r="C225" s="67">
        <v>206.94633479278582</v>
      </c>
      <c r="D225" s="67">
        <v>11842.784091859041</v>
      </c>
      <c r="E225" s="67"/>
      <c r="F225" s="67">
        <v>9347.0000599999985</v>
      </c>
      <c r="G225" s="67">
        <v>4823.0001200000006</v>
      </c>
      <c r="H225" s="67">
        <v>14170.000179999999</v>
      </c>
      <c r="I225" s="67"/>
      <c r="J225" s="67">
        <v>20982.837817066255</v>
      </c>
      <c r="K225" s="67">
        <v>5029.9464547927864</v>
      </c>
      <c r="L225" s="67">
        <v>26012.78427185904</v>
      </c>
    </row>
    <row r="226" spans="1:12" ht="12" customHeight="1" x14ac:dyDescent="0.2">
      <c r="A226" s="295">
        <v>2018</v>
      </c>
      <c r="B226" s="67">
        <v>9742.1412479169867</v>
      </c>
      <c r="C226" s="67">
        <v>210.68470179443011</v>
      </c>
      <c r="D226" s="67">
        <v>9952.8259497114177</v>
      </c>
      <c r="E226" s="67"/>
      <c r="F226" s="67">
        <v>6486.0000600000003</v>
      </c>
      <c r="G226" s="67">
        <v>3325.0001200000002</v>
      </c>
      <c r="H226" s="67">
        <v>9811.0001800000009</v>
      </c>
      <c r="I226" s="67"/>
      <c r="J226" s="67">
        <v>16228.141307916987</v>
      </c>
      <c r="K226" s="67">
        <v>3535.6848217944303</v>
      </c>
      <c r="L226" s="67">
        <v>19763.826129711419</v>
      </c>
    </row>
    <row r="227" spans="1:12" ht="12" customHeight="1" x14ac:dyDescent="0.2">
      <c r="A227" s="295">
        <v>2019</v>
      </c>
      <c r="B227" s="67">
        <v>9146.9764718986371</v>
      </c>
      <c r="C227" s="67">
        <v>75.360100874807586</v>
      </c>
      <c r="D227" s="67">
        <v>9222.3365727734454</v>
      </c>
      <c r="E227" s="67"/>
      <c r="F227" s="67">
        <v>6703.0000600000003</v>
      </c>
      <c r="G227" s="67">
        <v>1236.0001199999999</v>
      </c>
      <c r="H227" s="67">
        <v>7939.00018</v>
      </c>
      <c r="I227" s="67"/>
      <c r="J227" s="67">
        <v>15849.976531898637</v>
      </c>
      <c r="K227" s="67">
        <v>1311.3602208748075</v>
      </c>
      <c r="L227" s="67">
        <v>17161.336752773444</v>
      </c>
    </row>
    <row r="228" spans="1:12" ht="12" customHeight="1" x14ac:dyDescent="0.2">
      <c r="A228" s="295">
        <v>2020</v>
      </c>
      <c r="B228" s="67">
        <v>3514.6966466739104</v>
      </c>
      <c r="C228" s="67">
        <v>63.582588479224796</v>
      </c>
      <c r="D228" s="67">
        <v>3578.2792351531352</v>
      </c>
      <c r="E228" s="67"/>
      <c r="F228" s="67">
        <v>6163.0000600000003</v>
      </c>
      <c r="G228" s="67">
        <v>3387.0001200000002</v>
      </c>
      <c r="H228" s="67">
        <v>9550.0001800000009</v>
      </c>
      <c r="I228" s="67"/>
      <c r="J228" s="67">
        <v>9677.6967066739107</v>
      </c>
      <c r="K228" s="67">
        <v>3450.5827084792249</v>
      </c>
      <c r="L228" s="67">
        <v>13128.279415153136</v>
      </c>
    </row>
    <row r="229" spans="1:12" ht="12" customHeight="1" x14ac:dyDescent="0.2">
      <c r="A229" s="295">
        <v>2021</v>
      </c>
      <c r="B229" s="67">
        <v>1559.7334378793421</v>
      </c>
      <c r="C229" s="67">
        <v>35.456828084822973</v>
      </c>
      <c r="D229" s="67">
        <v>1595.1902659641637</v>
      </c>
      <c r="E229" s="67"/>
      <c r="F229" s="67">
        <v>7040.0000599999985</v>
      </c>
      <c r="G229" s="67">
        <v>2511.0001199999997</v>
      </c>
      <c r="H229" s="67">
        <v>9551.0001799999991</v>
      </c>
      <c r="I229" s="67"/>
      <c r="J229" s="67">
        <v>8599.7334978793406</v>
      </c>
      <c r="K229" s="67">
        <v>2546.4569480848227</v>
      </c>
      <c r="L229" s="67">
        <v>11146.190445964163</v>
      </c>
    </row>
    <row r="230" spans="1:12" ht="12" customHeight="1" x14ac:dyDescent="0.2">
      <c r="A230" s="295" t="s">
        <v>749</v>
      </c>
      <c r="B230" s="67">
        <v>1068.4948366150657</v>
      </c>
      <c r="C230" s="67">
        <v>1836.5051633849325</v>
      </c>
      <c r="D230" s="67">
        <v>2904.9999999999982</v>
      </c>
      <c r="E230" s="67"/>
      <c r="F230" s="67">
        <v>8963.0000600000003</v>
      </c>
      <c r="G230" s="67">
        <v>4419.0001200000006</v>
      </c>
      <c r="H230" s="67">
        <v>13382.000180000001</v>
      </c>
      <c r="I230" s="67"/>
      <c r="J230" s="67">
        <v>10031.494896615066</v>
      </c>
      <c r="K230" s="67">
        <v>6255.5052833849331</v>
      </c>
      <c r="L230" s="67">
        <v>16287.000179999999</v>
      </c>
    </row>
    <row r="231" spans="1:12" ht="12" customHeight="1" x14ac:dyDescent="0.2">
      <c r="A231" s="295">
        <v>2023</v>
      </c>
      <c r="B231" s="130" t="s">
        <v>310</v>
      </c>
      <c r="C231" s="130" t="s">
        <v>310</v>
      </c>
      <c r="D231" s="130" t="s">
        <v>310</v>
      </c>
      <c r="E231" s="130"/>
      <c r="F231" s="130" t="s">
        <v>310</v>
      </c>
      <c r="G231" s="130" t="s">
        <v>310</v>
      </c>
      <c r="H231" s="130" t="s">
        <v>310</v>
      </c>
      <c r="I231" s="130"/>
      <c r="J231" s="130" t="s">
        <v>310</v>
      </c>
      <c r="K231" s="130" t="s">
        <v>310</v>
      </c>
      <c r="L231" s="130" t="s">
        <v>310</v>
      </c>
    </row>
    <row r="232" spans="1:12" ht="12" customHeight="1" x14ac:dyDescent="0.2">
      <c r="A232" s="207" t="s">
        <v>130</v>
      </c>
      <c r="B232" s="208"/>
      <c r="C232" s="208"/>
      <c r="D232" s="208"/>
      <c r="E232" s="208"/>
      <c r="F232" s="208"/>
      <c r="G232" s="131">
        <v>7300</v>
      </c>
      <c r="H232" s="208"/>
      <c r="I232" s="208"/>
      <c r="J232" s="208"/>
      <c r="K232" s="208"/>
      <c r="L232" s="208"/>
    </row>
    <row r="233" spans="1:12" ht="12" customHeight="1" x14ac:dyDescent="0.2">
      <c r="A233" s="209"/>
      <c r="B233" s="210"/>
      <c r="C233" s="210"/>
      <c r="D233" s="210"/>
      <c r="E233" s="210"/>
      <c r="F233" s="210"/>
      <c r="G233" s="210"/>
      <c r="H233" s="210"/>
      <c r="I233" s="210"/>
      <c r="J233" s="210"/>
      <c r="K233" s="210"/>
      <c r="L233" s="210"/>
    </row>
    <row r="234" spans="1:12" ht="12" customHeight="1" x14ac:dyDescent="0.25">
      <c r="A234" s="1006" t="s">
        <v>854</v>
      </c>
      <c r="B234" s="1006"/>
      <c r="C234" s="1006"/>
      <c r="D234" s="1006"/>
      <c r="E234" s="1006"/>
      <c r="F234" s="1006"/>
      <c r="G234" s="1006"/>
      <c r="H234" s="1006"/>
      <c r="I234" s="1006"/>
      <c r="J234" s="1006"/>
      <c r="K234" s="1006"/>
      <c r="L234" s="1006"/>
    </row>
    <row r="235" spans="1:12" ht="12" customHeight="1" x14ac:dyDescent="0.2">
      <c r="A235" s="53">
        <v>1981</v>
      </c>
      <c r="B235" s="67">
        <v>25363.793521586413</v>
      </c>
      <c r="C235" s="67">
        <v>2752.7295953177131</v>
      </c>
      <c r="D235" s="67">
        <v>28116.523116904125</v>
      </c>
      <c r="E235" s="101"/>
      <c r="F235" s="61">
        <v>25875.760239999996</v>
      </c>
      <c r="G235" s="61">
        <v>1872.0004399999993</v>
      </c>
      <c r="H235" s="61">
        <v>27747.760679999996</v>
      </c>
      <c r="I235" s="101"/>
      <c r="J235" s="290">
        <v>51239.553761586409</v>
      </c>
      <c r="K235" s="290">
        <v>4624.7300353177125</v>
      </c>
      <c r="L235" s="290">
        <v>55864.283796904121</v>
      </c>
    </row>
    <row r="236" spans="1:12" ht="12" customHeight="1" x14ac:dyDescent="0.2">
      <c r="A236" s="53">
        <v>1982</v>
      </c>
      <c r="B236" s="67">
        <v>8734.0972744783903</v>
      </c>
      <c r="C236" s="67">
        <v>9915.731267294399</v>
      </c>
      <c r="D236" s="67">
        <v>18649.828541772789</v>
      </c>
      <c r="E236" s="101"/>
      <c r="F236" s="61">
        <v>15311.480219999994</v>
      </c>
      <c r="G236" s="61">
        <v>4597.0004600000002</v>
      </c>
      <c r="H236" s="61">
        <v>19908.480679999993</v>
      </c>
      <c r="I236" s="101"/>
      <c r="J236" s="290">
        <v>24045.577494478384</v>
      </c>
      <c r="K236" s="290">
        <v>14512.731727294398</v>
      </c>
      <c r="L236" s="290">
        <v>38558.309221772783</v>
      </c>
    </row>
    <row r="237" spans="1:12" ht="12" customHeight="1" x14ac:dyDescent="0.2">
      <c r="A237" s="53">
        <v>1983</v>
      </c>
      <c r="B237" s="67">
        <v>23331.069927836143</v>
      </c>
      <c r="C237" s="67">
        <v>16784.088116650688</v>
      </c>
      <c r="D237" s="67">
        <v>40115.158044486823</v>
      </c>
      <c r="E237" s="101"/>
      <c r="F237" s="61">
        <v>21913.400219999996</v>
      </c>
      <c r="G237" s="61">
        <v>7840.0004600000011</v>
      </c>
      <c r="H237" s="61">
        <v>29753.400679999999</v>
      </c>
      <c r="I237" s="101"/>
      <c r="J237" s="290">
        <v>45244.470147836138</v>
      </c>
      <c r="K237" s="290">
        <v>24624.088576650691</v>
      </c>
      <c r="L237" s="290">
        <v>69868.558724486822</v>
      </c>
    </row>
    <row r="238" spans="1:12" ht="12" customHeight="1" x14ac:dyDescent="0.2">
      <c r="A238" s="53">
        <v>1984</v>
      </c>
      <c r="B238" s="67">
        <v>29543.110543174203</v>
      </c>
      <c r="C238" s="67">
        <v>8169.5423660666347</v>
      </c>
      <c r="D238" s="67">
        <v>37712.652909240838</v>
      </c>
      <c r="E238" s="101"/>
      <c r="F238" s="61">
        <v>28197.040219999995</v>
      </c>
      <c r="G238" s="61">
        <v>7023.7004600000018</v>
      </c>
      <c r="H238" s="61">
        <v>35220.740679999995</v>
      </c>
      <c r="I238" s="101"/>
      <c r="J238" s="290">
        <v>57740.150763174199</v>
      </c>
      <c r="K238" s="290">
        <v>15193.242826066637</v>
      </c>
      <c r="L238" s="290">
        <v>72933.393589240834</v>
      </c>
    </row>
    <row r="239" spans="1:12" ht="12" customHeight="1" x14ac:dyDescent="0.2">
      <c r="A239" s="53">
        <v>1985</v>
      </c>
      <c r="B239" s="67">
        <v>25268.583417351056</v>
      </c>
      <c r="C239" s="67">
        <v>8631.1658142189299</v>
      </c>
      <c r="D239" s="67">
        <v>33899.749231569978</v>
      </c>
      <c r="E239" s="101"/>
      <c r="F239" s="61">
        <v>22167.360219999999</v>
      </c>
      <c r="G239" s="61">
        <v>6645.6004600000024</v>
      </c>
      <c r="H239" s="61">
        <v>28812.96068</v>
      </c>
      <c r="I239" s="101"/>
      <c r="J239" s="290">
        <v>47435.943637351054</v>
      </c>
      <c r="K239" s="290">
        <v>15276.766274218931</v>
      </c>
      <c r="L239" s="290">
        <v>62712.709911569982</v>
      </c>
    </row>
    <row r="240" spans="1:12" ht="12" customHeight="1" x14ac:dyDescent="0.2">
      <c r="A240" s="53">
        <v>1986</v>
      </c>
      <c r="B240" s="67">
        <v>21540.159829375832</v>
      </c>
      <c r="C240" s="67">
        <v>6636.1237085968241</v>
      </c>
      <c r="D240" s="67">
        <v>28176.283537972653</v>
      </c>
      <c r="E240" s="101"/>
      <c r="F240" s="61">
        <v>27279.200219999995</v>
      </c>
      <c r="G240" s="61">
        <v>8463.0004399999998</v>
      </c>
      <c r="H240" s="61">
        <v>35742.200659999995</v>
      </c>
      <c r="I240" s="101"/>
      <c r="J240" s="290">
        <v>48819.360049375828</v>
      </c>
      <c r="K240" s="290">
        <v>15099.124148596824</v>
      </c>
      <c r="L240" s="290">
        <v>63918.484197972648</v>
      </c>
    </row>
    <row r="241" spans="1:12" ht="12" customHeight="1" x14ac:dyDescent="0.2">
      <c r="A241" s="53">
        <v>1987</v>
      </c>
      <c r="B241" s="67">
        <v>25162.824356873622</v>
      </c>
      <c r="C241" s="67">
        <v>18504.202654144254</v>
      </c>
      <c r="D241" s="67">
        <v>43667.027011017868</v>
      </c>
      <c r="E241" s="101"/>
      <c r="F241" s="61">
        <v>32263.960219999994</v>
      </c>
      <c r="G241" s="61">
        <v>15937.000459999994</v>
      </c>
      <c r="H241" s="61">
        <v>48200.960679999989</v>
      </c>
      <c r="I241" s="101"/>
      <c r="J241" s="290">
        <v>57426.784576873615</v>
      </c>
      <c r="K241" s="290">
        <v>34441.203114144249</v>
      </c>
      <c r="L241" s="290">
        <v>91867.987691017857</v>
      </c>
    </row>
    <row r="242" spans="1:12" ht="12" customHeight="1" x14ac:dyDescent="0.2">
      <c r="A242" s="53">
        <v>1988</v>
      </c>
      <c r="B242" s="67">
        <v>30619.394617138583</v>
      </c>
      <c r="C242" s="67">
        <v>24658.430741223361</v>
      </c>
      <c r="D242" s="67">
        <v>55277.825358361952</v>
      </c>
      <c r="E242" s="101"/>
      <c r="F242" s="61">
        <v>28022.760219999996</v>
      </c>
      <c r="G242" s="61">
        <v>15713.000459999994</v>
      </c>
      <c r="H242" s="61">
        <v>43735.760679999992</v>
      </c>
      <c r="I242" s="101"/>
      <c r="J242" s="290">
        <v>58642.15483713858</v>
      </c>
      <c r="K242" s="290">
        <v>40371.431201223357</v>
      </c>
      <c r="L242" s="290">
        <v>99013.586038361944</v>
      </c>
    </row>
    <row r="243" spans="1:12" ht="12" customHeight="1" x14ac:dyDescent="0.2">
      <c r="A243" s="53">
        <v>1989</v>
      </c>
      <c r="B243" s="67">
        <v>33911.640404090729</v>
      </c>
      <c r="C243" s="67">
        <v>25633.96900570469</v>
      </c>
      <c r="D243" s="67">
        <v>59545.609409795434</v>
      </c>
      <c r="E243" s="101"/>
      <c r="F243" s="61">
        <v>53755.720219999996</v>
      </c>
      <c r="G243" s="61">
        <v>22831.000439999996</v>
      </c>
      <c r="H243" s="61">
        <v>76586.720659999992</v>
      </c>
      <c r="I243" s="101"/>
      <c r="J243" s="290">
        <v>87667.360624090725</v>
      </c>
      <c r="K243" s="290">
        <v>48464.969445704686</v>
      </c>
      <c r="L243" s="290">
        <v>136132.33006979543</v>
      </c>
    </row>
    <row r="244" spans="1:12" ht="12" customHeight="1" x14ac:dyDescent="0.2">
      <c r="A244" s="53">
        <v>1990</v>
      </c>
      <c r="B244" s="67">
        <v>35150.794179006749</v>
      </c>
      <c r="C244" s="67">
        <v>30735.790708362481</v>
      </c>
      <c r="D244" s="67">
        <v>65886.58488736923</v>
      </c>
      <c r="E244" s="101"/>
      <c r="F244" s="61">
        <v>44439.640219999994</v>
      </c>
      <c r="G244" s="61">
        <v>28546.000439999996</v>
      </c>
      <c r="H244" s="61">
        <v>72985.64065999999</v>
      </c>
      <c r="I244" s="101"/>
      <c r="J244" s="290">
        <v>79590.434399006743</v>
      </c>
      <c r="K244" s="290">
        <v>59281.791148362478</v>
      </c>
      <c r="L244" s="290">
        <v>138872.22554736922</v>
      </c>
    </row>
    <row r="245" spans="1:12" ht="12" customHeight="1" x14ac:dyDescent="0.2">
      <c r="A245" s="53">
        <v>1991</v>
      </c>
      <c r="B245" s="67">
        <v>21613.678259159013</v>
      </c>
      <c r="C245" s="67">
        <v>13464.649978632733</v>
      </c>
      <c r="D245" s="67">
        <v>35078.328237791749</v>
      </c>
      <c r="E245" s="101"/>
      <c r="F245" s="61">
        <v>25928.160219999994</v>
      </c>
      <c r="G245" s="61">
        <v>17533.000439999996</v>
      </c>
      <c r="H245" s="61">
        <v>43461.160659999994</v>
      </c>
      <c r="I245" s="101"/>
      <c r="J245" s="290">
        <v>47541.838479159007</v>
      </c>
      <c r="K245" s="290">
        <v>30997.650418632729</v>
      </c>
      <c r="L245" s="290">
        <v>78539.488897791744</v>
      </c>
    </row>
    <row r="246" spans="1:12" ht="12" customHeight="1" x14ac:dyDescent="0.2">
      <c r="A246" s="53">
        <v>1992</v>
      </c>
      <c r="B246" s="67">
        <v>18722.133251939696</v>
      </c>
      <c r="C246" s="67">
        <v>11610.837152238046</v>
      </c>
      <c r="D246" s="67">
        <v>30332.970404177737</v>
      </c>
      <c r="E246" s="101"/>
      <c r="F246" s="61">
        <v>21103.160219999998</v>
      </c>
      <c r="G246" s="61">
        <v>12736.200439999999</v>
      </c>
      <c r="H246" s="61">
        <v>33839.360659999998</v>
      </c>
      <c r="I246" s="101"/>
      <c r="J246" s="290">
        <v>39825.293471939694</v>
      </c>
      <c r="K246" s="290">
        <v>24347.037592238044</v>
      </c>
      <c r="L246" s="290">
        <v>64172.331064177735</v>
      </c>
    </row>
    <row r="247" spans="1:12" ht="12" customHeight="1" x14ac:dyDescent="0.2">
      <c r="A247" s="53">
        <v>1993</v>
      </c>
      <c r="B247" s="67">
        <v>21885.377648728347</v>
      </c>
      <c r="C247" s="67">
        <v>7321.9892380430492</v>
      </c>
      <c r="D247" s="67">
        <v>29207.366886771393</v>
      </c>
      <c r="E247" s="101"/>
      <c r="F247" s="61">
        <v>26702.360219999995</v>
      </c>
      <c r="G247" s="61">
        <v>7946.0004400000025</v>
      </c>
      <c r="H247" s="61">
        <v>34648.360659999998</v>
      </c>
      <c r="I247" s="101"/>
      <c r="J247" s="290">
        <v>48587.737868728342</v>
      </c>
      <c r="K247" s="290">
        <v>15267.989678043052</v>
      </c>
      <c r="L247" s="290">
        <v>63855.727546771392</v>
      </c>
    </row>
    <row r="248" spans="1:12" ht="12" customHeight="1" x14ac:dyDescent="0.2">
      <c r="A248" s="53">
        <v>1994</v>
      </c>
      <c r="B248" s="67">
        <v>23517.34848498783</v>
      </c>
      <c r="C248" s="67">
        <v>12810.036802718518</v>
      </c>
      <c r="D248" s="67">
        <v>36327.38528770634</v>
      </c>
      <c r="E248" s="101"/>
      <c r="F248" s="61">
        <v>30644.080219999996</v>
      </c>
      <c r="G248" s="61">
        <v>12400.000440000003</v>
      </c>
      <c r="H248" s="61">
        <v>43044.08066</v>
      </c>
      <c r="I248" s="101"/>
      <c r="J248" s="290">
        <v>54161.428704987826</v>
      </c>
      <c r="K248" s="290">
        <v>25210.037242718521</v>
      </c>
      <c r="L248" s="290">
        <v>79371.46594770634</v>
      </c>
    </row>
    <row r="249" spans="1:12" ht="12" customHeight="1" x14ac:dyDescent="0.2">
      <c r="A249" s="53">
        <v>1995</v>
      </c>
      <c r="B249" s="67">
        <v>24995.806366729303</v>
      </c>
      <c r="C249" s="67">
        <v>13810.916680797178</v>
      </c>
      <c r="D249" s="67">
        <v>38806.723047526481</v>
      </c>
      <c r="E249" s="101"/>
      <c r="F249" s="61">
        <v>52538.600219999993</v>
      </c>
      <c r="G249" s="61">
        <v>18368.400439999994</v>
      </c>
      <c r="H249" s="61">
        <v>70907.000659999991</v>
      </c>
      <c r="I249" s="101"/>
      <c r="J249" s="290">
        <v>77534.406586729296</v>
      </c>
      <c r="K249" s="290">
        <v>32179.317120797172</v>
      </c>
      <c r="L249" s="290">
        <v>109713.72370752647</v>
      </c>
    </row>
    <row r="250" spans="1:12" ht="12" customHeight="1" x14ac:dyDescent="0.2">
      <c r="A250" s="53">
        <v>1996</v>
      </c>
      <c r="B250" s="67">
        <v>18209.933431644306</v>
      </c>
      <c r="C250" s="67">
        <v>12353.312939071449</v>
      </c>
      <c r="D250" s="67">
        <v>30563.246370715759</v>
      </c>
      <c r="E250" s="101"/>
      <c r="F250" s="61">
        <v>36539.800219999997</v>
      </c>
      <c r="G250" s="61">
        <v>24240.200439999997</v>
      </c>
      <c r="H250" s="61">
        <v>60780.000659999991</v>
      </c>
      <c r="I250" s="101"/>
      <c r="J250" s="290">
        <v>54749.733651644303</v>
      </c>
      <c r="K250" s="290">
        <v>36593.513379071446</v>
      </c>
      <c r="L250" s="290">
        <v>91343.247030715749</v>
      </c>
    </row>
    <row r="251" spans="1:12" ht="12" customHeight="1" x14ac:dyDescent="0.2">
      <c r="A251" s="53">
        <v>1997</v>
      </c>
      <c r="B251" s="67">
        <v>10958.998514972052</v>
      </c>
      <c r="C251" s="67">
        <v>4753.982288958905</v>
      </c>
      <c r="D251" s="67">
        <v>15712.980803930957</v>
      </c>
      <c r="E251" s="101"/>
      <c r="F251" s="61">
        <v>28057.000219999994</v>
      </c>
      <c r="G251" s="61">
        <v>24288.000439999993</v>
      </c>
      <c r="H251" s="61">
        <v>52345.000659999991</v>
      </c>
      <c r="I251" s="101"/>
      <c r="J251" s="290">
        <v>39015.998734972047</v>
      </c>
      <c r="K251" s="290">
        <v>29041.982728958897</v>
      </c>
      <c r="L251" s="290">
        <v>68057.981463930948</v>
      </c>
    </row>
    <row r="252" spans="1:12" ht="12" customHeight="1" x14ac:dyDescent="0.2">
      <c r="A252" s="53">
        <v>1998</v>
      </c>
      <c r="B252" s="67">
        <v>12282.808365281846</v>
      </c>
      <c r="C252" s="67">
        <v>7322.1189625370534</v>
      </c>
      <c r="D252" s="67">
        <v>19604.927327818899</v>
      </c>
      <c r="E252" s="101"/>
      <c r="F252" s="61">
        <v>38883.200219999999</v>
      </c>
      <c r="G252" s="61">
        <v>22920.800439999999</v>
      </c>
      <c r="H252" s="61">
        <v>61804.000659999998</v>
      </c>
      <c r="I252" s="101"/>
      <c r="J252" s="290">
        <v>51166.008585281845</v>
      </c>
      <c r="K252" s="290">
        <v>30242.919402537053</v>
      </c>
      <c r="L252" s="290">
        <v>81408.927987818897</v>
      </c>
    </row>
    <row r="253" spans="1:12" ht="12" customHeight="1" x14ac:dyDescent="0.2">
      <c r="A253" s="53">
        <v>1999</v>
      </c>
      <c r="B253" s="67">
        <v>23148.406504968683</v>
      </c>
      <c r="C253" s="67">
        <v>9331.548085742048</v>
      </c>
      <c r="D253" s="67">
        <v>32479.954590710724</v>
      </c>
      <c r="E253" s="101"/>
      <c r="F253" s="61">
        <v>52199.200219999992</v>
      </c>
      <c r="G253" s="61">
        <v>29527.800439999999</v>
      </c>
      <c r="H253" s="61">
        <v>81727.000659999991</v>
      </c>
      <c r="I253" s="101"/>
      <c r="J253" s="290">
        <v>75347.606724968675</v>
      </c>
      <c r="K253" s="290">
        <v>38859.348525742047</v>
      </c>
      <c r="L253" s="290">
        <v>114206.95525071071</v>
      </c>
    </row>
    <row r="254" spans="1:12" ht="12" customHeight="1" x14ac:dyDescent="0.2">
      <c r="A254" s="53">
        <v>2000</v>
      </c>
      <c r="B254" s="67">
        <v>15070.759794517817</v>
      </c>
      <c r="C254" s="67">
        <v>13677.377163149675</v>
      </c>
      <c r="D254" s="67">
        <v>28748.136957667499</v>
      </c>
      <c r="E254" s="101"/>
      <c r="F254" s="61">
        <v>29359.680219999998</v>
      </c>
      <c r="G254" s="61">
        <v>23157.100439999998</v>
      </c>
      <c r="H254" s="61">
        <v>52516.780659999997</v>
      </c>
      <c r="I254" s="101"/>
      <c r="J254" s="290">
        <v>44430.440014517815</v>
      </c>
      <c r="K254" s="290">
        <v>36834.477603149673</v>
      </c>
      <c r="L254" s="290">
        <v>81264.917617667496</v>
      </c>
    </row>
    <row r="255" spans="1:12" ht="12" customHeight="1" x14ac:dyDescent="0.2">
      <c r="A255" s="90">
        <v>2001</v>
      </c>
      <c r="B255" s="67">
        <v>23611.919822595279</v>
      </c>
      <c r="C255" s="67">
        <v>16470.143343151831</v>
      </c>
      <c r="D255" s="67">
        <v>40082.063165747095</v>
      </c>
      <c r="E255" s="101"/>
      <c r="F255" s="61">
        <v>56009.200219999992</v>
      </c>
      <c r="G255" s="61">
        <v>28986.800439999992</v>
      </c>
      <c r="H255" s="61">
        <v>84996.000659999991</v>
      </c>
      <c r="I255" s="101"/>
      <c r="J255" s="290">
        <v>79621.12004259527</v>
      </c>
      <c r="K255" s="290">
        <v>45456.943783151823</v>
      </c>
      <c r="L255" s="290">
        <v>125078.06382574709</v>
      </c>
    </row>
    <row r="256" spans="1:12" ht="12" customHeight="1" x14ac:dyDescent="0.2">
      <c r="A256" s="90">
        <v>2002</v>
      </c>
      <c r="B256" s="67">
        <v>26193.981988887652</v>
      </c>
      <c r="C256" s="67">
        <v>14267.261203004236</v>
      </c>
      <c r="D256" s="67">
        <v>40461.243191891888</v>
      </c>
      <c r="E256" s="101"/>
      <c r="F256" s="61">
        <v>48612.240219999992</v>
      </c>
      <c r="G256" s="61">
        <v>35116.689566094297</v>
      </c>
      <c r="H256" s="61">
        <v>83728.92978609429</v>
      </c>
      <c r="I256" s="101"/>
      <c r="J256" s="290">
        <v>74806.222208887644</v>
      </c>
      <c r="K256" s="290">
        <v>49383.950769098534</v>
      </c>
      <c r="L256" s="290">
        <v>124190.17297798618</v>
      </c>
    </row>
    <row r="257" spans="1:12" ht="12" customHeight="1" x14ac:dyDescent="0.2">
      <c r="A257" s="90">
        <v>2003</v>
      </c>
      <c r="B257" s="67">
        <v>26476.704711312203</v>
      </c>
      <c r="C257" s="67">
        <v>10946.543368507391</v>
      </c>
      <c r="D257" s="67">
        <v>37423.24807981959</v>
      </c>
      <c r="E257" s="101"/>
      <c r="F257" s="61">
        <v>41018.814064792306</v>
      </c>
      <c r="G257" s="61">
        <v>17474.126681987324</v>
      </c>
      <c r="H257" s="61">
        <v>58492.940746779626</v>
      </c>
      <c r="I257" s="101"/>
      <c r="J257" s="290">
        <v>67495.518776104509</v>
      </c>
      <c r="K257" s="290">
        <v>28420.670050494715</v>
      </c>
      <c r="L257" s="290">
        <v>95916.188826599217</v>
      </c>
    </row>
    <row r="258" spans="1:12" ht="12" customHeight="1" x14ac:dyDescent="0.2">
      <c r="A258" s="90">
        <v>2004</v>
      </c>
      <c r="B258" s="67">
        <v>28078.137207778156</v>
      </c>
      <c r="C258" s="67">
        <v>8832.3125791698185</v>
      </c>
      <c r="D258" s="67">
        <v>36910.449786947967</v>
      </c>
      <c r="E258" s="101"/>
      <c r="F258" s="61">
        <v>54806.554614620705</v>
      </c>
      <c r="G258" s="61">
        <v>14348.887693184173</v>
      </c>
      <c r="H258" s="61">
        <v>69155.442307804886</v>
      </c>
      <c r="I258" s="101"/>
      <c r="J258" s="290">
        <v>82884.691822398861</v>
      </c>
      <c r="K258" s="290">
        <v>23181.200272353992</v>
      </c>
      <c r="L258" s="290">
        <v>106065.89209475285</v>
      </c>
    </row>
    <row r="259" spans="1:12" ht="12" customHeight="1" x14ac:dyDescent="0.2">
      <c r="A259" s="90">
        <v>2005</v>
      </c>
      <c r="B259" s="67">
        <v>25073.157489273792</v>
      </c>
      <c r="C259" s="67">
        <v>5542.4188180289784</v>
      </c>
      <c r="D259" s="67">
        <v>30615.576307302777</v>
      </c>
      <c r="E259" s="101"/>
      <c r="F259" s="61">
        <v>51920.016040393668</v>
      </c>
      <c r="G259" s="61">
        <v>9422.1715333528191</v>
      </c>
      <c r="H259" s="61">
        <v>61342.187573746487</v>
      </c>
      <c r="I259" s="101"/>
      <c r="J259" s="290">
        <v>76993.17352966746</v>
      </c>
      <c r="K259" s="290">
        <v>14964.590351381798</v>
      </c>
      <c r="L259" s="290">
        <v>91957.763881049264</v>
      </c>
    </row>
    <row r="260" spans="1:12" ht="12" customHeight="1" x14ac:dyDescent="0.2">
      <c r="A260" s="90">
        <v>2006</v>
      </c>
      <c r="B260" s="67">
        <v>45080.864266812452</v>
      </c>
      <c r="C260" s="67">
        <v>9881.9849919120716</v>
      </c>
      <c r="D260" s="67">
        <v>54962.849258724527</v>
      </c>
      <c r="E260" s="101"/>
      <c r="F260" s="61">
        <v>70826.79550426596</v>
      </c>
      <c r="G260" s="61">
        <v>13205.978894376738</v>
      </c>
      <c r="H260" s="61">
        <v>84032.774398642694</v>
      </c>
      <c r="I260" s="101"/>
      <c r="J260" s="290">
        <v>115907.65977107841</v>
      </c>
      <c r="K260" s="290">
        <v>23087.96388628881</v>
      </c>
      <c r="L260" s="290">
        <v>138995.62365736722</v>
      </c>
    </row>
    <row r="261" spans="1:12" ht="12" customHeight="1" x14ac:dyDescent="0.2">
      <c r="A261" s="90">
        <v>2007</v>
      </c>
      <c r="B261" s="67">
        <v>67647.738478790212</v>
      </c>
      <c r="C261" s="67">
        <v>10761.544177910164</v>
      </c>
      <c r="D261" s="67">
        <v>78409.282656700365</v>
      </c>
      <c r="E261" s="101"/>
      <c r="F261" s="61">
        <v>81843.629909872514</v>
      </c>
      <c r="G261" s="61">
        <v>12113.049554119363</v>
      </c>
      <c r="H261" s="61">
        <v>93956.679463991881</v>
      </c>
      <c r="I261" s="101"/>
      <c r="J261" s="290">
        <v>149491.36838866273</v>
      </c>
      <c r="K261" s="290">
        <v>22874.593732029527</v>
      </c>
      <c r="L261" s="290">
        <v>172365.96212069225</v>
      </c>
    </row>
    <row r="262" spans="1:12" ht="12" customHeight="1" x14ac:dyDescent="0.2">
      <c r="A262" s="53">
        <v>2008</v>
      </c>
      <c r="B262" s="67">
        <v>49872.769155976275</v>
      </c>
      <c r="C262" s="67">
        <v>9861.8348328322354</v>
      </c>
      <c r="D262" s="67">
        <v>59734.603988808507</v>
      </c>
      <c r="E262" s="101"/>
      <c r="F262" s="61">
        <v>53247.588870731299</v>
      </c>
      <c r="G262" s="61">
        <v>11538.134456398799</v>
      </c>
      <c r="H262" s="61">
        <v>64785.723327130094</v>
      </c>
      <c r="I262" s="101"/>
      <c r="J262" s="290">
        <v>103120.35802670757</v>
      </c>
      <c r="K262" s="290">
        <v>21399.969289231034</v>
      </c>
      <c r="L262" s="290">
        <v>124520.3273159386</v>
      </c>
    </row>
    <row r="263" spans="1:12" ht="12" customHeight="1" x14ac:dyDescent="0.2">
      <c r="A263" s="53">
        <v>2009</v>
      </c>
      <c r="B263" s="67">
        <v>35481.858994415299</v>
      </c>
      <c r="C263" s="67">
        <v>3743.6316463572239</v>
      </c>
      <c r="D263" s="67">
        <v>39225.490640772514</v>
      </c>
      <c r="E263" s="101"/>
      <c r="F263" s="61">
        <v>42310.304369193655</v>
      </c>
      <c r="G263" s="61">
        <v>6167.6837553093046</v>
      </c>
      <c r="H263" s="61">
        <v>48477.988124502961</v>
      </c>
      <c r="I263" s="101"/>
      <c r="J263" s="290">
        <v>77792.163363608954</v>
      </c>
      <c r="K263" s="290">
        <v>9911.3154016665285</v>
      </c>
      <c r="L263" s="290">
        <v>87703.478765275475</v>
      </c>
    </row>
    <row r="264" spans="1:12" ht="12" customHeight="1" x14ac:dyDescent="0.2">
      <c r="A264" s="53">
        <v>2010</v>
      </c>
      <c r="B264" s="67">
        <v>31598.156558649112</v>
      </c>
      <c r="C264" s="67">
        <v>3959.518783451017</v>
      </c>
      <c r="D264" s="67">
        <v>35557.675342100127</v>
      </c>
      <c r="E264" s="101"/>
      <c r="F264" s="61">
        <v>54530.655204859555</v>
      </c>
      <c r="G264" s="61">
        <v>5949.3454551404402</v>
      </c>
      <c r="H264" s="61">
        <v>60480.000659999998</v>
      </c>
      <c r="I264" s="101"/>
      <c r="J264" s="290">
        <v>86128.811763508667</v>
      </c>
      <c r="K264" s="290">
        <v>9908.8642385914573</v>
      </c>
      <c r="L264" s="290">
        <v>96037.676002100125</v>
      </c>
    </row>
    <row r="265" spans="1:12" ht="12" customHeight="1" x14ac:dyDescent="0.2">
      <c r="A265" s="53">
        <v>2011</v>
      </c>
      <c r="B265" s="67">
        <v>26857.998103735845</v>
      </c>
      <c r="C265" s="67">
        <v>4373.7596562005001</v>
      </c>
      <c r="D265" s="67">
        <v>31231.757759936343</v>
      </c>
      <c r="E265" s="101"/>
      <c r="F265" s="61">
        <v>47095.940125930509</v>
      </c>
      <c r="G265" s="61">
        <v>7249.0605340694838</v>
      </c>
      <c r="H265" s="61">
        <v>54345.000659999991</v>
      </c>
      <c r="I265" s="101"/>
      <c r="J265" s="290">
        <v>73953.938229666353</v>
      </c>
      <c r="K265" s="290">
        <v>11622.820190269984</v>
      </c>
      <c r="L265" s="290">
        <v>85576.758419936334</v>
      </c>
    </row>
    <row r="266" spans="1:12" ht="12" customHeight="1" x14ac:dyDescent="0.2">
      <c r="A266" s="53">
        <v>2012</v>
      </c>
      <c r="B266" s="67">
        <v>24116.25661749002</v>
      </c>
      <c r="C266" s="67">
        <v>3212.0025568773872</v>
      </c>
      <c r="D266" s="67">
        <v>27328.259174367398</v>
      </c>
      <c r="E266" s="67"/>
      <c r="F266" s="67">
        <v>44597.612721046164</v>
      </c>
      <c r="G266" s="67">
        <v>12132.887938953838</v>
      </c>
      <c r="H266" s="67">
        <v>56730.500660000005</v>
      </c>
      <c r="I266" s="67"/>
      <c r="J266" s="67">
        <v>68713.869338536184</v>
      </c>
      <c r="K266" s="67">
        <v>15344.890495831225</v>
      </c>
      <c r="L266" s="67">
        <v>84058.759834367404</v>
      </c>
    </row>
    <row r="267" spans="1:12" ht="12" customHeight="1" x14ac:dyDescent="0.2">
      <c r="A267" s="53">
        <v>2013</v>
      </c>
      <c r="B267" s="67">
        <v>22128.118725630637</v>
      </c>
      <c r="C267" s="67">
        <v>9896.8531881751023</v>
      </c>
      <c r="D267" s="67">
        <v>32024.971913805733</v>
      </c>
      <c r="E267" s="67"/>
      <c r="F267" s="67">
        <v>52082.585946424682</v>
      </c>
      <c r="G267" s="67">
        <v>6838.4147135753137</v>
      </c>
      <c r="H267" s="67">
        <v>58921.000659999998</v>
      </c>
      <c r="I267" s="67"/>
      <c r="J267" s="67">
        <v>74210.704672055319</v>
      </c>
      <c r="K267" s="67">
        <v>16735.267901750416</v>
      </c>
      <c r="L267" s="67">
        <v>90945.972573805731</v>
      </c>
    </row>
    <row r="268" spans="1:12" ht="12" customHeight="1" x14ac:dyDescent="0.2">
      <c r="A268" s="53">
        <v>2014</v>
      </c>
      <c r="B268" s="67">
        <v>10280.64980156648</v>
      </c>
      <c r="C268" s="67">
        <v>3203.5834565424302</v>
      </c>
      <c r="D268" s="67">
        <v>13484.233258108907</v>
      </c>
      <c r="E268" s="67"/>
      <c r="F268" s="67">
        <v>27382.252084614924</v>
      </c>
      <c r="G268" s="67">
        <v>4205.7485753850742</v>
      </c>
      <c r="H268" s="67">
        <v>31588.000659999998</v>
      </c>
      <c r="I268" s="67"/>
      <c r="J268" s="67">
        <v>37662.901886181404</v>
      </c>
      <c r="K268" s="67">
        <v>7409.3320319275044</v>
      </c>
      <c r="L268" s="67">
        <v>45072.233918108905</v>
      </c>
    </row>
    <row r="269" spans="1:12" ht="12" customHeight="1" x14ac:dyDescent="0.2">
      <c r="A269" s="53">
        <v>2015</v>
      </c>
      <c r="B269" s="67">
        <v>9813.0007584156047</v>
      </c>
      <c r="C269" s="67">
        <v>4341.0885987201636</v>
      </c>
      <c r="D269" s="67">
        <v>14154.089357135766</v>
      </c>
      <c r="E269" s="67"/>
      <c r="F269" s="67">
        <v>34554.15298473389</v>
      </c>
      <c r="G269" s="67">
        <v>7051.3476752661099</v>
      </c>
      <c r="H269" s="67">
        <v>41605.500659999998</v>
      </c>
      <c r="I269" s="67"/>
      <c r="J269" s="67">
        <v>44367.153743149494</v>
      </c>
      <c r="K269" s="67">
        <v>11392.436273986274</v>
      </c>
      <c r="L269" s="67">
        <v>55759.590017135764</v>
      </c>
    </row>
    <row r="270" spans="1:12" ht="12" customHeight="1" x14ac:dyDescent="0.2">
      <c r="A270" s="53">
        <v>2016</v>
      </c>
      <c r="B270" s="67">
        <v>10166.079301510166</v>
      </c>
      <c r="C270" s="67">
        <v>6138.4615926696897</v>
      </c>
      <c r="D270" s="67">
        <v>16304.540894179852</v>
      </c>
      <c r="E270" s="67"/>
      <c r="F270" s="67">
        <v>66509.502852092031</v>
      </c>
      <c r="G270" s="67">
        <v>9723.9978079079774</v>
      </c>
      <c r="H270" s="67">
        <v>76233.500660000005</v>
      </c>
      <c r="I270" s="67"/>
      <c r="J270" s="67">
        <v>76675.582153602198</v>
      </c>
      <c r="K270" s="67">
        <v>15862.459400577667</v>
      </c>
      <c r="L270" s="67">
        <v>92538.041554179857</v>
      </c>
    </row>
    <row r="271" spans="1:12" ht="12" customHeight="1" x14ac:dyDescent="0.2">
      <c r="A271" s="53">
        <v>2017</v>
      </c>
      <c r="B271" s="67">
        <v>38648.188702566695</v>
      </c>
      <c r="C271" s="67">
        <v>7476.3046973146356</v>
      </c>
      <c r="D271" s="67">
        <v>46124.493399881321</v>
      </c>
      <c r="E271" s="67"/>
      <c r="F271" s="67">
        <v>95596.000220000016</v>
      </c>
      <c r="G271" s="67">
        <v>13103.000440000005</v>
      </c>
      <c r="H271" s="67">
        <v>108699.00066000002</v>
      </c>
      <c r="I271" s="67"/>
      <c r="J271" s="67">
        <v>134244.18892256671</v>
      </c>
      <c r="K271" s="67">
        <v>20579.305137314641</v>
      </c>
      <c r="L271" s="67">
        <v>154823.49405988134</v>
      </c>
    </row>
    <row r="272" spans="1:12" ht="12" customHeight="1" x14ac:dyDescent="0.2">
      <c r="A272" s="295">
        <v>2018</v>
      </c>
      <c r="B272" s="67">
        <v>34689.051831376601</v>
      </c>
      <c r="C272" s="67">
        <v>9881.0642008170635</v>
      </c>
      <c r="D272" s="67">
        <v>44570.116032193662</v>
      </c>
      <c r="E272" s="67"/>
      <c r="F272" s="67">
        <v>63515.000219999994</v>
      </c>
      <c r="G272" s="67">
        <v>10339.000440000005</v>
      </c>
      <c r="H272" s="67">
        <v>73854.000660000005</v>
      </c>
      <c r="I272" s="67"/>
      <c r="J272" s="67">
        <v>98204.052051376595</v>
      </c>
      <c r="K272" s="67">
        <v>20220.064640817069</v>
      </c>
      <c r="L272" s="67">
        <v>118424.11669219367</v>
      </c>
    </row>
    <row r="273" spans="1:12" ht="12" customHeight="1" x14ac:dyDescent="0.2">
      <c r="A273" s="295">
        <v>2019</v>
      </c>
      <c r="B273" s="67">
        <v>27957.72618013608</v>
      </c>
      <c r="C273" s="67">
        <v>13082.237613630361</v>
      </c>
      <c r="D273" s="67">
        <v>41039.963793766452</v>
      </c>
      <c r="E273" s="67"/>
      <c r="F273" s="67">
        <v>51917.000219999994</v>
      </c>
      <c r="G273" s="67">
        <v>7164.0004399999998</v>
      </c>
      <c r="H273" s="67">
        <v>59081.000659999991</v>
      </c>
      <c r="I273" s="67"/>
      <c r="J273" s="67">
        <v>79874.726400136075</v>
      </c>
      <c r="K273" s="67">
        <v>20246.238053630361</v>
      </c>
      <c r="L273" s="67">
        <v>100120.96445376644</v>
      </c>
    </row>
    <row r="274" spans="1:12" ht="12" customHeight="1" x14ac:dyDescent="0.2">
      <c r="A274" s="295">
        <v>2020</v>
      </c>
      <c r="B274" s="67">
        <v>15413.160449555799</v>
      </c>
      <c r="C274" s="67">
        <v>6961.2412364415432</v>
      </c>
      <c r="D274" s="67">
        <v>22374.401685997349</v>
      </c>
      <c r="E274" s="67"/>
      <c r="F274" s="67">
        <v>37321.000219999994</v>
      </c>
      <c r="G274" s="67">
        <v>6465.0004399999998</v>
      </c>
      <c r="H274" s="67">
        <v>43786.000659999991</v>
      </c>
      <c r="I274" s="67"/>
      <c r="J274" s="67">
        <v>52734.160669555793</v>
      </c>
      <c r="K274" s="67">
        <v>13426.241676441543</v>
      </c>
      <c r="L274" s="67">
        <v>66160.40234599734</v>
      </c>
    </row>
    <row r="275" spans="1:12" ht="12" customHeight="1" x14ac:dyDescent="0.2">
      <c r="A275" s="295">
        <v>2021</v>
      </c>
      <c r="B275" s="67">
        <v>25500.40262138447</v>
      </c>
      <c r="C275" s="67">
        <v>11315.641492285875</v>
      </c>
      <c r="D275" s="67">
        <v>36816.044113670338</v>
      </c>
      <c r="E275" s="67"/>
      <c r="F275" s="67">
        <v>55870.000219999994</v>
      </c>
      <c r="G275" s="67">
        <v>7801.0004400000007</v>
      </c>
      <c r="H275" s="67">
        <v>63671.000659999998</v>
      </c>
      <c r="I275" s="67"/>
      <c r="J275" s="67">
        <v>81370.402841384464</v>
      </c>
      <c r="K275" s="67">
        <v>19116.641932285875</v>
      </c>
      <c r="L275" s="67">
        <v>100487.04477367034</v>
      </c>
    </row>
    <row r="276" spans="1:12" ht="12" customHeight="1" x14ac:dyDescent="0.2">
      <c r="A276" s="295" t="s">
        <v>749</v>
      </c>
      <c r="B276" s="67">
        <v>17984.82990678434</v>
      </c>
      <c r="C276" s="67">
        <v>10428.520073214957</v>
      </c>
      <c r="D276" s="67">
        <v>28413.349979999286</v>
      </c>
      <c r="E276" s="67"/>
      <c r="F276" s="67">
        <v>57953.000219999994</v>
      </c>
      <c r="G276" s="67">
        <v>10023.000440000007</v>
      </c>
      <c r="H276" s="67">
        <v>67976.000660000005</v>
      </c>
      <c r="I276" s="67"/>
      <c r="J276" s="67">
        <v>75937.830126784334</v>
      </c>
      <c r="K276" s="67">
        <v>20451.520513214964</v>
      </c>
      <c r="L276" s="67">
        <v>96389.350639999291</v>
      </c>
    </row>
    <row r="277" spans="1:12" ht="12" customHeight="1" x14ac:dyDescent="0.2">
      <c r="A277" s="295">
        <v>2023</v>
      </c>
      <c r="B277" s="130" t="s">
        <v>310</v>
      </c>
      <c r="C277" s="130" t="s">
        <v>310</v>
      </c>
      <c r="D277" s="130" t="s">
        <v>310</v>
      </c>
      <c r="E277" s="130"/>
      <c r="F277" s="130" t="s">
        <v>310</v>
      </c>
      <c r="G277" s="130" t="s">
        <v>310</v>
      </c>
      <c r="H277" s="130" t="s">
        <v>310</v>
      </c>
      <c r="I277" s="130"/>
      <c r="J277" s="130" t="s">
        <v>310</v>
      </c>
      <c r="K277" s="130" t="s">
        <v>310</v>
      </c>
      <c r="L277" s="130" t="s">
        <v>310</v>
      </c>
    </row>
    <row r="278" spans="1:12" ht="12" customHeight="1" x14ac:dyDescent="0.2">
      <c r="A278" s="207" t="s">
        <v>130</v>
      </c>
      <c r="B278" s="211"/>
      <c r="C278" s="211"/>
      <c r="D278" s="211"/>
      <c r="E278" s="211"/>
      <c r="F278" s="211"/>
      <c r="G278" s="211"/>
      <c r="H278" s="212"/>
      <c r="I278" s="211"/>
      <c r="J278" s="211"/>
      <c r="K278" s="211"/>
      <c r="L278" s="211"/>
    </row>
    <row r="279" spans="1:12" ht="12" customHeight="1" x14ac:dyDescent="0.2">
      <c r="A279" s="1065" t="s">
        <v>855</v>
      </c>
      <c r="B279" s="1065"/>
      <c r="C279" s="1065"/>
      <c r="D279" s="1065"/>
      <c r="E279" s="1065"/>
      <c r="F279" s="1065"/>
      <c r="G279" s="1065"/>
      <c r="H279" s="1065"/>
      <c r="I279" s="1065"/>
      <c r="J279" s="1065"/>
      <c r="K279" s="1065"/>
      <c r="L279" s="1065"/>
    </row>
    <row r="280" spans="1:12" ht="12" customHeight="1" x14ac:dyDescent="0.2">
      <c r="A280" s="979" t="s">
        <v>856</v>
      </c>
      <c r="B280" s="979"/>
      <c r="C280" s="979"/>
      <c r="D280" s="979"/>
      <c r="E280" s="979"/>
      <c r="F280" s="979"/>
      <c r="G280" s="979"/>
      <c r="H280" s="979"/>
      <c r="I280" s="979"/>
      <c r="J280" s="979"/>
      <c r="K280" s="979"/>
      <c r="L280" s="979"/>
    </row>
    <row r="281" spans="1:12" ht="12" customHeight="1" x14ac:dyDescent="0.2">
      <c r="A281" s="973" t="s">
        <v>857</v>
      </c>
      <c r="B281" s="973"/>
      <c r="C281" s="973"/>
      <c r="D281" s="973"/>
      <c r="E281" s="973"/>
      <c r="F281" s="973"/>
      <c r="G281" s="973"/>
      <c r="H281" s="973"/>
      <c r="I281" s="973"/>
      <c r="J281" s="973"/>
      <c r="K281" s="973"/>
      <c r="L281" s="973"/>
    </row>
    <row r="282" spans="1:12" ht="12" customHeight="1" x14ac:dyDescent="0.2">
      <c r="A282" s="973"/>
      <c r="B282" s="973"/>
      <c r="C282" s="973"/>
      <c r="D282" s="973"/>
      <c r="E282" s="973"/>
      <c r="F282" s="973"/>
      <c r="G282" s="973"/>
      <c r="H282" s="973"/>
      <c r="I282" s="973"/>
      <c r="J282" s="973"/>
      <c r="K282" s="973"/>
      <c r="L282" s="973"/>
    </row>
    <row r="283" spans="1:12" ht="36" customHeight="1" x14ac:dyDescent="0.2">
      <c r="A283" s="973" t="s">
        <v>858</v>
      </c>
      <c r="B283" s="973"/>
      <c r="C283" s="973"/>
      <c r="D283" s="973"/>
      <c r="E283" s="973"/>
      <c r="F283" s="973"/>
      <c r="G283" s="973"/>
      <c r="H283" s="973"/>
      <c r="I283" s="973"/>
      <c r="J283" s="973"/>
      <c r="K283" s="973"/>
      <c r="L283" s="973"/>
    </row>
    <row r="284" spans="1:12" ht="12" customHeight="1" x14ac:dyDescent="0.2">
      <c r="A284" s="973" t="s">
        <v>859</v>
      </c>
      <c r="B284" s="973"/>
      <c r="C284" s="973"/>
      <c r="D284" s="973"/>
      <c r="E284" s="973"/>
      <c r="F284" s="973"/>
      <c r="G284" s="973"/>
      <c r="H284" s="973"/>
      <c r="I284" s="973"/>
      <c r="J284" s="973"/>
      <c r="K284" s="973"/>
      <c r="L284" s="973"/>
    </row>
    <row r="285" spans="1:12" ht="11.25" customHeight="1" x14ac:dyDescent="0.2">
      <c r="A285" s="1066" t="s">
        <v>188</v>
      </c>
      <c r="B285" s="1066"/>
      <c r="C285" s="1066"/>
      <c r="D285" s="1066"/>
      <c r="E285" s="1066"/>
      <c r="F285" s="1066"/>
      <c r="G285" s="1066"/>
      <c r="H285" s="1066"/>
      <c r="I285" s="1066"/>
      <c r="J285" s="1066"/>
      <c r="K285" s="1066"/>
      <c r="L285" s="1066"/>
    </row>
    <row r="286" spans="1:12" ht="63.75" customHeight="1" x14ac:dyDescent="0.2">
      <c r="A286" s="973" t="s">
        <v>860</v>
      </c>
      <c r="B286" s="973"/>
      <c r="C286" s="973"/>
      <c r="D286" s="973"/>
      <c r="E286" s="973"/>
      <c r="F286" s="973"/>
      <c r="G286" s="973"/>
      <c r="H286" s="973"/>
      <c r="I286" s="973"/>
      <c r="J286" s="973"/>
      <c r="K286" s="973"/>
      <c r="L286" s="973"/>
    </row>
    <row r="287" spans="1:12" s="275" customFormat="1" ht="12" customHeight="1" x14ac:dyDescent="0.2">
      <c r="A287" s="243"/>
      <c r="B287" s="250"/>
      <c r="C287" s="250"/>
      <c r="D287" s="250"/>
      <c r="E287" s="250"/>
      <c r="F287" s="250"/>
      <c r="G287" s="250"/>
      <c r="H287" s="250"/>
      <c r="I287" s="250"/>
      <c r="J287" s="250"/>
      <c r="K287" s="250"/>
      <c r="L287" s="250"/>
    </row>
    <row r="292" spans="1:12" ht="24" customHeight="1" x14ac:dyDescent="0.2">
      <c r="A292" s="946" t="s">
        <v>861</v>
      </c>
      <c r="B292" s="946"/>
      <c r="C292" s="946"/>
      <c r="D292" s="946"/>
      <c r="E292" s="946"/>
      <c r="F292" s="946"/>
      <c r="G292" s="946"/>
      <c r="H292" s="946"/>
      <c r="I292" s="946"/>
      <c r="J292" s="946"/>
      <c r="K292" s="946"/>
      <c r="L292" s="946"/>
    </row>
    <row r="293" spans="1:12" ht="11.25" customHeight="1" x14ac:dyDescent="0.2">
      <c r="A293" s="957" t="s">
        <v>8</v>
      </c>
      <c r="B293" s="965" t="s">
        <v>847</v>
      </c>
      <c r="C293" s="965"/>
      <c r="D293" s="965"/>
      <c r="E293" s="822"/>
      <c r="F293" s="965" t="s">
        <v>111</v>
      </c>
      <c r="G293" s="965"/>
      <c r="H293" s="965"/>
      <c r="I293" s="822"/>
      <c r="J293" s="965" t="s">
        <v>848</v>
      </c>
      <c r="K293" s="965"/>
      <c r="L293" s="965"/>
    </row>
    <row r="294" spans="1:12" ht="11.25" customHeight="1" x14ac:dyDescent="0.2">
      <c r="A294" s="939"/>
      <c r="B294" s="355" t="s">
        <v>119</v>
      </c>
      <c r="C294" s="355" t="s">
        <v>307</v>
      </c>
      <c r="D294" s="2" t="s">
        <v>115</v>
      </c>
      <c r="E294" s="2"/>
      <c r="F294" s="355" t="s">
        <v>119</v>
      </c>
      <c r="G294" s="355" t="s">
        <v>307</v>
      </c>
      <c r="H294" s="2" t="s">
        <v>115</v>
      </c>
      <c r="I294" s="2"/>
      <c r="J294" s="355" t="s">
        <v>119</v>
      </c>
      <c r="K294" s="355" t="s">
        <v>307</v>
      </c>
      <c r="L294" s="2" t="s">
        <v>115</v>
      </c>
    </row>
    <row r="295" spans="1:12" ht="11.25" customHeight="1" x14ac:dyDescent="0.2">
      <c r="A295" s="944" t="str">
        <f>A4</f>
        <v>Strait of Juan de Fuca</v>
      </c>
      <c r="B295" s="944"/>
      <c r="C295" s="944"/>
      <c r="D295" s="944"/>
      <c r="E295" s="944"/>
      <c r="F295" s="944"/>
      <c r="G295" s="944"/>
      <c r="H295" s="944"/>
      <c r="I295" s="944"/>
      <c r="J295" s="944"/>
      <c r="K295" s="944"/>
      <c r="L295" s="944"/>
    </row>
    <row r="296" spans="1:12" ht="11.25" customHeight="1" x14ac:dyDescent="0.2">
      <c r="A296" s="63" t="s">
        <v>44</v>
      </c>
      <c r="B296" s="61">
        <f>AVERAGE(B5:B9)</f>
        <v>58.41872445906953</v>
      </c>
      <c r="C296" s="61">
        <f>AVERAGE(C5:C9)</f>
        <v>128.73262335185015</v>
      </c>
      <c r="D296" s="61">
        <f>AVERAGE(D5:D9)</f>
        <v>187.15134781091956</v>
      </c>
      <c r="E296" s="61"/>
      <c r="F296" s="61">
        <f>AVERAGE(F5:F9)</f>
        <v>811.00005999999985</v>
      </c>
      <c r="G296" s="61">
        <f>AVERAGE(G5:G9)</f>
        <v>1449.8001199999997</v>
      </c>
      <c r="H296" s="61">
        <f>AVERAGE(H5:H9)</f>
        <v>2260.8001799999997</v>
      </c>
      <c r="I296" s="61"/>
      <c r="J296" s="61">
        <f>AVERAGE(J5:J9)</f>
        <v>869.41878445906934</v>
      </c>
      <c r="K296" s="61">
        <f>AVERAGE(K5:K9)</f>
        <v>1578.5327433518501</v>
      </c>
      <c r="L296" s="61">
        <f>AVERAGE(L5:L9)</f>
        <v>2447.9515278109197</v>
      </c>
    </row>
    <row r="297" spans="1:12" ht="11.25" customHeight="1" x14ac:dyDescent="0.2">
      <c r="A297" s="63" t="s">
        <v>45</v>
      </c>
      <c r="B297" s="61">
        <f>AVERAGE(B10:B14)</f>
        <v>258.17243638402681</v>
      </c>
      <c r="C297" s="61">
        <f>AVERAGE(C10:C14)</f>
        <v>323.31502105248006</v>
      </c>
      <c r="D297" s="61">
        <f>AVERAGE(D10:D14)</f>
        <v>581.48745743650704</v>
      </c>
      <c r="E297" s="61"/>
      <c r="F297" s="61">
        <f>AVERAGE(F10:F14)</f>
        <v>2463.2698627200002</v>
      </c>
      <c r="G297" s="61">
        <f>AVERAGE(G10:G14)</f>
        <v>3308.3303172799997</v>
      </c>
      <c r="H297" s="61">
        <f>AVERAGE(H10:H14)</f>
        <v>5771.6001800000004</v>
      </c>
      <c r="I297" s="61"/>
      <c r="J297" s="61">
        <f>AVERAGE(J10:J14)</f>
        <v>2721.4422991040274</v>
      </c>
      <c r="K297" s="61">
        <f>AVERAGE(K10:K14)</f>
        <v>3631.6453383324797</v>
      </c>
      <c r="L297" s="61">
        <f>AVERAGE(L10:L14)</f>
        <v>6353.0876374365062</v>
      </c>
    </row>
    <row r="298" spans="1:12" ht="11.25" customHeight="1" x14ac:dyDescent="0.2">
      <c r="A298" s="63" t="s">
        <v>46</v>
      </c>
      <c r="B298" s="61">
        <f>AVERAGE(B15:B19)</f>
        <v>97.35947581926284</v>
      </c>
      <c r="C298" s="61">
        <f t="shared" ref="C298:L298" si="2">AVERAGE(C15:C19)</f>
        <v>71.778880632510749</v>
      </c>
      <c r="D298" s="61">
        <f t="shared" si="2"/>
        <v>169.13835645177375</v>
      </c>
      <c r="E298" s="61"/>
      <c r="F298" s="61">
        <f t="shared" si="2"/>
        <v>1541.8093490211409</v>
      </c>
      <c r="G298" s="61">
        <f t="shared" si="2"/>
        <v>1167.9918309788586</v>
      </c>
      <c r="H298" s="61">
        <f t="shared" si="2"/>
        <v>2709.8011799999999</v>
      </c>
      <c r="I298" s="61"/>
      <c r="J298" s="61">
        <f t="shared" si="2"/>
        <v>1639.1688248404037</v>
      </c>
      <c r="K298" s="61">
        <f t="shared" si="2"/>
        <v>1239.7707116113695</v>
      </c>
      <c r="L298" s="61">
        <f t="shared" si="2"/>
        <v>2878.9395364517736</v>
      </c>
    </row>
    <row r="299" spans="1:12" ht="11.25" customHeight="1" x14ac:dyDescent="0.2">
      <c r="A299" s="63" t="s">
        <v>47</v>
      </c>
      <c r="B299" s="61">
        <f>AVERAGE(B20:B24)</f>
        <v>12.559017857285699</v>
      </c>
      <c r="C299" s="61">
        <f t="shared" ref="C299:L299" si="3">AVERAGE(C20:C24)</f>
        <v>11.558682064960749</v>
      </c>
      <c r="D299" s="61">
        <f t="shared" si="3"/>
        <v>24.117699922246267</v>
      </c>
      <c r="E299" s="61"/>
      <c r="F299" s="61">
        <f t="shared" si="3"/>
        <v>1982.04682</v>
      </c>
      <c r="G299" s="61">
        <f t="shared" si="3"/>
        <v>1491.1733599999998</v>
      </c>
      <c r="H299" s="61">
        <f t="shared" si="3"/>
        <v>3473.2201799999993</v>
      </c>
      <c r="I299" s="61"/>
      <c r="J299" s="61">
        <f t="shared" si="3"/>
        <v>1994.6058378572857</v>
      </c>
      <c r="K299" s="61">
        <f t="shared" si="3"/>
        <v>1502.7320420649608</v>
      </c>
      <c r="L299" s="61">
        <f t="shared" si="3"/>
        <v>3497.3378799222469</v>
      </c>
    </row>
    <row r="300" spans="1:12" ht="11.25" customHeight="1" x14ac:dyDescent="0.2">
      <c r="A300" s="63" t="s">
        <v>48</v>
      </c>
      <c r="B300" s="61">
        <f>AVERAGE(B25:B29)</f>
        <v>8.1066665829067919</v>
      </c>
      <c r="C300" s="61">
        <f>AVERAGE(C25:C29)</f>
        <v>8.9078515578824859</v>
      </c>
      <c r="D300" s="61">
        <f>AVERAGE(D25:D29)</f>
        <v>17.014518140789097</v>
      </c>
      <c r="E300" s="61"/>
      <c r="F300" s="61">
        <f>AVERAGE(F25:F29)</f>
        <v>2003.80006</v>
      </c>
      <c r="G300" s="61">
        <f>AVERAGE(G25:G29)</f>
        <v>2131.4001200000002</v>
      </c>
      <c r="H300" s="61">
        <f>AVERAGE(H25:H29)</f>
        <v>4135.2001799999998</v>
      </c>
      <c r="I300" s="61"/>
      <c r="J300" s="61">
        <f>AVERAGE(J25:J29)</f>
        <v>2011.9067265829065</v>
      </c>
      <c r="K300" s="61">
        <f>AVERAGE(K25:K29)</f>
        <v>2140.3079715578824</v>
      </c>
      <c r="L300" s="61">
        <f>AVERAGE(L25:L29)</f>
        <v>4152.2146981407886</v>
      </c>
    </row>
    <row r="301" spans="1:12" ht="11.25" customHeight="1" x14ac:dyDescent="0.2">
      <c r="A301" s="90" t="s">
        <v>49</v>
      </c>
      <c r="B301" s="61">
        <f>AVERAGE(B30:B34)</f>
        <v>11.87589860188873</v>
      </c>
      <c r="C301" s="61">
        <f t="shared" ref="C301:L301" si="4">AVERAGE(C30:C34)</f>
        <v>10.304376344642515</v>
      </c>
      <c r="D301" s="61">
        <f t="shared" si="4"/>
        <v>22.180274946531519</v>
      </c>
      <c r="E301" s="61"/>
      <c r="F301" s="61">
        <f t="shared" si="4"/>
        <v>1678.5623925222917</v>
      </c>
      <c r="G301" s="61">
        <f t="shared" si="4"/>
        <v>1442.1486852773853</v>
      </c>
      <c r="H301" s="61">
        <f t="shared" si="4"/>
        <v>3120.7110777996772</v>
      </c>
      <c r="I301" s="61" t="e">
        <f t="shared" si="4"/>
        <v>#DIV/0!</v>
      </c>
      <c r="J301" s="61">
        <f t="shared" si="4"/>
        <v>1690.438291124181</v>
      </c>
      <c r="K301" s="61">
        <f t="shared" si="4"/>
        <v>1452.4530616220277</v>
      </c>
      <c r="L301" s="61">
        <f t="shared" si="4"/>
        <v>3142.8913527462087</v>
      </c>
    </row>
    <row r="302" spans="1:12" ht="11.25" customHeight="1" x14ac:dyDescent="0.2">
      <c r="A302" s="90">
        <v>2011</v>
      </c>
      <c r="B302" s="61">
        <f t="shared" ref="B302:D312" si="5">B35</f>
        <v>12.391673124639965</v>
      </c>
      <c r="C302" s="61">
        <f t="shared" si="5"/>
        <v>9.9894551195193344</v>
      </c>
      <c r="D302" s="61">
        <f t="shared" si="5"/>
        <v>22.381128244159299</v>
      </c>
      <c r="E302" s="61"/>
      <c r="F302" s="61">
        <f t="shared" ref="F302:H312" si="6">F35</f>
        <v>2264.2507931628843</v>
      </c>
      <c r="G302" s="61">
        <f t="shared" si="6"/>
        <v>1836.7493868371157</v>
      </c>
      <c r="H302" s="61">
        <f t="shared" si="6"/>
        <v>4101.00018</v>
      </c>
      <c r="I302" s="61"/>
      <c r="J302" s="61">
        <f t="shared" ref="J302:L312" si="7">J35</f>
        <v>2276.6424662875243</v>
      </c>
      <c r="K302" s="61">
        <f t="shared" si="7"/>
        <v>1846.738841956635</v>
      </c>
      <c r="L302" s="61">
        <f t="shared" si="7"/>
        <v>4123.3813082441593</v>
      </c>
    </row>
    <row r="303" spans="1:12" ht="11.25" customHeight="1" x14ac:dyDescent="0.2">
      <c r="A303" s="90">
        <v>2012</v>
      </c>
      <c r="B303" s="61">
        <f t="shared" si="5"/>
        <v>10.215471523314136</v>
      </c>
      <c r="C303" s="61">
        <f t="shared" si="5"/>
        <v>13.080141258332333</v>
      </c>
      <c r="D303" s="61">
        <f t="shared" si="5"/>
        <v>23.295612781646014</v>
      </c>
      <c r="E303" s="61"/>
      <c r="F303" s="61">
        <f t="shared" si="6"/>
        <v>1853.9286771888972</v>
      </c>
      <c r="G303" s="61">
        <f t="shared" si="6"/>
        <v>2377.0715028111026</v>
      </c>
      <c r="H303" s="61">
        <f t="shared" si="6"/>
        <v>4231.00018</v>
      </c>
      <c r="I303" s="61"/>
      <c r="J303" s="61">
        <f t="shared" si="7"/>
        <v>1864.1441487122113</v>
      </c>
      <c r="K303" s="61">
        <f t="shared" si="7"/>
        <v>2390.151644069435</v>
      </c>
      <c r="L303" s="61">
        <f t="shared" si="7"/>
        <v>4254.295792781646</v>
      </c>
    </row>
    <row r="304" spans="1:12" ht="11.25" customHeight="1" x14ac:dyDescent="0.2">
      <c r="A304" s="90">
        <v>2013</v>
      </c>
      <c r="B304" s="61">
        <f t="shared" si="5"/>
        <v>11.757904681518085</v>
      </c>
      <c r="C304" s="61">
        <f t="shared" si="5"/>
        <v>12.371880402512033</v>
      </c>
      <c r="D304" s="61">
        <f t="shared" si="5"/>
        <v>24.129785084029209</v>
      </c>
      <c r="E304" s="61"/>
      <c r="F304" s="61">
        <f t="shared" si="6"/>
        <v>3103.9586418556983</v>
      </c>
      <c r="G304" s="61">
        <f t="shared" si="6"/>
        <v>3266.0415381443022</v>
      </c>
      <c r="H304" s="61">
        <f t="shared" si="6"/>
        <v>6370.0001800000009</v>
      </c>
      <c r="I304" s="61"/>
      <c r="J304" s="61">
        <f t="shared" si="7"/>
        <v>3115.7165465372163</v>
      </c>
      <c r="K304" s="61">
        <f t="shared" si="7"/>
        <v>3278.4134185468142</v>
      </c>
      <c r="L304" s="61">
        <f t="shared" si="7"/>
        <v>6394.1299650840301</v>
      </c>
    </row>
    <row r="305" spans="1:12" ht="11.25" customHeight="1" x14ac:dyDescent="0.2">
      <c r="A305" s="90">
        <v>2014</v>
      </c>
      <c r="B305" s="61">
        <f t="shared" si="5"/>
        <v>36.464082049683384</v>
      </c>
      <c r="C305" s="61">
        <f t="shared" si="5"/>
        <v>41.319205250117648</v>
      </c>
      <c r="D305" s="61">
        <f t="shared" si="5"/>
        <v>77.783287299800577</v>
      </c>
      <c r="E305" s="61"/>
      <c r="F305" s="61">
        <f t="shared" si="6"/>
        <v>3206.8725714799275</v>
      </c>
      <c r="G305" s="61">
        <f t="shared" si="6"/>
        <v>3649.127608520073</v>
      </c>
      <c r="H305" s="61">
        <f t="shared" si="6"/>
        <v>6856.0001800000009</v>
      </c>
      <c r="I305" s="61"/>
      <c r="J305" s="61">
        <f t="shared" si="7"/>
        <v>3243.3366535296109</v>
      </c>
      <c r="K305" s="61">
        <f t="shared" si="7"/>
        <v>3690.4468137701906</v>
      </c>
      <c r="L305" s="61">
        <f t="shared" si="7"/>
        <v>6933.7834672998015</v>
      </c>
    </row>
    <row r="306" spans="1:12" ht="11.25" customHeight="1" x14ac:dyDescent="0.2">
      <c r="A306" s="90">
        <v>2015</v>
      </c>
      <c r="B306" s="61">
        <f t="shared" si="5"/>
        <v>38.846038980041158</v>
      </c>
      <c r="C306" s="61">
        <f t="shared" si="5"/>
        <v>41.979056326876616</v>
      </c>
      <c r="D306" s="61">
        <f t="shared" si="5"/>
        <v>80.825095306917319</v>
      </c>
      <c r="E306" s="61"/>
      <c r="F306" s="61">
        <f t="shared" si="6"/>
        <v>3363.9455147262165</v>
      </c>
      <c r="G306" s="61">
        <f t="shared" si="6"/>
        <v>3893.4616577454112</v>
      </c>
      <c r="H306" s="61">
        <f t="shared" si="6"/>
        <v>7257.4071724716277</v>
      </c>
      <c r="I306" s="61"/>
      <c r="J306" s="61">
        <f t="shared" si="7"/>
        <v>3402.7915537062577</v>
      </c>
      <c r="K306" s="61">
        <f t="shared" si="7"/>
        <v>3935.4407140722878</v>
      </c>
      <c r="L306" s="61">
        <f t="shared" si="7"/>
        <v>7338.2322677785451</v>
      </c>
    </row>
    <row r="307" spans="1:12" ht="11.25" customHeight="1" x14ac:dyDescent="0.2">
      <c r="A307" s="90">
        <v>2016</v>
      </c>
      <c r="B307" s="61">
        <f t="shared" si="5"/>
        <v>1.4473487741506688</v>
      </c>
      <c r="C307" s="61">
        <f t="shared" si="5"/>
        <v>3.135283161361258</v>
      </c>
      <c r="D307" s="61">
        <f t="shared" si="5"/>
        <v>4.5826319355119267</v>
      </c>
      <c r="E307" s="61"/>
      <c r="F307" s="61">
        <f t="shared" si="6"/>
        <v>1768.3522172652251</v>
      </c>
      <c r="G307" s="61">
        <f t="shared" si="6"/>
        <v>2696.6227480403127</v>
      </c>
      <c r="H307" s="61">
        <f t="shared" si="6"/>
        <v>4464.9749653055378</v>
      </c>
      <c r="I307" s="61"/>
      <c r="J307" s="61">
        <f t="shared" si="7"/>
        <v>1769.7995660393758</v>
      </c>
      <c r="K307" s="61">
        <f t="shared" si="7"/>
        <v>2699.7580312016739</v>
      </c>
      <c r="L307" s="61">
        <f t="shared" si="7"/>
        <v>4469.5575972410497</v>
      </c>
    </row>
    <row r="308" spans="1:12" ht="11.25" customHeight="1" x14ac:dyDescent="0.2">
      <c r="A308" s="90">
        <v>2017</v>
      </c>
      <c r="B308" s="61">
        <f t="shared" si="5"/>
        <v>1.5714610929353512</v>
      </c>
      <c r="C308" s="61">
        <f t="shared" si="5"/>
        <v>2.0218083875106458</v>
      </c>
      <c r="D308" s="61">
        <f t="shared" si="5"/>
        <v>3.5932694804450875</v>
      </c>
      <c r="E308" s="61"/>
      <c r="F308" s="61">
        <f t="shared" si="6"/>
        <v>2174.6358694983064</v>
      </c>
      <c r="G308" s="61">
        <f t="shared" si="6"/>
        <v>2797.8402141161509</v>
      </c>
      <c r="H308" s="61">
        <f t="shared" si="6"/>
        <v>4972.4760836144578</v>
      </c>
      <c r="I308" s="61"/>
      <c r="J308" s="61">
        <f t="shared" si="7"/>
        <v>2176.2073305912418</v>
      </c>
      <c r="K308" s="61">
        <f t="shared" si="7"/>
        <v>2799.8620225036616</v>
      </c>
      <c r="L308" s="61">
        <f t="shared" si="7"/>
        <v>4976.0693530949029</v>
      </c>
    </row>
    <row r="309" spans="1:12" ht="11.25" customHeight="1" x14ac:dyDescent="0.2">
      <c r="A309" s="295">
        <v>2018</v>
      </c>
      <c r="B309" s="61">
        <f t="shared" si="5"/>
        <v>23.580282507775337</v>
      </c>
      <c r="C309" s="61">
        <f t="shared" si="5"/>
        <v>37.659704394840446</v>
      </c>
      <c r="D309" s="61">
        <f t="shared" si="5"/>
        <v>61.239986902615783</v>
      </c>
      <c r="E309" s="61"/>
      <c r="F309" s="61">
        <f t="shared" si="6"/>
        <v>3931.7165321122293</v>
      </c>
      <c r="G309" s="61">
        <f t="shared" si="6"/>
        <v>6279.2836478877698</v>
      </c>
      <c r="H309" s="61">
        <f t="shared" si="6"/>
        <v>10211.000179999999</v>
      </c>
      <c r="I309" s="61"/>
      <c r="J309" s="61">
        <f t="shared" si="7"/>
        <v>3955.2968146200046</v>
      </c>
      <c r="K309" s="61">
        <f t="shared" si="7"/>
        <v>6316.9433522826102</v>
      </c>
      <c r="L309" s="61">
        <f t="shared" si="7"/>
        <v>10272.240166902615</v>
      </c>
    </row>
    <row r="310" spans="1:12" ht="11.25" customHeight="1" x14ac:dyDescent="0.2">
      <c r="A310" s="295">
        <v>2019</v>
      </c>
      <c r="B310" s="61">
        <f t="shared" si="5"/>
        <v>5.9984641677319814</v>
      </c>
      <c r="C310" s="61">
        <f t="shared" si="5"/>
        <v>10.74733761317475</v>
      </c>
      <c r="D310" s="61">
        <f t="shared" si="5"/>
        <v>16.745801780907641</v>
      </c>
      <c r="E310" s="61"/>
      <c r="F310" s="61">
        <f t="shared" si="6"/>
        <v>2996.2185002067645</v>
      </c>
      <c r="G310" s="61">
        <f t="shared" si="6"/>
        <v>7385.2816797932346</v>
      </c>
      <c r="H310" s="61">
        <f t="shared" si="6"/>
        <v>10381.500179999999</v>
      </c>
      <c r="I310" s="61"/>
      <c r="J310" s="61">
        <f t="shared" si="7"/>
        <v>3002.2169643744965</v>
      </c>
      <c r="K310" s="61">
        <f t="shared" si="7"/>
        <v>7396.0290174064094</v>
      </c>
      <c r="L310" s="61">
        <f t="shared" si="7"/>
        <v>10398.245981780907</v>
      </c>
    </row>
    <row r="311" spans="1:12" ht="11.25" customHeight="1" x14ac:dyDescent="0.2">
      <c r="A311" s="295">
        <v>2020</v>
      </c>
      <c r="B311" s="61">
        <f t="shared" si="5"/>
        <v>5.1324987205589423E-2</v>
      </c>
      <c r="C311" s="61">
        <f t="shared" si="5"/>
        <v>8.0571509680794406E-2</v>
      </c>
      <c r="D311" s="61">
        <f t="shared" si="5"/>
        <v>0.13189649688592908</v>
      </c>
      <c r="E311" s="61"/>
      <c r="F311" s="61">
        <f t="shared" si="6"/>
        <v>2413.0000599999998</v>
      </c>
      <c r="G311" s="61">
        <f t="shared" si="6"/>
        <v>3788.0001200000002</v>
      </c>
      <c r="H311" s="61">
        <f t="shared" si="6"/>
        <v>6201.00018</v>
      </c>
      <c r="I311" s="61"/>
      <c r="J311" s="61">
        <f t="shared" si="7"/>
        <v>2413.0513849872054</v>
      </c>
      <c r="K311" s="61">
        <f t="shared" si="7"/>
        <v>3788.0806915096809</v>
      </c>
      <c r="L311" s="61">
        <f t="shared" si="7"/>
        <v>6201.1320764968859</v>
      </c>
    </row>
    <row r="312" spans="1:12" ht="11.25" customHeight="1" x14ac:dyDescent="0.2">
      <c r="A312" s="295">
        <v>2021</v>
      </c>
      <c r="B312" s="61">
        <f t="shared" si="5"/>
        <v>2.9062896504433411</v>
      </c>
      <c r="C312" s="61">
        <f t="shared" si="5"/>
        <v>3.6550769266477801</v>
      </c>
      <c r="D312" s="61">
        <f t="shared" si="5"/>
        <v>6.5613665770915759</v>
      </c>
      <c r="E312" s="61"/>
      <c r="F312" s="61">
        <f t="shared" si="6"/>
        <v>2453.0000599999998</v>
      </c>
      <c r="G312" s="61">
        <f t="shared" si="6"/>
        <v>3085.0001199999997</v>
      </c>
      <c r="H312" s="61">
        <f t="shared" si="6"/>
        <v>5538.0001799999991</v>
      </c>
      <c r="I312" s="61"/>
      <c r="J312" s="61">
        <f t="shared" si="7"/>
        <v>2455.9063496504432</v>
      </c>
      <c r="K312" s="61">
        <f t="shared" si="7"/>
        <v>3088.6551969266475</v>
      </c>
      <c r="L312" s="61">
        <f t="shared" si="7"/>
        <v>5544.5615465770907</v>
      </c>
    </row>
    <row r="313" spans="1:12" ht="11.25" customHeight="1" x14ac:dyDescent="0.2">
      <c r="A313" s="295" t="s">
        <v>749</v>
      </c>
      <c r="B313" s="61">
        <f t="shared" ref="B313:D314" si="8">B46</f>
        <v>0</v>
      </c>
      <c r="C313" s="61">
        <f t="shared" si="8"/>
        <v>0</v>
      </c>
      <c r="D313" s="61">
        <f t="shared" si="8"/>
        <v>0</v>
      </c>
      <c r="E313" s="61"/>
      <c r="F313" s="61">
        <f t="shared" ref="F313:H314" si="9">F46</f>
        <v>2201.0000599999998</v>
      </c>
      <c r="G313" s="61">
        <f t="shared" si="9"/>
        <v>4440.0001200000006</v>
      </c>
      <c r="H313" s="61">
        <f t="shared" si="9"/>
        <v>6641.0001800000009</v>
      </c>
      <c r="I313" s="61"/>
      <c r="J313" s="61">
        <f t="shared" ref="J313:L314" si="10">J46</f>
        <v>2201.0000599999998</v>
      </c>
      <c r="K313" s="61">
        <f t="shared" si="10"/>
        <v>4440.0001200000006</v>
      </c>
      <c r="L313" s="61">
        <f t="shared" si="10"/>
        <v>6641.0001800000009</v>
      </c>
    </row>
    <row r="314" spans="1:12" ht="11.25" customHeight="1" x14ac:dyDescent="0.2">
      <c r="A314" s="295">
        <v>2023</v>
      </c>
      <c r="B314" s="61" t="str">
        <f t="shared" si="8"/>
        <v>NA</v>
      </c>
      <c r="C314" s="61" t="str">
        <f t="shared" si="8"/>
        <v>NA</v>
      </c>
      <c r="D314" s="61" t="str">
        <f t="shared" si="8"/>
        <v>NA</v>
      </c>
      <c r="E314" s="61"/>
      <c r="F314" s="61" t="str">
        <f t="shared" si="9"/>
        <v>NA</v>
      </c>
      <c r="G314" s="61" t="str">
        <f t="shared" si="9"/>
        <v>NA</v>
      </c>
      <c r="H314" s="61" t="str">
        <f t="shared" si="9"/>
        <v>NA</v>
      </c>
      <c r="I314" s="61"/>
      <c r="J314" s="61" t="str">
        <f t="shared" si="10"/>
        <v>NA</v>
      </c>
      <c r="K314" s="61" t="str">
        <f t="shared" si="10"/>
        <v>NA</v>
      </c>
      <c r="L314" s="61" t="str">
        <f t="shared" si="10"/>
        <v>NA</v>
      </c>
    </row>
    <row r="315" spans="1:12" ht="11.25" customHeight="1" x14ac:dyDescent="0.2">
      <c r="A315" s="27" t="s">
        <v>130</v>
      </c>
      <c r="B315" s="380"/>
      <c r="C315" s="380"/>
      <c r="D315" s="380"/>
      <c r="E315" s="380"/>
      <c r="F315" s="380"/>
      <c r="G315" s="380"/>
      <c r="H315" s="43">
        <f>H48</f>
        <v>5300</v>
      </c>
      <c r="I315" s="380"/>
      <c r="J315" s="380"/>
      <c r="K315" s="380"/>
      <c r="L315" s="380"/>
    </row>
    <row r="316" spans="1:12" ht="3" customHeight="1" x14ac:dyDescent="0.2">
      <c r="A316" s="209"/>
      <c r="B316" s="381"/>
      <c r="C316" s="381"/>
      <c r="D316" s="381"/>
      <c r="E316" s="381"/>
      <c r="F316" s="381"/>
      <c r="G316" s="381"/>
      <c r="H316" s="381"/>
      <c r="I316" s="381"/>
      <c r="J316" s="381"/>
      <c r="K316" s="381"/>
      <c r="L316" s="381"/>
    </row>
    <row r="317" spans="1:12" ht="11.25" customHeight="1" x14ac:dyDescent="0.2">
      <c r="A317" s="1063" t="str">
        <f>A50</f>
        <v>Nooksack-Samish</v>
      </c>
      <c r="B317" s="1063"/>
      <c r="C317" s="1063"/>
      <c r="D317" s="1063"/>
      <c r="E317" s="1063"/>
      <c r="F317" s="1063"/>
      <c r="G317" s="1063"/>
      <c r="H317" s="1063"/>
      <c r="I317" s="1063"/>
      <c r="J317" s="1063"/>
      <c r="K317" s="1063"/>
      <c r="L317" s="1063"/>
    </row>
    <row r="318" spans="1:12" ht="11.25" customHeight="1" x14ac:dyDescent="0.2">
      <c r="A318" s="63" t="s">
        <v>44</v>
      </c>
      <c r="B318" s="61">
        <f>AVERAGE(B51:B55)</f>
        <v>54087.066404533922</v>
      </c>
      <c r="C318" s="61">
        <f>AVERAGE(C51:C55)</f>
        <v>33728.879602739165</v>
      </c>
      <c r="D318" s="61">
        <f>AVERAGE(D51:D55)</f>
        <v>87815.946007273073</v>
      </c>
      <c r="E318" s="61"/>
      <c r="F318" s="61">
        <f>AVERAGE(F51:F55)</f>
        <v>16082.800079999997</v>
      </c>
      <c r="G318" s="61">
        <f>AVERAGE(G51:G55)</f>
        <v>6574.80015</v>
      </c>
      <c r="H318" s="61">
        <f>AVERAGE(H51:H55)</f>
        <v>22657.60023</v>
      </c>
      <c r="I318" s="61"/>
      <c r="J318" s="61">
        <f>AVERAGE(J51:J55)</f>
        <v>70169.866484533908</v>
      </c>
      <c r="K318" s="61">
        <f>AVERAGE(K51:K55)</f>
        <v>40303.679752739161</v>
      </c>
      <c r="L318" s="61">
        <f>AVERAGE(L51:L55)</f>
        <v>110473.54623727307</v>
      </c>
    </row>
    <row r="319" spans="1:12" ht="11.25" customHeight="1" x14ac:dyDescent="0.2">
      <c r="A319" s="63" t="s">
        <v>45</v>
      </c>
      <c r="B319" s="61">
        <f>AVERAGE(B56:B60)</f>
        <v>38071.133577072818</v>
      </c>
      <c r="C319" s="61">
        <f>AVERAGE(C56:C60)</f>
        <v>26270.713116086554</v>
      </c>
      <c r="D319" s="61">
        <f>AVERAGE(D56:D60)</f>
        <v>64341.846693159372</v>
      </c>
      <c r="E319" s="61"/>
      <c r="F319" s="61">
        <f>AVERAGE(F56:F60)</f>
        <v>10728.600079999998</v>
      </c>
      <c r="G319" s="61">
        <f>AVERAGE(G56:G60)</f>
        <v>4112.6001500000002</v>
      </c>
      <c r="H319" s="61">
        <f>AVERAGE(H56:H60)</f>
        <v>14841.200229999999</v>
      </c>
      <c r="I319" s="61"/>
      <c r="J319" s="61">
        <f>AVERAGE(J56:J60)</f>
        <v>48799.733657072822</v>
      </c>
      <c r="K319" s="61">
        <f>AVERAGE(K56:K60)</f>
        <v>30383.313266086556</v>
      </c>
      <c r="L319" s="61">
        <f>AVERAGE(L56:L60)</f>
        <v>79183.04692315936</v>
      </c>
    </row>
    <row r="320" spans="1:12" ht="11.25" customHeight="1" x14ac:dyDescent="0.2">
      <c r="A320" s="63" t="s">
        <v>46</v>
      </c>
      <c r="B320" s="61">
        <f>AVERAGE(B61:B65)</f>
        <v>17788.233977053962</v>
      </c>
      <c r="C320" s="61">
        <f t="shared" ref="C320:L320" si="11">AVERAGE(C61:C65)</f>
        <v>2737.9824144278473</v>
      </c>
      <c r="D320" s="61">
        <f t="shared" si="11"/>
        <v>20526.216391481805</v>
      </c>
      <c r="E320" s="61"/>
      <c r="F320" s="61">
        <f t="shared" si="11"/>
        <v>8645.8000799999973</v>
      </c>
      <c r="G320" s="61">
        <f t="shared" si="11"/>
        <v>1040.6001499999998</v>
      </c>
      <c r="H320" s="61">
        <f t="shared" si="11"/>
        <v>9686.4002299999975</v>
      </c>
      <c r="I320" s="61"/>
      <c r="J320" s="61">
        <f t="shared" si="11"/>
        <v>26434.034057053959</v>
      </c>
      <c r="K320" s="61">
        <f t="shared" si="11"/>
        <v>3778.582564427847</v>
      </c>
      <c r="L320" s="61">
        <f t="shared" si="11"/>
        <v>30212.616621481808</v>
      </c>
    </row>
    <row r="321" spans="1:12" ht="11.25" customHeight="1" x14ac:dyDescent="0.2">
      <c r="A321" s="63" t="s">
        <v>47</v>
      </c>
      <c r="B321" s="61">
        <f>AVERAGE(B66:B70)</f>
        <v>19691.735367433539</v>
      </c>
      <c r="C321" s="61">
        <f t="shared" ref="C321:L321" si="12">AVERAGE(C66:C70)</f>
        <v>5275.131422312963</v>
      </c>
      <c r="D321" s="61">
        <f t="shared" si="12"/>
        <v>24966.866789746502</v>
      </c>
      <c r="E321" s="61"/>
      <c r="F321" s="61">
        <f t="shared" si="12"/>
        <v>8262.8000799999973</v>
      </c>
      <c r="G321" s="61">
        <f t="shared" si="12"/>
        <v>2956.6001499999998</v>
      </c>
      <c r="H321" s="61">
        <f t="shared" si="12"/>
        <v>11219.400229999997</v>
      </c>
      <c r="I321" s="61"/>
      <c r="J321" s="61">
        <f t="shared" si="12"/>
        <v>27954.53544743354</v>
      </c>
      <c r="K321" s="61">
        <f t="shared" si="12"/>
        <v>8231.7315723129632</v>
      </c>
      <c r="L321" s="61">
        <f t="shared" si="12"/>
        <v>36186.267019746505</v>
      </c>
    </row>
    <row r="322" spans="1:12" ht="11.25" customHeight="1" x14ac:dyDescent="0.2">
      <c r="A322" s="63" t="s">
        <v>48</v>
      </c>
      <c r="B322" s="61">
        <f>AVERAGE(B71:B75)</f>
        <v>10196.880898257517</v>
      </c>
      <c r="C322" s="61">
        <f>AVERAGE(C71:C75)</f>
        <v>15797.916785880832</v>
      </c>
      <c r="D322" s="61">
        <f>AVERAGE(D71:D75)</f>
        <v>25994.797684138353</v>
      </c>
      <c r="E322" s="61"/>
      <c r="F322" s="61">
        <f>AVERAGE(F71:F75)</f>
        <v>3909.0000800000007</v>
      </c>
      <c r="G322" s="61">
        <f>AVERAGE(G71:G75)</f>
        <v>7428.80015</v>
      </c>
      <c r="H322" s="61">
        <f>AVERAGE(H71:H75)</f>
        <v>11337.800229999999</v>
      </c>
      <c r="I322" s="61"/>
      <c r="J322" s="61">
        <f>AVERAGE(J71:J75)</f>
        <v>14105.880978257517</v>
      </c>
      <c r="K322" s="61">
        <f>AVERAGE(K71:K75)</f>
        <v>23226.716935880831</v>
      </c>
      <c r="L322" s="61">
        <f>AVERAGE(L71:L75)</f>
        <v>37332.597914138358</v>
      </c>
    </row>
    <row r="323" spans="1:12" ht="11.25" customHeight="1" x14ac:dyDescent="0.2">
      <c r="A323" s="90" t="s">
        <v>49</v>
      </c>
      <c r="B323" s="61">
        <f>AVERAGE(B76:B80)</f>
        <v>10996.826618040599</v>
      </c>
      <c r="C323" s="61">
        <f t="shared" ref="C323:L323" si="13">AVERAGE(C76:C80)</f>
        <v>7544.0653064354237</v>
      </c>
      <c r="D323" s="61">
        <f t="shared" si="13"/>
        <v>18540.891924476025</v>
      </c>
      <c r="E323" s="61"/>
      <c r="F323" s="61">
        <f t="shared" si="13"/>
        <v>6792.8000800000009</v>
      </c>
      <c r="G323" s="61">
        <f t="shared" si="13"/>
        <v>3628.2882452380959</v>
      </c>
      <c r="H323" s="61">
        <f t="shared" si="13"/>
        <v>10421.088325238097</v>
      </c>
      <c r="I323" s="61" t="e">
        <f t="shared" si="13"/>
        <v>#DIV/0!</v>
      </c>
      <c r="J323" s="61">
        <f t="shared" si="13"/>
        <v>17789.6266980406</v>
      </c>
      <c r="K323" s="61">
        <f t="shared" si="13"/>
        <v>11172.353551673517</v>
      </c>
      <c r="L323" s="61">
        <f t="shared" si="13"/>
        <v>28961.980249714117</v>
      </c>
    </row>
    <row r="324" spans="1:12" ht="11.25" customHeight="1" x14ac:dyDescent="0.2">
      <c r="A324" s="53">
        <v>2011</v>
      </c>
      <c r="B324" s="61">
        <f t="shared" ref="B324:B334" si="14">B81</f>
        <v>20458.057021284276</v>
      </c>
      <c r="C324" s="61">
        <f t="shared" ref="C324:K324" si="15">C81</f>
        <v>3914.5872164876932</v>
      </c>
      <c r="D324" s="61">
        <f t="shared" si="15"/>
        <v>24372.644237771972</v>
      </c>
      <c r="E324" s="61"/>
      <c r="F324" s="61">
        <f t="shared" si="15"/>
        <v>8495.000079999998</v>
      </c>
      <c r="G324" s="61">
        <f t="shared" si="15"/>
        <v>668.59538809523792</v>
      </c>
      <c r="H324" s="61">
        <f t="shared" si="15"/>
        <v>9163.5954680952364</v>
      </c>
      <c r="I324" s="61">
        <f t="shared" si="15"/>
        <v>0</v>
      </c>
      <c r="J324" s="61">
        <f t="shared" si="15"/>
        <v>28953.057101284274</v>
      </c>
      <c r="K324" s="61">
        <f t="shared" si="15"/>
        <v>4583.1826045829312</v>
      </c>
      <c r="L324" s="61">
        <f t="shared" ref="L324:L334" si="16">L81</f>
        <v>33536.239705867207</v>
      </c>
    </row>
    <row r="325" spans="1:12" ht="11.25" customHeight="1" x14ac:dyDescent="0.2">
      <c r="A325" s="53">
        <v>2012</v>
      </c>
      <c r="B325" s="61">
        <f t="shared" si="14"/>
        <v>20306.109531943646</v>
      </c>
      <c r="C325" s="61">
        <f t="shared" ref="C325:K325" si="17">C82</f>
        <v>5844.9326576629192</v>
      </c>
      <c r="D325" s="61">
        <f t="shared" si="17"/>
        <v>26151.042189606564</v>
      </c>
      <c r="E325" s="61"/>
      <c r="F325" s="61">
        <f t="shared" si="17"/>
        <v>6635.0000800000007</v>
      </c>
      <c r="G325" s="61">
        <f t="shared" si="17"/>
        <v>940.75014999999985</v>
      </c>
      <c r="H325" s="61">
        <f t="shared" si="17"/>
        <v>7575.7502300000006</v>
      </c>
      <c r="I325" s="61">
        <f t="shared" si="17"/>
        <v>0</v>
      </c>
      <c r="J325" s="61">
        <f t="shared" si="17"/>
        <v>26941.109611943648</v>
      </c>
      <c r="K325" s="61">
        <f t="shared" si="17"/>
        <v>6785.682807662919</v>
      </c>
      <c r="L325" s="61">
        <f t="shared" si="16"/>
        <v>33726.792419606565</v>
      </c>
    </row>
    <row r="326" spans="1:12" ht="11.25" customHeight="1" x14ac:dyDescent="0.2">
      <c r="A326" s="90">
        <v>2013</v>
      </c>
      <c r="B326" s="61">
        <f t="shared" si="14"/>
        <v>19169.997002696822</v>
      </c>
      <c r="C326" s="61">
        <f t="shared" ref="C326:K326" si="18">C83</f>
        <v>4391.1657838537412</v>
      </c>
      <c r="D326" s="61">
        <f t="shared" si="18"/>
        <v>23561.162786550565</v>
      </c>
      <c r="E326" s="61"/>
      <c r="F326" s="61">
        <f t="shared" si="18"/>
        <v>8720.000079999998</v>
      </c>
      <c r="G326" s="61">
        <f t="shared" si="18"/>
        <v>620.61919761904755</v>
      </c>
      <c r="H326" s="61">
        <f t="shared" si="18"/>
        <v>9340.6192776190455</v>
      </c>
      <c r="I326" s="61">
        <f t="shared" si="18"/>
        <v>0</v>
      </c>
      <c r="J326" s="61">
        <f t="shared" si="18"/>
        <v>27889.99708269682</v>
      </c>
      <c r="K326" s="61">
        <f t="shared" si="18"/>
        <v>5011.7849814727888</v>
      </c>
      <c r="L326" s="61">
        <f t="shared" si="16"/>
        <v>32901.782064169609</v>
      </c>
    </row>
    <row r="327" spans="1:12" ht="11.25" customHeight="1" x14ac:dyDescent="0.2">
      <c r="A327" s="53">
        <v>2014</v>
      </c>
      <c r="B327" s="61">
        <f t="shared" si="14"/>
        <v>10916.743942779081</v>
      </c>
      <c r="C327" s="61">
        <f t="shared" ref="C327:K327" si="19">C84</f>
        <v>1547.7605569326236</v>
      </c>
      <c r="D327" s="61">
        <f t="shared" si="19"/>
        <v>12464.504499711706</v>
      </c>
      <c r="E327" s="61"/>
      <c r="F327" s="61">
        <f t="shared" si="19"/>
        <v>12437.000079999998</v>
      </c>
      <c r="G327" s="61">
        <f t="shared" si="19"/>
        <v>773.15019960317454</v>
      </c>
      <c r="H327" s="61">
        <f t="shared" si="19"/>
        <v>13210.150279603173</v>
      </c>
      <c r="I327" s="61">
        <f t="shared" si="19"/>
        <v>0</v>
      </c>
      <c r="J327" s="61">
        <f t="shared" si="19"/>
        <v>23353.744022779079</v>
      </c>
      <c r="K327" s="61">
        <f t="shared" si="19"/>
        <v>2320.9107565357981</v>
      </c>
      <c r="L327" s="61">
        <f t="shared" si="16"/>
        <v>25674.654779314878</v>
      </c>
    </row>
    <row r="328" spans="1:12" ht="11.25" customHeight="1" x14ac:dyDescent="0.2">
      <c r="A328" s="53">
        <v>2015</v>
      </c>
      <c r="B328" s="61">
        <f t="shared" si="14"/>
        <v>8336.2434200000826</v>
      </c>
      <c r="C328" s="61">
        <f t="shared" ref="C328:K328" si="20">C85</f>
        <v>3695.2678191345485</v>
      </c>
      <c r="D328" s="61">
        <f t="shared" si="20"/>
        <v>12031.51123913463</v>
      </c>
      <c r="E328" s="61"/>
      <c r="F328" s="61">
        <f t="shared" si="20"/>
        <v>6162.0000800000007</v>
      </c>
      <c r="G328" s="61">
        <f t="shared" si="20"/>
        <v>592.25014999999985</v>
      </c>
      <c r="H328" s="61">
        <f t="shared" si="20"/>
        <v>6754.2502300000006</v>
      </c>
      <c r="I328" s="61">
        <f t="shared" si="20"/>
        <v>0</v>
      </c>
      <c r="J328" s="61">
        <f t="shared" si="20"/>
        <v>14498.243500000084</v>
      </c>
      <c r="K328" s="61">
        <f t="shared" si="20"/>
        <v>4287.5179691345484</v>
      </c>
      <c r="L328" s="61">
        <f t="shared" si="16"/>
        <v>18785.761469134632</v>
      </c>
    </row>
    <row r="329" spans="1:12" ht="11.25" customHeight="1" x14ac:dyDescent="0.2">
      <c r="A329" s="90">
        <v>2016</v>
      </c>
      <c r="B329" s="61">
        <f t="shared" si="14"/>
        <v>8380.5320399690463</v>
      </c>
      <c r="C329" s="61">
        <f t="shared" ref="C329:K329" si="21">C86</f>
        <v>2528.6618907440297</v>
      </c>
      <c r="D329" s="61">
        <f t="shared" si="21"/>
        <v>10909.193930713078</v>
      </c>
      <c r="E329" s="61"/>
      <c r="F329" s="61">
        <f t="shared" si="21"/>
        <v>4666.0000800000007</v>
      </c>
      <c r="G329" s="61">
        <f t="shared" si="21"/>
        <v>336.00014999999996</v>
      </c>
      <c r="H329" s="61">
        <f t="shared" si="21"/>
        <v>5002.0002300000006</v>
      </c>
      <c r="I329" s="61">
        <f t="shared" si="21"/>
        <v>0</v>
      </c>
      <c r="J329" s="61">
        <f t="shared" si="21"/>
        <v>13046.532119969048</v>
      </c>
      <c r="K329" s="61">
        <f t="shared" si="21"/>
        <v>2864.6620407440296</v>
      </c>
      <c r="L329" s="61">
        <f t="shared" si="16"/>
        <v>15911.194160713078</v>
      </c>
    </row>
    <row r="330" spans="1:12" ht="11.25" customHeight="1" x14ac:dyDescent="0.2">
      <c r="A330" s="90">
        <v>2017</v>
      </c>
      <c r="B330" s="61">
        <f t="shared" si="14"/>
        <v>12735.036147055467</v>
      </c>
      <c r="C330" s="61">
        <f t="shared" ref="C330:K330" si="22">C87</f>
        <v>7014.4921431799266</v>
      </c>
      <c r="D330" s="61">
        <f t="shared" si="22"/>
        <v>19749.528290235394</v>
      </c>
      <c r="E330" s="61"/>
      <c r="F330" s="61">
        <f t="shared" si="22"/>
        <v>5389.0000800000007</v>
      </c>
      <c r="G330" s="61">
        <f t="shared" si="22"/>
        <v>520.00014999999985</v>
      </c>
      <c r="H330" s="61">
        <f t="shared" si="22"/>
        <v>5909.0002300000006</v>
      </c>
      <c r="I330" s="61">
        <f t="shared" si="22"/>
        <v>0</v>
      </c>
      <c r="J330" s="61">
        <f t="shared" si="22"/>
        <v>18124.036227055469</v>
      </c>
      <c r="K330" s="61">
        <f t="shared" si="22"/>
        <v>7534.4922931799265</v>
      </c>
      <c r="L330" s="61">
        <f t="shared" si="16"/>
        <v>25658.528520235395</v>
      </c>
    </row>
    <row r="331" spans="1:12" ht="11.25" customHeight="1" x14ac:dyDescent="0.2">
      <c r="A331" s="295">
        <v>2018</v>
      </c>
      <c r="B331" s="61">
        <f t="shared" si="14"/>
        <v>8253.4451534132349</v>
      </c>
      <c r="C331" s="61">
        <f t="shared" ref="C331:D334" si="23">C88</f>
        <v>2201.6535403846983</v>
      </c>
      <c r="D331" s="61">
        <f t="shared" si="23"/>
        <v>10455.098693797932</v>
      </c>
      <c r="E331" s="61"/>
      <c r="F331" s="61">
        <f t="shared" ref="F331:K331" si="24">F88</f>
        <v>8306.000079999998</v>
      </c>
      <c r="G331" s="61">
        <f t="shared" si="24"/>
        <v>713.00014999999985</v>
      </c>
      <c r="H331" s="61">
        <f t="shared" si="24"/>
        <v>9019.0002299999978</v>
      </c>
      <c r="I331" s="61">
        <f t="shared" si="24"/>
        <v>0</v>
      </c>
      <c r="J331" s="61">
        <f t="shared" si="24"/>
        <v>16559.445233413233</v>
      </c>
      <c r="K331" s="61">
        <f t="shared" si="24"/>
        <v>2914.6536903846982</v>
      </c>
      <c r="L331" s="61">
        <f t="shared" si="16"/>
        <v>19474.09892379793</v>
      </c>
    </row>
    <row r="332" spans="1:12" ht="11.25" customHeight="1" x14ac:dyDescent="0.2">
      <c r="A332" s="295">
        <v>2019</v>
      </c>
      <c r="B332" s="61">
        <f t="shared" si="14"/>
        <v>4772.3381655702569</v>
      </c>
      <c r="C332" s="61">
        <f t="shared" si="23"/>
        <v>1731.8942745226536</v>
      </c>
      <c r="D332" s="61">
        <f t="shared" si="23"/>
        <v>6504.232440092911</v>
      </c>
      <c r="E332" s="61"/>
      <c r="F332" s="61">
        <f t="shared" ref="F332:K332" si="25">F89</f>
        <v>7470.0000800000007</v>
      </c>
      <c r="G332" s="61">
        <f t="shared" si="25"/>
        <v>293.00014999999996</v>
      </c>
      <c r="H332" s="61">
        <f t="shared" si="25"/>
        <v>7763.0002300000006</v>
      </c>
      <c r="I332" s="61">
        <f t="shared" si="25"/>
        <v>0</v>
      </c>
      <c r="J332" s="61">
        <f t="shared" si="25"/>
        <v>12242.338245570258</v>
      </c>
      <c r="K332" s="61">
        <f t="shared" si="25"/>
        <v>2024.8944245226537</v>
      </c>
      <c r="L332" s="61">
        <f t="shared" si="16"/>
        <v>14267.232670092912</v>
      </c>
    </row>
    <row r="333" spans="1:12" ht="11.25" customHeight="1" x14ac:dyDescent="0.2">
      <c r="A333" s="295">
        <v>2020</v>
      </c>
      <c r="B333" s="61">
        <f t="shared" si="14"/>
        <v>5140.2390202992765</v>
      </c>
      <c r="C333" s="61">
        <f t="shared" si="23"/>
        <v>1878.0734276330195</v>
      </c>
      <c r="D333" s="61">
        <f t="shared" si="23"/>
        <v>7018.3124479322951</v>
      </c>
      <c r="E333" s="61"/>
      <c r="F333" s="61">
        <f t="shared" ref="F333:K333" si="26">F90</f>
        <v>6111.0000800000007</v>
      </c>
      <c r="G333" s="61">
        <f t="shared" si="26"/>
        <v>1560.0001499999998</v>
      </c>
      <c r="H333" s="61">
        <f t="shared" si="26"/>
        <v>7671.0002300000006</v>
      </c>
      <c r="I333" s="61">
        <f t="shared" si="26"/>
        <v>0</v>
      </c>
      <c r="J333" s="61">
        <f t="shared" si="26"/>
        <v>11251.239100299277</v>
      </c>
      <c r="K333" s="61">
        <f t="shared" si="26"/>
        <v>3438.0735776330193</v>
      </c>
      <c r="L333" s="61">
        <f t="shared" si="16"/>
        <v>14689.312677932296</v>
      </c>
    </row>
    <row r="334" spans="1:12" ht="11.25" customHeight="1" x14ac:dyDescent="0.2">
      <c r="A334" s="295">
        <v>2021</v>
      </c>
      <c r="B334" s="61">
        <f t="shared" si="14"/>
        <v>6553.4669641922992</v>
      </c>
      <c r="C334" s="61">
        <f t="shared" si="23"/>
        <v>2055.5555096696248</v>
      </c>
      <c r="D334" s="61">
        <f t="shared" si="23"/>
        <v>8609.0224738619254</v>
      </c>
      <c r="E334" s="61"/>
      <c r="F334" s="61">
        <f t="shared" ref="F334:K334" si="27">F91</f>
        <v>18531.000079999998</v>
      </c>
      <c r="G334" s="61">
        <f t="shared" si="27"/>
        <v>765.00014999999985</v>
      </c>
      <c r="H334" s="61">
        <f t="shared" si="27"/>
        <v>19296.000229999998</v>
      </c>
      <c r="I334" s="61">
        <f t="shared" si="27"/>
        <v>0</v>
      </c>
      <c r="J334" s="61">
        <f t="shared" si="27"/>
        <v>25084.467044192297</v>
      </c>
      <c r="K334" s="61">
        <f t="shared" si="27"/>
        <v>2820.5556596696247</v>
      </c>
      <c r="L334" s="61">
        <f t="shared" si="16"/>
        <v>27905.022703861923</v>
      </c>
    </row>
    <row r="335" spans="1:12" ht="11.25" customHeight="1" x14ac:dyDescent="0.2">
      <c r="A335" s="295" t="s">
        <v>749</v>
      </c>
      <c r="B335" s="61">
        <f t="shared" ref="B335:K336" si="28">B92</f>
        <v>16118.966412419824</v>
      </c>
      <c r="C335" s="61">
        <f t="shared" si="28"/>
        <v>3474.0335975801722</v>
      </c>
      <c r="D335" s="61">
        <f t="shared" si="28"/>
        <v>19593.000009999996</v>
      </c>
      <c r="E335" s="61"/>
      <c r="F335" s="61">
        <f t="shared" si="28"/>
        <v>20834.000079999998</v>
      </c>
      <c r="G335" s="61">
        <f t="shared" si="28"/>
        <v>2573.0001500000003</v>
      </c>
      <c r="H335" s="61">
        <f t="shared" si="28"/>
        <v>23407.000229999998</v>
      </c>
      <c r="I335" s="61">
        <f t="shared" si="28"/>
        <v>0</v>
      </c>
      <c r="J335" s="61">
        <f t="shared" si="28"/>
        <v>36952.966492419822</v>
      </c>
      <c r="K335" s="61">
        <f t="shared" si="28"/>
        <v>6047.0337475801725</v>
      </c>
      <c r="L335" s="61">
        <f t="shared" ref="L335:L336" si="29">L92</f>
        <v>43000.000239999994</v>
      </c>
    </row>
    <row r="336" spans="1:12" ht="11.25" customHeight="1" x14ac:dyDescent="0.2">
      <c r="A336" s="295">
        <v>2023</v>
      </c>
      <c r="B336" s="61" t="str">
        <f t="shared" si="28"/>
        <v>NA</v>
      </c>
      <c r="C336" s="61" t="str">
        <f t="shared" si="28"/>
        <v>NA</v>
      </c>
      <c r="D336" s="61" t="str">
        <f t="shared" si="28"/>
        <v>NA</v>
      </c>
      <c r="E336" s="61"/>
      <c r="F336" s="61" t="str">
        <f t="shared" si="28"/>
        <v>NA</v>
      </c>
      <c r="G336" s="61" t="str">
        <f t="shared" si="28"/>
        <v>NA</v>
      </c>
      <c r="H336" s="61" t="str">
        <f t="shared" si="28"/>
        <v>NA</v>
      </c>
      <c r="I336" s="61">
        <f t="shared" si="28"/>
        <v>0</v>
      </c>
      <c r="J336" s="61" t="str">
        <f t="shared" si="28"/>
        <v>NA</v>
      </c>
      <c r="K336" s="61" t="str">
        <f t="shared" si="28"/>
        <v>NA</v>
      </c>
      <c r="L336" s="61" t="str">
        <f t="shared" si="29"/>
        <v>NA</v>
      </c>
    </row>
    <row r="337" spans="1:12" ht="11.25" customHeight="1" x14ac:dyDescent="0.2">
      <c r="A337" s="27" t="s">
        <v>130</v>
      </c>
      <c r="B337" s="78"/>
      <c r="C337" s="78"/>
      <c r="D337" s="78"/>
      <c r="E337" s="78"/>
      <c r="F337" s="43">
        <f>F94</f>
        <v>1800</v>
      </c>
      <c r="G337" s="78"/>
      <c r="H337" s="78"/>
      <c r="I337" s="78"/>
      <c r="J337" s="78"/>
      <c r="K337" s="78"/>
      <c r="L337" s="78"/>
    </row>
    <row r="338" spans="1:12" ht="17.25" customHeight="1" x14ac:dyDescent="0.2">
      <c r="A338" s="90"/>
      <c r="B338" s="149"/>
      <c r="C338" s="149"/>
      <c r="D338" s="149"/>
      <c r="E338" s="149"/>
      <c r="F338" s="13"/>
      <c r="G338" s="149"/>
      <c r="H338" s="149"/>
      <c r="I338" s="149"/>
      <c r="J338" s="149"/>
      <c r="K338" s="149"/>
      <c r="L338" s="149"/>
    </row>
    <row r="339" spans="1:12" ht="25.5" customHeight="1" x14ac:dyDescent="0.2">
      <c r="A339" s="946" t="s">
        <v>862</v>
      </c>
      <c r="B339" s="946"/>
      <c r="C339" s="946"/>
      <c r="D339" s="946"/>
      <c r="E339" s="946"/>
      <c r="F339" s="946"/>
      <c r="G339" s="946"/>
      <c r="H339" s="946"/>
      <c r="I339" s="946"/>
      <c r="J339" s="946"/>
      <c r="K339" s="946"/>
      <c r="L339" s="946"/>
    </row>
    <row r="340" spans="1:12" ht="11.25" customHeight="1" x14ac:dyDescent="0.2">
      <c r="A340" s="957" t="s">
        <v>8</v>
      </c>
      <c r="B340" s="965" t="s">
        <v>847</v>
      </c>
      <c r="C340" s="965"/>
      <c r="D340" s="965"/>
      <c r="E340" s="822"/>
      <c r="F340" s="965" t="s">
        <v>111</v>
      </c>
      <c r="G340" s="965"/>
      <c r="H340" s="965"/>
      <c r="I340" s="822"/>
      <c r="J340" s="965" t="s">
        <v>848</v>
      </c>
      <c r="K340" s="965"/>
      <c r="L340" s="965"/>
    </row>
    <row r="341" spans="1:12" ht="11.25" customHeight="1" x14ac:dyDescent="0.2">
      <c r="A341" s="939"/>
      <c r="B341" s="355" t="s">
        <v>119</v>
      </c>
      <c r="C341" s="355" t="s">
        <v>307</v>
      </c>
      <c r="D341" s="2" t="s">
        <v>115</v>
      </c>
      <c r="E341" s="2"/>
      <c r="F341" s="355" t="s">
        <v>119</v>
      </c>
      <c r="G341" s="355" t="s">
        <v>307</v>
      </c>
      <c r="H341" s="2" t="s">
        <v>115</v>
      </c>
      <c r="I341" s="2"/>
      <c r="J341" s="355" t="s">
        <v>119</v>
      </c>
      <c r="K341" s="355" t="s">
        <v>307</v>
      </c>
      <c r="L341" s="2" t="s">
        <v>115</v>
      </c>
    </row>
    <row r="342" spans="1:12" ht="11.25" customHeight="1" x14ac:dyDescent="0.2">
      <c r="A342" s="1063" t="str">
        <f>A96</f>
        <v>Skagit</v>
      </c>
      <c r="B342" s="1063"/>
      <c r="C342" s="1063"/>
      <c r="D342" s="1063"/>
      <c r="E342" s="1063"/>
      <c r="F342" s="1063"/>
      <c r="G342" s="1063"/>
      <c r="H342" s="1063"/>
      <c r="I342" s="1063"/>
      <c r="J342" s="1063"/>
      <c r="K342" s="1063"/>
      <c r="L342" s="1063"/>
    </row>
    <row r="343" spans="1:12" ht="11.25" customHeight="1" x14ac:dyDescent="0.2">
      <c r="A343" s="63" t="s">
        <v>44</v>
      </c>
      <c r="B343" s="61">
        <f>AVERAGE(B97:B101)</f>
        <v>598.59766387643549</v>
      </c>
      <c r="C343" s="61">
        <f>AVERAGE(C97:C101)</f>
        <v>9199.5000587249142</v>
      </c>
      <c r="D343" s="61">
        <f>AVERAGE(D97:D101)</f>
        <v>9798.0977226013511</v>
      </c>
      <c r="E343" s="61"/>
      <c r="F343" s="61">
        <f>AVERAGE(F97:F101)</f>
        <v>786.60001999999997</v>
      </c>
      <c r="G343" s="61">
        <f>AVERAGE(G97:G101)</f>
        <v>11109.20004</v>
      </c>
      <c r="H343" s="61">
        <f>AVERAGE(H97:H101)</f>
        <v>11895.800059999998</v>
      </c>
      <c r="I343" s="61"/>
      <c r="J343" s="61">
        <f>AVERAGE(J97:J101)</f>
        <v>1385.1976838764356</v>
      </c>
      <c r="K343" s="61">
        <f>AVERAGE(K97:K101)</f>
        <v>20308.700098724912</v>
      </c>
      <c r="L343" s="61">
        <f>AVERAGE(L97:L101)</f>
        <v>21693.897782601351</v>
      </c>
    </row>
    <row r="344" spans="1:12" ht="11.25" customHeight="1" x14ac:dyDescent="0.2">
      <c r="A344" s="63" t="s">
        <v>45</v>
      </c>
      <c r="B344" s="61">
        <f>AVERAGE(B102:B106)</f>
        <v>251.33390321885076</v>
      </c>
      <c r="C344" s="61">
        <f>AVERAGE(C102:C106)</f>
        <v>4043.8337007463024</v>
      </c>
      <c r="D344" s="61">
        <f>AVERAGE(D102:D106)</f>
        <v>4295.1676039651529</v>
      </c>
      <c r="E344" s="61"/>
      <c r="F344" s="61">
        <f>AVERAGE(F102:F106)</f>
        <v>815.20001999999999</v>
      </c>
      <c r="G344" s="61">
        <f>AVERAGE(G102:G106)</f>
        <v>12398.000039999999</v>
      </c>
      <c r="H344" s="61">
        <f>AVERAGE(H102:H106)</f>
        <v>13213.200059999997</v>
      </c>
      <c r="I344" s="61"/>
      <c r="J344" s="61">
        <f>AVERAGE(J102:J106)</f>
        <v>1066.5339232188508</v>
      </c>
      <c r="K344" s="61">
        <f>AVERAGE(K102:K106)</f>
        <v>16441.833740746304</v>
      </c>
      <c r="L344" s="61">
        <f>AVERAGE(L102:L106)</f>
        <v>17508.367663965153</v>
      </c>
    </row>
    <row r="345" spans="1:12" ht="11.25" customHeight="1" x14ac:dyDescent="0.2">
      <c r="A345" s="63" t="s">
        <v>46</v>
      </c>
      <c r="B345" s="61">
        <f>AVERAGE(B107:B111)</f>
        <v>464.21554581780691</v>
      </c>
      <c r="C345" s="61">
        <f t="shared" ref="C345:L345" si="30">AVERAGE(C107:C111)</f>
        <v>1587.0366691225415</v>
      </c>
      <c r="D345" s="61">
        <f t="shared" si="30"/>
        <v>2051.2522149403485</v>
      </c>
      <c r="E345" s="61"/>
      <c r="F345" s="61">
        <f t="shared" si="30"/>
        <v>2402.2000200000002</v>
      </c>
      <c r="G345" s="61">
        <f t="shared" si="30"/>
        <v>6279.8000400000001</v>
      </c>
      <c r="H345" s="61">
        <f t="shared" si="30"/>
        <v>8682.0000600000003</v>
      </c>
      <c r="I345" s="61"/>
      <c r="J345" s="61">
        <f t="shared" si="30"/>
        <v>2866.415565817807</v>
      </c>
      <c r="K345" s="61">
        <f t="shared" si="30"/>
        <v>7866.8367091225418</v>
      </c>
      <c r="L345" s="61">
        <f t="shared" si="30"/>
        <v>10733.252274940349</v>
      </c>
    </row>
    <row r="346" spans="1:12" ht="11.25" customHeight="1" x14ac:dyDescent="0.2">
      <c r="A346" s="63" t="s">
        <v>47</v>
      </c>
      <c r="B346" s="61">
        <f>AVERAGE(B112:B116)</f>
        <v>10.463708006593128</v>
      </c>
      <c r="C346" s="61">
        <f t="shared" ref="C346:L346" si="31">AVERAGE(C112:C116)</f>
        <v>461.952518914493</v>
      </c>
      <c r="D346" s="61">
        <f t="shared" si="31"/>
        <v>472.41622692108632</v>
      </c>
      <c r="E346" s="61"/>
      <c r="F346" s="61">
        <f t="shared" si="31"/>
        <v>315.80001999999996</v>
      </c>
      <c r="G346" s="61">
        <f t="shared" si="31"/>
        <v>10389.600039999999</v>
      </c>
      <c r="H346" s="61">
        <f t="shared" si="31"/>
        <v>10705.400059999998</v>
      </c>
      <c r="I346" s="61"/>
      <c r="J346" s="61">
        <f t="shared" si="31"/>
        <v>326.26372800659317</v>
      </c>
      <c r="K346" s="61">
        <f t="shared" si="31"/>
        <v>10851.552558914493</v>
      </c>
      <c r="L346" s="61">
        <f t="shared" si="31"/>
        <v>11177.816286921085</v>
      </c>
    </row>
    <row r="347" spans="1:12" ht="11.25" customHeight="1" x14ac:dyDescent="0.2">
      <c r="A347" s="63" t="s">
        <v>48</v>
      </c>
      <c r="B347" s="61">
        <f>AVERAGE(B117:B121)</f>
        <v>12.025277524128862</v>
      </c>
      <c r="C347" s="61">
        <f>AVERAGE(C117:C121)</f>
        <v>805.7121494016385</v>
      </c>
      <c r="D347" s="61">
        <f>AVERAGE(D117:D121)</f>
        <v>817.7374269257682</v>
      </c>
      <c r="E347" s="61"/>
      <c r="F347" s="61">
        <f>AVERAGE(F117:F121)</f>
        <v>221.20001999999999</v>
      </c>
      <c r="G347" s="61">
        <f>AVERAGE(G117:G121)</f>
        <v>17503.40004</v>
      </c>
      <c r="H347" s="61">
        <f>AVERAGE(H117:H121)</f>
        <v>17724.600059999997</v>
      </c>
      <c r="I347" s="61"/>
      <c r="J347" s="61">
        <f>AVERAGE(J117:J121)</f>
        <v>233.22529752412885</v>
      </c>
      <c r="K347" s="61">
        <f>AVERAGE(K117:K121)</f>
        <v>18309.112189401636</v>
      </c>
      <c r="L347" s="61">
        <f>AVERAGE(L117:L121)</f>
        <v>18542.337486925768</v>
      </c>
    </row>
    <row r="348" spans="1:12" ht="11.25" customHeight="1" x14ac:dyDescent="0.2">
      <c r="A348" s="90" t="s">
        <v>49</v>
      </c>
      <c r="B348" s="61">
        <f>AVERAGE(B122:B126)</f>
        <v>40.469289049046779</v>
      </c>
      <c r="C348" s="61">
        <f t="shared" ref="C348:L348" si="32">AVERAGE(C122:C126)</f>
        <v>2696.6666495674858</v>
      </c>
      <c r="D348" s="61">
        <f t="shared" si="32"/>
        <v>2737.1359386165323</v>
      </c>
      <c r="E348" s="61" t="e">
        <f t="shared" si="32"/>
        <v>#DIV/0!</v>
      </c>
      <c r="F348" s="61">
        <f t="shared" si="32"/>
        <v>209.80001999999996</v>
      </c>
      <c r="G348" s="61">
        <f t="shared" si="32"/>
        <v>11741.800039999998</v>
      </c>
      <c r="H348" s="61">
        <f t="shared" si="32"/>
        <v>11951.600059999999</v>
      </c>
      <c r="I348" s="61" t="e">
        <f t="shared" si="32"/>
        <v>#DIV/0!</v>
      </c>
      <c r="J348" s="61">
        <f t="shared" si="32"/>
        <v>250.26930904904674</v>
      </c>
      <c r="K348" s="61">
        <f t="shared" si="32"/>
        <v>14438.466689567484</v>
      </c>
      <c r="L348" s="61">
        <f t="shared" si="32"/>
        <v>14688.73599861653</v>
      </c>
    </row>
    <row r="349" spans="1:12" ht="11.25" customHeight="1" x14ac:dyDescent="0.2">
      <c r="A349" s="90">
        <v>2011</v>
      </c>
      <c r="B349" s="61">
        <f t="shared" ref="B349:D359" si="33">B127</f>
        <v>44.314058059956196</v>
      </c>
      <c r="C349" s="61">
        <f t="shared" si="33"/>
        <v>3662.1920598014685</v>
      </c>
      <c r="D349" s="61">
        <f t="shared" si="33"/>
        <v>3706.5061178614251</v>
      </c>
      <c r="E349" s="61"/>
      <c r="F349" s="61">
        <f t="shared" ref="F349:H359" si="34">F127</f>
        <v>67.000020000000006</v>
      </c>
      <c r="G349" s="61">
        <f t="shared" si="34"/>
        <v>5537.0000399999999</v>
      </c>
      <c r="H349" s="61">
        <f t="shared" si="34"/>
        <v>5604.0000600000003</v>
      </c>
      <c r="I349" s="61"/>
      <c r="J349" s="61">
        <f t="shared" ref="J349:L359" si="35">J127</f>
        <v>111.3140780599562</v>
      </c>
      <c r="K349" s="61">
        <f t="shared" si="35"/>
        <v>9199.1920998014684</v>
      </c>
      <c r="L349" s="61">
        <f t="shared" si="35"/>
        <v>9310.5061778614254</v>
      </c>
    </row>
    <row r="350" spans="1:12" ht="11.25" customHeight="1" x14ac:dyDescent="0.2">
      <c r="A350" s="90">
        <v>2012</v>
      </c>
      <c r="B350" s="61">
        <f t="shared" si="33"/>
        <v>11.516414997533147</v>
      </c>
      <c r="C350" s="61">
        <f t="shared" si="33"/>
        <v>1940.6559034567235</v>
      </c>
      <c r="D350" s="61">
        <f t="shared" si="33"/>
        <v>1952.172318454257</v>
      </c>
      <c r="E350" s="61"/>
      <c r="F350" s="61">
        <f t="shared" si="34"/>
        <v>82.000020000000006</v>
      </c>
      <c r="G350" s="61">
        <f t="shared" si="34"/>
        <v>13818.000039999999</v>
      </c>
      <c r="H350" s="61">
        <f t="shared" si="34"/>
        <v>13900.000059999998</v>
      </c>
      <c r="I350" s="61"/>
      <c r="J350" s="61">
        <f t="shared" si="35"/>
        <v>93.516434997533153</v>
      </c>
      <c r="K350" s="61">
        <f t="shared" si="35"/>
        <v>15758.655943456723</v>
      </c>
      <c r="L350" s="61">
        <f t="shared" si="35"/>
        <v>15852.172378454256</v>
      </c>
    </row>
    <row r="351" spans="1:12" ht="11.25" customHeight="1" x14ac:dyDescent="0.2">
      <c r="A351" s="90">
        <v>2013</v>
      </c>
      <c r="B351" s="61">
        <f t="shared" si="33"/>
        <v>14.008772146552218</v>
      </c>
      <c r="C351" s="61">
        <f t="shared" si="33"/>
        <v>2088.265990326192</v>
      </c>
      <c r="D351" s="61">
        <f t="shared" si="33"/>
        <v>2102.2747624727454</v>
      </c>
      <c r="E351" s="61"/>
      <c r="F351" s="61">
        <f t="shared" si="34"/>
        <v>73.000020000000006</v>
      </c>
      <c r="G351" s="61">
        <f t="shared" si="34"/>
        <v>10882.000039999999</v>
      </c>
      <c r="H351" s="61">
        <f t="shared" si="34"/>
        <v>10955.000059999998</v>
      </c>
      <c r="I351" s="61"/>
      <c r="J351" s="61">
        <f t="shared" si="35"/>
        <v>87.008792146552224</v>
      </c>
      <c r="K351" s="61">
        <f t="shared" si="35"/>
        <v>12970.266030326191</v>
      </c>
      <c r="L351" s="61">
        <f t="shared" si="35"/>
        <v>13057.274822472744</v>
      </c>
    </row>
    <row r="352" spans="1:12" ht="11.25" customHeight="1" x14ac:dyDescent="0.2">
      <c r="A352" s="90">
        <v>2014</v>
      </c>
      <c r="B352" s="61">
        <f t="shared" si="33"/>
        <v>14.241502091387986</v>
      </c>
      <c r="C352" s="61">
        <f t="shared" si="33"/>
        <v>1584.2910239732337</v>
      </c>
      <c r="D352" s="61">
        <f t="shared" si="33"/>
        <v>1598.5325260646223</v>
      </c>
      <c r="E352" s="61"/>
      <c r="F352" s="61">
        <f t="shared" si="34"/>
        <v>94.000020000000006</v>
      </c>
      <c r="G352" s="61">
        <f t="shared" si="34"/>
        <v>10457.000039999999</v>
      </c>
      <c r="H352" s="61">
        <f t="shared" si="34"/>
        <v>10551.000059999998</v>
      </c>
      <c r="I352" s="61"/>
      <c r="J352" s="61">
        <f t="shared" si="35"/>
        <v>108.24152209138799</v>
      </c>
      <c r="K352" s="61">
        <f t="shared" si="35"/>
        <v>12041.291063973233</v>
      </c>
      <c r="L352" s="61">
        <f t="shared" si="35"/>
        <v>12149.532586064621</v>
      </c>
    </row>
    <row r="353" spans="1:12" ht="11.25" customHeight="1" x14ac:dyDescent="0.2">
      <c r="A353" s="90">
        <v>2015</v>
      </c>
      <c r="B353" s="61">
        <f t="shared" si="33"/>
        <v>9.8382182106901865</v>
      </c>
      <c r="C353" s="61">
        <f t="shared" si="33"/>
        <v>1439.4066907969682</v>
      </c>
      <c r="D353" s="61">
        <f t="shared" si="33"/>
        <v>1449.2449090076589</v>
      </c>
      <c r="E353" s="61"/>
      <c r="F353" s="61">
        <f t="shared" si="34"/>
        <v>91.000020000000006</v>
      </c>
      <c r="G353" s="61">
        <f t="shared" si="34"/>
        <v>13314.000039999999</v>
      </c>
      <c r="H353" s="61">
        <f t="shared" si="34"/>
        <v>13405.000059999998</v>
      </c>
      <c r="I353" s="61"/>
      <c r="J353" s="61">
        <f t="shared" si="35"/>
        <v>100.83823821069019</v>
      </c>
      <c r="K353" s="61">
        <f t="shared" si="35"/>
        <v>14753.406730796967</v>
      </c>
      <c r="L353" s="61">
        <f t="shared" si="35"/>
        <v>14854.244969007657</v>
      </c>
    </row>
    <row r="354" spans="1:12" ht="11.25" customHeight="1" x14ac:dyDescent="0.2">
      <c r="A354" s="90">
        <v>2016</v>
      </c>
      <c r="B354" s="61">
        <f t="shared" si="33"/>
        <v>7.2515534493341676</v>
      </c>
      <c r="C354" s="61">
        <f t="shared" si="33"/>
        <v>1726.9436023314338</v>
      </c>
      <c r="D354" s="61">
        <f t="shared" si="33"/>
        <v>1734.1951557807697</v>
      </c>
      <c r="E354" s="61"/>
      <c r="F354" s="61">
        <f t="shared" si="34"/>
        <v>81.000020000000006</v>
      </c>
      <c r="G354" s="61">
        <f t="shared" si="34"/>
        <v>19290.000039999999</v>
      </c>
      <c r="H354" s="61">
        <f t="shared" si="34"/>
        <v>19371.000059999998</v>
      </c>
      <c r="I354" s="61"/>
      <c r="J354" s="61">
        <f t="shared" si="35"/>
        <v>88.251573449334174</v>
      </c>
      <c r="K354" s="61">
        <f t="shared" si="35"/>
        <v>21016.943642331433</v>
      </c>
      <c r="L354" s="61">
        <f t="shared" si="35"/>
        <v>21105.195215780768</v>
      </c>
    </row>
    <row r="355" spans="1:12" ht="11.25" customHeight="1" x14ac:dyDescent="0.2">
      <c r="A355" s="90">
        <v>2017</v>
      </c>
      <c r="B355" s="61">
        <f t="shared" si="33"/>
        <v>7.8929602540714541</v>
      </c>
      <c r="C355" s="61">
        <f t="shared" si="33"/>
        <v>1091.0497311064719</v>
      </c>
      <c r="D355" s="61">
        <f t="shared" si="33"/>
        <v>1098.9426913605439</v>
      </c>
      <c r="E355" s="61"/>
      <c r="F355" s="61">
        <f t="shared" si="34"/>
        <v>91.000020000000006</v>
      </c>
      <c r="G355" s="61">
        <f t="shared" si="34"/>
        <v>12579.000039999999</v>
      </c>
      <c r="H355" s="61">
        <f t="shared" si="34"/>
        <v>12670.000059999998</v>
      </c>
      <c r="I355" s="61"/>
      <c r="J355" s="61">
        <f t="shared" si="35"/>
        <v>98.89298025407146</v>
      </c>
      <c r="K355" s="61">
        <f t="shared" si="35"/>
        <v>13670.049771106471</v>
      </c>
      <c r="L355" s="61">
        <f t="shared" si="35"/>
        <v>13768.942751360542</v>
      </c>
    </row>
    <row r="356" spans="1:12" ht="11.25" customHeight="1" x14ac:dyDescent="0.2">
      <c r="A356" s="295">
        <v>2018</v>
      </c>
      <c r="B356" s="61">
        <f t="shared" si="33"/>
        <v>9.8452217026180762</v>
      </c>
      <c r="C356" s="61">
        <f t="shared" si="33"/>
        <v>1248.1677634197495</v>
      </c>
      <c r="D356" s="61">
        <f t="shared" si="33"/>
        <v>1258.0129851223683</v>
      </c>
      <c r="E356" s="61"/>
      <c r="F356" s="61">
        <f t="shared" si="34"/>
        <v>86.000020000000006</v>
      </c>
      <c r="G356" s="61">
        <f t="shared" si="34"/>
        <v>10903.000039999999</v>
      </c>
      <c r="H356" s="61">
        <f t="shared" si="34"/>
        <v>10989.000059999998</v>
      </c>
      <c r="I356" s="61"/>
      <c r="J356" s="61">
        <f t="shared" si="35"/>
        <v>95.845241702618083</v>
      </c>
      <c r="K356" s="61">
        <f t="shared" si="35"/>
        <v>12151.167803419748</v>
      </c>
      <c r="L356" s="61">
        <f t="shared" si="35"/>
        <v>12247.013045122367</v>
      </c>
    </row>
    <row r="357" spans="1:12" ht="11.25" customHeight="1" x14ac:dyDescent="0.2">
      <c r="A357" s="295">
        <v>2019</v>
      </c>
      <c r="B357" s="61">
        <f t="shared" si="33"/>
        <v>8.9966921498947841</v>
      </c>
      <c r="C357" s="61">
        <f t="shared" si="33"/>
        <v>1180.5656782090191</v>
      </c>
      <c r="D357" s="61">
        <f t="shared" si="33"/>
        <v>1189.5623703589135</v>
      </c>
      <c r="E357" s="61"/>
      <c r="F357" s="61">
        <f t="shared" si="34"/>
        <v>90.000020000000006</v>
      </c>
      <c r="G357" s="61">
        <f t="shared" si="34"/>
        <v>11810.000039999999</v>
      </c>
      <c r="H357" s="61">
        <f t="shared" si="34"/>
        <v>11900.000059999998</v>
      </c>
      <c r="I357" s="61"/>
      <c r="J357" s="61">
        <f t="shared" si="35"/>
        <v>98.99671214989479</v>
      </c>
      <c r="K357" s="61">
        <f t="shared" si="35"/>
        <v>12990.565718209018</v>
      </c>
      <c r="L357" s="61">
        <f t="shared" si="35"/>
        <v>13089.562430358912</v>
      </c>
    </row>
    <row r="358" spans="1:12" ht="11.25" customHeight="1" x14ac:dyDescent="0.2">
      <c r="A358" s="295">
        <v>2020</v>
      </c>
      <c r="B358" s="61">
        <f t="shared" si="33"/>
        <v>10.312022593317494</v>
      </c>
      <c r="C358" s="61">
        <f t="shared" si="33"/>
        <v>1545.9554075978012</v>
      </c>
      <c r="D358" s="61">
        <f t="shared" si="33"/>
        <v>1556.2674301911193</v>
      </c>
      <c r="E358" s="61"/>
      <c r="F358" s="61">
        <f t="shared" si="34"/>
        <v>73.000020000000006</v>
      </c>
      <c r="G358" s="61">
        <f t="shared" si="34"/>
        <v>10944.000039999999</v>
      </c>
      <c r="H358" s="61">
        <f t="shared" si="34"/>
        <v>11017.000059999998</v>
      </c>
      <c r="I358" s="61"/>
      <c r="J358" s="61">
        <f t="shared" si="35"/>
        <v>83.3120425933175</v>
      </c>
      <c r="K358" s="61">
        <f t="shared" si="35"/>
        <v>12489.9554475978</v>
      </c>
      <c r="L358" s="61">
        <f t="shared" si="35"/>
        <v>12573.267490191118</v>
      </c>
    </row>
    <row r="359" spans="1:12" ht="11.25" customHeight="1" x14ac:dyDescent="0.2">
      <c r="A359" s="295">
        <v>2021</v>
      </c>
      <c r="B359" s="61">
        <f t="shared" si="33"/>
        <v>27.061365185725748</v>
      </c>
      <c r="C359" s="61">
        <f t="shared" si="33"/>
        <v>1675.7403642351301</v>
      </c>
      <c r="D359" s="61">
        <f t="shared" si="33"/>
        <v>1702.8017294208548</v>
      </c>
      <c r="E359" s="61"/>
      <c r="F359" s="61">
        <f t="shared" si="34"/>
        <v>118.00002000000001</v>
      </c>
      <c r="G359" s="61">
        <f t="shared" si="34"/>
        <v>7307.0000399999999</v>
      </c>
      <c r="H359" s="61">
        <f t="shared" si="34"/>
        <v>7425.0000600000003</v>
      </c>
      <c r="I359" s="61"/>
      <c r="J359" s="61">
        <f t="shared" si="35"/>
        <v>145.06138518572575</v>
      </c>
      <c r="K359" s="61">
        <f t="shared" si="35"/>
        <v>8982.74040423513</v>
      </c>
      <c r="L359" s="61">
        <f t="shared" si="35"/>
        <v>9127.8017894208551</v>
      </c>
    </row>
    <row r="360" spans="1:12" ht="11.25" customHeight="1" x14ac:dyDescent="0.2">
      <c r="A360" s="295" t="s">
        <v>749</v>
      </c>
      <c r="B360" s="61">
        <f t="shared" ref="B360:D361" si="36">B138</f>
        <v>8.4878797593201796</v>
      </c>
      <c r="C360" s="61">
        <f t="shared" si="36"/>
        <v>1771.5121202406772</v>
      </c>
      <c r="D360" s="61">
        <f t="shared" si="36"/>
        <v>1779.9999999999964</v>
      </c>
      <c r="E360" s="61"/>
      <c r="F360" s="61">
        <f t="shared" ref="F360:H361" si="37">F138</f>
        <v>83.000020000000006</v>
      </c>
      <c r="G360" s="61">
        <f t="shared" si="37"/>
        <v>17323.000039999999</v>
      </c>
      <c r="H360" s="61">
        <f t="shared" si="37"/>
        <v>17406.000059999998</v>
      </c>
      <c r="I360" s="61"/>
      <c r="J360" s="61">
        <f t="shared" ref="J360:L361" si="38">J138</f>
        <v>91.487899759320186</v>
      </c>
      <c r="K360" s="61">
        <f t="shared" si="38"/>
        <v>19094.512160240676</v>
      </c>
      <c r="L360" s="61">
        <f t="shared" si="38"/>
        <v>19186.000059999995</v>
      </c>
    </row>
    <row r="361" spans="1:12" ht="11.25" customHeight="1" x14ac:dyDescent="0.2">
      <c r="A361" s="295">
        <v>2023</v>
      </c>
      <c r="B361" s="61" t="str">
        <f t="shared" si="36"/>
        <v>NA</v>
      </c>
      <c r="C361" s="61" t="str">
        <f t="shared" si="36"/>
        <v>NA</v>
      </c>
      <c r="D361" s="61" t="str">
        <f t="shared" si="36"/>
        <v>NA</v>
      </c>
      <c r="E361" s="61"/>
      <c r="F361" s="61" t="str">
        <f t="shared" si="37"/>
        <v>NA</v>
      </c>
      <c r="G361" s="46" t="str">
        <f t="shared" si="37"/>
        <v>NA</v>
      </c>
      <c r="H361" s="61" t="str">
        <f t="shared" si="37"/>
        <v>NA</v>
      </c>
      <c r="I361" s="61"/>
      <c r="J361" s="61" t="str">
        <f t="shared" si="38"/>
        <v>NA</v>
      </c>
      <c r="K361" s="61" t="str">
        <f t="shared" si="38"/>
        <v>NA</v>
      </c>
      <c r="L361" s="61" t="str">
        <f t="shared" si="38"/>
        <v>NA</v>
      </c>
    </row>
    <row r="362" spans="1:12" ht="11.25" customHeight="1" x14ac:dyDescent="0.2">
      <c r="A362" s="27" t="s">
        <v>130</v>
      </c>
      <c r="B362" s="78"/>
      <c r="C362" s="78"/>
      <c r="D362" s="78"/>
      <c r="E362" s="78"/>
      <c r="F362" s="78"/>
      <c r="G362" s="46">
        <f>G140</f>
        <v>14900</v>
      </c>
      <c r="H362" s="78"/>
      <c r="I362" s="78"/>
      <c r="J362" s="78"/>
      <c r="K362" s="78"/>
      <c r="L362" s="78"/>
    </row>
    <row r="363" spans="1:12" ht="3" customHeight="1" x14ac:dyDescent="0.2">
      <c r="A363" s="209"/>
      <c r="B363" s="381"/>
      <c r="C363" s="381"/>
      <c r="D363" s="381"/>
      <c r="E363" s="381"/>
      <c r="F363" s="381"/>
      <c r="G363" s="381"/>
      <c r="H363" s="381"/>
      <c r="I363" s="381"/>
      <c r="J363" s="381"/>
      <c r="K363" s="381"/>
      <c r="L363" s="381"/>
    </row>
    <row r="364" spans="1:12" ht="9.75" customHeight="1" x14ac:dyDescent="0.2">
      <c r="A364" s="1063" t="s">
        <v>852</v>
      </c>
      <c r="B364" s="1063"/>
      <c r="C364" s="1063"/>
      <c r="D364" s="1063"/>
      <c r="E364" s="1063"/>
      <c r="F364" s="1063"/>
      <c r="G364" s="1063"/>
      <c r="H364" s="1063"/>
      <c r="I364" s="1063"/>
      <c r="J364" s="1063"/>
      <c r="K364" s="1063"/>
      <c r="L364" s="1063"/>
    </row>
    <row r="365" spans="1:12" ht="11.25" customHeight="1" x14ac:dyDescent="0.2">
      <c r="A365" s="63" t="s">
        <v>44</v>
      </c>
      <c r="B365" s="61">
        <f>AVERAGE(B143:B147)</f>
        <v>7869.5434671836465</v>
      </c>
      <c r="C365" s="61">
        <f>AVERAGE(C143:C147)</f>
        <v>731.37651489223936</v>
      </c>
      <c r="D365" s="61">
        <f>AVERAGE(D143:D147)</f>
        <v>8600.9199820758877</v>
      </c>
      <c r="E365" s="61"/>
      <c r="F365" s="61">
        <f>AVERAGE(F143:F147)</f>
        <v>4786.2250487669189</v>
      </c>
      <c r="G365" s="61">
        <f>AVERAGE(G143:G147)</f>
        <v>1037.1753912330821</v>
      </c>
      <c r="H365" s="61">
        <f>AVERAGE(H143:H147)</f>
        <v>5823.4004400000003</v>
      </c>
      <c r="I365" s="61"/>
      <c r="J365" s="61">
        <f>AVERAGE(J143:J147)</f>
        <v>12655.768515950567</v>
      </c>
      <c r="K365" s="61">
        <f>AVERAGE(K143:K147)</f>
        <v>1768.5519061253217</v>
      </c>
      <c r="L365" s="61">
        <f>AVERAGE(L143:L147)</f>
        <v>14424.320422075887</v>
      </c>
    </row>
    <row r="366" spans="1:12" ht="11.25" customHeight="1" x14ac:dyDescent="0.2">
      <c r="A366" s="63" t="s">
        <v>45</v>
      </c>
      <c r="B366" s="61">
        <f>AVERAGE(B148:B152)</f>
        <v>14701.330317886092</v>
      </c>
      <c r="C366" s="61">
        <f>AVERAGE(C148:C152)</f>
        <v>686.04314869564985</v>
      </c>
      <c r="D366" s="61">
        <f>AVERAGE(D148:D152)</f>
        <v>15387.373466581741</v>
      </c>
      <c r="E366" s="61"/>
      <c r="F366" s="61">
        <f>AVERAGE(F148:F152)</f>
        <v>7698.6954341636647</v>
      </c>
      <c r="G366" s="61">
        <f>AVERAGE(G148:G152)</f>
        <v>390.30500583633682</v>
      </c>
      <c r="H366" s="61">
        <f>AVERAGE(H148:H152)</f>
        <v>8089.0004400000007</v>
      </c>
      <c r="I366" s="61"/>
      <c r="J366" s="61">
        <f>AVERAGE(J148:J152)</f>
        <v>22400.025752049762</v>
      </c>
      <c r="K366" s="61">
        <f>AVERAGE(K148:K152)</f>
        <v>1076.3481545319867</v>
      </c>
      <c r="L366" s="61">
        <f>AVERAGE(L148:L152)</f>
        <v>23476.373906581743</v>
      </c>
    </row>
    <row r="367" spans="1:12" ht="11.25" customHeight="1" x14ac:dyDescent="0.2">
      <c r="A367" s="63" t="s">
        <v>46</v>
      </c>
      <c r="B367" s="61">
        <f>AVERAGE(B153:B157)</f>
        <v>2667.1738564423626</v>
      </c>
      <c r="C367" s="61">
        <f t="shared" ref="C367:L367" si="39">AVERAGE(C153:C157)</f>
        <v>139.7212392914671</v>
      </c>
      <c r="D367" s="61">
        <f t="shared" si="39"/>
        <v>2806.8950957338302</v>
      </c>
      <c r="E367" s="61"/>
      <c r="F367" s="61">
        <f t="shared" si="39"/>
        <v>4915.0625904602812</v>
      </c>
      <c r="G367" s="61">
        <f t="shared" si="39"/>
        <v>439.73784953971818</v>
      </c>
      <c r="H367" s="61">
        <f t="shared" si="39"/>
        <v>5354.8004400000009</v>
      </c>
      <c r="I367" s="61"/>
      <c r="J367" s="61">
        <f t="shared" si="39"/>
        <v>7582.2364469026452</v>
      </c>
      <c r="K367" s="61">
        <f t="shared" si="39"/>
        <v>579.45908883118523</v>
      </c>
      <c r="L367" s="61">
        <f t="shared" si="39"/>
        <v>8161.6955357338302</v>
      </c>
    </row>
    <row r="368" spans="1:12" ht="11.25" customHeight="1" x14ac:dyDescent="0.2">
      <c r="A368" s="63" t="s">
        <v>47</v>
      </c>
      <c r="B368" s="61">
        <f>AVERAGE(B158:B162)</f>
        <v>3688.3759635656584</v>
      </c>
      <c r="C368" s="61">
        <f t="shared" ref="C368:L368" si="40">AVERAGE(C158:C162)</f>
        <v>18.612120179432388</v>
      </c>
      <c r="D368" s="61">
        <f t="shared" si="40"/>
        <v>3706.988083745091</v>
      </c>
      <c r="E368" s="61"/>
      <c r="F368" s="61">
        <f t="shared" si="40"/>
        <v>11915.402149651518</v>
      </c>
      <c r="G368" s="61">
        <f t="shared" si="40"/>
        <v>648.79829034848046</v>
      </c>
      <c r="H368" s="61">
        <f t="shared" si="40"/>
        <v>12564.200440000001</v>
      </c>
      <c r="I368" s="61"/>
      <c r="J368" s="61">
        <f t="shared" si="40"/>
        <v>15603.778113217177</v>
      </c>
      <c r="K368" s="61">
        <f t="shared" si="40"/>
        <v>667.41041052791275</v>
      </c>
      <c r="L368" s="61">
        <f t="shared" si="40"/>
        <v>16271.188523745088</v>
      </c>
    </row>
    <row r="369" spans="1:12" ht="11.25" customHeight="1" x14ac:dyDescent="0.2">
      <c r="A369" s="63" t="s">
        <v>48</v>
      </c>
      <c r="B369" s="61">
        <f>AVERAGE(B163:B167)</f>
        <v>17907.86538790628</v>
      </c>
      <c r="C369" s="61">
        <f t="shared" ref="C369:L369" si="41">AVERAGE(C163:C167)</f>
        <v>106.26249536153264</v>
      </c>
      <c r="D369" s="61">
        <f t="shared" si="41"/>
        <v>18014.127883267814</v>
      </c>
      <c r="E369" s="61"/>
      <c r="F369" s="61">
        <f t="shared" si="41"/>
        <v>16677.66944680125</v>
      </c>
      <c r="G369" s="61">
        <f t="shared" si="41"/>
        <v>975.73099319875132</v>
      </c>
      <c r="H369" s="61">
        <f t="shared" si="41"/>
        <v>17653.400439999998</v>
      </c>
      <c r="I369" s="61"/>
      <c r="J369" s="61">
        <f t="shared" si="41"/>
        <v>34585.534834707527</v>
      </c>
      <c r="K369" s="61">
        <f t="shared" si="41"/>
        <v>1081.9934885602838</v>
      </c>
      <c r="L369" s="61">
        <f t="shared" si="41"/>
        <v>35667.528323267805</v>
      </c>
    </row>
    <row r="370" spans="1:12" ht="11.25" customHeight="1" x14ac:dyDescent="0.2">
      <c r="A370" s="90" t="s">
        <v>49</v>
      </c>
      <c r="B370" s="61">
        <f>AVERAGE(B168:B172)</f>
        <v>19639.152441000417</v>
      </c>
      <c r="C370" s="61">
        <f t="shared" ref="C370:L370" si="42">AVERAGE(C168:C172)</f>
        <v>98.700735748995641</v>
      </c>
      <c r="D370" s="61">
        <f t="shared" si="42"/>
        <v>19737.853176749413</v>
      </c>
      <c r="E370" s="61" t="e">
        <f t="shared" si="42"/>
        <v>#DIV/0!</v>
      </c>
      <c r="F370" s="61">
        <f t="shared" si="42"/>
        <v>16230.76293397544</v>
      </c>
      <c r="G370" s="61">
        <f t="shared" si="42"/>
        <v>347.03750602455909</v>
      </c>
      <c r="H370" s="61">
        <f t="shared" si="42"/>
        <v>16577.800439999999</v>
      </c>
      <c r="I370" s="61" t="e">
        <f t="shared" si="42"/>
        <v>#DIV/0!</v>
      </c>
      <c r="J370" s="61">
        <f t="shared" si="42"/>
        <v>35869.915374975863</v>
      </c>
      <c r="K370" s="61">
        <f t="shared" si="42"/>
        <v>445.73824177355471</v>
      </c>
      <c r="L370" s="61">
        <f t="shared" si="42"/>
        <v>36315.653616749412</v>
      </c>
    </row>
    <row r="371" spans="1:12" ht="11.25" customHeight="1" x14ac:dyDescent="0.2">
      <c r="A371" s="90">
        <v>2011</v>
      </c>
      <c r="B371" s="61">
        <f t="shared" ref="B371:D381" si="43">B173</f>
        <v>36020.612068713468</v>
      </c>
      <c r="C371" s="61">
        <f t="shared" si="43"/>
        <v>41.073604766025937</v>
      </c>
      <c r="D371" s="61">
        <f t="shared" si="43"/>
        <v>36061.685673479493</v>
      </c>
      <c r="E371" s="61"/>
      <c r="F371" s="61">
        <f t="shared" ref="F371:H381" si="44">F173</f>
        <v>26509.603986572958</v>
      </c>
      <c r="G371" s="61">
        <f t="shared" si="44"/>
        <v>366.39645342703977</v>
      </c>
      <c r="H371" s="61">
        <f t="shared" si="44"/>
        <v>26876.000439999996</v>
      </c>
      <c r="I371" s="61"/>
      <c r="J371" s="61">
        <f t="shared" ref="J371:L381" si="45">J173</f>
        <v>62530.216055286422</v>
      </c>
      <c r="K371" s="61">
        <f t="shared" si="45"/>
        <v>407.47005819306571</v>
      </c>
      <c r="L371" s="61">
        <f t="shared" si="45"/>
        <v>62937.686113479489</v>
      </c>
    </row>
    <row r="372" spans="1:12" ht="11.25" customHeight="1" x14ac:dyDescent="0.2">
      <c r="A372" s="90">
        <v>2012</v>
      </c>
      <c r="B372" s="61">
        <f t="shared" si="43"/>
        <v>55216.849842856311</v>
      </c>
      <c r="C372" s="61">
        <f t="shared" si="43"/>
        <v>132.30738359650888</v>
      </c>
      <c r="D372" s="61">
        <f t="shared" si="43"/>
        <v>55349.157226452822</v>
      </c>
      <c r="E372" s="61"/>
      <c r="F372" s="61">
        <f t="shared" si="44"/>
        <v>29652.337923050676</v>
      </c>
      <c r="G372" s="61">
        <f t="shared" si="44"/>
        <v>608.66251694932441</v>
      </c>
      <c r="H372" s="61">
        <f t="shared" si="44"/>
        <v>30261.00044</v>
      </c>
      <c r="I372" s="61"/>
      <c r="J372" s="61">
        <f t="shared" si="45"/>
        <v>84869.187765906987</v>
      </c>
      <c r="K372" s="61">
        <f t="shared" si="45"/>
        <v>740.9699005458333</v>
      </c>
      <c r="L372" s="61">
        <f t="shared" si="45"/>
        <v>85610.157666452826</v>
      </c>
    </row>
    <row r="373" spans="1:12" ht="11.25" customHeight="1" x14ac:dyDescent="0.2">
      <c r="A373" s="90">
        <v>2013</v>
      </c>
      <c r="B373" s="61">
        <f t="shared" si="43"/>
        <v>45317.929488244561</v>
      </c>
      <c r="C373" s="61">
        <f t="shared" si="43"/>
        <v>115.05251341862538</v>
      </c>
      <c r="D373" s="61">
        <f t="shared" si="43"/>
        <v>45432.982001663186</v>
      </c>
      <c r="E373" s="61"/>
      <c r="F373" s="61">
        <f t="shared" si="44"/>
        <v>25421.259095124718</v>
      </c>
      <c r="G373" s="61">
        <f t="shared" si="44"/>
        <v>930.74134487528283</v>
      </c>
      <c r="H373" s="61">
        <f t="shared" si="44"/>
        <v>26352.00044</v>
      </c>
      <c r="I373" s="61"/>
      <c r="J373" s="61">
        <f t="shared" si="45"/>
        <v>70739.18858336928</v>
      </c>
      <c r="K373" s="61">
        <f t="shared" si="45"/>
        <v>1045.7938582939082</v>
      </c>
      <c r="L373" s="61">
        <f t="shared" si="45"/>
        <v>71784.982441663189</v>
      </c>
    </row>
    <row r="374" spans="1:12" ht="11.25" customHeight="1" x14ac:dyDescent="0.2">
      <c r="A374" s="90">
        <v>2014</v>
      </c>
      <c r="B374" s="61">
        <f t="shared" si="43"/>
        <v>15889.926281779073</v>
      </c>
      <c r="C374" s="61">
        <f t="shared" si="43"/>
        <v>109.17905928714794</v>
      </c>
      <c r="D374" s="61">
        <f t="shared" si="43"/>
        <v>15999.105341066221</v>
      </c>
      <c r="E374" s="61"/>
      <c r="F374" s="61">
        <f t="shared" si="44"/>
        <v>8871.432932753989</v>
      </c>
      <c r="G374" s="61">
        <f t="shared" si="44"/>
        <v>303.56750724601045</v>
      </c>
      <c r="H374" s="61">
        <f t="shared" si="44"/>
        <v>9175.0004399999998</v>
      </c>
      <c r="I374" s="61"/>
      <c r="J374" s="61">
        <f t="shared" si="45"/>
        <v>24761.359214533062</v>
      </c>
      <c r="K374" s="61">
        <f t="shared" si="45"/>
        <v>412.74656653315839</v>
      </c>
      <c r="L374" s="61">
        <f t="shared" si="45"/>
        <v>25174.105781066221</v>
      </c>
    </row>
    <row r="375" spans="1:12" ht="11.25" customHeight="1" x14ac:dyDescent="0.2">
      <c r="A375" s="90">
        <v>2015</v>
      </c>
      <c r="B375" s="61">
        <f t="shared" si="43"/>
        <v>23679.549326875451</v>
      </c>
      <c r="C375" s="61">
        <f t="shared" si="43"/>
        <v>160.9591188944944</v>
      </c>
      <c r="D375" s="61">
        <f t="shared" si="43"/>
        <v>23840.508445769945</v>
      </c>
      <c r="E375" s="61"/>
      <c r="F375" s="61">
        <f t="shared" si="44"/>
        <v>8697.9934143135852</v>
      </c>
      <c r="G375" s="61">
        <f t="shared" si="44"/>
        <v>405.00702568641464</v>
      </c>
      <c r="H375" s="61">
        <f t="shared" si="44"/>
        <v>9103.0004399999998</v>
      </c>
      <c r="I375" s="61"/>
      <c r="J375" s="61">
        <f t="shared" si="45"/>
        <v>32377.542741189034</v>
      </c>
      <c r="K375" s="61">
        <f t="shared" si="45"/>
        <v>565.96614458090903</v>
      </c>
      <c r="L375" s="61">
        <f t="shared" si="45"/>
        <v>32943.508885769945</v>
      </c>
    </row>
    <row r="376" spans="1:12" ht="11.25" customHeight="1" x14ac:dyDescent="0.2">
      <c r="A376" s="90">
        <v>2016</v>
      </c>
      <c r="B376" s="61">
        <f t="shared" si="43"/>
        <v>38911.245681444816</v>
      </c>
      <c r="C376" s="61">
        <f t="shared" si="43"/>
        <v>109.01645374153577</v>
      </c>
      <c r="D376" s="61">
        <f t="shared" si="43"/>
        <v>39020.262135186349</v>
      </c>
      <c r="E376" s="61"/>
      <c r="F376" s="61">
        <f t="shared" si="44"/>
        <v>26649.960089088629</v>
      </c>
      <c r="G376" s="61">
        <f t="shared" si="44"/>
        <v>547.04035091137177</v>
      </c>
      <c r="H376" s="61">
        <f t="shared" si="44"/>
        <v>27197.00044</v>
      </c>
      <c r="I376" s="61"/>
      <c r="J376" s="61">
        <f t="shared" si="45"/>
        <v>65561.205770533445</v>
      </c>
      <c r="K376" s="61">
        <f t="shared" si="45"/>
        <v>656.05680465290754</v>
      </c>
      <c r="L376" s="61">
        <f t="shared" si="45"/>
        <v>66217.262575186352</v>
      </c>
    </row>
    <row r="377" spans="1:12" ht="11.25" customHeight="1" x14ac:dyDescent="0.2">
      <c r="A377" s="90">
        <v>2017</v>
      </c>
      <c r="B377" s="61">
        <f t="shared" si="43"/>
        <v>57701.193318457699</v>
      </c>
      <c r="C377" s="61">
        <f t="shared" si="43"/>
        <v>327.72456906514083</v>
      </c>
      <c r="D377" s="61">
        <f t="shared" si="43"/>
        <v>58028.917887522839</v>
      </c>
      <c r="E377" s="61"/>
      <c r="F377" s="61">
        <f t="shared" si="44"/>
        <v>41953.000160000003</v>
      </c>
      <c r="G377" s="61">
        <f t="shared" si="44"/>
        <v>997.00027999999986</v>
      </c>
      <c r="H377" s="61">
        <f t="shared" si="44"/>
        <v>42950.000440000003</v>
      </c>
      <c r="I377" s="61"/>
      <c r="J377" s="61">
        <f t="shared" si="45"/>
        <v>99654.193478457702</v>
      </c>
      <c r="K377" s="61">
        <f t="shared" si="45"/>
        <v>1324.7248490651407</v>
      </c>
      <c r="L377" s="61">
        <f t="shared" si="45"/>
        <v>100978.91832752284</v>
      </c>
    </row>
    <row r="378" spans="1:12" ht="11.25" customHeight="1" x14ac:dyDescent="0.2">
      <c r="A378" s="295">
        <v>2018</v>
      </c>
      <c r="B378" s="61">
        <f t="shared" si="43"/>
        <v>44133.599100979904</v>
      </c>
      <c r="C378" s="61">
        <f t="shared" si="43"/>
        <v>32.691268727958089</v>
      </c>
      <c r="D378" s="61">
        <f t="shared" si="43"/>
        <v>44166.290369707858</v>
      </c>
      <c r="E378" s="61"/>
      <c r="F378" s="61">
        <f t="shared" si="44"/>
        <v>28183.00016</v>
      </c>
      <c r="G378" s="61">
        <f t="shared" si="44"/>
        <v>162.00028</v>
      </c>
      <c r="H378" s="61">
        <f t="shared" si="44"/>
        <v>28345.00044</v>
      </c>
      <c r="I378" s="61"/>
      <c r="J378" s="61">
        <f t="shared" si="45"/>
        <v>72316.5992609799</v>
      </c>
      <c r="K378" s="61">
        <f t="shared" si="45"/>
        <v>194.69154872795809</v>
      </c>
      <c r="L378" s="61">
        <f t="shared" si="45"/>
        <v>72511.290809707862</v>
      </c>
    </row>
    <row r="379" spans="1:12" ht="11.25" customHeight="1" x14ac:dyDescent="0.2">
      <c r="A379" s="295">
        <v>2019</v>
      </c>
      <c r="B379" s="61">
        <f t="shared" si="43"/>
        <v>47396.086689108168</v>
      </c>
      <c r="C379" s="61">
        <f t="shared" si="43"/>
        <v>251.48468873347457</v>
      </c>
      <c r="D379" s="61">
        <f t="shared" si="43"/>
        <v>47647.571377841639</v>
      </c>
      <c r="E379" s="61"/>
      <c r="F379" s="61">
        <f t="shared" si="44"/>
        <v>14439.00016</v>
      </c>
      <c r="G379" s="61">
        <f t="shared" si="44"/>
        <v>371.00027999999992</v>
      </c>
      <c r="H379" s="61">
        <f t="shared" si="44"/>
        <v>14810.00044</v>
      </c>
      <c r="I379" s="61"/>
      <c r="J379" s="61">
        <f t="shared" si="45"/>
        <v>61835.086849108164</v>
      </c>
      <c r="K379" s="61">
        <f t="shared" si="45"/>
        <v>622.48496873347449</v>
      </c>
      <c r="L379" s="61">
        <f t="shared" si="45"/>
        <v>62457.571817841635</v>
      </c>
    </row>
    <row r="380" spans="1:12" ht="11.25" customHeight="1" x14ac:dyDescent="0.2">
      <c r="A380" s="295">
        <v>2020</v>
      </c>
      <c r="B380" s="61">
        <f t="shared" si="43"/>
        <v>18141.370578570746</v>
      </c>
      <c r="C380" s="61">
        <f t="shared" si="43"/>
        <v>12.131695876133371</v>
      </c>
      <c r="D380" s="61">
        <f t="shared" si="43"/>
        <v>18153.502274446881</v>
      </c>
      <c r="E380" s="61"/>
      <c r="F380" s="61">
        <f t="shared" si="44"/>
        <v>5422.0001600000005</v>
      </c>
      <c r="G380" s="61">
        <f t="shared" si="44"/>
        <v>39.000280000000004</v>
      </c>
      <c r="H380" s="61">
        <f t="shared" si="44"/>
        <v>5461.0004400000007</v>
      </c>
      <c r="I380" s="61"/>
      <c r="J380" s="61">
        <f t="shared" si="45"/>
        <v>23563.370738570746</v>
      </c>
      <c r="K380" s="61">
        <f t="shared" si="45"/>
        <v>51.131975876133374</v>
      </c>
      <c r="L380" s="61">
        <f t="shared" si="45"/>
        <v>23614.50271444688</v>
      </c>
    </row>
    <row r="381" spans="1:12" ht="11.25" customHeight="1" x14ac:dyDescent="0.2">
      <c r="A381" s="295">
        <v>2021</v>
      </c>
      <c r="B381" s="61">
        <f t="shared" si="43"/>
        <v>32617.230097691874</v>
      </c>
      <c r="C381" s="61">
        <f t="shared" si="43"/>
        <v>106.38241901784443</v>
      </c>
      <c r="D381" s="61">
        <f t="shared" si="43"/>
        <v>32723.612516709716</v>
      </c>
      <c r="E381" s="61"/>
      <c r="F381" s="61">
        <f t="shared" si="44"/>
        <v>21587.00016</v>
      </c>
      <c r="G381" s="61">
        <f t="shared" si="44"/>
        <v>289.00027999999998</v>
      </c>
      <c r="H381" s="61">
        <f t="shared" si="44"/>
        <v>21876.00044</v>
      </c>
      <c r="I381" s="61"/>
      <c r="J381" s="61">
        <f t="shared" si="45"/>
        <v>54204.230257691874</v>
      </c>
      <c r="K381" s="61">
        <f t="shared" si="45"/>
        <v>395.3826990178444</v>
      </c>
      <c r="L381" s="61">
        <f t="shared" si="45"/>
        <v>54599.612956709716</v>
      </c>
    </row>
    <row r="382" spans="1:12" ht="11.25" customHeight="1" x14ac:dyDescent="0.2">
      <c r="A382" s="295" t="s">
        <v>749</v>
      </c>
      <c r="B382" s="61">
        <f t="shared" ref="B382:D383" si="46">B184</f>
        <v>37491.229529428412</v>
      </c>
      <c r="C382" s="61">
        <f t="shared" si="46"/>
        <v>151.7704705715737</v>
      </c>
      <c r="D382" s="61">
        <f t="shared" si="46"/>
        <v>37642.999999999993</v>
      </c>
      <c r="E382" s="61"/>
      <c r="F382" s="61">
        <f t="shared" ref="F382:H383" si="47">F184</f>
        <v>37022.000159999996</v>
      </c>
      <c r="G382" s="61">
        <f t="shared" si="47"/>
        <v>1126.00028</v>
      </c>
      <c r="H382" s="61">
        <f t="shared" si="47"/>
        <v>38148.000439999996</v>
      </c>
      <c r="I382" s="61"/>
      <c r="J382" s="61">
        <f t="shared" ref="J382:L383" si="48">J184</f>
        <v>74513.229689428408</v>
      </c>
      <c r="K382" s="61">
        <f t="shared" si="48"/>
        <v>1277.7707505715737</v>
      </c>
      <c r="L382" s="61">
        <f t="shared" si="48"/>
        <v>75791.000439999989</v>
      </c>
    </row>
    <row r="383" spans="1:12" ht="11.25" customHeight="1" x14ac:dyDescent="0.2">
      <c r="A383" s="295">
        <v>2023</v>
      </c>
      <c r="B383" s="61" t="str">
        <f t="shared" si="46"/>
        <v>NA</v>
      </c>
      <c r="C383" s="61" t="str">
        <f t="shared" si="46"/>
        <v>NA</v>
      </c>
      <c r="D383" s="61" t="str">
        <f t="shared" si="46"/>
        <v>NA</v>
      </c>
      <c r="E383" s="61"/>
      <c r="F383" s="46" t="str">
        <f t="shared" si="47"/>
        <v>NA</v>
      </c>
      <c r="G383" s="61" t="str">
        <f t="shared" si="47"/>
        <v>NA</v>
      </c>
      <c r="H383" s="61" t="str">
        <f t="shared" si="47"/>
        <v>NA</v>
      </c>
      <c r="I383" s="61"/>
      <c r="J383" s="61" t="str">
        <f t="shared" si="48"/>
        <v>NA</v>
      </c>
      <c r="K383" s="61" t="str">
        <f t="shared" si="48"/>
        <v>NA</v>
      </c>
      <c r="L383" s="61" t="str">
        <f t="shared" si="48"/>
        <v>NA</v>
      </c>
    </row>
    <row r="384" spans="1:12" ht="11.25" customHeight="1" x14ac:dyDescent="0.2">
      <c r="A384" s="27" t="s">
        <v>130</v>
      </c>
      <c r="B384" s="78"/>
      <c r="C384" s="78"/>
      <c r="D384" s="78"/>
      <c r="E384" s="78"/>
      <c r="F384" s="46">
        <f>F186</f>
        <v>3400</v>
      </c>
      <c r="G384" s="78"/>
      <c r="H384" s="78"/>
      <c r="I384" s="78"/>
      <c r="J384" s="78"/>
      <c r="K384" s="78"/>
      <c r="L384" s="78"/>
    </row>
    <row r="385" spans="1:12" ht="10" x14ac:dyDescent="0.2">
      <c r="A385" s="90"/>
      <c r="B385" s="149"/>
      <c r="C385" s="149"/>
      <c r="D385" s="149"/>
      <c r="E385" s="149"/>
      <c r="F385" s="149"/>
      <c r="G385" s="149"/>
      <c r="H385" s="149"/>
      <c r="I385" s="149"/>
      <c r="J385" s="149"/>
      <c r="K385" s="149"/>
      <c r="L385" s="149"/>
    </row>
    <row r="386" spans="1:12" ht="23.25" customHeight="1" x14ac:dyDescent="0.2">
      <c r="A386" s="939" t="s">
        <v>863</v>
      </c>
      <c r="B386" s="939"/>
      <c r="C386" s="939"/>
      <c r="D386" s="939"/>
      <c r="E386" s="939"/>
      <c r="F386" s="939"/>
      <c r="G386" s="939"/>
      <c r="H386" s="939"/>
      <c r="I386" s="939"/>
      <c r="J386" s="939"/>
      <c r="K386" s="939"/>
      <c r="L386" s="939"/>
    </row>
    <row r="387" spans="1:12" x14ac:dyDescent="0.2">
      <c r="A387" s="946" t="s">
        <v>8</v>
      </c>
      <c r="B387" s="954" t="s">
        <v>847</v>
      </c>
      <c r="C387" s="954"/>
      <c r="D387" s="954"/>
      <c r="E387" s="1"/>
      <c r="F387" s="954" t="s">
        <v>111</v>
      </c>
      <c r="G387" s="954"/>
      <c r="H387" s="954"/>
      <c r="I387" s="1"/>
      <c r="J387" s="954" t="s">
        <v>848</v>
      </c>
      <c r="K387" s="954"/>
      <c r="L387" s="954"/>
    </row>
    <row r="388" spans="1:12" ht="12" customHeight="1" x14ac:dyDescent="0.2">
      <c r="A388" s="939"/>
      <c r="B388" s="355" t="s">
        <v>119</v>
      </c>
      <c r="C388" s="355" t="s">
        <v>307</v>
      </c>
      <c r="D388" s="2" t="s">
        <v>115</v>
      </c>
      <c r="E388" s="2"/>
      <c r="F388" s="355" t="s">
        <v>119</v>
      </c>
      <c r="G388" s="355" t="s">
        <v>307</v>
      </c>
      <c r="H388" s="2" t="s">
        <v>115</v>
      </c>
      <c r="I388" s="2"/>
      <c r="J388" s="355" t="s">
        <v>119</v>
      </c>
      <c r="K388" s="355" t="s">
        <v>307</v>
      </c>
      <c r="L388" s="2" t="s">
        <v>115</v>
      </c>
    </row>
    <row r="389" spans="1:12" ht="12" customHeight="1" x14ac:dyDescent="0.2">
      <c r="A389" s="1063" t="s">
        <v>853</v>
      </c>
      <c r="B389" s="1063"/>
      <c r="C389" s="1063"/>
      <c r="D389" s="1063"/>
      <c r="E389" s="1063"/>
      <c r="F389" s="1063"/>
      <c r="G389" s="1063"/>
      <c r="H389" s="1063"/>
      <c r="I389" s="1063"/>
      <c r="J389" s="1063"/>
      <c r="K389" s="1063"/>
      <c r="L389" s="1063"/>
    </row>
    <row r="390" spans="1:12" ht="11.25" customHeight="1" x14ac:dyDescent="0.2">
      <c r="A390" s="63" t="s">
        <v>44</v>
      </c>
      <c r="B390" s="61">
        <f>AVERAGE(B189:B193)</f>
        <v>3288.6691597525214</v>
      </c>
      <c r="C390" s="61">
        <f>AVERAGE(C189:C193)</f>
        <v>7476.1409740638246</v>
      </c>
      <c r="D390" s="61">
        <f>AVERAGE(D189:D193)</f>
        <v>10764.810133816345</v>
      </c>
      <c r="E390" s="61"/>
      <c r="F390" s="61">
        <f>AVERAGE(F189:F193)</f>
        <v>1990.2000600000003</v>
      </c>
      <c r="G390" s="61">
        <f>AVERAGE(G189:G193)</f>
        <v>4830.4001200000002</v>
      </c>
      <c r="H390" s="61">
        <f>AVERAGE(H189:H193)</f>
        <v>6820.6001799999995</v>
      </c>
      <c r="I390" s="61"/>
      <c r="J390" s="61">
        <f>AVERAGE(J189:J193)</f>
        <v>5278.8692197525215</v>
      </c>
      <c r="K390" s="61">
        <f>AVERAGE(K189:K193)</f>
        <v>12306.541094063825</v>
      </c>
      <c r="L390" s="61">
        <f>AVERAGE(L189:L193)</f>
        <v>17585.410313816345</v>
      </c>
    </row>
    <row r="391" spans="1:12" ht="11.25" customHeight="1" x14ac:dyDescent="0.2">
      <c r="A391" s="63" t="s">
        <v>45</v>
      </c>
      <c r="B391" s="61">
        <f>AVERAGE(B194:B198)</f>
        <v>3816.767691920214</v>
      </c>
      <c r="C391" s="61">
        <f>AVERAGE(C194:C198)</f>
        <v>3732.7253363230011</v>
      </c>
      <c r="D391" s="61">
        <f>AVERAGE(D194:D198)</f>
        <v>7549.493028243216</v>
      </c>
      <c r="E391" s="61"/>
      <c r="F391" s="61">
        <f>AVERAGE(F194:F198)</f>
        <v>1186.8459359933265</v>
      </c>
      <c r="G391" s="61">
        <f>AVERAGE(G194:G198)</f>
        <v>5468.8537552945591</v>
      </c>
      <c r="H391" s="61">
        <f>AVERAGE(H194:H198)</f>
        <v>6655.6996912878849</v>
      </c>
      <c r="I391" s="61"/>
      <c r="J391" s="61">
        <f>AVERAGE(J194:J198)</f>
        <v>5003.6136279135408</v>
      </c>
      <c r="K391" s="61">
        <f>AVERAGE(K194:K198)</f>
        <v>9201.5790916175611</v>
      </c>
      <c r="L391" s="61">
        <f>AVERAGE(L194:L198)</f>
        <v>14205.192719531104</v>
      </c>
    </row>
    <row r="392" spans="1:12" ht="11.25" customHeight="1" x14ac:dyDescent="0.2">
      <c r="A392" s="63" t="s">
        <v>46</v>
      </c>
      <c r="B392" s="61">
        <f>AVERAGE(B199:B203)</f>
        <v>4312.686536107396</v>
      </c>
      <c r="C392" s="61">
        <f t="shared" ref="C392:L392" si="49">AVERAGE(C199:C203)</f>
        <v>1331.3333659518751</v>
      </c>
      <c r="D392" s="61">
        <f t="shared" si="49"/>
        <v>5644.01990205927</v>
      </c>
      <c r="E392" s="61"/>
      <c r="F392" s="61">
        <f t="shared" si="49"/>
        <v>2581.0350428290612</v>
      </c>
      <c r="G392" s="61">
        <f t="shared" si="49"/>
        <v>4375.4928421175964</v>
      </c>
      <c r="H392" s="61">
        <f t="shared" si="49"/>
        <v>6956.5278849466577</v>
      </c>
      <c r="I392" s="61"/>
      <c r="J392" s="61">
        <f t="shared" si="49"/>
        <v>6893.7215789364564</v>
      </c>
      <c r="K392" s="61">
        <f t="shared" si="49"/>
        <v>5706.8262080694712</v>
      </c>
      <c r="L392" s="61">
        <f t="shared" si="49"/>
        <v>12600.547787005928</v>
      </c>
    </row>
    <row r="393" spans="1:12" ht="11.25" customHeight="1" x14ac:dyDescent="0.2">
      <c r="A393" s="63" t="s">
        <v>47</v>
      </c>
      <c r="B393" s="61">
        <f>AVERAGE(B204:B208)</f>
        <v>6061.6340531305632</v>
      </c>
      <c r="C393" s="61">
        <f t="shared" ref="C393:L393" si="50">AVERAGE(C204:C208)</f>
        <v>4141.8374084578954</v>
      </c>
      <c r="D393" s="61">
        <f t="shared" si="50"/>
        <v>10203.471461588462</v>
      </c>
      <c r="E393" s="61"/>
      <c r="F393" s="61">
        <f t="shared" si="50"/>
        <v>8246.1611351338197</v>
      </c>
      <c r="G393" s="61">
        <f t="shared" si="50"/>
        <v>4585.3012492599046</v>
      </c>
      <c r="H393" s="61">
        <f t="shared" si="50"/>
        <v>12831.462384393724</v>
      </c>
      <c r="I393" s="61"/>
      <c r="J393" s="61">
        <f t="shared" si="50"/>
        <v>14307.795188264383</v>
      </c>
      <c r="K393" s="61">
        <f t="shared" si="50"/>
        <v>8727.1386577178</v>
      </c>
      <c r="L393" s="61">
        <f t="shared" si="50"/>
        <v>23034.933845982181</v>
      </c>
    </row>
    <row r="394" spans="1:12" ht="11.25" customHeight="1" x14ac:dyDescent="0.2">
      <c r="A394" s="63" t="s">
        <v>48</v>
      </c>
      <c r="B394" s="61">
        <f>AVERAGE(B209:B213)</f>
        <v>2997.6223109106795</v>
      </c>
      <c r="C394" s="61">
        <f t="shared" ref="C394:L394" si="51">AVERAGE(C209:C213)</f>
        <v>3922.9954810473655</v>
      </c>
      <c r="D394" s="61">
        <f t="shared" si="51"/>
        <v>6920.6177919580441</v>
      </c>
      <c r="E394" s="61"/>
      <c r="F394" s="61">
        <f t="shared" si="51"/>
        <v>4755.9626097474093</v>
      </c>
      <c r="G394" s="61">
        <f t="shared" si="51"/>
        <v>7981.4210454406593</v>
      </c>
      <c r="H394" s="61">
        <f t="shared" si="51"/>
        <v>12737.383655188069</v>
      </c>
      <c r="I394" s="61"/>
      <c r="J394" s="61">
        <f t="shared" si="51"/>
        <v>7753.5849206580897</v>
      </c>
      <c r="K394" s="61">
        <f t="shared" si="51"/>
        <v>11904.416526488023</v>
      </c>
      <c r="L394" s="61">
        <f t="shared" si="51"/>
        <v>19658.001447146111</v>
      </c>
    </row>
    <row r="395" spans="1:12" ht="11.25" customHeight="1" x14ac:dyDescent="0.2">
      <c r="A395" s="90" t="s">
        <v>49</v>
      </c>
      <c r="B395" s="61">
        <f>AVERAGE(B214:B218)</f>
        <v>3803.5567449674986</v>
      </c>
      <c r="C395" s="61">
        <f t="shared" ref="C395:L395" si="52">AVERAGE(C214:C218)</f>
        <v>181.38929923167188</v>
      </c>
      <c r="D395" s="61">
        <f t="shared" si="52"/>
        <v>3984.94604419917</v>
      </c>
      <c r="E395" s="61" t="e">
        <f t="shared" si="52"/>
        <v>#DIV/0!</v>
      </c>
      <c r="F395" s="61">
        <f t="shared" si="52"/>
        <v>6431.6804292221332</v>
      </c>
      <c r="G395" s="61">
        <f t="shared" si="52"/>
        <v>4944.9313197138927</v>
      </c>
      <c r="H395" s="61">
        <f t="shared" si="52"/>
        <v>11376.611748936024</v>
      </c>
      <c r="I395" s="61" t="e">
        <f t="shared" si="52"/>
        <v>#DIV/0!</v>
      </c>
      <c r="J395" s="61">
        <f t="shared" si="52"/>
        <v>10235.23717418963</v>
      </c>
      <c r="K395" s="61">
        <f t="shared" si="52"/>
        <v>5126.320618945565</v>
      </c>
      <c r="L395" s="61">
        <f t="shared" si="52"/>
        <v>15361.557793135193</v>
      </c>
    </row>
    <row r="396" spans="1:12" ht="11.25" customHeight="1" x14ac:dyDescent="0.2">
      <c r="A396" s="90">
        <v>2011</v>
      </c>
      <c r="B396" s="61">
        <f t="shared" ref="B396:D406" si="53">B219</f>
        <v>4221.7821693245387</v>
      </c>
      <c r="C396" s="61">
        <f t="shared" si="53"/>
        <v>91.473830927693598</v>
      </c>
      <c r="D396" s="61">
        <f t="shared" si="53"/>
        <v>4313.2560002522314</v>
      </c>
      <c r="E396" s="61"/>
      <c r="F396" s="61">
        <f t="shared" ref="F396:H406" si="54">F219</f>
        <v>5256.2069565517249</v>
      </c>
      <c r="G396" s="61">
        <f t="shared" si="54"/>
        <v>1861.7932234482757</v>
      </c>
      <c r="H396" s="61">
        <f t="shared" si="54"/>
        <v>7118.0001800000009</v>
      </c>
      <c r="I396" s="61"/>
      <c r="J396" s="61">
        <f t="shared" ref="J396:L406" si="55">J219</f>
        <v>9477.9891258762636</v>
      </c>
      <c r="K396" s="61">
        <f t="shared" si="55"/>
        <v>1953.2670543759693</v>
      </c>
      <c r="L396" s="61">
        <f t="shared" si="55"/>
        <v>11431.256180252232</v>
      </c>
    </row>
    <row r="397" spans="1:12" ht="11.25" customHeight="1" x14ac:dyDescent="0.2">
      <c r="A397" s="90">
        <v>2012</v>
      </c>
      <c r="B397" s="61">
        <f t="shared" si="53"/>
        <v>419.62853154261393</v>
      </c>
      <c r="C397" s="61">
        <f t="shared" si="53"/>
        <v>28.859665723987746</v>
      </c>
      <c r="D397" s="61">
        <f t="shared" si="53"/>
        <v>448.48819726660258</v>
      </c>
      <c r="E397" s="61"/>
      <c r="F397" s="61">
        <f t="shared" si="54"/>
        <v>9200.6077296165186</v>
      </c>
      <c r="G397" s="61">
        <f t="shared" si="54"/>
        <v>4382.3924503834814</v>
      </c>
      <c r="H397" s="61">
        <f t="shared" si="54"/>
        <v>13583.000179999999</v>
      </c>
      <c r="I397" s="61"/>
      <c r="J397" s="61">
        <f t="shared" si="55"/>
        <v>9620.2362611591325</v>
      </c>
      <c r="K397" s="61">
        <f t="shared" si="55"/>
        <v>4411.2521161074692</v>
      </c>
      <c r="L397" s="61">
        <f t="shared" si="55"/>
        <v>14031.488377266602</v>
      </c>
    </row>
    <row r="398" spans="1:12" ht="11.25" customHeight="1" x14ac:dyDescent="0.2">
      <c r="A398" s="90">
        <v>2013</v>
      </c>
      <c r="B398" s="61">
        <f t="shared" si="53"/>
        <v>1771.4976868671101</v>
      </c>
      <c r="C398" s="61">
        <f t="shared" si="53"/>
        <v>95.257393915383545</v>
      </c>
      <c r="D398" s="61">
        <f t="shared" si="53"/>
        <v>1866.7550807824955</v>
      </c>
      <c r="E398" s="61"/>
      <c r="F398" s="61">
        <f t="shared" si="54"/>
        <v>6279.5333933333332</v>
      </c>
      <c r="G398" s="61">
        <f t="shared" si="54"/>
        <v>3607.4667866666668</v>
      </c>
      <c r="H398" s="61">
        <f t="shared" si="54"/>
        <v>9887.0001799999991</v>
      </c>
      <c r="I398" s="61"/>
      <c r="J398" s="61">
        <f t="shared" si="55"/>
        <v>8051.0310802004433</v>
      </c>
      <c r="K398" s="61">
        <f t="shared" si="55"/>
        <v>3702.7241805820504</v>
      </c>
      <c r="L398" s="61">
        <f t="shared" si="55"/>
        <v>11753.755260782495</v>
      </c>
    </row>
    <row r="399" spans="1:12" ht="11.25" customHeight="1" x14ac:dyDescent="0.2">
      <c r="A399" s="90">
        <v>2014</v>
      </c>
      <c r="B399" s="61">
        <f t="shared" si="53"/>
        <v>1791.8842032150333</v>
      </c>
      <c r="C399" s="61">
        <f t="shared" si="53"/>
        <v>54.651731302931694</v>
      </c>
      <c r="D399" s="61">
        <f t="shared" si="53"/>
        <v>1846.5359345179659</v>
      </c>
      <c r="E399" s="61"/>
      <c r="F399" s="61">
        <f t="shared" si="54"/>
        <v>6538.6806155555551</v>
      </c>
      <c r="G399" s="61">
        <f t="shared" si="54"/>
        <v>2639.3195644444445</v>
      </c>
      <c r="H399" s="61">
        <f t="shared" si="54"/>
        <v>9178.0001799999991</v>
      </c>
      <c r="I399" s="61"/>
      <c r="J399" s="61">
        <f t="shared" si="55"/>
        <v>8330.5648187705883</v>
      </c>
      <c r="K399" s="61">
        <f t="shared" si="55"/>
        <v>2693.9712957473762</v>
      </c>
      <c r="L399" s="61">
        <f t="shared" si="55"/>
        <v>11024.536114517965</v>
      </c>
    </row>
    <row r="400" spans="1:12" ht="10.5" customHeight="1" x14ac:dyDescent="0.2">
      <c r="A400" s="90">
        <v>2015</v>
      </c>
      <c r="B400" s="61">
        <f t="shared" si="53"/>
        <v>862.40654697882837</v>
      </c>
      <c r="C400" s="61">
        <f t="shared" si="53"/>
        <v>1515.8853605517611</v>
      </c>
      <c r="D400" s="61">
        <f t="shared" si="53"/>
        <v>2378.291907530589</v>
      </c>
      <c r="E400" s="61"/>
      <c r="F400" s="61">
        <f t="shared" si="54"/>
        <v>4977.0000600000012</v>
      </c>
      <c r="G400" s="61">
        <f t="shared" si="54"/>
        <v>2822.0001200000002</v>
      </c>
      <c r="H400" s="61">
        <f t="shared" si="54"/>
        <v>7799.0001800000009</v>
      </c>
      <c r="I400" s="61"/>
      <c r="J400" s="61">
        <f t="shared" si="55"/>
        <v>5839.4066069788296</v>
      </c>
      <c r="K400" s="61">
        <f t="shared" si="55"/>
        <v>4337.8854805517612</v>
      </c>
      <c r="L400" s="61">
        <f t="shared" si="55"/>
        <v>10177.29208753059</v>
      </c>
    </row>
    <row r="401" spans="1:12" ht="11.25" customHeight="1" x14ac:dyDescent="0.2">
      <c r="A401" s="90">
        <v>2016</v>
      </c>
      <c r="B401" s="61">
        <f t="shared" si="53"/>
        <v>2248.1954298314813</v>
      </c>
      <c r="C401" s="61">
        <f t="shared" si="53"/>
        <v>4092.7430224131476</v>
      </c>
      <c r="D401" s="61">
        <f t="shared" si="53"/>
        <v>6340.9384522446308</v>
      </c>
      <c r="E401" s="61"/>
      <c r="F401" s="61">
        <f t="shared" si="54"/>
        <v>10166.000059999998</v>
      </c>
      <c r="G401" s="61">
        <f t="shared" si="54"/>
        <v>4154.0001200000006</v>
      </c>
      <c r="H401" s="61">
        <f t="shared" si="54"/>
        <v>14320.000179999999</v>
      </c>
      <c r="I401" s="61"/>
      <c r="J401" s="61">
        <f t="shared" si="55"/>
        <v>12414.19548983148</v>
      </c>
      <c r="K401" s="61">
        <f t="shared" si="55"/>
        <v>8246.7431424131482</v>
      </c>
      <c r="L401" s="61">
        <f t="shared" si="55"/>
        <v>20660.93863224463</v>
      </c>
    </row>
    <row r="402" spans="1:12" ht="11.25" customHeight="1" x14ac:dyDescent="0.2">
      <c r="A402" s="90">
        <v>2017</v>
      </c>
      <c r="B402" s="61">
        <f t="shared" si="53"/>
        <v>11635.837757066256</v>
      </c>
      <c r="C402" s="61">
        <f t="shared" si="53"/>
        <v>206.94633479278582</v>
      </c>
      <c r="D402" s="61">
        <f t="shared" si="53"/>
        <v>11842.784091859041</v>
      </c>
      <c r="E402" s="61"/>
      <c r="F402" s="61">
        <f t="shared" si="54"/>
        <v>9347.0000599999985</v>
      </c>
      <c r="G402" s="61">
        <f t="shared" si="54"/>
        <v>4823.0001200000006</v>
      </c>
      <c r="H402" s="61">
        <f t="shared" si="54"/>
        <v>14170.000179999999</v>
      </c>
      <c r="I402" s="61"/>
      <c r="J402" s="61">
        <f t="shared" si="55"/>
        <v>20982.837817066255</v>
      </c>
      <c r="K402" s="61">
        <f t="shared" si="55"/>
        <v>5029.9464547927864</v>
      </c>
      <c r="L402" s="61">
        <f t="shared" si="55"/>
        <v>26012.78427185904</v>
      </c>
    </row>
    <row r="403" spans="1:12" ht="11.25" customHeight="1" x14ac:dyDescent="0.2">
      <c r="A403" s="295">
        <v>2018</v>
      </c>
      <c r="B403" s="61">
        <f t="shared" si="53"/>
        <v>9742.1412479169867</v>
      </c>
      <c r="C403" s="61">
        <f t="shared" si="53"/>
        <v>210.68470179443011</v>
      </c>
      <c r="D403" s="61">
        <f t="shared" si="53"/>
        <v>9952.8259497114177</v>
      </c>
      <c r="E403" s="61"/>
      <c r="F403" s="61">
        <f t="shared" si="54"/>
        <v>6486.0000600000003</v>
      </c>
      <c r="G403" s="61">
        <f t="shared" si="54"/>
        <v>3325.0001200000002</v>
      </c>
      <c r="H403" s="61">
        <f t="shared" si="54"/>
        <v>9811.0001800000009</v>
      </c>
      <c r="I403" s="61"/>
      <c r="J403" s="61">
        <f t="shared" si="55"/>
        <v>16228.141307916987</v>
      </c>
      <c r="K403" s="61">
        <f t="shared" si="55"/>
        <v>3535.6848217944303</v>
      </c>
      <c r="L403" s="61">
        <f t="shared" si="55"/>
        <v>19763.826129711419</v>
      </c>
    </row>
    <row r="404" spans="1:12" ht="11.25" customHeight="1" x14ac:dyDescent="0.2">
      <c r="A404" s="295">
        <v>2019</v>
      </c>
      <c r="B404" s="61">
        <f t="shared" si="53"/>
        <v>9146.9764718986371</v>
      </c>
      <c r="C404" s="61">
        <f t="shared" si="53"/>
        <v>75.360100874807586</v>
      </c>
      <c r="D404" s="61">
        <f t="shared" si="53"/>
        <v>9222.3365727734454</v>
      </c>
      <c r="E404" s="61"/>
      <c r="F404" s="61">
        <f t="shared" si="54"/>
        <v>6703.0000600000003</v>
      </c>
      <c r="G404" s="61">
        <f t="shared" si="54"/>
        <v>1236.0001199999999</v>
      </c>
      <c r="H404" s="61">
        <f t="shared" si="54"/>
        <v>7939.00018</v>
      </c>
      <c r="I404" s="61"/>
      <c r="J404" s="61">
        <f t="shared" si="55"/>
        <v>15849.976531898637</v>
      </c>
      <c r="K404" s="61">
        <f t="shared" si="55"/>
        <v>1311.3602208748075</v>
      </c>
      <c r="L404" s="61">
        <f t="shared" si="55"/>
        <v>17161.336752773444</v>
      </c>
    </row>
    <row r="405" spans="1:12" ht="11.25" customHeight="1" x14ac:dyDescent="0.2">
      <c r="A405" s="295">
        <v>2020</v>
      </c>
      <c r="B405" s="61">
        <f t="shared" si="53"/>
        <v>3514.6966466739104</v>
      </c>
      <c r="C405" s="61">
        <f t="shared" si="53"/>
        <v>63.582588479224796</v>
      </c>
      <c r="D405" s="61">
        <f t="shared" si="53"/>
        <v>3578.2792351531352</v>
      </c>
      <c r="E405" s="61"/>
      <c r="F405" s="61">
        <f t="shared" si="54"/>
        <v>6163.0000600000003</v>
      </c>
      <c r="G405" s="61">
        <f t="shared" si="54"/>
        <v>3387.0001200000002</v>
      </c>
      <c r="H405" s="61">
        <f t="shared" si="54"/>
        <v>9550.0001800000009</v>
      </c>
      <c r="I405" s="61"/>
      <c r="J405" s="61">
        <f t="shared" si="55"/>
        <v>9677.6967066739107</v>
      </c>
      <c r="K405" s="61">
        <f t="shared" si="55"/>
        <v>3450.5827084792249</v>
      </c>
      <c r="L405" s="61">
        <f t="shared" si="55"/>
        <v>13128.279415153136</v>
      </c>
    </row>
    <row r="406" spans="1:12" ht="11.25" customHeight="1" x14ac:dyDescent="0.2">
      <c r="A406" s="295">
        <v>2021</v>
      </c>
      <c r="B406" s="61">
        <f t="shared" si="53"/>
        <v>1559.7334378793421</v>
      </c>
      <c r="C406" s="61">
        <f t="shared" si="53"/>
        <v>35.456828084822973</v>
      </c>
      <c r="D406" s="61">
        <f t="shared" si="53"/>
        <v>1595.1902659641637</v>
      </c>
      <c r="E406" s="61"/>
      <c r="F406" s="61">
        <f t="shared" si="54"/>
        <v>7040.0000599999985</v>
      </c>
      <c r="G406" s="61">
        <f t="shared" si="54"/>
        <v>2511.0001199999997</v>
      </c>
      <c r="H406" s="61">
        <f t="shared" si="54"/>
        <v>9551.0001799999991</v>
      </c>
      <c r="I406" s="61"/>
      <c r="J406" s="61">
        <f t="shared" si="55"/>
        <v>8599.7334978793406</v>
      </c>
      <c r="K406" s="61">
        <f t="shared" si="55"/>
        <v>2546.4569480848227</v>
      </c>
      <c r="L406" s="61">
        <f t="shared" si="55"/>
        <v>11146.190445964163</v>
      </c>
    </row>
    <row r="407" spans="1:12" ht="11.25" customHeight="1" x14ac:dyDescent="0.2">
      <c r="A407" s="295" t="s">
        <v>749</v>
      </c>
      <c r="B407" s="61">
        <f t="shared" ref="B407:D408" si="56">B230</f>
        <v>1068.4948366150657</v>
      </c>
      <c r="C407" s="61">
        <f t="shared" si="56"/>
        <v>1836.5051633849325</v>
      </c>
      <c r="D407" s="61">
        <f t="shared" si="56"/>
        <v>2904.9999999999982</v>
      </c>
      <c r="E407" s="61"/>
      <c r="F407" s="61">
        <f t="shared" ref="F407:H408" si="57">F230</f>
        <v>8963.0000600000003</v>
      </c>
      <c r="G407" s="61">
        <f t="shared" si="57"/>
        <v>4419.0001200000006</v>
      </c>
      <c r="H407" s="61">
        <f t="shared" si="57"/>
        <v>13382.000180000001</v>
      </c>
      <c r="I407" s="61"/>
      <c r="J407" s="61">
        <f t="shared" ref="J407:L408" si="58">J230</f>
        <v>10031.494896615066</v>
      </c>
      <c r="K407" s="61">
        <f t="shared" si="58"/>
        <v>6255.5052833849331</v>
      </c>
      <c r="L407" s="61">
        <f t="shared" si="58"/>
        <v>16287.000179999999</v>
      </c>
    </row>
    <row r="408" spans="1:12" ht="11.25" customHeight="1" x14ac:dyDescent="0.2">
      <c r="A408" s="295">
        <v>2023</v>
      </c>
      <c r="B408" s="61" t="str">
        <f t="shared" si="56"/>
        <v>NA</v>
      </c>
      <c r="C408" s="61" t="str">
        <f t="shared" si="56"/>
        <v>NA</v>
      </c>
      <c r="D408" s="61" t="str">
        <f t="shared" si="56"/>
        <v>NA</v>
      </c>
      <c r="E408" s="61"/>
      <c r="F408" s="61" t="str">
        <f t="shared" si="57"/>
        <v>NA</v>
      </c>
      <c r="G408" s="61" t="str">
        <f t="shared" si="57"/>
        <v>NA</v>
      </c>
      <c r="H408" s="61" t="str">
        <f t="shared" si="57"/>
        <v>NA</v>
      </c>
      <c r="I408" s="61"/>
      <c r="J408" s="61" t="str">
        <f t="shared" si="58"/>
        <v>NA</v>
      </c>
      <c r="K408" s="61" t="str">
        <f t="shared" si="58"/>
        <v>NA</v>
      </c>
      <c r="L408" s="61" t="str">
        <f t="shared" si="58"/>
        <v>NA</v>
      </c>
    </row>
    <row r="409" spans="1:12" ht="11.25" customHeight="1" x14ac:dyDescent="0.2">
      <c r="A409" s="27" t="s">
        <v>130</v>
      </c>
      <c r="B409" s="78"/>
      <c r="C409" s="78"/>
      <c r="D409" s="78"/>
      <c r="E409" s="78"/>
      <c r="F409" s="78"/>
      <c r="G409" s="43">
        <f>G232</f>
        <v>7300</v>
      </c>
      <c r="H409" s="78"/>
      <c r="I409" s="78"/>
      <c r="J409" s="78"/>
      <c r="K409" s="78"/>
      <c r="L409" s="78"/>
    </row>
    <row r="410" spans="1:12" ht="2.25" customHeight="1" x14ac:dyDescent="0.2">
      <c r="A410" s="209"/>
      <c r="B410" s="381"/>
      <c r="C410" s="381"/>
      <c r="D410" s="381"/>
      <c r="E410" s="381"/>
      <c r="F410" s="381"/>
      <c r="G410" s="381"/>
      <c r="H410" s="381"/>
      <c r="I410" s="381"/>
      <c r="J410" s="381"/>
      <c r="K410" s="381"/>
      <c r="L410" s="381"/>
    </row>
    <row r="411" spans="1:12" ht="11.25" customHeight="1" x14ac:dyDescent="0.25">
      <c r="A411" s="1006" t="s">
        <v>854</v>
      </c>
      <c r="B411" s="1006"/>
      <c r="C411" s="1006"/>
      <c r="D411" s="1006"/>
      <c r="E411" s="1006"/>
      <c r="F411" s="1006"/>
      <c r="G411" s="1006"/>
      <c r="H411" s="1006"/>
      <c r="I411" s="1006"/>
      <c r="J411" s="1006"/>
      <c r="K411" s="1006"/>
      <c r="L411" s="1006"/>
    </row>
    <row r="412" spans="1:12" ht="11.25" customHeight="1" x14ac:dyDescent="0.2">
      <c r="A412" s="63" t="s">
        <v>44</v>
      </c>
      <c r="B412" s="61">
        <f>AVERAGE(B235:B239)</f>
        <v>22448.130936885242</v>
      </c>
      <c r="C412" s="61">
        <f>AVERAGE(C235:C239)</f>
        <v>9250.6514319096714</v>
      </c>
      <c r="D412" s="61">
        <f>AVERAGE(D235:D239)</f>
        <v>31698.782368794909</v>
      </c>
      <c r="E412" s="61"/>
      <c r="F412" s="61">
        <f>AVERAGE(F235:F239)</f>
        <v>22693.008223999997</v>
      </c>
      <c r="G412" s="61">
        <f>AVERAGE(G235:G239)</f>
        <v>5595.6604560000005</v>
      </c>
      <c r="H412" s="61">
        <f>AVERAGE(H235:H239)</f>
        <v>28288.668679999992</v>
      </c>
      <c r="I412" s="61"/>
      <c r="J412" s="61">
        <f>AVERAGE(J235:J239)</f>
        <v>45141.139160885228</v>
      </c>
      <c r="K412" s="61">
        <f>AVERAGE(K235:K239)</f>
        <v>14846.311887909673</v>
      </c>
      <c r="L412" s="61">
        <f>AVERAGE(L235:L239)</f>
        <v>59987.451048794901</v>
      </c>
    </row>
    <row r="413" spans="1:12" ht="11.25" customHeight="1" x14ac:dyDescent="0.2">
      <c r="A413" s="63" t="s">
        <v>45</v>
      </c>
      <c r="B413" s="61">
        <f>AVERAGE(B240:B244)</f>
        <v>29276.962677297102</v>
      </c>
      <c r="C413" s="61">
        <f>AVERAGE(C240:C244)</f>
        <v>21233.703363606321</v>
      </c>
      <c r="D413" s="61">
        <f>AVERAGE(D240:D244)</f>
        <v>50510.666040903438</v>
      </c>
      <c r="E413" s="61"/>
      <c r="F413" s="61">
        <f>AVERAGE(F240:F244)</f>
        <v>37152.256219999996</v>
      </c>
      <c r="G413" s="61">
        <f>AVERAGE(G240:G244)</f>
        <v>18298.000447999995</v>
      </c>
      <c r="H413" s="61">
        <f>AVERAGE(H240:H244)</f>
        <v>55450.256667999995</v>
      </c>
      <c r="I413" s="61"/>
      <c r="J413" s="61">
        <f>AVERAGE(J240:J244)</f>
        <v>66429.218897297091</v>
      </c>
      <c r="K413" s="61">
        <f>AVERAGE(K240:K244)</f>
        <v>39531.70381160632</v>
      </c>
      <c r="L413" s="61">
        <f>AVERAGE(L240:L244)</f>
        <v>105960.92270890341</v>
      </c>
    </row>
    <row r="414" spans="1:12" ht="11.25" customHeight="1" x14ac:dyDescent="0.2">
      <c r="A414" s="63" t="s">
        <v>46</v>
      </c>
      <c r="B414" s="61">
        <f>AVERAGE(B245:B249)</f>
        <v>22146.86880230884</v>
      </c>
      <c r="C414" s="61">
        <f t="shared" ref="C414:L414" si="59">AVERAGE(C245:C249)</f>
        <v>11803.685970485905</v>
      </c>
      <c r="D414" s="61">
        <f t="shared" si="59"/>
        <v>33950.554772794734</v>
      </c>
      <c r="E414" s="61"/>
      <c r="F414" s="61">
        <f t="shared" si="59"/>
        <v>31383.272219999995</v>
      </c>
      <c r="G414" s="61">
        <f t="shared" si="59"/>
        <v>13796.720439999999</v>
      </c>
      <c r="H414" s="61">
        <f t="shared" si="59"/>
        <v>45179.992660000004</v>
      </c>
      <c r="I414" s="61"/>
      <c r="J414" s="61">
        <f t="shared" si="59"/>
        <v>53530.141022308831</v>
      </c>
      <c r="K414" s="61">
        <f t="shared" si="59"/>
        <v>25600.406410485906</v>
      </c>
      <c r="L414" s="61">
        <f t="shared" si="59"/>
        <v>79130.54743279473</v>
      </c>
    </row>
    <row r="415" spans="1:12" ht="11.25" customHeight="1" x14ac:dyDescent="0.2">
      <c r="A415" s="63" t="s">
        <v>47</v>
      </c>
      <c r="B415" s="61">
        <f>AVERAGE(B250:B254)</f>
        <v>15934.181322276942</v>
      </c>
      <c r="C415" s="61">
        <f t="shared" ref="C415:L415" si="60">AVERAGE(C250:C254)</f>
        <v>9487.6678878918265</v>
      </c>
      <c r="D415" s="61">
        <f t="shared" si="60"/>
        <v>25421.84921016877</v>
      </c>
      <c r="E415" s="61"/>
      <c r="F415" s="61">
        <f t="shared" si="60"/>
        <v>37007.77622</v>
      </c>
      <c r="G415" s="61">
        <f t="shared" si="60"/>
        <v>24826.780439999995</v>
      </c>
      <c r="H415" s="61">
        <f t="shared" si="60"/>
        <v>61834.556659999987</v>
      </c>
      <c r="I415" s="61"/>
      <c r="J415" s="61">
        <f t="shared" si="60"/>
        <v>52941.957542276941</v>
      </c>
      <c r="K415" s="61">
        <f t="shared" si="60"/>
        <v>34314.44832789182</v>
      </c>
      <c r="L415" s="61">
        <f t="shared" si="60"/>
        <v>87256.405870168746</v>
      </c>
    </row>
    <row r="416" spans="1:12" ht="11.25" customHeight="1" x14ac:dyDescent="0.2">
      <c r="A416" s="63" t="s">
        <v>48</v>
      </c>
      <c r="B416" s="61">
        <f>AVERAGE(B255:B259)</f>
        <v>25886.780243969417</v>
      </c>
      <c r="C416" s="61">
        <f t="shared" ref="C416:L416" si="61">AVERAGE(C255:C259)</f>
        <v>11211.73586237245</v>
      </c>
      <c r="D416" s="61">
        <f t="shared" si="61"/>
        <v>37098.516106341864</v>
      </c>
      <c r="E416" s="61"/>
      <c r="F416" s="61">
        <f t="shared" si="61"/>
        <v>50473.36503196133</v>
      </c>
      <c r="G416" s="61">
        <f t="shared" si="61"/>
        <v>21069.73518292372</v>
      </c>
      <c r="H416" s="61">
        <f t="shared" si="61"/>
        <v>71543.100214885053</v>
      </c>
      <c r="I416" s="61"/>
      <c r="J416" s="61">
        <f t="shared" si="61"/>
        <v>76360.145275930758</v>
      </c>
      <c r="K416" s="61">
        <f t="shared" si="61"/>
        <v>32281.471045296174</v>
      </c>
      <c r="L416" s="61">
        <f t="shared" si="61"/>
        <v>108641.61632122693</v>
      </c>
    </row>
    <row r="417" spans="1:12" ht="11.25" customHeight="1" x14ac:dyDescent="0.2">
      <c r="A417" s="90" t="s">
        <v>49</v>
      </c>
      <c r="B417" s="61">
        <f>AVERAGE(B260:B264)</f>
        <v>45936.277490928667</v>
      </c>
      <c r="C417" s="61">
        <f t="shared" ref="C417:L417" si="62">AVERAGE(C260:C264)</f>
        <v>7641.7028864925423</v>
      </c>
      <c r="D417" s="61">
        <f t="shared" si="62"/>
        <v>53577.980377421212</v>
      </c>
      <c r="E417" s="61" t="e">
        <f t="shared" si="62"/>
        <v>#DIV/0!</v>
      </c>
      <c r="F417" s="61">
        <f t="shared" si="62"/>
        <v>60551.794771784589</v>
      </c>
      <c r="G417" s="61">
        <f t="shared" si="62"/>
        <v>9794.8384230689298</v>
      </c>
      <c r="H417" s="61">
        <f t="shared" si="62"/>
        <v>70346.633194853523</v>
      </c>
      <c r="I417" s="61" t="e">
        <f t="shared" si="62"/>
        <v>#DIV/0!</v>
      </c>
      <c r="J417" s="61">
        <f t="shared" si="62"/>
        <v>106488.07226271326</v>
      </c>
      <c r="K417" s="61">
        <f t="shared" si="62"/>
        <v>17436.541309561471</v>
      </c>
      <c r="L417" s="61">
        <f t="shared" si="62"/>
        <v>123924.61357227473</v>
      </c>
    </row>
    <row r="418" spans="1:12" ht="11.25" customHeight="1" x14ac:dyDescent="0.2">
      <c r="A418" s="90">
        <v>2011</v>
      </c>
      <c r="B418" s="61">
        <f t="shared" ref="B418:D428" si="63">B265</f>
        <v>26857.998103735845</v>
      </c>
      <c r="C418" s="61">
        <f t="shared" si="63"/>
        <v>4373.7596562005001</v>
      </c>
      <c r="D418" s="61">
        <f t="shared" si="63"/>
        <v>31231.757759936343</v>
      </c>
      <c r="E418" s="61"/>
      <c r="F418" s="61">
        <f t="shared" ref="F418:H428" si="64">F265</f>
        <v>47095.940125930509</v>
      </c>
      <c r="G418" s="61">
        <f t="shared" si="64"/>
        <v>7249.0605340694838</v>
      </c>
      <c r="H418" s="61">
        <f t="shared" si="64"/>
        <v>54345.000659999991</v>
      </c>
      <c r="I418" s="61"/>
      <c r="J418" s="61">
        <f t="shared" ref="J418:L428" si="65">J265</f>
        <v>73953.938229666353</v>
      </c>
      <c r="K418" s="61">
        <f t="shared" si="65"/>
        <v>11622.820190269984</v>
      </c>
      <c r="L418" s="61">
        <f t="shared" si="65"/>
        <v>85576.758419936334</v>
      </c>
    </row>
    <row r="419" spans="1:12" ht="11.25" customHeight="1" x14ac:dyDescent="0.2">
      <c r="A419" s="90">
        <v>2012</v>
      </c>
      <c r="B419" s="61">
        <f t="shared" si="63"/>
        <v>24116.25661749002</v>
      </c>
      <c r="C419" s="61">
        <f t="shared" si="63"/>
        <v>3212.0025568773872</v>
      </c>
      <c r="D419" s="61">
        <f t="shared" si="63"/>
        <v>27328.259174367398</v>
      </c>
      <c r="E419" s="61"/>
      <c r="F419" s="61">
        <f t="shared" si="64"/>
        <v>44597.612721046164</v>
      </c>
      <c r="G419" s="61">
        <f t="shared" si="64"/>
        <v>12132.887938953838</v>
      </c>
      <c r="H419" s="61">
        <f t="shared" si="64"/>
        <v>56730.500660000005</v>
      </c>
      <c r="I419" s="61"/>
      <c r="J419" s="61">
        <f t="shared" si="65"/>
        <v>68713.869338536184</v>
      </c>
      <c r="K419" s="61">
        <f t="shared" si="65"/>
        <v>15344.890495831225</v>
      </c>
      <c r="L419" s="61">
        <f t="shared" si="65"/>
        <v>84058.759834367404</v>
      </c>
    </row>
    <row r="420" spans="1:12" ht="11.25" customHeight="1" x14ac:dyDescent="0.2">
      <c r="A420" s="90">
        <v>2013</v>
      </c>
      <c r="B420" s="61">
        <f t="shared" si="63"/>
        <v>22128.118725630637</v>
      </c>
      <c r="C420" s="61">
        <f t="shared" si="63"/>
        <v>9896.8531881751023</v>
      </c>
      <c r="D420" s="61">
        <f t="shared" si="63"/>
        <v>32024.971913805733</v>
      </c>
      <c r="E420" s="61"/>
      <c r="F420" s="61">
        <f t="shared" si="64"/>
        <v>52082.585946424682</v>
      </c>
      <c r="G420" s="61">
        <f t="shared" si="64"/>
        <v>6838.4147135753137</v>
      </c>
      <c r="H420" s="61">
        <f t="shared" si="64"/>
        <v>58921.000659999998</v>
      </c>
      <c r="I420" s="61"/>
      <c r="J420" s="61">
        <f t="shared" si="65"/>
        <v>74210.704672055319</v>
      </c>
      <c r="K420" s="61">
        <f t="shared" si="65"/>
        <v>16735.267901750416</v>
      </c>
      <c r="L420" s="61">
        <f t="shared" si="65"/>
        <v>90945.972573805731</v>
      </c>
    </row>
    <row r="421" spans="1:12" ht="11.25" customHeight="1" x14ac:dyDescent="0.2">
      <c r="A421" s="90">
        <v>2014</v>
      </c>
      <c r="B421" s="61">
        <f t="shared" si="63"/>
        <v>10280.64980156648</v>
      </c>
      <c r="C421" s="61">
        <f t="shared" si="63"/>
        <v>3203.5834565424302</v>
      </c>
      <c r="D421" s="61">
        <f t="shared" si="63"/>
        <v>13484.233258108907</v>
      </c>
      <c r="E421" s="61"/>
      <c r="F421" s="61">
        <f t="shared" si="64"/>
        <v>27382.252084614924</v>
      </c>
      <c r="G421" s="61">
        <f t="shared" si="64"/>
        <v>4205.7485753850742</v>
      </c>
      <c r="H421" s="61">
        <f t="shared" si="64"/>
        <v>31588.000659999998</v>
      </c>
      <c r="I421" s="61"/>
      <c r="J421" s="61">
        <f t="shared" si="65"/>
        <v>37662.901886181404</v>
      </c>
      <c r="K421" s="61">
        <f t="shared" si="65"/>
        <v>7409.3320319275044</v>
      </c>
      <c r="L421" s="61">
        <f t="shared" si="65"/>
        <v>45072.233918108905</v>
      </c>
    </row>
    <row r="422" spans="1:12" ht="11.25" customHeight="1" x14ac:dyDescent="0.2">
      <c r="A422" s="90">
        <v>2015</v>
      </c>
      <c r="B422" s="61">
        <f t="shared" si="63"/>
        <v>9813.0007584156047</v>
      </c>
      <c r="C422" s="61">
        <f t="shared" si="63"/>
        <v>4341.0885987201636</v>
      </c>
      <c r="D422" s="61">
        <f t="shared" si="63"/>
        <v>14154.089357135766</v>
      </c>
      <c r="E422" s="61"/>
      <c r="F422" s="61">
        <f t="shared" si="64"/>
        <v>34554.15298473389</v>
      </c>
      <c r="G422" s="61">
        <f t="shared" si="64"/>
        <v>7051.3476752661099</v>
      </c>
      <c r="H422" s="61">
        <f t="shared" si="64"/>
        <v>41605.500659999998</v>
      </c>
      <c r="I422" s="61"/>
      <c r="J422" s="61">
        <f t="shared" si="65"/>
        <v>44367.153743149494</v>
      </c>
      <c r="K422" s="61">
        <f t="shared" si="65"/>
        <v>11392.436273986274</v>
      </c>
      <c r="L422" s="61">
        <f t="shared" si="65"/>
        <v>55759.590017135764</v>
      </c>
    </row>
    <row r="423" spans="1:12" ht="11.25" customHeight="1" x14ac:dyDescent="0.2">
      <c r="A423" s="90">
        <v>2016</v>
      </c>
      <c r="B423" s="61">
        <f t="shared" si="63"/>
        <v>10166.079301510166</v>
      </c>
      <c r="C423" s="61">
        <f t="shared" si="63"/>
        <v>6138.4615926696897</v>
      </c>
      <c r="D423" s="61">
        <f t="shared" si="63"/>
        <v>16304.540894179852</v>
      </c>
      <c r="E423" s="61"/>
      <c r="F423" s="61">
        <f t="shared" si="64"/>
        <v>66509.502852092031</v>
      </c>
      <c r="G423" s="61">
        <f t="shared" si="64"/>
        <v>9723.9978079079774</v>
      </c>
      <c r="H423" s="61">
        <f t="shared" si="64"/>
        <v>76233.500660000005</v>
      </c>
      <c r="I423" s="61"/>
      <c r="J423" s="61">
        <f t="shared" si="65"/>
        <v>76675.582153602198</v>
      </c>
      <c r="K423" s="61">
        <f t="shared" si="65"/>
        <v>15862.459400577667</v>
      </c>
      <c r="L423" s="61">
        <f t="shared" si="65"/>
        <v>92538.041554179857</v>
      </c>
    </row>
    <row r="424" spans="1:12" ht="13.5" customHeight="1" x14ac:dyDescent="0.2">
      <c r="A424" s="90">
        <v>2017</v>
      </c>
      <c r="B424" s="61">
        <f t="shared" si="63"/>
        <v>38648.188702566695</v>
      </c>
      <c r="C424" s="61">
        <f t="shared" si="63"/>
        <v>7476.3046973146356</v>
      </c>
      <c r="D424" s="61">
        <f t="shared" si="63"/>
        <v>46124.493399881321</v>
      </c>
      <c r="E424" s="61"/>
      <c r="F424" s="61">
        <f t="shared" si="64"/>
        <v>95596.000220000016</v>
      </c>
      <c r="G424" s="61">
        <f t="shared" si="64"/>
        <v>13103.000440000005</v>
      </c>
      <c r="H424" s="61">
        <f t="shared" si="64"/>
        <v>108699.00066000002</v>
      </c>
      <c r="I424" s="61"/>
      <c r="J424" s="61">
        <f t="shared" si="65"/>
        <v>134244.18892256671</v>
      </c>
      <c r="K424" s="61">
        <f t="shared" si="65"/>
        <v>20579.305137314641</v>
      </c>
      <c r="L424" s="61">
        <f t="shared" si="65"/>
        <v>154823.49405988134</v>
      </c>
    </row>
    <row r="425" spans="1:12" ht="11.25" customHeight="1" x14ac:dyDescent="0.2">
      <c r="A425" s="295">
        <v>2018</v>
      </c>
      <c r="B425" s="61">
        <f t="shared" si="63"/>
        <v>34689.051831376601</v>
      </c>
      <c r="C425" s="61">
        <f t="shared" si="63"/>
        <v>9881.0642008170635</v>
      </c>
      <c r="D425" s="61">
        <f t="shared" si="63"/>
        <v>44570.116032193662</v>
      </c>
      <c r="E425" s="61"/>
      <c r="F425" s="61">
        <f t="shared" si="64"/>
        <v>63515.000219999994</v>
      </c>
      <c r="G425" s="61">
        <f t="shared" si="64"/>
        <v>10339.000440000005</v>
      </c>
      <c r="H425" s="61">
        <f t="shared" si="64"/>
        <v>73854.000660000005</v>
      </c>
      <c r="I425" s="61"/>
      <c r="J425" s="61">
        <f t="shared" si="65"/>
        <v>98204.052051376595</v>
      </c>
      <c r="K425" s="61">
        <f t="shared" si="65"/>
        <v>20220.064640817069</v>
      </c>
      <c r="L425" s="61">
        <f t="shared" si="65"/>
        <v>118424.11669219367</v>
      </c>
    </row>
    <row r="426" spans="1:12" ht="11.25" customHeight="1" x14ac:dyDescent="0.2">
      <c r="A426" s="295">
        <v>2019</v>
      </c>
      <c r="B426" s="61">
        <f t="shared" si="63"/>
        <v>27957.72618013608</v>
      </c>
      <c r="C426" s="61">
        <f t="shared" si="63"/>
        <v>13082.237613630361</v>
      </c>
      <c r="D426" s="61">
        <f t="shared" si="63"/>
        <v>41039.963793766452</v>
      </c>
      <c r="E426" s="61"/>
      <c r="F426" s="61">
        <f t="shared" si="64"/>
        <v>51917.000219999994</v>
      </c>
      <c r="G426" s="61">
        <f t="shared" si="64"/>
        <v>7164.0004399999998</v>
      </c>
      <c r="H426" s="61">
        <f t="shared" si="64"/>
        <v>59081.000659999991</v>
      </c>
      <c r="I426" s="61"/>
      <c r="J426" s="61">
        <f t="shared" si="65"/>
        <v>79874.726400136075</v>
      </c>
      <c r="K426" s="61">
        <f t="shared" si="65"/>
        <v>20246.238053630361</v>
      </c>
      <c r="L426" s="61">
        <f t="shared" si="65"/>
        <v>100120.96445376644</v>
      </c>
    </row>
    <row r="427" spans="1:12" ht="11.25" customHeight="1" x14ac:dyDescent="0.2">
      <c r="A427" s="295">
        <v>2020</v>
      </c>
      <c r="B427" s="61">
        <f t="shared" si="63"/>
        <v>15413.160449555799</v>
      </c>
      <c r="C427" s="61">
        <f t="shared" si="63"/>
        <v>6961.2412364415432</v>
      </c>
      <c r="D427" s="61">
        <f t="shared" si="63"/>
        <v>22374.401685997349</v>
      </c>
      <c r="E427" s="61"/>
      <c r="F427" s="61">
        <f t="shared" si="64"/>
        <v>37321.000219999994</v>
      </c>
      <c r="G427" s="61">
        <f t="shared" si="64"/>
        <v>6465.0004399999998</v>
      </c>
      <c r="H427" s="61">
        <f t="shared" si="64"/>
        <v>43786.000659999991</v>
      </c>
      <c r="I427" s="61"/>
      <c r="J427" s="61">
        <f t="shared" si="65"/>
        <v>52734.160669555793</v>
      </c>
      <c r="K427" s="61">
        <f t="shared" si="65"/>
        <v>13426.241676441543</v>
      </c>
      <c r="L427" s="61">
        <f t="shared" si="65"/>
        <v>66160.40234599734</v>
      </c>
    </row>
    <row r="428" spans="1:12" ht="11.25" customHeight="1" x14ac:dyDescent="0.2">
      <c r="A428" s="295">
        <v>2021</v>
      </c>
      <c r="B428" s="61">
        <f t="shared" si="63"/>
        <v>25500.40262138447</v>
      </c>
      <c r="C428" s="61">
        <f t="shared" si="63"/>
        <v>11315.641492285875</v>
      </c>
      <c r="D428" s="61">
        <f t="shared" si="63"/>
        <v>36816.044113670338</v>
      </c>
      <c r="E428" s="61"/>
      <c r="F428" s="61">
        <f t="shared" si="64"/>
        <v>55870.000219999994</v>
      </c>
      <c r="G428" s="61">
        <f t="shared" si="64"/>
        <v>7801.0004400000007</v>
      </c>
      <c r="H428" s="61">
        <f t="shared" si="64"/>
        <v>63671.000659999998</v>
      </c>
      <c r="I428" s="61"/>
      <c r="J428" s="61">
        <f t="shared" si="65"/>
        <v>81370.402841384464</v>
      </c>
      <c r="K428" s="61">
        <f t="shared" si="65"/>
        <v>19116.641932285875</v>
      </c>
      <c r="L428" s="61">
        <f t="shared" si="65"/>
        <v>100487.04477367034</v>
      </c>
    </row>
    <row r="429" spans="1:12" ht="11.25" customHeight="1" x14ac:dyDescent="0.2">
      <c r="A429" s="295" t="s">
        <v>749</v>
      </c>
      <c r="B429" s="61">
        <f t="shared" ref="B429:D430" si="66">B276</f>
        <v>17984.82990678434</v>
      </c>
      <c r="C429" s="61">
        <f t="shared" si="66"/>
        <v>10428.520073214957</v>
      </c>
      <c r="D429" s="61">
        <f t="shared" si="66"/>
        <v>28413.349979999286</v>
      </c>
      <c r="E429" s="61"/>
      <c r="F429" s="61">
        <f t="shared" ref="F429:H430" si="67">F276</f>
        <v>57953.000219999994</v>
      </c>
      <c r="G429" s="61">
        <f t="shared" si="67"/>
        <v>10023.000440000007</v>
      </c>
      <c r="H429" s="61">
        <f t="shared" si="67"/>
        <v>67976.000660000005</v>
      </c>
      <c r="I429" s="61"/>
      <c r="J429" s="61">
        <f t="shared" ref="J429:L430" si="68">J276</f>
        <v>75937.830126784334</v>
      </c>
      <c r="K429" s="61">
        <f t="shared" si="68"/>
        <v>20451.520513214964</v>
      </c>
      <c r="L429" s="61">
        <f t="shared" si="68"/>
        <v>96389.350639999291</v>
      </c>
    </row>
    <row r="430" spans="1:12" ht="11.25" customHeight="1" x14ac:dyDescent="0.2">
      <c r="A430" s="295">
        <v>2023</v>
      </c>
      <c r="B430" s="61" t="str">
        <f t="shared" si="66"/>
        <v>NA</v>
      </c>
      <c r="C430" s="61" t="str">
        <f t="shared" si="66"/>
        <v>NA</v>
      </c>
      <c r="D430" s="61" t="str">
        <f t="shared" si="66"/>
        <v>NA</v>
      </c>
      <c r="E430" s="61"/>
      <c r="F430" s="61" t="str">
        <f t="shared" si="67"/>
        <v>NA</v>
      </c>
      <c r="G430" s="61" t="str">
        <f t="shared" si="67"/>
        <v>NA</v>
      </c>
      <c r="H430" s="61" t="str">
        <f t="shared" si="67"/>
        <v>NA</v>
      </c>
      <c r="I430" s="61"/>
      <c r="J430" s="61" t="str">
        <f t="shared" si="68"/>
        <v>NA</v>
      </c>
      <c r="K430" s="61" t="str">
        <f t="shared" si="68"/>
        <v>NA</v>
      </c>
      <c r="L430" s="61" t="str">
        <f t="shared" si="68"/>
        <v>NA</v>
      </c>
    </row>
    <row r="431" spans="1:12" ht="10" x14ac:dyDescent="0.2">
      <c r="A431" s="27" t="s">
        <v>130</v>
      </c>
      <c r="B431" s="78"/>
      <c r="C431" s="78"/>
      <c r="D431" s="78"/>
      <c r="E431" s="78"/>
      <c r="F431" s="78"/>
      <c r="G431" s="78"/>
      <c r="H431" s="43">
        <f>H278</f>
        <v>0</v>
      </c>
      <c r="I431" s="78"/>
      <c r="J431" s="78"/>
      <c r="K431" s="78"/>
      <c r="L431" s="78"/>
    </row>
    <row r="432" spans="1:12" ht="11.25" hidden="1" customHeight="1" x14ac:dyDescent="0.2">
      <c r="A432" s="939" t="s">
        <v>864</v>
      </c>
      <c r="B432" s="939"/>
      <c r="C432" s="939"/>
      <c r="D432" s="939"/>
      <c r="E432" s="939"/>
      <c r="F432" s="939"/>
      <c r="G432" s="939"/>
      <c r="H432" s="939"/>
      <c r="I432" s="939"/>
      <c r="J432" s="939"/>
      <c r="K432" s="939"/>
      <c r="L432" s="939"/>
    </row>
    <row r="433" spans="1:12" ht="11.25" customHeight="1" x14ac:dyDescent="0.2">
      <c r="A433" s="90"/>
      <c r="B433" s="90"/>
      <c r="C433" s="90"/>
      <c r="D433" s="90"/>
      <c r="E433" s="90"/>
      <c r="F433" s="90"/>
      <c r="G433" s="90"/>
      <c r="H433" s="90"/>
      <c r="I433" s="90"/>
      <c r="J433" s="90"/>
      <c r="K433" s="90"/>
      <c r="L433" s="90"/>
    </row>
    <row r="434" spans="1:12" ht="23.25" customHeight="1" x14ac:dyDescent="0.2">
      <c r="A434" s="939" t="s">
        <v>865</v>
      </c>
      <c r="B434" s="939"/>
      <c r="C434" s="939"/>
      <c r="D434" s="939"/>
      <c r="E434" s="939"/>
      <c r="F434" s="939"/>
      <c r="G434" s="939"/>
      <c r="H434" s="939"/>
      <c r="I434" s="939"/>
      <c r="J434" s="939"/>
      <c r="K434" s="939"/>
      <c r="L434" s="939"/>
    </row>
    <row r="435" spans="1:12" ht="10" x14ac:dyDescent="0.2">
      <c r="A435" s="970" t="str">
        <f>A279</f>
        <v>a/   Includes treaty Indian and non-Indian net commercial catches during the adult accounting period.  Source:  Puget Sound run reconstruction model.</v>
      </c>
      <c r="B435" s="970"/>
      <c r="C435" s="970"/>
      <c r="D435" s="970"/>
      <c r="E435" s="970"/>
      <c r="F435" s="970"/>
      <c r="G435" s="970"/>
      <c r="H435" s="970"/>
      <c r="I435" s="970"/>
      <c r="J435" s="970"/>
      <c r="K435" s="970"/>
      <c r="L435" s="970"/>
    </row>
    <row r="436" spans="1:12" ht="9.75" customHeight="1" x14ac:dyDescent="0.2">
      <c r="A436" s="956" t="str">
        <f>A280</f>
        <v>b/  Includes estimated off-station returns.</v>
      </c>
      <c r="B436" s="956"/>
      <c r="C436" s="956"/>
      <c r="D436" s="956"/>
      <c r="E436" s="956"/>
      <c r="F436" s="956"/>
      <c r="G436" s="956"/>
      <c r="H436" s="956"/>
      <c r="I436" s="956"/>
      <c r="J436" s="956"/>
      <c r="K436" s="956"/>
      <c r="L436" s="956"/>
    </row>
    <row r="437" spans="1:12" ht="10" x14ac:dyDescent="0.2">
      <c r="A437" s="946" t="str">
        <f>A281</f>
        <v>c/  Puget Sound run size is defined as the run available to Puget Sound net fisheries; spawning escapement plus Puget Sound net fishery catch.  Does not include fish caught by troll and recreational fisheries inside Puget Sound.</v>
      </c>
      <c r="B437" s="1004"/>
      <c r="C437" s="1004"/>
      <c r="D437" s="1004"/>
      <c r="E437" s="1004"/>
      <c r="F437" s="1004"/>
      <c r="G437" s="1004"/>
      <c r="H437" s="1004"/>
      <c r="I437" s="1004"/>
      <c r="J437" s="1004"/>
      <c r="K437" s="1004"/>
      <c r="L437" s="1004"/>
    </row>
    <row r="438" spans="1:12" ht="10" x14ac:dyDescent="0.2">
      <c r="A438" s="1004"/>
      <c r="B438" s="1004"/>
      <c r="C438" s="1004"/>
      <c r="D438" s="1004"/>
      <c r="E438" s="1004"/>
      <c r="F438" s="1004"/>
      <c r="G438" s="1004"/>
      <c r="H438" s="1004"/>
      <c r="I438" s="1004"/>
      <c r="J438" s="1004"/>
      <c r="K438" s="1004"/>
      <c r="L438" s="1004"/>
    </row>
    <row r="439" spans="1:12" ht="33.75" customHeight="1" x14ac:dyDescent="0.2">
      <c r="A439" s="946" t="str">
        <f>A283</f>
        <v>d/  Natural escapement includes NORs and supplementation origin fish in the Mid Hood Canal management unit streams.  Escapement management objectives in the Skokomish River are for total river spawners (HOR &amp; NOR) and are not comparable to the natural escapement column in this table.  NOR/HOR breakout of Skokomish R spawners from prior to mass adipose clipping (pre-2010) are based on the average pHOS from after mass adipose clipping (2010-2017) .</v>
      </c>
      <c r="B439" s="946"/>
      <c r="C439" s="946"/>
      <c r="D439" s="946"/>
      <c r="E439" s="946"/>
      <c r="F439" s="946"/>
      <c r="G439" s="946"/>
      <c r="H439" s="946"/>
      <c r="I439" s="946"/>
      <c r="J439" s="946"/>
      <c r="K439" s="946"/>
      <c r="L439" s="946"/>
    </row>
    <row r="440" spans="1:12" ht="12" customHeight="1" x14ac:dyDescent="0.2">
      <c r="A440" s="956" t="str">
        <f>A284</f>
        <v>e/  Since 1999, numbers include Tulalip hatchery returns, which are not added into escapement since no broodstock is taken at the hatchery.</v>
      </c>
      <c r="B440" s="956"/>
      <c r="C440" s="956"/>
      <c r="D440" s="956"/>
      <c r="E440" s="956"/>
      <c r="F440" s="956"/>
      <c r="G440" s="956"/>
      <c r="H440" s="956"/>
      <c r="I440" s="956"/>
      <c r="J440" s="956"/>
      <c r="K440" s="956"/>
      <c r="L440" s="956"/>
    </row>
    <row r="441" spans="1:12" ht="12" customHeight="1" x14ac:dyDescent="0.2">
      <c r="A441" s="956" t="str">
        <f>A285</f>
        <v>f/  Preliminary.</v>
      </c>
      <c r="B441" s="956"/>
      <c r="C441" s="956"/>
      <c r="D441" s="956"/>
      <c r="E441" s="956"/>
      <c r="F441" s="956"/>
      <c r="G441" s="956"/>
      <c r="H441" s="956"/>
      <c r="I441" s="956"/>
      <c r="J441" s="956"/>
      <c r="K441" s="956"/>
      <c r="L441" s="956"/>
    </row>
    <row r="442" spans="1:12" ht="23.25" customHeight="1" x14ac:dyDescent="0.2">
      <c r="A442" s="946" t="str">
        <f>A286</f>
        <v>g/  Includes the following stock groups: miscellaneous Area 10 - Seattle, Lake Washington, Green-Duwamish, miscellaneous Area 10E - Port Orchard, Puyallup, miscellaneous Area 13 - south Puget Sound, Chambers Creek, Nisqually, miscellaneous Area 13A - Minter Creek, Deschutes, miscellaneous Area 13B streams.</v>
      </c>
      <c r="B442" s="946"/>
      <c r="C442" s="946"/>
      <c r="D442" s="946"/>
      <c r="E442" s="946"/>
      <c r="F442" s="946"/>
      <c r="G442" s="946"/>
      <c r="H442" s="946"/>
      <c r="I442" s="946"/>
      <c r="J442" s="946"/>
      <c r="K442" s="946"/>
      <c r="L442" s="946"/>
    </row>
  </sheetData>
  <customSheetViews>
    <customSheetView guid="{EF5D9E67-CDBC-4DA7-AF4B-457CDBE1825C}" showGridLines="0" printArea="1" hiddenRows="1">
      <pane ySplit="3" topLeftCell="A4" activePane="bottomLeft" state="frozen"/>
      <selection pane="bottomLeft" activeCell="A4" sqref="A4:L4"/>
      <rowBreaks count="2" manualBreakCount="2">
        <brk id="299" max="16383" man="1"/>
        <brk id="336" max="16383" man="1"/>
      </rowBreaks>
      <pageMargins left="0" right="0" top="0" bottom="0" header="0" footer="0"/>
      <pageSetup fitToHeight="3" orientation="landscape" r:id="rId1"/>
      <headerFooter alignWithMargins="0"/>
    </customSheetView>
    <customSheetView guid="{803B97A9-0AF5-4FA4-9F0C-810C2BEAFCD3}" showPageBreaks="1" showGridLines="0" showRuler="0">
      <pane ySplit="3" topLeftCell="A4" activePane="bottomLeft" state="frozen"/>
      <selection pane="bottomLeft" activeCell="A26" sqref="A26"/>
      <rowBreaks count="5" manualBreakCount="5">
        <brk id="40" max="16383" man="1"/>
        <brk id="58" max="65535" man="1"/>
        <brk id="94" max="65535" man="1"/>
        <brk id="262" max="11" man="1"/>
        <brk id="304" max="11" man="1"/>
      </rowBreaks>
      <pageMargins left="0" right="0" top="0" bottom="0" header="0" footer="0"/>
      <pageSetup fitToHeight="3" orientation="landscape" r:id="rId2"/>
      <headerFooter alignWithMargins="0"/>
    </customSheetView>
    <customSheetView guid="{5AE94949-FC73-44C2-96F8-94154186EF22}" showPageBreaks="1" showGridLines="0" showRuler="0">
      <pane ySplit="3" topLeftCell="A189" activePane="bottomLeft" state="frozen"/>
      <selection pane="bottomLeft" activeCell="L324" sqref="A209:L324"/>
      <rowBreaks count="8" manualBreakCount="8">
        <brk id="42" max="16383" man="1"/>
        <brk id="58" max="65535" man="1"/>
        <brk id="94" max="65535" man="1"/>
        <brk id="136" max="16383" man="1"/>
        <brk id="178" max="16383" man="1"/>
        <brk id="220" max="16383" man="1"/>
        <brk id="245" max="11" man="1"/>
        <brk id="282" max="11" man="1"/>
      </rowBreaks>
      <pageMargins left="0" right="0" top="0" bottom="0" header="0" footer="0"/>
      <pageSetup scale="95" fitToHeight="3" orientation="landscape" r:id="rId3"/>
      <headerFooter alignWithMargins="0"/>
    </customSheetView>
    <customSheetView guid="{CD5E8C7E-750A-46DA-942B-F5133C1E4099}" showPageBreaks="1" showGridLines="0" showRuler="0">
      <pane ySplit="3" topLeftCell="A4" activePane="bottomLeft" state="frozen"/>
      <selection pane="bottomLeft" activeCell="A26" sqref="A26"/>
      <rowBreaks count="5" manualBreakCount="5">
        <brk id="40" max="16383" man="1"/>
        <brk id="58" max="65535" man="1"/>
        <brk id="94" max="65535" man="1"/>
        <brk id="262" max="11" man="1"/>
        <brk id="304" max="11" man="1"/>
      </rowBreaks>
      <pageMargins left="0" right="0" top="0" bottom="0" header="0" footer="0"/>
      <pageSetup fitToHeight="3" orientation="landscape" r:id="rId4"/>
      <headerFooter alignWithMargins="0"/>
    </customSheetView>
    <customSheetView guid="{BBF7E6D9-D6DC-4A8E-B6D8-078D86A9ABA9}" showPageBreaks="1" showGridLines="0" showRuler="0">
      <pane ySplit="3" topLeftCell="A4" activePane="bottomLeft" state="frozen"/>
      <selection pane="bottomLeft" activeCell="A26" sqref="A26"/>
      <rowBreaks count="5" manualBreakCount="5">
        <brk id="40" max="16383" man="1"/>
        <brk id="58" max="65535" man="1"/>
        <brk id="94" max="65535" man="1"/>
        <brk id="262" max="11" man="1"/>
        <brk id="304" max="11" man="1"/>
      </rowBreaks>
      <pageMargins left="0" right="0" top="0" bottom="0" header="0" footer="0"/>
      <pageSetup fitToHeight="3" orientation="landscape" r:id="rId5"/>
      <headerFooter alignWithMargins="0"/>
    </customSheetView>
    <customSheetView guid="{622B48C2-7B56-4B1F-A7B4-4660CCA8C989}" showPageBreaks="1" showGridLines="0" printArea="1" showRuler="0">
      <pane ySplit="3" topLeftCell="A282" activePane="bottomLeft" state="frozen"/>
      <selection pane="bottomLeft" activeCell="A31" sqref="A31:IV31"/>
      <rowBreaks count="3" manualBreakCount="3">
        <brk id="94" max="65535" man="1"/>
        <brk id="231" max="11" man="1"/>
        <brk id="265" max="11" man="1"/>
      </rowBreaks>
      <pageMargins left="0" right="0" top="0" bottom="0" header="0" footer="0"/>
      <pageSetup fitToHeight="3" orientation="landscape" r:id="rId6"/>
      <headerFooter alignWithMargins="0"/>
    </customSheetView>
    <customSheetView guid="{1BB9C890-5E21-46C2-BAFE-D361E72979A8}" showPageBreaks="1" showGridLines="0" printArea="1" showRuler="0">
      <pane ySplit="3" topLeftCell="A317" activePane="bottomLeft" state="frozen"/>
      <selection pane="bottomLeft" activeCell="A324" sqref="A324:IV324"/>
      <rowBreaks count="6" manualBreakCount="6">
        <brk id="58" max="65535" man="1"/>
        <brk id="94" max="65535" man="1"/>
        <brk id="242" max="11" man="1"/>
        <brk id="245" max="11" man="1"/>
        <brk id="285" max="11" man="1"/>
        <brk id="288" max="11" man="1"/>
      </rowBreaks>
      <pageMargins left="0" right="0" top="0" bottom="0" header="0" footer="0"/>
      <pageSetup fitToHeight="3" orientation="landscape" r:id="rId7"/>
      <headerFooter alignWithMargins="0"/>
    </customSheetView>
    <customSheetView guid="{CBDD6A68-2B40-41C7-BE8F-235A878832D4}" showGridLines="0" showRuler="0">
      <pane ySplit="3" topLeftCell="A317" activePane="bottomLeft" state="frozen"/>
      <selection pane="bottomLeft" activeCell="A324" sqref="A324:IV324"/>
      <rowBreaks count="4" manualBreakCount="4">
        <brk id="58" max="65535" man="1"/>
        <brk id="94" max="65535" man="1"/>
        <brk id="245" max="11" man="1"/>
        <brk id="288" max="11" man="1"/>
      </rowBreaks>
      <pageMargins left="0" right="0" top="0" bottom="0" header="0" footer="0"/>
      <pageSetup fitToHeight="3" orientation="landscape" r:id="rId8"/>
      <headerFooter alignWithMargins="0"/>
    </customSheetView>
    <customSheetView guid="{4E64E44E-C413-40AC-A3E9-46A65E2E50C1}" showPageBreaks="1" showGridLines="0" printArea="1" showRuler="0">
      <pane ySplit="3" topLeftCell="A4" activePane="bottomLeft" state="frozen"/>
      <selection pane="bottomLeft" activeCell="A4" sqref="A4:L4"/>
      <rowBreaks count="4" manualBreakCount="4">
        <brk id="58" max="65535" man="1"/>
        <brk id="94" max="65535" man="1"/>
        <brk id="245" max="11" man="1"/>
        <brk id="282" max="11" man="1"/>
      </rowBreaks>
      <pageMargins left="0" right="0" top="0" bottom="0" header="0" footer="0"/>
      <pageSetup fitToHeight="3" orientation="landscape" r:id="rId9"/>
      <headerFooter alignWithMargins="0"/>
    </customSheetView>
    <customSheetView guid="{5AF37BD3-DE11-4EB0-B468-40F0C613EAAC}" showPageBreaks="1" showGridLines="0" showRuler="0">
      <pane ySplit="3" topLeftCell="A4" activePane="bottomLeft" state="frozen"/>
      <selection pane="bottomLeft" activeCell="A4" sqref="A4:L4"/>
      <rowBreaks count="5" manualBreakCount="5">
        <brk id="40" max="16383" man="1"/>
        <brk id="58" max="65535" man="1"/>
        <brk id="94" max="65535" man="1"/>
        <brk id="245" max="11" man="1"/>
        <brk id="282" max="11" man="1"/>
      </rowBreaks>
      <pageMargins left="0" right="0" top="0" bottom="0" header="0" footer="0"/>
      <pageSetup fitToHeight="3" orientation="landscape" r:id="rId10"/>
      <headerFooter alignWithMargins="0"/>
    </customSheetView>
    <customSheetView guid="{8B1E0859-77EF-4DDB-A81F-104DBA348B31}" showPageBreaks="1" showGridLines="0" printArea="1">
      <pane ySplit="3" topLeftCell="A336" activePane="bottomLeft" state="frozen"/>
      <selection pane="bottomLeft" activeCell="M356" sqref="A356:XFD356"/>
      <rowBreaks count="4" manualBreakCount="4">
        <brk id="58" max="65535" man="1"/>
        <brk id="94" max="65535" man="1"/>
        <brk id="269" max="11" man="1"/>
        <brk id="312" max="11" man="1"/>
      </rowBreaks>
      <pageMargins left="0" right="0" top="0" bottom="0" header="0" footer="0"/>
      <pageSetup fitToHeight="3" orientation="landscape" r:id="rId11"/>
      <headerFooter alignWithMargins="0"/>
    </customSheetView>
    <customSheetView guid="{56968ECB-F4FE-477A-8A39-9E820F23F3B6}" showPageBreaks="1" showGridLines="0" printArea="1">
      <pane ySplit="3" topLeftCell="A317" activePane="bottomLeft" state="frozen"/>
      <selection pane="bottomLeft" activeCell="M306" sqref="A306:XFD306"/>
      <rowBreaks count="4" manualBreakCount="4">
        <brk id="58" max="65535" man="1"/>
        <brk id="94" max="65535" man="1"/>
        <brk id="268" max="11" man="1"/>
        <brk id="304" max="11" man="1"/>
      </rowBreaks>
      <pageMargins left="0" right="0" top="0" bottom="0" header="0" footer="0"/>
      <pageSetup fitToHeight="3" orientation="landscape" r:id="rId12"/>
      <headerFooter alignWithMargins="0"/>
    </customSheetView>
    <customSheetView guid="{951E20F6-66AF-4739-924D-9C0B166AA065}" showPageBreaks="1" showGridLines="0" showRuler="0">
      <pane ySplit="3" topLeftCell="A4" activePane="bottomLeft" state="frozen"/>
      <selection pane="bottomLeft" activeCell="A26" sqref="A26"/>
      <rowBreaks count="5" manualBreakCount="5">
        <brk id="40" max="16383" man="1"/>
        <brk id="58" max="65535" man="1"/>
        <brk id="94" max="65535" man="1"/>
        <brk id="262" max="11" man="1"/>
        <brk id="304" max="11" man="1"/>
      </rowBreaks>
      <pageMargins left="0" right="0" top="0" bottom="0" header="0" footer="0"/>
      <pageSetup fitToHeight="3" orientation="landscape" r:id="rId13"/>
      <headerFooter alignWithMargins="0"/>
    </customSheetView>
  </customSheetViews>
  <mergeCells count="48">
    <mergeCell ref="A442:L442"/>
    <mergeCell ref="A292:L292"/>
    <mergeCell ref="A50:L50"/>
    <mergeCell ref="A96:L96"/>
    <mergeCell ref="A142:L142"/>
    <mergeCell ref="A188:L188"/>
    <mergeCell ref="A234:L234"/>
    <mergeCell ref="A285:L285"/>
    <mergeCell ref="A283:L283"/>
    <mergeCell ref="A286:L286"/>
    <mergeCell ref="B340:D340"/>
    <mergeCell ref="A295:L295"/>
    <mergeCell ref="A317:L317"/>
    <mergeCell ref="A293:A294"/>
    <mergeCell ref="B293:D293"/>
    <mergeCell ref="A339:L339"/>
    <mergeCell ref="A4:L4"/>
    <mergeCell ref="A284:L284"/>
    <mergeCell ref="A279:L279"/>
    <mergeCell ref="A280:L280"/>
    <mergeCell ref="A281:L282"/>
    <mergeCell ref="A1:L1"/>
    <mergeCell ref="A2:A3"/>
    <mergeCell ref="B2:D2"/>
    <mergeCell ref="F2:H2"/>
    <mergeCell ref="J2:L2"/>
    <mergeCell ref="F293:H293"/>
    <mergeCell ref="J293:L293"/>
    <mergeCell ref="A439:L439"/>
    <mergeCell ref="J340:L340"/>
    <mergeCell ref="F340:H340"/>
    <mergeCell ref="A340:A341"/>
    <mergeCell ref="A441:L441"/>
    <mergeCell ref="A435:L435"/>
    <mergeCell ref="A364:L364"/>
    <mergeCell ref="A386:L386"/>
    <mergeCell ref="A342:L342"/>
    <mergeCell ref="A436:L436"/>
    <mergeCell ref="A432:L432"/>
    <mergeCell ref="F387:H387"/>
    <mergeCell ref="J387:L387"/>
    <mergeCell ref="A389:L389"/>
    <mergeCell ref="A387:A388"/>
    <mergeCell ref="B387:D387"/>
    <mergeCell ref="A411:L411"/>
    <mergeCell ref="A434:L434"/>
    <mergeCell ref="A440:L440"/>
    <mergeCell ref="A437:L438"/>
  </mergeCells>
  <phoneticPr fontId="0" type="noConversion"/>
  <pageMargins left="1" right="1" top="0.75" bottom="1" header="0.5" footer="0.5"/>
  <pageSetup fitToHeight="0" orientation="landscape" r:id="rId14"/>
  <headerFooter alignWithMargins="0"/>
  <rowBreaks count="3" manualBreakCount="3">
    <brk id="338" max="16383" man="1"/>
    <brk id="385" max="16383" man="1"/>
    <brk id="433" max="11" man="1"/>
  </rowBreaks>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3">
    <pageSetUpPr fitToPage="1"/>
  </sheetPr>
  <dimension ref="A1:N529"/>
  <sheetViews>
    <sheetView showGridLines="0" topLeftCell="A356" zoomScale="90" zoomScaleNormal="90" workbookViewId="0">
      <selection activeCell="N377" sqref="N377"/>
    </sheetView>
  </sheetViews>
  <sheetFormatPr defaultColWidth="9.1796875" defaultRowHeight="12" customHeight="1" x14ac:dyDescent="0.2"/>
  <cols>
    <col min="1" max="1" width="8.7265625" style="63" customWidth="1"/>
    <col min="2" max="4" width="11.54296875" style="41" customWidth="1"/>
    <col min="5" max="5" width="3.7265625" style="41" customWidth="1"/>
    <col min="6" max="8" width="11.54296875" style="41" customWidth="1"/>
    <col min="9" max="9" width="2.453125" style="41" customWidth="1"/>
    <col min="10" max="11" width="11.54296875" style="41" customWidth="1"/>
    <col min="12" max="12" width="14.7265625" style="41" customWidth="1"/>
    <col min="13" max="13" width="3.81640625" style="112" customWidth="1"/>
    <col min="14" max="16384" width="9.1796875" style="112"/>
  </cols>
  <sheetData>
    <row r="1" spans="1:12" ht="21.75" customHeight="1" x14ac:dyDescent="0.2">
      <c r="A1" s="948" t="s">
        <v>866</v>
      </c>
      <c r="B1" s="948"/>
      <c r="C1" s="948"/>
      <c r="D1" s="948"/>
      <c r="E1" s="948"/>
      <c r="F1" s="948"/>
      <c r="G1" s="948"/>
      <c r="H1" s="948"/>
      <c r="I1" s="948"/>
      <c r="J1" s="948"/>
      <c r="K1" s="948"/>
      <c r="L1" s="948"/>
    </row>
    <row r="2" spans="1:12" ht="12" customHeight="1" x14ac:dyDescent="0.2">
      <c r="A2" s="945" t="s">
        <v>8</v>
      </c>
      <c r="B2" s="971" t="s">
        <v>867</v>
      </c>
      <c r="C2" s="971"/>
      <c r="D2" s="971"/>
      <c r="E2" s="827"/>
      <c r="F2" s="971" t="s">
        <v>111</v>
      </c>
      <c r="G2" s="971"/>
      <c r="H2" s="971"/>
      <c r="I2" s="827"/>
      <c r="J2" s="971" t="s">
        <v>655</v>
      </c>
      <c r="K2" s="971"/>
      <c r="L2" s="971"/>
    </row>
    <row r="3" spans="1:12" ht="12" customHeight="1" x14ac:dyDescent="0.2">
      <c r="A3" s="966"/>
      <c r="B3" s="2" t="s">
        <v>868</v>
      </c>
      <c r="C3" s="2" t="s">
        <v>120</v>
      </c>
      <c r="D3" s="2" t="s">
        <v>115</v>
      </c>
      <c r="E3" s="2"/>
      <c r="F3" s="2" t="s">
        <v>868</v>
      </c>
      <c r="G3" s="2" t="s">
        <v>120</v>
      </c>
      <c r="H3" s="2" t="s">
        <v>115</v>
      </c>
      <c r="I3" s="2"/>
      <c r="J3" s="2" t="s">
        <v>868</v>
      </c>
      <c r="K3" s="2" t="s">
        <v>120</v>
      </c>
      <c r="L3" s="2" t="s">
        <v>115</v>
      </c>
    </row>
    <row r="4" spans="1:12" ht="12" customHeight="1" x14ac:dyDescent="0.2">
      <c r="A4" s="1063" t="s">
        <v>849</v>
      </c>
      <c r="B4" s="1063"/>
      <c r="C4" s="1063"/>
      <c r="D4" s="1063"/>
      <c r="E4" s="1063"/>
      <c r="F4" s="1063"/>
      <c r="G4" s="1063"/>
      <c r="H4" s="1063"/>
      <c r="I4" s="1063"/>
      <c r="J4" s="1063"/>
      <c r="K4" s="1063"/>
      <c r="L4" s="1063"/>
    </row>
    <row r="5" spans="1:12" ht="12" customHeight="1" x14ac:dyDescent="0.2">
      <c r="A5" s="53">
        <v>1981</v>
      </c>
      <c r="B5" s="67">
        <v>12961</v>
      </c>
      <c r="C5" s="67">
        <v>463</v>
      </c>
      <c r="D5" s="67">
        <v>13424</v>
      </c>
      <c r="E5" s="101"/>
      <c r="F5" s="67">
        <v>15900</v>
      </c>
      <c r="G5" s="67">
        <v>3300</v>
      </c>
      <c r="H5" s="67">
        <v>19200</v>
      </c>
      <c r="I5" s="101"/>
      <c r="J5" s="290">
        <v>28861</v>
      </c>
      <c r="K5" s="290">
        <v>3763</v>
      </c>
      <c r="L5" s="290">
        <v>32624</v>
      </c>
    </row>
    <row r="6" spans="1:12" ht="12" customHeight="1" x14ac:dyDescent="0.2">
      <c r="A6" s="53">
        <v>1982</v>
      </c>
      <c r="B6" s="67">
        <v>42991</v>
      </c>
      <c r="C6" s="67">
        <v>1962</v>
      </c>
      <c r="D6" s="67">
        <v>44953</v>
      </c>
      <c r="E6" s="101"/>
      <c r="F6" s="61">
        <v>11700</v>
      </c>
      <c r="G6" s="67">
        <v>9900</v>
      </c>
      <c r="H6" s="67">
        <v>21600</v>
      </c>
      <c r="I6" s="101"/>
      <c r="J6" s="290">
        <v>54691</v>
      </c>
      <c r="K6" s="290">
        <v>11862</v>
      </c>
      <c r="L6" s="290">
        <v>66553</v>
      </c>
    </row>
    <row r="7" spans="1:12" ht="12" customHeight="1" x14ac:dyDescent="0.2">
      <c r="A7" s="53">
        <v>1983</v>
      </c>
      <c r="B7" s="67">
        <v>23117</v>
      </c>
      <c r="C7" s="67">
        <v>2</v>
      </c>
      <c r="D7" s="67">
        <v>23119</v>
      </c>
      <c r="E7" s="101"/>
      <c r="F7" s="67">
        <v>7600</v>
      </c>
      <c r="G7" s="67">
        <v>3500</v>
      </c>
      <c r="H7" s="67">
        <v>11100</v>
      </c>
      <c r="I7" s="101"/>
      <c r="J7" s="290">
        <v>30717</v>
      </c>
      <c r="K7" s="290">
        <v>3502</v>
      </c>
      <c r="L7" s="290">
        <v>34219</v>
      </c>
    </row>
    <row r="8" spans="1:12" ht="12" customHeight="1" x14ac:dyDescent="0.2">
      <c r="A8" s="53">
        <v>1984</v>
      </c>
      <c r="B8" s="67">
        <v>6459</v>
      </c>
      <c r="C8" s="67">
        <v>150</v>
      </c>
      <c r="D8" s="67">
        <v>6609</v>
      </c>
      <c r="E8" s="101"/>
      <c r="F8" s="67">
        <v>4700</v>
      </c>
      <c r="G8" s="67">
        <v>4200</v>
      </c>
      <c r="H8" s="67">
        <v>8900</v>
      </c>
      <c r="I8" s="101"/>
      <c r="J8" s="290">
        <v>11159</v>
      </c>
      <c r="K8" s="290">
        <v>4350</v>
      </c>
      <c r="L8" s="290">
        <v>15509</v>
      </c>
    </row>
    <row r="9" spans="1:12" ht="12" customHeight="1" x14ac:dyDescent="0.2">
      <c r="A9" s="53">
        <v>1985</v>
      </c>
      <c r="B9" s="67">
        <v>11282</v>
      </c>
      <c r="C9" s="67">
        <v>57</v>
      </c>
      <c r="D9" s="67">
        <v>11339</v>
      </c>
      <c r="E9" s="101"/>
      <c r="F9" s="67">
        <v>7300</v>
      </c>
      <c r="G9" s="67">
        <v>2400</v>
      </c>
      <c r="H9" s="67">
        <v>9700</v>
      </c>
      <c r="I9" s="101"/>
      <c r="J9" s="290">
        <v>18582</v>
      </c>
      <c r="K9" s="290">
        <v>2457</v>
      </c>
      <c r="L9" s="290">
        <v>21039</v>
      </c>
    </row>
    <row r="10" spans="1:12" ht="12" customHeight="1" x14ac:dyDescent="0.2">
      <c r="A10" s="53">
        <v>1986</v>
      </c>
      <c r="B10" s="67">
        <v>9380</v>
      </c>
      <c r="C10" s="67">
        <v>183</v>
      </c>
      <c r="D10" s="67">
        <v>9563</v>
      </c>
      <c r="E10" s="101"/>
      <c r="F10" s="67">
        <v>5036</v>
      </c>
      <c r="G10" s="67">
        <v>9700</v>
      </c>
      <c r="H10" s="67">
        <v>14736</v>
      </c>
      <c r="I10" s="101"/>
      <c r="J10" s="290">
        <v>14416</v>
      </c>
      <c r="K10" s="290">
        <v>9883</v>
      </c>
      <c r="L10" s="290">
        <v>24299</v>
      </c>
    </row>
    <row r="11" spans="1:12" ht="12" customHeight="1" x14ac:dyDescent="0.2">
      <c r="A11" s="53">
        <v>1987</v>
      </c>
      <c r="B11" s="67">
        <v>14833</v>
      </c>
      <c r="C11" s="67">
        <v>60</v>
      </c>
      <c r="D11" s="67">
        <v>14893</v>
      </c>
      <c r="E11" s="101"/>
      <c r="F11" s="67">
        <v>3711</v>
      </c>
      <c r="G11" s="67">
        <v>4800</v>
      </c>
      <c r="H11" s="67">
        <v>8511</v>
      </c>
      <c r="I11" s="101"/>
      <c r="J11" s="290">
        <v>18544</v>
      </c>
      <c r="K11" s="290">
        <v>4860</v>
      </c>
      <c r="L11" s="290">
        <v>23404</v>
      </c>
    </row>
    <row r="12" spans="1:12" ht="12" customHeight="1" x14ac:dyDescent="0.2">
      <c r="A12" s="53">
        <v>1988</v>
      </c>
      <c r="B12" s="67">
        <v>5682</v>
      </c>
      <c r="C12" s="67">
        <v>32</v>
      </c>
      <c r="D12" s="67">
        <v>5714</v>
      </c>
      <c r="E12" s="101"/>
      <c r="F12" s="67">
        <v>2264</v>
      </c>
      <c r="G12" s="67">
        <v>4300</v>
      </c>
      <c r="H12" s="67">
        <v>6564</v>
      </c>
      <c r="I12" s="101"/>
      <c r="J12" s="290">
        <v>7946</v>
      </c>
      <c r="K12" s="290">
        <v>4332</v>
      </c>
      <c r="L12" s="290">
        <v>12278</v>
      </c>
    </row>
    <row r="13" spans="1:12" ht="12" customHeight="1" x14ac:dyDescent="0.2">
      <c r="A13" s="53">
        <v>1989</v>
      </c>
      <c r="B13" s="67">
        <v>9273</v>
      </c>
      <c r="C13" s="67">
        <v>22</v>
      </c>
      <c r="D13" s="67">
        <v>9295</v>
      </c>
      <c r="E13" s="101"/>
      <c r="F13" s="67">
        <v>1724</v>
      </c>
      <c r="G13" s="67">
        <v>7200</v>
      </c>
      <c r="H13" s="67">
        <v>8924</v>
      </c>
      <c r="I13" s="101"/>
      <c r="J13" s="290">
        <v>10997</v>
      </c>
      <c r="K13" s="290">
        <v>7222</v>
      </c>
      <c r="L13" s="290">
        <v>18219</v>
      </c>
    </row>
    <row r="14" spans="1:12" ht="12" customHeight="1" x14ac:dyDescent="0.2">
      <c r="A14" s="53">
        <v>1990</v>
      </c>
      <c r="B14" s="67">
        <v>5894</v>
      </c>
      <c r="C14" s="67">
        <v>330</v>
      </c>
      <c r="D14" s="67">
        <v>6224</v>
      </c>
      <c r="E14" s="101"/>
      <c r="F14" s="67">
        <v>2330</v>
      </c>
      <c r="G14" s="67">
        <v>3700</v>
      </c>
      <c r="H14" s="67">
        <v>6030</v>
      </c>
      <c r="I14" s="101"/>
      <c r="J14" s="290">
        <v>8224</v>
      </c>
      <c r="K14" s="290">
        <v>4030</v>
      </c>
      <c r="L14" s="290">
        <v>12254</v>
      </c>
    </row>
    <row r="15" spans="1:12" ht="12" customHeight="1" x14ac:dyDescent="0.2">
      <c r="A15" s="90">
        <v>1991</v>
      </c>
      <c r="B15" s="67">
        <v>3498</v>
      </c>
      <c r="C15" s="67">
        <v>52</v>
      </c>
      <c r="D15" s="67">
        <v>3550</v>
      </c>
      <c r="E15" s="101"/>
      <c r="F15" s="67">
        <v>3146</v>
      </c>
      <c r="G15" s="67">
        <v>3700</v>
      </c>
      <c r="H15" s="67">
        <v>6846</v>
      </c>
      <c r="I15" s="101"/>
      <c r="J15" s="290">
        <v>6644</v>
      </c>
      <c r="K15" s="290">
        <v>3752</v>
      </c>
      <c r="L15" s="290">
        <v>10396</v>
      </c>
    </row>
    <row r="16" spans="1:12" ht="12" customHeight="1" x14ac:dyDescent="0.2">
      <c r="A16" s="90">
        <v>1992</v>
      </c>
      <c r="B16" s="67">
        <v>3022</v>
      </c>
      <c r="C16" s="67">
        <v>26</v>
      </c>
      <c r="D16" s="67">
        <v>3048</v>
      </c>
      <c r="E16" s="101"/>
      <c r="F16" s="67">
        <v>3423</v>
      </c>
      <c r="G16" s="67">
        <v>6100</v>
      </c>
      <c r="H16" s="67">
        <v>9523</v>
      </c>
      <c r="I16" s="101"/>
      <c r="J16" s="290">
        <v>6445</v>
      </c>
      <c r="K16" s="290">
        <v>6126</v>
      </c>
      <c r="L16" s="290">
        <v>12571</v>
      </c>
    </row>
    <row r="17" spans="1:12" ht="12" customHeight="1" x14ac:dyDescent="0.2">
      <c r="A17" s="90">
        <v>1993</v>
      </c>
      <c r="B17" s="67">
        <v>421</v>
      </c>
      <c r="C17" s="67">
        <v>29</v>
      </c>
      <c r="D17" s="67">
        <v>450</v>
      </c>
      <c r="E17" s="101"/>
      <c r="F17" s="67">
        <v>4071</v>
      </c>
      <c r="G17" s="67">
        <v>3300</v>
      </c>
      <c r="H17" s="67">
        <v>7371</v>
      </c>
      <c r="I17" s="101"/>
      <c r="J17" s="290">
        <v>4492</v>
      </c>
      <c r="K17" s="290">
        <v>3329</v>
      </c>
      <c r="L17" s="290">
        <v>7821</v>
      </c>
    </row>
    <row r="18" spans="1:12" ht="12" customHeight="1" x14ac:dyDescent="0.2">
      <c r="A18" s="90">
        <v>1994</v>
      </c>
      <c r="B18" s="67">
        <v>2107</v>
      </c>
      <c r="C18" s="67">
        <v>3</v>
      </c>
      <c r="D18" s="116">
        <v>2110</v>
      </c>
      <c r="E18" s="101"/>
      <c r="F18" s="116">
        <v>2117</v>
      </c>
      <c r="G18" s="116">
        <v>2500</v>
      </c>
      <c r="H18" s="114">
        <v>4617</v>
      </c>
      <c r="I18" s="101"/>
      <c r="J18" s="290">
        <v>4224</v>
      </c>
      <c r="K18" s="290">
        <v>2503</v>
      </c>
      <c r="L18" s="290">
        <v>6727</v>
      </c>
    </row>
    <row r="19" spans="1:12" ht="12" customHeight="1" x14ac:dyDescent="0.2">
      <c r="A19" s="90">
        <v>1995</v>
      </c>
      <c r="B19" s="67">
        <v>4125</v>
      </c>
      <c r="C19" s="67">
        <v>7</v>
      </c>
      <c r="D19" s="116">
        <v>4132</v>
      </c>
      <c r="E19" s="101"/>
      <c r="F19" s="116">
        <v>8393</v>
      </c>
      <c r="G19" s="116">
        <v>6379</v>
      </c>
      <c r="H19" s="114">
        <v>14772</v>
      </c>
      <c r="I19" s="101"/>
      <c r="J19" s="290">
        <v>12518</v>
      </c>
      <c r="K19" s="290">
        <v>6386</v>
      </c>
      <c r="L19" s="290">
        <v>18904</v>
      </c>
    </row>
    <row r="20" spans="1:12" ht="12" customHeight="1" x14ac:dyDescent="0.2">
      <c r="A20" s="90">
        <v>1996</v>
      </c>
      <c r="B20" s="67">
        <v>4900</v>
      </c>
      <c r="C20" s="67">
        <v>7</v>
      </c>
      <c r="D20" s="116">
        <v>4907</v>
      </c>
      <c r="E20" s="47"/>
      <c r="F20" s="116">
        <v>7053</v>
      </c>
      <c r="G20" s="116">
        <v>2950</v>
      </c>
      <c r="H20" s="114">
        <v>10003</v>
      </c>
      <c r="I20" s="47"/>
      <c r="J20" s="290">
        <v>11953</v>
      </c>
      <c r="K20" s="290">
        <v>2957</v>
      </c>
      <c r="L20" s="114">
        <v>14910</v>
      </c>
    </row>
    <row r="21" spans="1:12" ht="12" customHeight="1" x14ac:dyDescent="0.2">
      <c r="A21" s="90">
        <v>1997</v>
      </c>
      <c r="B21" s="114">
        <v>226</v>
      </c>
      <c r="C21" s="114">
        <v>65</v>
      </c>
      <c r="D21" s="114">
        <v>291</v>
      </c>
      <c r="E21" s="114"/>
      <c r="F21" s="114">
        <v>13166</v>
      </c>
      <c r="G21" s="114">
        <v>13065</v>
      </c>
      <c r="H21" s="114">
        <v>26231</v>
      </c>
      <c r="I21" s="114"/>
      <c r="J21" s="290">
        <v>13865</v>
      </c>
      <c r="K21" s="290">
        <v>13257</v>
      </c>
      <c r="L21" s="114">
        <v>27122</v>
      </c>
    </row>
    <row r="22" spans="1:12" ht="12" customHeight="1" x14ac:dyDescent="0.2">
      <c r="A22" s="90">
        <v>1998</v>
      </c>
      <c r="B22" s="114">
        <v>5011</v>
      </c>
      <c r="C22" s="114">
        <v>1225</v>
      </c>
      <c r="D22" s="114">
        <v>6236</v>
      </c>
      <c r="E22" s="114"/>
      <c r="F22" s="114">
        <v>5166</v>
      </c>
      <c r="G22" s="114">
        <v>18113</v>
      </c>
      <c r="H22" s="114">
        <v>23279</v>
      </c>
      <c r="I22" s="114"/>
      <c r="J22" s="290">
        <v>11261</v>
      </c>
      <c r="K22" s="290">
        <v>19568</v>
      </c>
      <c r="L22" s="114">
        <v>30829</v>
      </c>
    </row>
    <row r="23" spans="1:12" ht="12" customHeight="1" x14ac:dyDescent="0.2">
      <c r="A23" s="90">
        <v>1999</v>
      </c>
      <c r="B23" s="114">
        <v>3441</v>
      </c>
      <c r="C23" s="114">
        <v>702</v>
      </c>
      <c r="D23" s="114">
        <v>4143</v>
      </c>
      <c r="E23" s="114"/>
      <c r="F23" s="114">
        <v>6253</v>
      </c>
      <c r="G23" s="114">
        <v>8484</v>
      </c>
      <c r="H23" s="114">
        <v>14737</v>
      </c>
      <c r="I23" s="114"/>
      <c r="J23" s="290">
        <v>10889</v>
      </c>
      <c r="K23" s="290">
        <v>9466</v>
      </c>
      <c r="L23" s="114">
        <v>20355</v>
      </c>
    </row>
    <row r="24" spans="1:12" ht="12" customHeight="1" x14ac:dyDescent="0.2">
      <c r="A24" s="90">
        <v>2000</v>
      </c>
      <c r="B24" s="114">
        <v>7730</v>
      </c>
      <c r="C24" s="114">
        <v>1984</v>
      </c>
      <c r="D24" s="114">
        <v>9714</v>
      </c>
      <c r="E24" s="114"/>
      <c r="F24" s="114">
        <v>19233</v>
      </c>
      <c r="G24" s="114">
        <v>22654</v>
      </c>
      <c r="H24" s="114">
        <v>41887</v>
      </c>
      <c r="I24" s="114"/>
      <c r="J24" s="290">
        <v>29021</v>
      </c>
      <c r="K24" s="290">
        <v>25185</v>
      </c>
      <c r="L24" s="114">
        <v>54206</v>
      </c>
    </row>
    <row r="25" spans="1:12" ht="12" customHeight="1" x14ac:dyDescent="0.2">
      <c r="A25" s="90">
        <v>2001</v>
      </c>
      <c r="B25" s="114">
        <v>10694</v>
      </c>
      <c r="C25" s="114">
        <v>2727</v>
      </c>
      <c r="D25" s="114">
        <v>13421</v>
      </c>
      <c r="E25" s="114"/>
      <c r="F25" s="114">
        <v>24768</v>
      </c>
      <c r="G25" s="114">
        <v>35274</v>
      </c>
      <c r="H25" s="114">
        <v>60042</v>
      </c>
      <c r="I25" s="114"/>
      <c r="J25" s="290">
        <v>41381</v>
      </c>
      <c r="K25" s="290">
        <v>39552</v>
      </c>
      <c r="L25" s="114">
        <v>80933</v>
      </c>
    </row>
    <row r="26" spans="1:12" ht="12" customHeight="1" x14ac:dyDescent="0.2">
      <c r="A26" s="90">
        <v>2002</v>
      </c>
      <c r="B26" s="114">
        <v>7680</v>
      </c>
      <c r="C26" s="114">
        <v>1882</v>
      </c>
      <c r="D26" s="114">
        <v>9562</v>
      </c>
      <c r="E26" s="114"/>
      <c r="F26" s="114">
        <v>10398</v>
      </c>
      <c r="G26" s="114">
        <v>22375</v>
      </c>
      <c r="H26" s="114">
        <v>32773</v>
      </c>
      <c r="I26" s="114"/>
      <c r="J26" s="290">
        <v>19894</v>
      </c>
      <c r="K26" s="290">
        <v>24663</v>
      </c>
      <c r="L26" s="114">
        <v>44557</v>
      </c>
    </row>
    <row r="27" spans="1:12" ht="12" customHeight="1" x14ac:dyDescent="0.2">
      <c r="A27" s="90">
        <v>2003</v>
      </c>
      <c r="B27" s="114">
        <v>3652</v>
      </c>
      <c r="C27" s="114">
        <v>361</v>
      </c>
      <c r="D27" s="114">
        <v>4013</v>
      </c>
      <c r="E27" s="114"/>
      <c r="F27" s="114">
        <v>18951</v>
      </c>
      <c r="G27" s="114">
        <v>17042</v>
      </c>
      <c r="H27" s="114">
        <v>35993</v>
      </c>
      <c r="I27" s="114"/>
      <c r="J27" s="290">
        <v>23651</v>
      </c>
      <c r="K27" s="290">
        <v>17403</v>
      </c>
      <c r="L27" s="114">
        <v>41054</v>
      </c>
    </row>
    <row r="28" spans="1:12" ht="12" customHeight="1" x14ac:dyDescent="0.2">
      <c r="A28" s="90">
        <v>2004</v>
      </c>
      <c r="B28" s="114">
        <v>4475</v>
      </c>
      <c r="C28" s="114">
        <v>0</v>
      </c>
      <c r="D28" s="114">
        <v>4475</v>
      </c>
      <c r="E28" s="114"/>
      <c r="F28" s="114">
        <v>6690</v>
      </c>
      <c r="G28" s="114">
        <v>19755</v>
      </c>
      <c r="H28" s="114">
        <v>26445</v>
      </c>
      <c r="I28" s="114"/>
      <c r="J28" s="290">
        <v>12258</v>
      </c>
      <c r="K28" s="290">
        <v>19899</v>
      </c>
      <c r="L28" s="114">
        <v>32157</v>
      </c>
    </row>
    <row r="29" spans="1:12" ht="12" customHeight="1" x14ac:dyDescent="0.2">
      <c r="A29" s="90">
        <v>2005</v>
      </c>
      <c r="B29" s="114">
        <v>4057</v>
      </c>
      <c r="C29" s="114">
        <v>0</v>
      </c>
      <c r="D29" s="114">
        <v>4057</v>
      </c>
      <c r="E29" s="114"/>
      <c r="F29" s="114">
        <v>4899</v>
      </c>
      <c r="G29" s="114">
        <v>10201</v>
      </c>
      <c r="H29" s="114">
        <v>15100</v>
      </c>
      <c r="I29" s="114"/>
      <c r="J29" s="290">
        <v>9903</v>
      </c>
      <c r="K29" s="290">
        <v>10245</v>
      </c>
      <c r="L29" s="114">
        <v>20148</v>
      </c>
    </row>
    <row r="30" spans="1:12" ht="12" customHeight="1" x14ac:dyDescent="0.2">
      <c r="A30" s="90">
        <v>2006</v>
      </c>
      <c r="B30" s="114">
        <v>1055</v>
      </c>
      <c r="C30" s="114">
        <v>10</v>
      </c>
      <c r="D30" s="114">
        <v>1065</v>
      </c>
      <c r="E30" s="114"/>
      <c r="F30" s="114">
        <v>738</v>
      </c>
      <c r="G30" s="114">
        <v>3801</v>
      </c>
      <c r="H30" s="114">
        <v>4536</v>
      </c>
      <c r="I30" s="114"/>
      <c r="J30" s="290">
        <v>2075</v>
      </c>
      <c r="K30" s="290">
        <v>3811</v>
      </c>
      <c r="L30" s="114">
        <v>5886</v>
      </c>
    </row>
    <row r="31" spans="1:12" ht="12" customHeight="1" x14ac:dyDescent="0.2">
      <c r="A31" s="90">
        <v>2007</v>
      </c>
      <c r="B31" s="114">
        <v>3455</v>
      </c>
      <c r="C31" s="114">
        <v>22</v>
      </c>
      <c r="D31" s="114">
        <v>3455</v>
      </c>
      <c r="E31" s="114"/>
      <c r="F31" s="114">
        <v>2516</v>
      </c>
      <c r="G31" s="114">
        <v>7525</v>
      </c>
      <c r="H31" s="114">
        <v>10044</v>
      </c>
      <c r="I31" s="114"/>
      <c r="J31" s="290">
        <v>6657</v>
      </c>
      <c r="K31" s="290">
        <v>7547</v>
      </c>
      <c r="L31" s="114">
        <v>14204</v>
      </c>
    </row>
    <row r="32" spans="1:12" ht="12" customHeight="1" x14ac:dyDescent="0.2">
      <c r="A32" s="90">
        <v>2008</v>
      </c>
      <c r="B32" s="114">
        <v>832</v>
      </c>
      <c r="C32" s="114">
        <v>0</v>
      </c>
      <c r="D32" s="114">
        <v>832</v>
      </c>
      <c r="E32" s="114"/>
      <c r="F32" s="114">
        <v>849</v>
      </c>
      <c r="G32" s="114">
        <v>3999</v>
      </c>
      <c r="H32" s="114">
        <v>4027</v>
      </c>
      <c r="I32" s="114"/>
      <c r="J32" s="290">
        <v>1696</v>
      </c>
      <c r="K32" s="290">
        <v>3999</v>
      </c>
      <c r="L32" s="114">
        <v>5695</v>
      </c>
    </row>
    <row r="33" spans="1:12" ht="12" customHeight="1" x14ac:dyDescent="0.2">
      <c r="A33" s="90">
        <v>2009</v>
      </c>
      <c r="B33" s="114">
        <v>6877</v>
      </c>
      <c r="C33" s="114">
        <v>22</v>
      </c>
      <c r="D33" s="114">
        <v>6877</v>
      </c>
      <c r="E33" s="114"/>
      <c r="F33" s="114">
        <v>12407</v>
      </c>
      <c r="G33" s="114">
        <v>14957</v>
      </c>
      <c r="H33" s="114">
        <v>27364</v>
      </c>
      <c r="I33" s="114"/>
      <c r="J33" s="114">
        <v>20322</v>
      </c>
      <c r="K33" s="114">
        <v>14985</v>
      </c>
      <c r="L33" s="114">
        <v>35307</v>
      </c>
    </row>
    <row r="34" spans="1:12" ht="12" customHeight="1" x14ac:dyDescent="0.2">
      <c r="A34" s="90">
        <v>2010</v>
      </c>
      <c r="B34" s="114">
        <v>2521</v>
      </c>
      <c r="C34" s="114">
        <v>21</v>
      </c>
      <c r="D34" s="114">
        <v>2542</v>
      </c>
      <c r="E34" s="114"/>
      <c r="F34" s="114">
        <v>5204</v>
      </c>
      <c r="G34" s="114">
        <v>18419</v>
      </c>
      <c r="H34" s="114">
        <v>23623</v>
      </c>
      <c r="I34" s="114"/>
      <c r="J34" s="114">
        <v>8009</v>
      </c>
      <c r="K34" s="114">
        <v>18442</v>
      </c>
      <c r="L34" s="114">
        <v>26451</v>
      </c>
    </row>
    <row r="35" spans="1:12" ht="12" customHeight="1" x14ac:dyDescent="0.2">
      <c r="A35" s="90">
        <v>2011</v>
      </c>
      <c r="B35" s="114">
        <v>5607</v>
      </c>
      <c r="C35" s="114">
        <v>1</v>
      </c>
      <c r="D35" s="114">
        <v>5608</v>
      </c>
      <c r="E35" s="114"/>
      <c r="F35" s="114">
        <v>11056</v>
      </c>
      <c r="G35" s="114">
        <v>10731</v>
      </c>
      <c r="H35" s="114">
        <v>21787</v>
      </c>
      <c r="I35" s="114"/>
      <c r="J35" s="114">
        <v>18808</v>
      </c>
      <c r="K35" s="114">
        <v>10732</v>
      </c>
      <c r="L35" s="114">
        <v>29540</v>
      </c>
    </row>
    <row r="36" spans="1:12" ht="12" customHeight="1" x14ac:dyDescent="0.2">
      <c r="A36" s="90">
        <v>2012</v>
      </c>
      <c r="B36" s="114">
        <v>5281</v>
      </c>
      <c r="C36" s="114">
        <v>3</v>
      </c>
      <c r="D36" s="114">
        <v>5284</v>
      </c>
      <c r="E36" s="114"/>
      <c r="F36" s="114">
        <v>7945</v>
      </c>
      <c r="G36" s="114">
        <v>11020</v>
      </c>
      <c r="H36" s="114">
        <v>18965</v>
      </c>
      <c r="I36" s="114"/>
      <c r="J36" s="114">
        <v>14119</v>
      </c>
      <c r="K36" s="114">
        <v>11023</v>
      </c>
      <c r="L36" s="114">
        <v>25142</v>
      </c>
    </row>
    <row r="37" spans="1:12" ht="12" customHeight="1" x14ac:dyDescent="0.2">
      <c r="A37" s="90">
        <v>2013</v>
      </c>
      <c r="B37" s="114">
        <v>2057</v>
      </c>
      <c r="C37" s="114">
        <v>42</v>
      </c>
      <c r="D37" s="114">
        <v>2099</v>
      </c>
      <c r="E37" s="114"/>
      <c r="F37" s="114">
        <v>6765</v>
      </c>
      <c r="G37" s="114">
        <v>8458</v>
      </c>
      <c r="H37" s="114">
        <v>15223</v>
      </c>
      <c r="I37" s="114"/>
      <c r="J37" s="114">
        <v>10260</v>
      </c>
      <c r="K37" s="114">
        <v>8500</v>
      </c>
      <c r="L37" s="114">
        <v>18760</v>
      </c>
    </row>
    <row r="38" spans="1:12" ht="12" customHeight="1" x14ac:dyDescent="0.2">
      <c r="A38" s="90">
        <v>2014</v>
      </c>
      <c r="B38" s="114">
        <v>3195</v>
      </c>
      <c r="C38" s="114">
        <v>28</v>
      </c>
      <c r="D38" s="114">
        <v>3223</v>
      </c>
      <c r="E38" s="114"/>
      <c r="F38" s="114">
        <v>3686</v>
      </c>
      <c r="G38" s="114">
        <v>11488</v>
      </c>
      <c r="H38" s="114">
        <v>15174</v>
      </c>
      <c r="I38" s="114"/>
      <c r="J38" s="114">
        <v>7345</v>
      </c>
      <c r="K38" s="114">
        <v>11516</v>
      </c>
      <c r="L38" s="114">
        <v>18861</v>
      </c>
    </row>
    <row r="39" spans="1:12" ht="12" customHeight="1" x14ac:dyDescent="0.2">
      <c r="A39" s="90">
        <v>2015</v>
      </c>
      <c r="B39" s="114">
        <v>298</v>
      </c>
      <c r="C39" s="114">
        <v>34</v>
      </c>
      <c r="D39" s="114">
        <v>332</v>
      </c>
      <c r="E39" s="114"/>
      <c r="F39" s="114">
        <v>1018</v>
      </c>
      <c r="G39" s="114">
        <v>3859</v>
      </c>
      <c r="H39" s="114">
        <v>4877</v>
      </c>
      <c r="I39" s="114"/>
      <c r="J39" s="114">
        <v>1619</v>
      </c>
      <c r="K39" s="114">
        <v>3893</v>
      </c>
      <c r="L39" s="114">
        <v>5512</v>
      </c>
    </row>
    <row r="40" spans="1:12" ht="12" customHeight="1" x14ac:dyDescent="0.2">
      <c r="A40" s="90">
        <v>2016</v>
      </c>
      <c r="B40" s="114">
        <v>3931</v>
      </c>
      <c r="C40" s="114">
        <v>16</v>
      </c>
      <c r="D40" s="114">
        <v>3947</v>
      </c>
      <c r="E40" s="114"/>
      <c r="F40" s="114">
        <v>4103</v>
      </c>
      <c r="G40" s="114">
        <v>8435</v>
      </c>
      <c r="H40" s="114">
        <v>12538</v>
      </c>
      <c r="I40" s="114"/>
      <c r="J40" s="114">
        <v>8672</v>
      </c>
      <c r="K40" s="114">
        <v>8451</v>
      </c>
      <c r="L40" s="114">
        <v>17123</v>
      </c>
    </row>
    <row r="41" spans="1:12" ht="12" customHeight="1" x14ac:dyDescent="0.2">
      <c r="A41" s="90">
        <v>2017</v>
      </c>
      <c r="B41" s="114">
        <v>4842</v>
      </c>
      <c r="C41" s="114">
        <v>9</v>
      </c>
      <c r="D41" s="114">
        <v>4851</v>
      </c>
      <c r="E41" s="114"/>
      <c r="F41" s="114">
        <v>5763</v>
      </c>
      <c r="G41" s="114">
        <v>5530</v>
      </c>
      <c r="H41" s="114">
        <v>11293</v>
      </c>
      <c r="I41" s="114"/>
      <c r="J41" s="114">
        <v>11635</v>
      </c>
      <c r="K41" s="114">
        <v>5539</v>
      </c>
      <c r="L41" s="114">
        <v>17174</v>
      </c>
    </row>
    <row r="42" spans="1:12" ht="12" customHeight="1" x14ac:dyDescent="0.2">
      <c r="A42" s="90" t="s">
        <v>869</v>
      </c>
      <c r="B42" s="114">
        <v>3313</v>
      </c>
      <c r="C42" s="114">
        <v>1</v>
      </c>
      <c r="D42" s="114">
        <v>3314</v>
      </c>
      <c r="E42" s="114"/>
      <c r="F42" s="114">
        <v>2042</v>
      </c>
      <c r="G42" s="114">
        <v>5470</v>
      </c>
      <c r="H42" s="114">
        <v>7512</v>
      </c>
      <c r="I42" s="114"/>
      <c r="J42" s="114">
        <v>5567</v>
      </c>
      <c r="K42" s="114">
        <v>5471</v>
      </c>
      <c r="L42" s="114">
        <v>11038</v>
      </c>
    </row>
    <row r="43" spans="1:12" ht="12" customHeight="1" x14ac:dyDescent="0.2">
      <c r="A43" s="90" t="s">
        <v>870</v>
      </c>
      <c r="B43" s="114">
        <v>1200</v>
      </c>
      <c r="C43" s="114">
        <v>11</v>
      </c>
      <c r="D43" s="114">
        <v>1211</v>
      </c>
      <c r="E43" s="114"/>
      <c r="F43" s="114">
        <v>3344</v>
      </c>
      <c r="G43" s="114">
        <v>4625</v>
      </c>
      <c r="H43" s="114">
        <v>7969</v>
      </c>
      <c r="I43" s="114"/>
      <c r="J43" s="114">
        <v>5183</v>
      </c>
      <c r="K43" s="114">
        <v>4636</v>
      </c>
      <c r="L43" s="114">
        <v>9819</v>
      </c>
    </row>
    <row r="44" spans="1:12" ht="12" customHeight="1" x14ac:dyDescent="0.2">
      <c r="A44" s="90" t="s">
        <v>871</v>
      </c>
      <c r="B44" s="114">
        <v>3473</v>
      </c>
      <c r="C44" s="114">
        <v>3</v>
      </c>
      <c r="D44" s="114">
        <v>3476</v>
      </c>
      <c r="E44" s="114"/>
      <c r="F44" s="114">
        <v>8704</v>
      </c>
      <c r="G44" s="114">
        <v>8548</v>
      </c>
      <c r="H44" s="114">
        <v>17252</v>
      </c>
      <c r="I44" s="114"/>
      <c r="J44" s="114">
        <v>12466</v>
      </c>
      <c r="K44" s="114">
        <v>8551</v>
      </c>
      <c r="L44" s="114">
        <v>21017</v>
      </c>
    </row>
    <row r="45" spans="1:12" ht="12" customHeight="1" x14ac:dyDescent="0.2">
      <c r="A45" s="90" t="s">
        <v>872</v>
      </c>
      <c r="B45" s="114">
        <v>572</v>
      </c>
      <c r="C45" s="114">
        <v>109</v>
      </c>
      <c r="D45" s="114">
        <v>681</v>
      </c>
      <c r="E45" s="114"/>
      <c r="F45" s="114">
        <v>13115</v>
      </c>
      <c r="G45" s="114">
        <v>20837</v>
      </c>
      <c r="H45" s="114">
        <v>33952</v>
      </c>
      <c r="I45" s="114"/>
      <c r="J45" s="114">
        <v>15650</v>
      </c>
      <c r="K45" s="114">
        <v>21035</v>
      </c>
      <c r="L45" s="114">
        <v>36685</v>
      </c>
    </row>
    <row r="46" spans="1:12" ht="12" customHeight="1" x14ac:dyDescent="0.2">
      <c r="A46" s="90" t="s">
        <v>873</v>
      </c>
      <c r="B46" s="114">
        <v>7181</v>
      </c>
      <c r="C46" s="114">
        <v>99</v>
      </c>
      <c r="D46" s="114">
        <v>7280</v>
      </c>
      <c r="E46" s="114"/>
      <c r="F46" s="114">
        <v>15190</v>
      </c>
      <c r="G46" s="114">
        <v>16977</v>
      </c>
      <c r="H46" s="114">
        <v>32167</v>
      </c>
      <c r="I46" s="114"/>
      <c r="J46" s="114">
        <v>24190</v>
      </c>
      <c r="K46" s="114">
        <v>17105</v>
      </c>
      <c r="L46" s="114">
        <v>41295</v>
      </c>
    </row>
    <row r="47" spans="1:12" ht="12" customHeight="1" x14ac:dyDescent="0.2">
      <c r="A47" s="90">
        <v>2023</v>
      </c>
      <c r="B47" s="115" t="s">
        <v>310</v>
      </c>
      <c r="C47" s="115" t="s">
        <v>310</v>
      </c>
      <c r="D47" s="115" t="s">
        <v>310</v>
      </c>
      <c r="E47" s="115"/>
      <c r="F47" s="115" t="s">
        <v>310</v>
      </c>
      <c r="G47" s="115" t="s">
        <v>310</v>
      </c>
      <c r="H47" s="115" t="s">
        <v>310</v>
      </c>
      <c r="I47" s="115"/>
      <c r="J47" s="115" t="s">
        <v>310</v>
      </c>
      <c r="K47" s="115" t="s">
        <v>310</v>
      </c>
      <c r="L47" s="115" t="s">
        <v>310</v>
      </c>
    </row>
    <row r="48" spans="1:12" ht="12" customHeight="1" x14ac:dyDescent="0.2">
      <c r="A48" s="27" t="s">
        <v>874</v>
      </c>
      <c r="B48" s="214"/>
      <c r="C48" s="214"/>
      <c r="D48" s="214"/>
      <c r="E48" s="214"/>
      <c r="F48" s="214"/>
      <c r="G48" s="118" t="s">
        <v>875</v>
      </c>
      <c r="H48" s="118"/>
      <c r="I48" s="214"/>
      <c r="J48" s="214"/>
      <c r="K48" s="214"/>
      <c r="L48" s="214"/>
    </row>
    <row r="50" spans="1:12" ht="12" customHeight="1" x14ac:dyDescent="0.2">
      <c r="A50" s="1063" t="s">
        <v>850</v>
      </c>
      <c r="B50" s="1063"/>
      <c r="C50" s="1063"/>
      <c r="D50" s="1063"/>
      <c r="E50" s="1063"/>
      <c r="F50" s="1063"/>
      <c r="G50" s="1063" t="s">
        <v>850</v>
      </c>
      <c r="H50" s="1063"/>
      <c r="I50" s="1063"/>
      <c r="J50" s="1063"/>
      <c r="K50" s="1063"/>
      <c r="L50" s="1063"/>
    </row>
    <row r="51" spans="1:12" ht="12" customHeight="1" x14ac:dyDescent="0.2">
      <c r="A51" s="295">
        <v>1981</v>
      </c>
      <c r="B51" s="382">
        <v>80480</v>
      </c>
      <c r="C51" s="382">
        <v>12182</v>
      </c>
      <c r="D51" s="382">
        <v>92662</v>
      </c>
      <c r="E51" s="383"/>
      <c r="F51" s="382">
        <v>34300</v>
      </c>
      <c r="G51" s="382">
        <v>7500</v>
      </c>
      <c r="H51" s="382">
        <v>41800</v>
      </c>
      <c r="I51" s="383"/>
      <c r="J51" s="384">
        <v>114780</v>
      </c>
      <c r="K51" s="384">
        <v>19682</v>
      </c>
      <c r="L51" s="384">
        <v>134462</v>
      </c>
    </row>
    <row r="52" spans="1:12" ht="12" customHeight="1" x14ac:dyDescent="0.2">
      <c r="A52" s="295">
        <v>1982</v>
      </c>
      <c r="B52" s="382">
        <v>144869</v>
      </c>
      <c r="C52" s="382">
        <v>13590</v>
      </c>
      <c r="D52" s="382">
        <v>158459</v>
      </c>
      <c r="E52" s="383"/>
      <c r="F52" s="382">
        <v>22000</v>
      </c>
      <c r="G52" s="382">
        <v>4400</v>
      </c>
      <c r="H52" s="382">
        <v>26400</v>
      </c>
      <c r="I52" s="383"/>
      <c r="J52" s="384">
        <v>166869</v>
      </c>
      <c r="K52" s="384">
        <v>17990</v>
      </c>
      <c r="L52" s="384">
        <v>184859</v>
      </c>
    </row>
    <row r="53" spans="1:12" ht="12" customHeight="1" x14ac:dyDescent="0.2">
      <c r="A53" s="295">
        <v>1983</v>
      </c>
      <c r="B53" s="382">
        <v>128712</v>
      </c>
      <c r="C53" s="382">
        <v>25026</v>
      </c>
      <c r="D53" s="382">
        <v>153738</v>
      </c>
      <c r="E53" s="383"/>
      <c r="F53" s="382">
        <v>15200</v>
      </c>
      <c r="G53" s="382">
        <v>8900</v>
      </c>
      <c r="H53" s="382">
        <v>24100</v>
      </c>
      <c r="I53" s="383"/>
      <c r="J53" s="384">
        <v>143912</v>
      </c>
      <c r="K53" s="384">
        <v>33926</v>
      </c>
      <c r="L53" s="384">
        <v>177838</v>
      </c>
    </row>
    <row r="54" spans="1:12" ht="12" customHeight="1" x14ac:dyDescent="0.2">
      <c r="A54" s="295">
        <v>1984</v>
      </c>
      <c r="B54" s="382">
        <v>114763</v>
      </c>
      <c r="C54" s="382">
        <v>18036</v>
      </c>
      <c r="D54" s="382">
        <v>132799</v>
      </c>
      <c r="E54" s="383"/>
      <c r="F54" s="382">
        <v>18600</v>
      </c>
      <c r="G54" s="382">
        <v>9500</v>
      </c>
      <c r="H54" s="382">
        <v>28100</v>
      </c>
      <c r="I54" s="383"/>
      <c r="J54" s="384">
        <v>133363</v>
      </c>
      <c r="K54" s="384">
        <v>27536</v>
      </c>
      <c r="L54" s="384">
        <v>160899</v>
      </c>
    </row>
    <row r="55" spans="1:12" ht="12" customHeight="1" x14ac:dyDescent="0.2">
      <c r="A55" s="295">
        <v>1985</v>
      </c>
      <c r="B55" s="382">
        <v>138414</v>
      </c>
      <c r="C55" s="382">
        <v>18313</v>
      </c>
      <c r="D55" s="382">
        <v>156727</v>
      </c>
      <c r="E55" s="383"/>
      <c r="F55" s="382">
        <v>32000</v>
      </c>
      <c r="G55" s="382">
        <v>5700</v>
      </c>
      <c r="H55" s="382">
        <v>37700</v>
      </c>
      <c r="I55" s="383"/>
      <c r="J55" s="384">
        <v>170414</v>
      </c>
      <c r="K55" s="384">
        <v>24013</v>
      </c>
      <c r="L55" s="384">
        <v>194427</v>
      </c>
    </row>
    <row r="56" spans="1:12" ht="12" customHeight="1" x14ac:dyDescent="0.2">
      <c r="A56" s="295">
        <v>1986</v>
      </c>
      <c r="B56" s="382">
        <v>164346</v>
      </c>
      <c r="C56" s="382">
        <v>16594</v>
      </c>
      <c r="D56" s="382">
        <v>180940</v>
      </c>
      <c r="E56" s="383"/>
      <c r="F56" s="382">
        <v>22049</v>
      </c>
      <c r="G56" s="382">
        <v>6700</v>
      </c>
      <c r="H56" s="382">
        <v>28749</v>
      </c>
      <c r="I56" s="383"/>
      <c r="J56" s="384">
        <v>186395</v>
      </c>
      <c r="K56" s="384">
        <v>23294</v>
      </c>
      <c r="L56" s="384">
        <v>209689</v>
      </c>
    </row>
    <row r="57" spans="1:12" ht="12" customHeight="1" x14ac:dyDescent="0.2">
      <c r="A57" s="295">
        <v>1987</v>
      </c>
      <c r="B57" s="382">
        <v>180704</v>
      </c>
      <c r="C57" s="382">
        <v>47661</v>
      </c>
      <c r="D57" s="382">
        <v>228365</v>
      </c>
      <c r="E57" s="383"/>
      <c r="F57" s="382">
        <v>33309</v>
      </c>
      <c r="G57" s="382">
        <v>12600</v>
      </c>
      <c r="H57" s="382">
        <v>45909</v>
      </c>
      <c r="I57" s="383"/>
      <c r="J57" s="384">
        <v>214013</v>
      </c>
      <c r="K57" s="384">
        <v>60261</v>
      </c>
      <c r="L57" s="384">
        <v>274274</v>
      </c>
    </row>
    <row r="58" spans="1:12" ht="12" customHeight="1" x14ac:dyDescent="0.2">
      <c r="A58" s="295">
        <v>1988</v>
      </c>
      <c r="B58" s="382">
        <v>154071</v>
      </c>
      <c r="C58" s="382">
        <v>14867</v>
      </c>
      <c r="D58" s="382">
        <v>168938</v>
      </c>
      <c r="E58" s="383"/>
      <c r="F58" s="382">
        <v>21204</v>
      </c>
      <c r="G58" s="382">
        <v>6900</v>
      </c>
      <c r="H58" s="382">
        <v>28104</v>
      </c>
      <c r="I58" s="383"/>
      <c r="J58" s="384">
        <v>175275</v>
      </c>
      <c r="K58" s="384">
        <v>21767</v>
      </c>
      <c r="L58" s="384">
        <v>197042</v>
      </c>
    </row>
    <row r="59" spans="1:12" ht="12" customHeight="1" x14ac:dyDescent="0.2">
      <c r="A59" s="295">
        <v>1989</v>
      </c>
      <c r="B59" s="382">
        <v>97815</v>
      </c>
      <c r="C59" s="382">
        <v>11514</v>
      </c>
      <c r="D59" s="382">
        <v>109329</v>
      </c>
      <c r="E59" s="383"/>
      <c r="F59" s="382">
        <v>15772</v>
      </c>
      <c r="G59" s="382">
        <v>3600</v>
      </c>
      <c r="H59" s="382">
        <v>19372</v>
      </c>
      <c r="I59" s="383"/>
      <c r="J59" s="384">
        <v>113587</v>
      </c>
      <c r="K59" s="384">
        <v>15114</v>
      </c>
      <c r="L59" s="384">
        <v>128701</v>
      </c>
    </row>
    <row r="60" spans="1:12" ht="12" customHeight="1" x14ac:dyDescent="0.2">
      <c r="A60" s="295">
        <v>1990</v>
      </c>
      <c r="B60" s="382">
        <v>106731</v>
      </c>
      <c r="C60" s="382">
        <v>18168</v>
      </c>
      <c r="D60" s="382">
        <v>124899</v>
      </c>
      <c r="E60" s="383"/>
      <c r="F60" s="382">
        <v>13103</v>
      </c>
      <c r="G60" s="382">
        <v>7300</v>
      </c>
      <c r="H60" s="382">
        <v>20403</v>
      </c>
      <c r="I60" s="383"/>
      <c r="J60" s="384">
        <v>119834</v>
      </c>
      <c r="K60" s="384">
        <v>25468</v>
      </c>
      <c r="L60" s="384">
        <v>145302</v>
      </c>
    </row>
    <row r="61" spans="1:12" ht="12" customHeight="1" x14ac:dyDescent="0.2">
      <c r="A61" s="146">
        <v>1991</v>
      </c>
      <c r="B61" s="382">
        <v>48041</v>
      </c>
      <c r="C61" s="382">
        <v>16895</v>
      </c>
      <c r="D61" s="382">
        <v>64936</v>
      </c>
      <c r="E61" s="383"/>
      <c r="F61" s="133">
        <v>9710</v>
      </c>
      <c r="G61" s="133">
        <v>11500</v>
      </c>
      <c r="H61" s="133">
        <v>21210</v>
      </c>
      <c r="I61" s="383"/>
      <c r="J61" s="384">
        <v>57751</v>
      </c>
      <c r="K61" s="384">
        <v>28395</v>
      </c>
      <c r="L61" s="384">
        <v>86146</v>
      </c>
    </row>
    <row r="62" spans="1:12" ht="12" customHeight="1" x14ac:dyDescent="0.2">
      <c r="A62" s="146">
        <v>1992</v>
      </c>
      <c r="B62" s="382">
        <v>60755</v>
      </c>
      <c r="C62" s="382">
        <v>9291</v>
      </c>
      <c r="D62" s="382">
        <v>70046</v>
      </c>
      <c r="E62" s="383"/>
      <c r="F62" s="133">
        <v>19616</v>
      </c>
      <c r="G62" s="133">
        <v>8400</v>
      </c>
      <c r="H62" s="133">
        <v>28016</v>
      </c>
      <c r="I62" s="383"/>
      <c r="J62" s="384">
        <v>80371</v>
      </c>
      <c r="K62" s="384">
        <v>17691</v>
      </c>
      <c r="L62" s="384">
        <v>98062</v>
      </c>
    </row>
    <row r="63" spans="1:12" ht="12" customHeight="1" x14ac:dyDescent="0.2">
      <c r="A63" s="146">
        <v>1993</v>
      </c>
      <c r="B63" s="382">
        <v>39955</v>
      </c>
      <c r="C63" s="382">
        <v>15524</v>
      </c>
      <c r="D63" s="382">
        <v>55479</v>
      </c>
      <c r="E63" s="383"/>
      <c r="F63" s="133">
        <v>23043</v>
      </c>
      <c r="G63" s="133">
        <v>10800</v>
      </c>
      <c r="H63" s="133">
        <v>33843</v>
      </c>
      <c r="I63" s="383"/>
      <c r="J63" s="384">
        <v>62998</v>
      </c>
      <c r="K63" s="384">
        <v>26324</v>
      </c>
      <c r="L63" s="384">
        <v>89322</v>
      </c>
    </row>
    <row r="64" spans="1:12" ht="12" customHeight="1" x14ac:dyDescent="0.2">
      <c r="A64" s="146">
        <v>1994</v>
      </c>
      <c r="B64" s="382">
        <v>43703</v>
      </c>
      <c r="C64" s="382">
        <v>20431</v>
      </c>
      <c r="D64" s="382">
        <v>64134</v>
      </c>
      <c r="E64" s="383"/>
      <c r="F64" s="116">
        <v>12083</v>
      </c>
      <c r="G64" s="116">
        <v>13800</v>
      </c>
      <c r="H64" s="114">
        <v>25883</v>
      </c>
      <c r="I64" s="383"/>
      <c r="J64" s="384">
        <v>55786</v>
      </c>
      <c r="K64" s="384">
        <v>34231</v>
      </c>
      <c r="L64" s="384">
        <v>90017</v>
      </c>
    </row>
    <row r="65" spans="1:12" ht="12" customHeight="1" x14ac:dyDescent="0.2">
      <c r="A65" s="146">
        <v>1995</v>
      </c>
      <c r="B65" s="382">
        <v>47827</v>
      </c>
      <c r="C65" s="382">
        <v>7220</v>
      </c>
      <c r="D65" s="382">
        <v>55047</v>
      </c>
      <c r="E65" s="383"/>
      <c r="F65" s="116">
        <v>24514</v>
      </c>
      <c r="G65" s="116">
        <v>7100</v>
      </c>
      <c r="H65" s="114">
        <v>31614</v>
      </c>
      <c r="I65" s="383"/>
      <c r="J65" s="384">
        <v>72341</v>
      </c>
      <c r="K65" s="384">
        <v>14320</v>
      </c>
      <c r="L65" s="384">
        <v>86661</v>
      </c>
    </row>
    <row r="66" spans="1:12" ht="12" customHeight="1" x14ac:dyDescent="0.2">
      <c r="A66" s="146">
        <v>1996</v>
      </c>
      <c r="B66" s="382">
        <v>50711</v>
      </c>
      <c r="C66" s="382">
        <v>1607</v>
      </c>
      <c r="D66" s="382">
        <v>52318</v>
      </c>
      <c r="E66" s="147"/>
      <c r="F66" s="116">
        <v>38293</v>
      </c>
      <c r="G66" s="116">
        <v>2018</v>
      </c>
      <c r="H66" s="114">
        <v>40311</v>
      </c>
      <c r="I66" s="147"/>
      <c r="J66" s="384">
        <v>89004</v>
      </c>
      <c r="K66" s="384">
        <v>3625</v>
      </c>
      <c r="L66" s="114">
        <v>92629</v>
      </c>
    </row>
    <row r="67" spans="1:12" ht="12" customHeight="1" x14ac:dyDescent="0.2">
      <c r="A67" s="146">
        <v>1997</v>
      </c>
      <c r="B67" s="116">
        <v>14464</v>
      </c>
      <c r="C67" s="116">
        <v>546</v>
      </c>
      <c r="D67" s="116">
        <v>15010</v>
      </c>
      <c r="E67" s="383"/>
      <c r="F67" s="116">
        <v>34305</v>
      </c>
      <c r="G67" s="116">
        <v>6700</v>
      </c>
      <c r="H67" s="114">
        <v>41005</v>
      </c>
      <c r="I67" s="383"/>
      <c r="J67" s="384">
        <v>50675</v>
      </c>
      <c r="K67" s="384">
        <v>7932</v>
      </c>
      <c r="L67" s="114">
        <v>58607</v>
      </c>
    </row>
    <row r="68" spans="1:12" ht="12" customHeight="1" x14ac:dyDescent="0.2">
      <c r="A68" s="146">
        <v>1998</v>
      </c>
      <c r="B68" s="116">
        <v>15752</v>
      </c>
      <c r="C68" s="116">
        <v>7134</v>
      </c>
      <c r="D68" s="116">
        <v>22886</v>
      </c>
      <c r="E68" s="147"/>
      <c r="F68" s="116">
        <v>21089</v>
      </c>
      <c r="G68" s="116">
        <v>10300</v>
      </c>
      <c r="H68" s="114">
        <v>31389</v>
      </c>
      <c r="I68" s="147"/>
      <c r="J68" s="384">
        <v>39088</v>
      </c>
      <c r="K68" s="384">
        <v>18527</v>
      </c>
      <c r="L68" s="114">
        <v>57615</v>
      </c>
    </row>
    <row r="69" spans="1:12" ht="12" customHeight="1" x14ac:dyDescent="0.2">
      <c r="A69" s="146">
        <v>1999</v>
      </c>
      <c r="B69" s="116">
        <v>41924</v>
      </c>
      <c r="C69" s="116">
        <v>7460</v>
      </c>
      <c r="D69" s="116">
        <v>49384</v>
      </c>
      <c r="E69" s="147"/>
      <c r="F69" s="116">
        <v>41876</v>
      </c>
      <c r="G69" s="116">
        <v>8042</v>
      </c>
      <c r="H69" s="114">
        <v>49918</v>
      </c>
      <c r="I69" s="147"/>
      <c r="J69" s="384">
        <v>86310</v>
      </c>
      <c r="K69" s="384">
        <v>16302</v>
      </c>
      <c r="L69" s="114">
        <v>102612</v>
      </c>
    </row>
    <row r="70" spans="1:12" ht="12" customHeight="1" x14ac:dyDescent="0.2">
      <c r="A70" s="146">
        <v>2000</v>
      </c>
      <c r="B70" s="116">
        <v>57993</v>
      </c>
      <c r="C70" s="116">
        <v>9613</v>
      </c>
      <c r="D70" s="116">
        <v>67606</v>
      </c>
      <c r="E70" s="147"/>
      <c r="F70" s="116">
        <v>49035</v>
      </c>
      <c r="G70" s="116">
        <v>10993</v>
      </c>
      <c r="H70" s="114">
        <v>60028</v>
      </c>
      <c r="I70" s="147"/>
      <c r="J70" s="384">
        <v>110201</v>
      </c>
      <c r="K70" s="384">
        <v>21499</v>
      </c>
      <c r="L70" s="114">
        <v>131700</v>
      </c>
    </row>
    <row r="71" spans="1:12" ht="12" customHeight="1" x14ac:dyDescent="0.2">
      <c r="A71" s="146">
        <v>2001</v>
      </c>
      <c r="B71" s="116">
        <v>49326</v>
      </c>
      <c r="C71" s="116">
        <v>25816</v>
      </c>
      <c r="D71" s="116">
        <v>75142</v>
      </c>
      <c r="E71" s="147"/>
      <c r="F71" s="116">
        <v>49788</v>
      </c>
      <c r="G71" s="116">
        <v>27512</v>
      </c>
      <c r="H71" s="114">
        <v>77300</v>
      </c>
      <c r="I71" s="147"/>
      <c r="J71" s="384">
        <v>102822</v>
      </c>
      <c r="K71" s="384">
        <v>55103</v>
      </c>
      <c r="L71" s="114">
        <v>157925</v>
      </c>
    </row>
    <row r="72" spans="1:12" ht="12" customHeight="1" x14ac:dyDescent="0.2">
      <c r="A72" s="146">
        <v>2002</v>
      </c>
      <c r="B72" s="116">
        <v>34705</v>
      </c>
      <c r="C72" s="116">
        <v>16746</v>
      </c>
      <c r="D72" s="116">
        <v>51451</v>
      </c>
      <c r="E72" s="147"/>
      <c r="F72" s="116">
        <v>45161</v>
      </c>
      <c r="G72" s="116">
        <v>20313</v>
      </c>
      <c r="H72" s="114">
        <v>65474</v>
      </c>
      <c r="I72" s="147"/>
      <c r="J72" s="384">
        <v>81534</v>
      </c>
      <c r="K72" s="384">
        <v>38996</v>
      </c>
      <c r="L72" s="114">
        <v>120530</v>
      </c>
    </row>
    <row r="73" spans="1:12" ht="12" customHeight="1" x14ac:dyDescent="0.2">
      <c r="A73" s="146">
        <v>2003</v>
      </c>
      <c r="B73" s="114">
        <v>31747</v>
      </c>
      <c r="C73" s="114">
        <v>11647</v>
      </c>
      <c r="D73" s="116">
        <v>43394</v>
      </c>
      <c r="E73" s="147"/>
      <c r="F73" s="116">
        <v>35154</v>
      </c>
      <c r="G73" s="116">
        <v>15816</v>
      </c>
      <c r="H73" s="114">
        <v>50970</v>
      </c>
      <c r="I73" s="147"/>
      <c r="J73" s="384">
        <v>67247</v>
      </c>
      <c r="K73" s="384">
        <v>27948</v>
      </c>
      <c r="L73" s="114">
        <v>95195</v>
      </c>
    </row>
    <row r="74" spans="1:12" ht="12" customHeight="1" x14ac:dyDescent="0.2">
      <c r="A74" s="146">
        <v>2004</v>
      </c>
      <c r="B74" s="114">
        <v>68641</v>
      </c>
      <c r="C74" s="114">
        <v>21032</v>
      </c>
      <c r="D74" s="116">
        <v>89673</v>
      </c>
      <c r="E74" s="114"/>
      <c r="F74" s="114">
        <v>26338</v>
      </c>
      <c r="G74" s="114">
        <v>13016</v>
      </c>
      <c r="H74" s="114">
        <v>39354</v>
      </c>
      <c r="I74" s="114"/>
      <c r="J74" s="384">
        <v>95097</v>
      </c>
      <c r="K74" s="384">
        <v>34357</v>
      </c>
      <c r="L74" s="114">
        <v>129454</v>
      </c>
    </row>
    <row r="75" spans="1:12" ht="12" customHeight="1" x14ac:dyDescent="0.2">
      <c r="A75" s="146">
        <v>2005</v>
      </c>
      <c r="B75" s="114">
        <v>32997</v>
      </c>
      <c r="C75" s="114">
        <v>2702</v>
      </c>
      <c r="D75" s="116">
        <v>35699</v>
      </c>
      <c r="E75" s="114"/>
      <c r="F75" s="114">
        <v>22585</v>
      </c>
      <c r="G75" s="114">
        <v>1902</v>
      </c>
      <c r="H75" s="114">
        <v>24487</v>
      </c>
      <c r="I75" s="114"/>
      <c r="J75" s="384">
        <v>55582</v>
      </c>
      <c r="K75" s="384">
        <v>4912</v>
      </c>
      <c r="L75" s="114">
        <v>60494</v>
      </c>
    </row>
    <row r="76" spans="1:12" ht="12" customHeight="1" x14ac:dyDescent="0.2">
      <c r="A76" s="146">
        <v>2006</v>
      </c>
      <c r="B76" s="114">
        <v>19052</v>
      </c>
      <c r="C76" s="114">
        <v>2740</v>
      </c>
      <c r="D76" s="116">
        <v>21792</v>
      </c>
      <c r="E76" s="114"/>
      <c r="F76" s="114">
        <v>7555</v>
      </c>
      <c r="G76" s="114">
        <v>845</v>
      </c>
      <c r="H76" s="114">
        <v>8400</v>
      </c>
      <c r="I76" s="114"/>
      <c r="J76" s="384">
        <v>26616</v>
      </c>
      <c r="K76" s="384">
        <v>3866</v>
      </c>
      <c r="L76" s="114">
        <v>30482</v>
      </c>
    </row>
    <row r="77" spans="1:12" ht="12" customHeight="1" x14ac:dyDescent="0.2">
      <c r="A77" s="146">
        <v>2007</v>
      </c>
      <c r="B77" s="114">
        <v>26171</v>
      </c>
      <c r="C77" s="114">
        <v>8706</v>
      </c>
      <c r="D77" s="116">
        <v>34877</v>
      </c>
      <c r="E77" s="114"/>
      <c r="F77" s="114">
        <v>11230</v>
      </c>
      <c r="G77" s="114">
        <v>11205</v>
      </c>
      <c r="H77" s="114">
        <v>22435</v>
      </c>
      <c r="I77" s="114"/>
      <c r="J77" s="384">
        <v>37572</v>
      </c>
      <c r="K77" s="384">
        <v>20167</v>
      </c>
      <c r="L77" s="114">
        <v>57739</v>
      </c>
    </row>
    <row r="78" spans="1:12" ht="12" customHeight="1" x14ac:dyDescent="0.2">
      <c r="A78" s="146">
        <v>2008</v>
      </c>
      <c r="B78" s="114">
        <v>26147</v>
      </c>
      <c r="C78" s="114">
        <v>2948</v>
      </c>
      <c r="D78" s="114">
        <v>29117</v>
      </c>
      <c r="E78" s="114"/>
      <c r="F78" s="114">
        <v>5661</v>
      </c>
      <c r="G78" s="114">
        <v>1047</v>
      </c>
      <c r="H78" s="114">
        <v>6708</v>
      </c>
      <c r="I78" s="114"/>
      <c r="J78" s="384">
        <v>31898</v>
      </c>
      <c r="K78" s="384">
        <v>4215</v>
      </c>
      <c r="L78" s="114">
        <v>36113</v>
      </c>
    </row>
    <row r="79" spans="1:12" ht="12" customHeight="1" x14ac:dyDescent="0.2">
      <c r="A79" s="146">
        <v>2009</v>
      </c>
      <c r="B79" s="114">
        <v>36731</v>
      </c>
      <c r="C79" s="114">
        <v>7501</v>
      </c>
      <c r="D79" s="114">
        <v>44232</v>
      </c>
      <c r="E79" s="114"/>
      <c r="F79" s="114">
        <v>7180</v>
      </c>
      <c r="G79" s="114">
        <v>1802</v>
      </c>
      <c r="H79" s="114">
        <v>8982</v>
      </c>
      <c r="I79" s="114"/>
      <c r="J79" s="114">
        <v>44346</v>
      </c>
      <c r="K79" s="114">
        <v>9303</v>
      </c>
      <c r="L79" s="114">
        <v>53649</v>
      </c>
    </row>
    <row r="80" spans="1:12" ht="12" customHeight="1" x14ac:dyDescent="0.2">
      <c r="A80" s="146">
        <v>2010</v>
      </c>
      <c r="B80" s="114">
        <v>40939</v>
      </c>
      <c r="C80" s="114">
        <v>42584</v>
      </c>
      <c r="D80" s="114">
        <v>83523</v>
      </c>
      <c r="E80" s="114"/>
      <c r="F80" s="114">
        <v>15717</v>
      </c>
      <c r="G80" s="114">
        <v>24582</v>
      </c>
      <c r="H80" s="114">
        <v>40299</v>
      </c>
      <c r="I80" s="114"/>
      <c r="J80" s="114">
        <v>57852</v>
      </c>
      <c r="K80" s="114">
        <v>67166</v>
      </c>
      <c r="L80" s="114">
        <v>125018</v>
      </c>
    </row>
    <row r="81" spans="1:12" ht="12" customHeight="1" x14ac:dyDescent="0.2">
      <c r="A81" s="146">
        <v>2011</v>
      </c>
      <c r="B81" s="114">
        <v>53796</v>
      </c>
      <c r="C81" s="114">
        <v>15611</v>
      </c>
      <c r="D81" s="114">
        <v>69407</v>
      </c>
      <c r="E81" s="114"/>
      <c r="F81" s="114">
        <v>15283</v>
      </c>
      <c r="G81" s="114">
        <v>2228</v>
      </c>
      <c r="H81" s="114">
        <v>17511</v>
      </c>
      <c r="I81" s="114"/>
      <c r="J81" s="114">
        <v>70543</v>
      </c>
      <c r="K81" s="114">
        <v>17906</v>
      </c>
      <c r="L81" s="114">
        <v>88449</v>
      </c>
    </row>
    <row r="82" spans="1:12" ht="12" customHeight="1" x14ac:dyDescent="0.2">
      <c r="A82" s="146">
        <v>2012</v>
      </c>
      <c r="B82" s="114">
        <v>32842</v>
      </c>
      <c r="C82" s="114">
        <v>26291</v>
      </c>
      <c r="D82" s="114">
        <v>59133</v>
      </c>
      <c r="E82" s="114"/>
      <c r="F82" s="114">
        <v>16370</v>
      </c>
      <c r="G82" s="114">
        <v>9600</v>
      </c>
      <c r="H82" s="114">
        <v>25970</v>
      </c>
      <c r="I82" s="114"/>
      <c r="J82" s="114">
        <v>51699</v>
      </c>
      <c r="K82" s="114">
        <v>36095</v>
      </c>
      <c r="L82" s="114">
        <v>87794</v>
      </c>
    </row>
    <row r="83" spans="1:12" ht="12" customHeight="1" x14ac:dyDescent="0.2">
      <c r="A83" s="146">
        <v>2013</v>
      </c>
      <c r="B83" s="114">
        <v>38628</v>
      </c>
      <c r="C83" s="114">
        <v>51180</v>
      </c>
      <c r="D83" s="114">
        <v>89808</v>
      </c>
      <c r="E83" s="114"/>
      <c r="F83" s="114">
        <v>18209</v>
      </c>
      <c r="G83" s="114">
        <v>20494</v>
      </c>
      <c r="H83" s="114">
        <v>38703</v>
      </c>
      <c r="I83" s="114"/>
      <c r="J83" s="114">
        <v>58726</v>
      </c>
      <c r="K83" s="114">
        <v>72968</v>
      </c>
      <c r="L83" s="114">
        <v>131694</v>
      </c>
    </row>
    <row r="84" spans="1:12" ht="12" customHeight="1" x14ac:dyDescent="0.2">
      <c r="A84" s="146">
        <v>2014</v>
      </c>
      <c r="B84" s="114">
        <v>20038</v>
      </c>
      <c r="C84" s="114">
        <v>8616</v>
      </c>
      <c r="D84" s="114">
        <v>28654</v>
      </c>
      <c r="E84" s="114"/>
      <c r="F84" s="114">
        <v>16117</v>
      </c>
      <c r="G84" s="114">
        <v>5455</v>
      </c>
      <c r="H84" s="114">
        <v>21572</v>
      </c>
      <c r="I84" s="114"/>
      <c r="J84" s="114">
        <v>37189</v>
      </c>
      <c r="K84" s="114">
        <v>14118</v>
      </c>
      <c r="L84" s="114">
        <v>51307</v>
      </c>
    </row>
    <row r="85" spans="1:12" ht="12" customHeight="1" x14ac:dyDescent="0.2">
      <c r="A85" s="146">
        <v>2015</v>
      </c>
      <c r="B85" s="114">
        <v>9129</v>
      </c>
      <c r="C85" s="114">
        <v>5914</v>
      </c>
      <c r="D85" s="114">
        <v>15043</v>
      </c>
      <c r="E85" s="114"/>
      <c r="F85" s="114">
        <v>23891</v>
      </c>
      <c r="G85" s="114">
        <v>1359</v>
      </c>
      <c r="H85" s="114">
        <v>25250</v>
      </c>
      <c r="I85" s="114"/>
      <c r="J85" s="114">
        <v>35833</v>
      </c>
      <c r="K85" s="114">
        <v>7507</v>
      </c>
      <c r="L85" s="114">
        <v>43340</v>
      </c>
    </row>
    <row r="86" spans="1:12" ht="12" customHeight="1" x14ac:dyDescent="0.2">
      <c r="A86" s="146">
        <v>2016</v>
      </c>
      <c r="B86" s="114">
        <v>37734</v>
      </c>
      <c r="C86" s="114">
        <v>5301</v>
      </c>
      <c r="D86" s="114">
        <v>43035</v>
      </c>
      <c r="E86" s="114"/>
      <c r="F86" s="114">
        <v>11818</v>
      </c>
      <c r="G86" s="114">
        <v>7212</v>
      </c>
      <c r="H86" s="114">
        <v>19030</v>
      </c>
      <c r="I86" s="114"/>
      <c r="J86" s="114">
        <v>50295</v>
      </c>
      <c r="K86" s="114">
        <v>12513</v>
      </c>
      <c r="L86" s="114">
        <v>62808</v>
      </c>
    </row>
    <row r="87" spans="1:12" ht="12" customHeight="1" x14ac:dyDescent="0.2">
      <c r="A87" s="90">
        <v>2017</v>
      </c>
      <c r="B87" s="114">
        <v>25772</v>
      </c>
      <c r="C87" s="114">
        <v>1814</v>
      </c>
      <c r="D87" s="114">
        <v>27586</v>
      </c>
      <c r="E87" s="114"/>
      <c r="F87" s="114">
        <v>13309</v>
      </c>
      <c r="G87" s="114">
        <v>3257</v>
      </c>
      <c r="H87" s="114">
        <v>16566</v>
      </c>
      <c r="I87" s="114"/>
      <c r="J87" s="114">
        <v>39894</v>
      </c>
      <c r="K87" s="114">
        <v>5071</v>
      </c>
      <c r="L87" s="114">
        <v>44965</v>
      </c>
    </row>
    <row r="88" spans="1:12" ht="12" customHeight="1" x14ac:dyDescent="0.2">
      <c r="A88" s="90" t="s">
        <v>869</v>
      </c>
      <c r="B88" s="114">
        <v>35030</v>
      </c>
      <c r="C88" s="114">
        <v>19267</v>
      </c>
      <c r="D88" s="114">
        <v>54297</v>
      </c>
      <c r="E88" s="114"/>
      <c r="F88" s="114">
        <v>11826</v>
      </c>
      <c r="G88" s="114">
        <v>7622</v>
      </c>
      <c r="H88" s="114">
        <v>19448</v>
      </c>
      <c r="I88" s="114"/>
      <c r="J88" s="114">
        <v>50809</v>
      </c>
      <c r="K88" s="114">
        <v>27880</v>
      </c>
      <c r="L88" s="114">
        <v>78689</v>
      </c>
    </row>
    <row r="89" spans="1:12" ht="12" customHeight="1" x14ac:dyDescent="0.2">
      <c r="A89" s="90" t="s">
        <v>870</v>
      </c>
      <c r="B89" s="114">
        <v>17417</v>
      </c>
      <c r="C89" s="114">
        <v>10174</v>
      </c>
      <c r="D89" s="114">
        <v>27591</v>
      </c>
      <c r="E89" s="114"/>
      <c r="F89" s="114">
        <v>16570</v>
      </c>
      <c r="G89" s="114">
        <v>16162</v>
      </c>
      <c r="H89" s="114">
        <v>32732</v>
      </c>
      <c r="I89" s="114"/>
      <c r="J89" s="114">
        <v>35475</v>
      </c>
      <c r="K89" s="114">
        <v>27453</v>
      </c>
      <c r="L89" s="114">
        <v>62928</v>
      </c>
    </row>
    <row r="90" spans="1:12" ht="12" customHeight="1" x14ac:dyDescent="0.2">
      <c r="A90" s="90" t="s">
        <v>871</v>
      </c>
      <c r="B90" s="114">
        <v>22982</v>
      </c>
      <c r="C90" s="114">
        <v>12153</v>
      </c>
      <c r="D90" s="114">
        <v>35135</v>
      </c>
      <c r="E90" s="114"/>
      <c r="F90" s="114">
        <v>7064</v>
      </c>
      <c r="G90" s="114">
        <v>6490</v>
      </c>
      <c r="H90" s="114">
        <v>13554</v>
      </c>
      <c r="I90" s="114"/>
      <c r="J90" s="114">
        <v>31028</v>
      </c>
      <c r="K90" s="114">
        <v>19114</v>
      </c>
      <c r="L90" s="114">
        <v>50142</v>
      </c>
    </row>
    <row r="91" spans="1:12" ht="12" customHeight="1" x14ac:dyDescent="0.2">
      <c r="A91" s="90" t="s">
        <v>872</v>
      </c>
      <c r="B91" s="114">
        <v>40958</v>
      </c>
      <c r="C91" s="114">
        <v>11689</v>
      </c>
      <c r="D91" s="114">
        <v>52647</v>
      </c>
      <c r="E91" s="114"/>
      <c r="F91" s="114">
        <v>12527</v>
      </c>
      <c r="G91" s="114">
        <v>11672</v>
      </c>
      <c r="H91" s="114">
        <v>24199</v>
      </c>
      <c r="I91" s="114"/>
      <c r="J91" s="114">
        <v>54708</v>
      </c>
      <c r="K91" s="114">
        <v>23853</v>
      </c>
      <c r="L91" s="114">
        <v>78561</v>
      </c>
    </row>
    <row r="92" spans="1:12" ht="12" customHeight="1" x14ac:dyDescent="0.2">
      <c r="A92" s="90" t="s">
        <v>873</v>
      </c>
      <c r="B92" s="806">
        <v>40618</v>
      </c>
      <c r="C92" s="806">
        <v>5511</v>
      </c>
      <c r="D92" s="806">
        <v>46129</v>
      </c>
      <c r="E92" s="806"/>
      <c r="F92" s="806">
        <v>26945</v>
      </c>
      <c r="G92" s="806">
        <v>7277</v>
      </c>
      <c r="H92" s="806">
        <v>34222</v>
      </c>
      <c r="I92" s="806"/>
      <c r="J92" s="806">
        <v>70810</v>
      </c>
      <c r="K92" s="806">
        <v>13485</v>
      </c>
      <c r="L92" s="806">
        <v>84295</v>
      </c>
    </row>
    <row r="93" spans="1:12" ht="12" customHeight="1" x14ac:dyDescent="0.2">
      <c r="A93" s="90">
        <v>2023</v>
      </c>
      <c r="B93" s="115" t="s">
        <v>310</v>
      </c>
      <c r="C93" s="115" t="s">
        <v>310</v>
      </c>
      <c r="D93" s="115" t="s">
        <v>310</v>
      </c>
      <c r="E93" s="115"/>
      <c r="F93" s="115" t="s">
        <v>310</v>
      </c>
      <c r="G93" s="115" t="s">
        <v>310</v>
      </c>
      <c r="H93" s="115" t="s">
        <v>310</v>
      </c>
      <c r="I93" s="115"/>
      <c r="J93" s="115" t="s">
        <v>310</v>
      </c>
      <c r="K93" s="115" t="s">
        <v>310</v>
      </c>
      <c r="L93" s="115" t="s">
        <v>310</v>
      </c>
    </row>
    <row r="94" spans="1:12" ht="12" customHeight="1" x14ac:dyDescent="0.2">
      <c r="A94" s="27" t="s">
        <v>874</v>
      </c>
      <c r="B94" s="214"/>
      <c r="C94" s="214"/>
      <c r="D94" s="214"/>
      <c r="E94" s="214"/>
      <c r="F94" s="100">
        <v>17900</v>
      </c>
      <c r="G94" s="214"/>
      <c r="H94" s="214"/>
      <c r="I94" s="214"/>
      <c r="J94" s="214"/>
      <c r="K94" s="214"/>
      <c r="L94" s="214"/>
    </row>
    <row r="96" spans="1:12" ht="12" customHeight="1" x14ac:dyDescent="0.2">
      <c r="A96" s="1063" t="s">
        <v>851</v>
      </c>
      <c r="B96" s="1063"/>
      <c r="C96" s="1063"/>
      <c r="D96" s="1063"/>
      <c r="E96" s="1063"/>
      <c r="F96" s="1063"/>
      <c r="G96" s="1063"/>
      <c r="H96" s="1063"/>
      <c r="I96" s="1063"/>
      <c r="J96" s="1063"/>
      <c r="K96" s="1063"/>
      <c r="L96" s="1063"/>
    </row>
    <row r="97" spans="1:12" ht="12" customHeight="1" x14ac:dyDescent="0.2">
      <c r="A97" s="295">
        <v>1981</v>
      </c>
      <c r="B97" s="382">
        <v>11542</v>
      </c>
      <c r="C97" s="382">
        <v>4112</v>
      </c>
      <c r="D97" s="382">
        <v>15654</v>
      </c>
      <c r="E97" s="382"/>
      <c r="F97" s="382">
        <v>42100</v>
      </c>
      <c r="G97" s="382">
        <v>15000</v>
      </c>
      <c r="H97" s="382">
        <v>57100</v>
      </c>
      <c r="I97" s="382"/>
      <c r="J97" s="384">
        <v>53642</v>
      </c>
      <c r="K97" s="384">
        <v>19112</v>
      </c>
      <c r="L97" s="384">
        <v>72754</v>
      </c>
    </row>
    <row r="98" spans="1:12" ht="12" customHeight="1" x14ac:dyDescent="0.2">
      <c r="A98" s="295">
        <v>1982</v>
      </c>
      <c r="B98" s="382">
        <v>9700</v>
      </c>
      <c r="C98" s="382">
        <v>18576</v>
      </c>
      <c r="D98" s="382">
        <v>28276</v>
      </c>
      <c r="E98" s="382"/>
      <c r="F98" s="382">
        <v>4700</v>
      </c>
      <c r="G98" s="382">
        <v>9000</v>
      </c>
      <c r="H98" s="382">
        <v>13700</v>
      </c>
      <c r="I98" s="382"/>
      <c r="J98" s="384">
        <v>14400</v>
      </c>
      <c r="K98" s="384">
        <v>27576</v>
      </c>
      <c r="L98" s="384">
        <v>41976</v>
      </c>
    </row>
    <row r="99" spans="1:12" ht="12" customHeight="1" x14ac:dyDescent="0.2">
      <c r="A99" s="295">
        <v>1983</v>
      </c>
      <c r="B99" s="382">
        <v>4065</v>
      </c>
      <c r="C99" s="382">
        <v>9206</v>
      </c>
      <c r="D99" s="382">
        <v>13271</v>
      </c>
      <c r="E99" s="382"/>
      <c r="F99" s="382">
        <v>10600</v>
      </c>
      <c r="G99" s="382">
        <v>24000</v>
      </c>
      <c r="H99" s="382">
        <v>34600</v>
      </c>
      <c r="I99" s="382"/>
      <c r="J99" s="384">
        <v>14665</v>
      </c>
      <c r="K99" s="384">
        <v>33206</v>
      </c>
      <c r="L99" s="384">
        <v>47871</v>
      </c>
    </row>
    <row r="100" spans="1:12" ht="12" customHeight="1" x14ac:dyDescent="0.2">
      <c r="A100" s="295">
        <v>1984</v>
      </c>
      <c r="B100" s="382">
        <v>4038</v>
      </c>
      <c r="C100" s="382">
        <v>3021</v>
      </c>
      <c r="D100" s="382">
        <v>7059</v>
      </c>
      <c r="E100" s="382"/>
      <c r="F100" s="382">
        <v>44100</v>
      </c>
      <c r="G100" s="382">
        <v>33000</v>
      </c>
      <c r="H100" s="382">
        <v>77100</v>
      </c>
      <c r="I100" s="382"/>
      <c r="J100" s="384">
        <v>48138</v>
      </c>
      <c r="K100" s="384">
        <v>36021</v>
      </c>
      <c r="L100" s="384">
        <v>84159</v>
      </c>
    </row>
    <row r="101" spans="1:12" ht="12" customHeight="1" x14ac:dyDescent="0.2">
      <c r="A101" s="295">
        <v>1985</v>
      </c>
      <c r="B101" s="382">
        <v>3751</v>
      </c>
      <c r="C101" s="382">
        <v>9376</v>
      </c>
      <c r="D101" s="382">
        <v>13127</v>
      </c>
      <c r="E101" s="382"/>
      <c r="F101" s="382">
        <v>7200</v>
      </c>
      <c r="G101" s="382">
        <v>18000</v>
      </c>
      <c r="H101" s="382">
        <v>25200</v>
      </c>
      <c r="I101" s="382"/>
      <c r="J101" s="384">
        <v>10951</v>
      </c>
      <c r="K101" s="384">
        <v>27376</v>
      </c>
      <c r="L101" s="384">
        <v>38327</v>
      </c>
    </row>
    <row r="102" spans="1:12" ht="12" customHeight="1" x14ac:dyDescent="0.2">
      <c r="A102" s="295">
        <v>1986</v>
      </c>
      <c r="B102" s="382">
        <v>8489</v>
      </c>
      <c r="C102" s="382">
        <v>24731</v>
      </c>
      <c r="D102" s="382">
        <v>33220</v>
      </c>
      <c r="E102" s="382"/>
      <c r="F102" s="382">
        <v>15446</v>
      </c>
      <c r="G102" s="382">
        <v>45000</v>
      </c>
      <c r="H102" s="382">
        <v>60446</v>
      </c>
      <c r="I102" s="382"/>
      <c r="J102" s="384">
        <v>23935</v>
      </c>
      <c r="K102" s="384">
        <v>69731</v>
      </c>
      <c r="L102" s="384">
        <v>93666</v>
      </c>
    </row>
    <row r="103" spans="1:12" ht="12" customHeight="1" x14ac:dyDescent="0.2">
      <c r="A103" s="295">
        <v>1987</v>
      </c>
      <c r="B103" s="382">
        <v>5832</v>
      </c>
      <c r="C103" s="382">
        <v>6410</v>
      </c>
      <c r="D103" s="382">
        <v>12242</v>
      </c>
      <c r="E103" s="382"/>
      <c r="F103" s="382">
        <v>30024</v>
      </c>
      <c r="G103" s="382">
        <v>33000</v>
      </c>
      <c r="H103" s="382">
        <v>63024</v>
      </c>
      <c r="I103" s="382"/>
      <c r="J103" s="384">
        <v>35856</v>
      </c>
      <c r="K103" s="384">
        <v>39410</v>
      </c>
      <c r="L103" s="384">
        <v>75266</v>
      </c>
    </row>
    <row r="104" spans="1:12" ht="12" customHeight="1" x14ac:dyDescent="0.2">
      <c r="A104" s="295">
        <v>1988</v>
      </c>
      <c r="B104" s="382">
        <v>5069</v>
      </c>
      <c r="C104" s="382">
        <v>9370</v>
      </c>
      <c r="D104" s="382">
        <v>14439</v>
      </c>
      <c r="E104" s="382"/>
      <c r="F104" s="382">
        <v>10280</v>
      </c>
      <c r="G104" s="382">
        <v>19000</v>
      </c>
      <c r="H104" s="382">
        <v>29280</v>
      </c>
      <c r="I104" s="382"/>
      <c r="J104" s="384">
        <v>15349</v>
      </c>
      <c r="K104" s="384">
        <v>28370</v>
      </c>
      <c r="L104" s="384">
        <v>43719</v>
      </c>
    </row>
    <row r="105" spans="1:12" ht="12" customHeight="1" x14ac:dyDescent="0.2">
      <c r="A105" s="295">
        <v>1989</v>
      </c>
      <c r="B105" s="382">
        <v>2973</v>
      </c>
      <c r="C105" s="382">
        <v>7422</v>
      </c>
      <c r="D105" s="382">
        <v>10395</v>
      </c>
      <c r="E105" s="382"/>
      <c r="F105" s="382">
        <v>6811</v>
      </c>
      <c r="G105" s="382">
        <v>17000</v>
      </c>
      <c r="H105" s="382">
        <v>23811</v>
      </c>
      <c r="I105" s="382"/>
      <c r="J105" s="384">
        <v>9784</v>
      </c>
      <c r="K105" s="384">
        <v>24422</v>
      </c>
      <c r="L105" s="384">
        <v>34206</v>
      </c>
    </row>
    <row r="106" spans="1:12" ht="12" customHeight="1" x14ac:dyDescent="0.2">
      <c r="A106" s="295">
        <v>1990</v>
      </c>
      <c r="B106" s="382">
        <v>4184</v>
      </c>
      <c r="C106" s="382">
        <v>9307</v>
      </c>
      <c r="D106" s="382">
        <v>13491</v>
      </c>
      <c r="E106" s="382"/>
      <c r="F106" s="382">
        <v>6744</v>
      </c>
      <c r="G106" s="382">
        <v>15000</v>
      </c>
      <c r="H106" s="382">
        <v>21744</v>
      </c>
      <c r="I106" s="382"/>
      <c r="J106" s="384">
        <v>10928</v>
      </c>
      <c r="K106" s="384">
        <v>24307</v>
      </c>
      <c r="L106" s="384">
        <v>35235</v>
      </c>
    </row>
    <row r="107" spans="1:12" ht="12" customHeight="1" x14ac:dyDescent="0.2">
      <c r="A107" s="146">
        <v>1991</v>
      </c>
      <c r="B107" s="382">
        <v>1116</v>
      </c>
      <c r="C107" s="382">
        <v>2498</v>
      </c>
      <c r="D107" s="382">
        <v>3614</v>
      </c>
      <c r="E107" s="382"/>
      <c r="F107" s="382">
        <v>3483</v>
      </c>
      <c r="G107" s="382">
        <v>7800</v>
      </c>
      <c r="H107" s="382">
        <v>11283</v>
      </c>
      <c r="I107" s="382"/>
      <c r="J107" s="384">
        <v>4599</v>
      </c>
      <c r="K107" s="384">
        <v>10298</v>
      </c>
      <c r="L107" s="384">
        <v>14897</v>
      </c>
    </row>
    <row r="108" spans="1:12" ht="12" customHeight="1" x14ac:dyDescent="0.2">
      <c r="A108" s="146">
        <v>1992</v>
      </c>
      <c r="B108" s="382">
        <v>2881</v>
      </c>
      <c r="C108" s="382">
        <v>1856</v>
      </c>
      <c r="D108" s="382">
        <v>4737</v>
      </c>
      <c r="E108" s="382"/>
      <c r="F108" s="382">
        <v>11641</v>
      </c>
      <c r="G108" s="382">
        <v>7500</v>
      </c>
      <c r="H108" s="382">
        <v>19141</v>
      </c>
      <c r="I108" s="382"/>
      <c r="J108" s="384">
        <v>14522</v>
      </c>
      <c r="K108" s="384">
        <v>9356</v>
      </c>
      <c r="L108" s="384">
        <v>23878</v>
      </c>
    </row>
    <row r="109" spans="1:12" ht="12" customHeight="1" x14ac:dyDescent="0.2">
      <c r="A109" s="146">
        <v>1993</v>
      </c>
      <c r="B109" s="382">
        <v>548</v>
      </c>
      <c r="C109" s="382">
        <v>836</v>
      </c>
      <c r="D109" s="382">
        <v>1384</v>
      </c>
      <c r="E109" s="382"/>
      <c r="F109" s="382">
        <v>8789</v>
      </c>
      <c r="G109" s="382">
        <v>13400</v>
      </c>
      <c r="H109" s="382">
        <v>22189</v>
      </c>
      <c r="I109" s="382"/>
      <c r="J109" s="384">
        <v>9337</v>
      </c>
      <c r="K109" s="384">
        <v>14236</v>
      </c>
      <c r="L109" s="384">
        <v>23573</v>
      </c>
    </row>
    <row r="110" spans="1:12" ht="12" customHeight="1" x14ac:dyDescent="0.2">
      <c r="A110" s="146">
        <v>1994</v>
      </c>
      <c r="B110" s="382">
        <v>987</v>
      </c>
      <c r="C110" s="382">
        <v>1152</v>
      </c>
      <c r="D110" s="382">
        <v>2139</v>
      </c>
      <c r="E110" s="382"/>
      <c r="F110" s="382">
        <v>24908</v>
      </c>
      <c r="G110" s="382">
        <v>29100</v>
      </c>
      <c r="H110" s="382">
        <v>54008</v>
      </c>
      <c r="I110" s="382"/>
      <c r="J110" s="384">
        <v>25895</v>
      </c>
      <c r="K110" s="384">
        <v>30252</v>
      </c>
      <c r="L110" s="384">
        <v>56147</v>
      </c>
    </row>
    <row r="111" spans="1:12" ht="12" customHeight="1" x14ac:dyDescent="0.2">
      <c r="A111" s="146">
        <v>1995</v>
      </c>
      <c r="B111" s="382">
        <v>1158</v>
      </c>
      <c r="C111" s="382">
        <v>2354</v>
      </c>
      <c r="D111" s="382">
        <v>3512</v>
      </c>
      <c r="E111" s="382"/>
      <c r="F111" s="382">
        <v>6589</v>
      </c>
      <c r="G111" s="382">
        <v>13400</v>
      </c>
      <c r="H111" s="382">
        <v>19989</v>
      </c>
      <c r="I111" s="382"/>
      <c r="J111" s="384">
        <v>7747</v>
      </c>
      <c r="K111" s="384">
        <v>15754</v>
      </c>
      <c r="L111" s="384">
        <v>23501</v>
      </c>
    </row>
    <row r="112" spans="1:12" ht="12" customHeight="1" x14ac:dyDescent="0.2">
      <c r="A112" s="146">
        <v>1996</v>
      </c>
      <c r="B112" s="382">
        <v>719</v>
      </c>
      <c r="C112" s="382">
        <v>332</v>
      </c>
      <c r="D112" s="382">
        <v>1051</v>
      </c>
      <c r="E112" s="382"/>
      <c r="F112" s="382">
        <v>17983</v>
      </c>
      <c r="G112" s="382">
        <v>8300</v>
      </c>
      <c r="H112" s="382">
        <v>26283</v>
      </c>
      <c r="I112" s="382"/>
      <c r="J112" s="384">
        <v>18702</v>
      </c>
      <c r="K112" s="384">
        <v>8632</v>
      </c>
      <c r="L112" s="114">
        <v>27334</v>
      </c>
    </row>
    <row r="113" spans="1:12" ht="12" customHeight="1" x14ac:dyDescent="0.2">
      <c r="A113" s="146">
        <v>1997</v>
      </c>
      <c r="B113" s="382">
        <v>111</v>
      </c>
      <c r="C113" s="382">
        <v>1181</v>
      </c>
      <c r="D113" s="382">
        <v>1292</v>
      </c>
      <c r="E113" s="382"/>
      <c r="F113" s="382">
        <v>4443</v>
      </c>
      <c r="G113" s="382">
        <v>38999</v>
      </c>
      <c r="H113" s="382">
        <v>43442</v>
      </c>
      <c r="I113" s="382" t="s">
        <v>166</v>
      </c>
      <c r="J113" s="384">
        <v>5133</v>
      </c>
      <c r="K113" s="384">
        <v>45653</v>
      </c>
      <c r="L113" s="114">
        <v>50786</v>
      </c>
    </row>
    <row r="114" spans="1:12" ht="12" customHeight="1" x14ac:dyDescent="0.2">
      <c r="A114" s="146">
        <v>1998</v>
      </c>
      <c r="B114" s="382">
        <v>751</v>
      </c>
      <c r="C114" s="382">
        <v>9563</v>
      </c>
      <c r="D114" s="382">
        <v>10314</v>
      </c>
      <c r="E114" s="382"/>
      <c r="F114" s="382">
        <v>11046</v>
      </c>
      <c r="G114" s="382">
        <v>72739</v>
      </c>
      <c r="H114" s="382">
        <v>83785</v>
      </c>
      <c r="I114" s="382"/>
      <c r="J114" s="384">
        <v>12244</v>
      </c>
      <c r="K114" s="384">
        <v>85233</v>
      </c>
      <c r="L114" s="114">
        <v>97477</v>
      </c>
    </row>
    <row r="115" spans="1:12" ht="12" customHeight="1" x14ac:dyDescent="0.2">
      <c r="A115" s="146">
        <v>1999</v>
      </c>
      <c r="B115" s="382">
        <v>520</v>
      </c>
      <c r="C115" s="382">
        <v>6751</v>
      </c>
      <c r="D115" s="382">
        <v>7271</v>
      </c>
      <c r="E115" s="382"/>
      <c r="F115" s="382">
        <v>3168</v>
      </c>
      <c r="G115" s="382">
        <v>29699</v>
      </c>
      <c r="H115" s="382">
        <v>32867</v>
      </c>
      <c r="I115" s="382"/>
      <c r="J115" s="384">
        <v>3954</v>
      </c>
      <c r="K115" s="384">
        <v>38275</v>
      </c>
      <c r="L115" s="114">
        <v>42229</v>
      </c>
    </row>
    <row r="116" spans="1:12" ht="12" customHeight="1" x14ac:dyDescent="0.2">
      <c r="A116" s="146">
        <v>2000</v>
      </c>
      <c r="B116" s="382">
        <v>1589</v>
      </c>
      <c r="C116" s="382">
        <v>11716</v>
      </c>
      <c r="D116" s="382">
        <v>13305</v>
      </c>
      <c r="E116" s="382"/>
      <c r="F116" s="382">
        <v>14191</v>
      </c>
      <c r="G116" s="382">
        <v>60960</v>
      </c>
      <c r="H116" s="382">
        <v>75151</v>
      </c>
      <c r="I116" s="382"/>
      <c r="J116" s="384">
        <v>16222</v>
      </c>
      <c r="K116" s="384">
        <v>75062</v>
      </c>
      <c r="L116" s="114">
        <v>91284</v>
      </c>
    </row>
    <row r="117" spans="1:12" ht="12" customHeight="1" x14ac:dyDescent="0.2">
      <c r="A117" s="146">
        <v>2001</v>
      </c>
      <c r="B117" s="382">
        <v>1658</v>
      </c>
      <c r="C117" s="382">
        <v>17933</v>
      </c>
      <c r="D117" s="382">
        <v>19591</v>
      </c>
      <c r="E117" s="382"/>
      <c r="F117" s="382">
        <v>16852</v>
      </c>
      <c r="G117" s="382">
        <v>87017</v>
      </c>
      <c r="H117" s="382">
        <v>103869</v>
      </c>
      <c r="I117" s="382"/>
      <c r="J117" s="384">
        <v>20390</v>
      </c>
      <c r="K117" s="384">
        <v>115647</v>
      </c>
      <c r="L117" s="114">
        <v>136037</v>
      </c>
    </row>
    <row r="118" spans="1:12" ht="12" customHeight="1" x14ac:dyDescent="0.2">
      <c r="A118" s="146">
        <v>2002</v>
      </c>
      <c r="B118" s="382">
        <v>2204</v>
      </c>
      <c r="C118" s="382">
        <v>11742</v>
      </c>
      <c r="D118" s="382">
        <v>13946</v>
      </c>
      <c r="E118" s="382"/>
      <c r="F118" s="382">
        <v>19098</v>
      </c>
      <c r="G118" s="382">
        <v>55968</v>
      </c>
      <c r="H118" s="382">
        <v>75066</v>
      </c>
      <c r="I118" s="382"/>
      <c r="J118" s="384">
        <v>22241</v>
      </c>
      <c r="K118" s="384">
        <v>70754</v>
      </c>
      <c r="L118" s="114">
        <v>92995</v>
      </c>
    </row>
    <row r="119" spans="1:12" ht="12" customHeight="1" x14ac:dyDescent="0.2">
      <c r="A119" s="146">
        <v>2003</v>
      </c>
      <c r="B119" s="114">
        <v>6537</v>
      </c>
      <c r="C119" s="114">
        <v>16830</v>
      </c>
      <c r="D119" s="382">
        <v>23367</v>
      </c>
      <c r="E119" s="382"/>
      <c r="F119" s="382">
        <v>8558</v>
      </c>
      <c r="G119" s="382">
        <v>89491</v>
      </c>
      <c r="H119" s="382">
        <v>98049</v>
      </c>
      <c r="I119" s="382"/>
      <c r="J119" s="384">
        <v>15827</v>
      </c>
      <c r="K119" s="384">
        <v>113671</v>
      </c>
      <c r="L119" s="114">
        <v>129498</v>
      </c>
    </row>
    <row r="120" spans="1:12" ht="12" customHeight="1" x14ac:dyDescent="0.2">
      <c r="A120" s="146">
        <v>2004</v>
      </c>
      <c r="B120" s="114">
        <v>7617</v>
      </c>
      <c r="C120" s="114">
        <v>27815</v>
      </c>
      <c r="D120" s="382">
        <v>35432</v>
      </c>
      <c r="E120" s="114"/>
      <c r="F120" s="114">
        <v>11403</v>
      </c>
      <c r="G120" s="114">
        <v>119456</v>
      </c>
      <c r="H120" s="382">
        <v>130859</v>
      </c>
      <c r="I120" s="114"/>
      <c r="J120" s="384">
        <v>19557</v>
      </c>
      <c r="K120" s="384">
        <v>152196</v>
      </c>
      <c r="L120" s="114">
        <v>171753</v>
      </c>
    </row>
    <row r="121" spans="1:12" ht="12" customHeight="1" x14ac:dyDescent="0.2">
      <c r="A121" s="146">
        <v>2005</v>
      </c>
      <c r="B121" s="114">
        <v>1282</v>
      </c>
      <c r="C121" s="114">
        <v>18525</v>
      </c>
      <c r="D121" s="382">
        <v>19807</v>
      </c>
      <c r="E121" s="114"/>
      <c r="F121" s="114">
        <v>11650</v>
      </c>
      <c r="G121" s="114">
        <v>35274</v>
      </c>
      <c r="H121" s="382">
        <v>46924</v>
      </c>
      <c r="I121" s="114"/>
      <c r="J121" s="384">
        <v>13615</v>
      </c>
      <c r="K121" s="384">
        <v>56256</v>
      </c>
      <c r="L121" s="114">
        <v>69871</v>
      </c>
    </row>
    <row r="122" spans="1:12" ht="12" customHeight="1" x14ac:dyDescent="0.2">
      <c r="A122" s="146">
        <v>2006</v>
      </c>
      <c r="B122" s="114">
        <v>1132</v>
      </c>
      <c r="C122" s="114">
        <v>4382</v>
      </c>
      <c r="D122" s="382">
        <v>5514</v>
      </c>
      <c r="E122" s="114"/>
      <c r="F122" s="114">
        <v>1236</v>
      </c>
      <c r="G122" s="114">
        <v>8037</v>
      </c>
      <c r="H122" s="382">
        <v>9273</v>
      </c>
      <c r="I122" s="114"/>
      <c r="J122" s="384">
        <v>2505</v>
      </c>
      <c r="K122" s="384">
        <v>13311</v>
      </c>
      <c r="L122" s="114">
        <v>15816</v>
      </c>
    </row>
    <row r="123" spans="1:12" ht="12" customHeight="1" x14ac:dyDescent="0.2">
      <c r="A123" s="146">
        <v>2007</v>
      </c>
      <c r="B123" s="114">
        <v>1522</v>
      </c>
      <c r="C123" s="114">
        <v>15554</v>
      </c>
      <c r="D123" s="382">
        <v>17076</v>
      </c>
      <c r="E123" s="114"/>
      <c r="F123" s="114">
        <v>10150</v>
      </c>
      <c r="G123" s="114">
        <v>52506</v>
      </c>
      <c r="H123" s="382">
        <v>62656</v>
      </c>
      <c r="I123" s="114"/>
      <c r="J123" s="384">
        <v>12537</v>
      </c>
      <c r="K123" s="384">
        <v>72537</v>
      </c>
      <c r="L123" s="114">
        <v>85074</v>
      </c>
    </row>
    <row r="124" spans="1:12" ht="12" customHeight="1" x14ac:dyDescent="0.2">
      <c r="A124" s="146">
        <v>2008</v>
      </c>
      <c r="B124" s="114">
        <v>1813</v>
      </c>
      <c r="C124" s="114">
        <v>6792</v>
      </c>
      <c r="D124" s="114">
        <v>8605</v>
      </c>
      <c r="E124" s="114"/>
      <c r="F124" s="114">
        <v>10963</v>
      </c>
      <c r="G124" s="114">
        <v>22740</v>
      </c>
      <c r="H124" s="114">
        <v>33703</v>
      </c>
      <c r="I124" s="114"/>
      <c r="J124" s="384">
        <v>13342</v>
      </c>
      <c r="K124" s="384">
        <v>30707</v>
      </c>
      <c r="L124" s="114">
        <v>44049</v>
      </c>
    </row>
    <row r="125" spans="1:12" ht="12" customHeight="1" x14ac:dyDescent="0.2">
      <c r="A125" s="146">
        <v>2009</v>
      </c>
      <c r="B125" s="114">
        <v>1896</v>
      </c>
      <c r="C125" s="114">
        <v>7638</v>
      </c>
      <c r="D125" s="114">
        <v>9534</v>
      </c>
      <c r="E125" s="114"/>
      <c r="F125" s="114">
        <v>10717</v>
      </c>
      <c r="G125" s="114">
        <v>76990</v>
      </c>
      <c r="H125" s="114">
        <v>87707</v>
      </c>
      <c r="I125" s="114"/>
      <c r="J125" s="114">
        <v>13235</v>
      </c>
      <c r="K125" s="114">
        <v>89102</v>
      </c>
      <c r="L125" s="114">
        <v>102337</v>
      </c>
    </row>
    <row r="126" spans="1:12" ht="12" customHeight="1" x14ac:dyDescent="0.2">
      <c r="A126" s="146">
        <v>2010</v>
      </c>
      <c r="B126" s="114">
        <v>1557</v>
      </c>
      <c r="C126" s="114">
        <v>23527</v>
      </c>
      <c r="D126" s="114">
        <v>25084</v>
      </c>
      <c r="E126" s="114"/>
      <c r="F126" s="114">
        <v>4963</v>
      </c>
      <c r="G126" s="114">
        <v>34018</v>
      </c>
      <c r="H126" s="114">
        <v>38981</v>
      </c>
      <c r="I126" s="114"/>
      <c r="J126" s="114">
        <v>6800</v>
      </c>
      <c r="K126" s="114">
        <v>60105</v>
      </c>
      <c r="L126" s="114">
        <v>66905</v>
      </c>
    </row>
    <row r="127" spans="1:12" ht="12" customHeight="1" x14ac:dyDescent="0.2">
      <c r="A127" s="146">
        <v>2011</v>
      </c>
      <c r="B127" s="114">
        <v>4184</v>
      </c>
      <c r="C127" s="114">
        <v>17500</v>
      </c>
      <c r="D127" s="114">
        <v>21684</v>
      </c>
      <c r="E127" s="114"/>
      <c r="F127" s="114">
        <v>9488</v>
      </c>
      <c r="G127" s="114">
        <v>43916</v>
      </c>
      <c r="H127" s="114">
        <v>53404</v>
      </c>
      <c r="I127" s="114"/>
      <c r="J127" s="114">
        <v>14887</v>
      </c>
      <c r="K127" s="114">
        <v>67043</v>
      </c>
      <c r="L127" s="114">
        <v>81930</v>
      </c>
    </row>
    <row r="128" spans="1:12" ht="12" customHeight="1" x14ac:dyDescent="0.2">
      <c r="A128" s="146">
        <v>2012</v>
      </c>
      <c r="B128" s="114">
        <v>2056</v>
      </c>
      <c r="C128" s="114">
        <v>17524</v>
      </c>
      <c r="D128" s="114">
        <v>19580</v>
      </c>
      <c r="E128" s="114"/>
      <c r="F128" s="114">
        <v>10833</v>
      </c>
      <c r="G128" s="114">
        <v>92687</v>
      </c>
      <c r="H128" s="114">
        <v>103520</v>
      </c>
      <c r="I128" s="114"/>
      <c r="J128" s="114">
        <v>13650</v>
      </c>
      <c r="K128" s="114">
        <v>117699</v>
      </c>
      <c r="L128" s="114">
        <v>131349</v>
      </c>
    </row>
    <row r="129" spans="1:12" ht="12" customHeight="1" x14ac:dyDescent="0.2">
      <c r="A129" s="146">
        <v>2013</v>
      </c>
      <c r="B129" s="114">
        <v>4721</v>
      </c>
      <c r="C129" s="114">
        <v>21812</v>
      </c>
      <c r="D129" s="114">
        <v>26533</v>
      </c>
      <c r="E129" s="114"/>
      <c r="F129" s="114">
        <v>14996</v>
      </c>
      <c r="G129" s="114">
        <v>85751</v>
      </c>
      <c r="H129" s="114">
        <v>100747</v>
      </c>
      <c r="I129" s="114"/>
      <c r="J129" s="114">
        <v>22194</v>
      </c>
      <c r="K129" s="114">
        <v>121659</v>
      </c>
      <c r="L129" s="114">
        <v>143853</v>
      </c>
    </row>
    <row r="130" spans="1:12" ht="12" customHeight="1" x14ac:dyDescent="0.2">
      <c r="A130" s="146">
        <v>2014</v>
      </c>
      <c r="B130" s="114">
        <v>2657</v>
      </c>
      <c r="C130" s="114">
        <v>11563</v>
      </c>
      <c r="D130" s="114">
        <v>14220</v>
      </c>
      <c r="E130" s="114"/>
      <c r="F130" s="114">
        <v>8242</v>
      </c>
      <c r="G130" s="114">
        <v>24820</v>
      </c>
      <c r="H130" s="114">
        <v>33062</v>
      </c>
      <c r="I130" s="114"/>
      <c r="J130" s="114">
        <v>11996</v>
      </c>
      <c r="K130" s="114">
        <v>42140</v>
      </c>
      <c r="L130" s="114">
        <v>54136</v>
      </c>
    </row>
    <row r="131" spans="1:12" ht="12" customHeight="1" x14ac:dyDescent="0.2">
      <c r="A131" s="146">
        <v>2015</v>
      </c>
      <c r="B131" s="114">
        <v>808</v>
      </c>
      <c r="C131" s="114">
        <v>2188</v>
      </c>
      <c r="D131" s="114">
        <v>2996</v>
      </c>
      <c r="E131" s="114"/>
      <c r="F131" s="114">
        <v>2108</v>
      </c>
      <c r="G131" s="114">
        <v>5794</v>
      </c>
      <c r="H131" s="114">
        <v>7902</v>
      </c>
      <c r="I131" s="114"/>
      <c r="J131" s="114">
        <v>4232</v>
      </c>
      <c r="K131" s="114">
        <v>12939</v>
      </c>
      <c r="L131" s="114">
        <v>17171</v>
      </c>
    </row>
    <row r="132" spans="1:12" ht="12" customHeight="1" x14ac:dyDescent="0.2">
      <c r="A132" s="146">
        <v>2016</v>
      </c>
      <c r="B132" s="114">
        <v>908</v>
      </c>
      <c r="C132" s="114">
        <v>4660</v>
      </c>
      <c r="D132" s="114">
        <v>5568</v>
      </c>
      <c r="E132" s="114"/>
      <c r="F132" s="114">
        <v>11394</v>
      </c>
      <c r="G132" s="114">
        <v>35822</v>
      </c>
      <c r="H132" s="114">
        <v>47216</v>
      </c>
      <c r="I132" s="114"/>
      <c r="J132" s="114">
        <v>13134</v>
      </c>
      <c r="K132" s="114">
        <v>43097</v>
      </c>
      <c r="L132" s="114">
        <v>56231</v>
      </c>
    </row>
    <row r="133" spans="1:12" ht="12" customHeight="1" x14ac:dyDescent="0.2">
      <c r="A133" s="90">
        <v>2017</v>
      </c>
      <c r="B133" s="114">
        <v>263</v>
      </c>
      <c r="C133" s="114">
        <v>780</v>
      </c>
      <c r="D133" s="114">
        <v>1043</v>
      </c>
      <c r="E133" s="114"/>
      <c r="F133" s="114">
        <v>6831</v>
      </c>
      <c r="G133" s="114">
        <v>20184</v>
      </c>
      <c r="H133" s="114">
        <v>27015</v>
      </c>
      <c r="I133" s="114"/>
      <c r="J133" s="114">
        <v>7094</v>
      </c>
      <c r="K133" s="114">
        <v>20964</v>
      </c>
      <c r="L133" s="114">
        <v>28058</v>
      </c>
    </row>
    <row r="134" spans="1:12" ht="12" customHeight="1" x14ac:dyDescent="0.2">
      <c r="A134" s="90" t="s">
        <v>869</v>
      </c>
      <c r="B134" s="114">
        <v>3002</v>
      </c>
      <c r="C134" s="114">
        <v>10258</v>
      </c>
      <c r="D134" s="114">
        <v>13260</v>
      </c>
      <c r="E134" s="114"/>
      <c r="F134" s="114">
        <v>9960</v>
      </c>
      <c r="G134" s="114">
        <v>19047</v>
      </c>
      <c r="H134" s="114">
        <v>29007</v>
      </c>
      <c r="I134" s="114"/>
      <c r="J134" s="114">
        <v>14489</v>
      </c>
      <c r="K134" s="114">
        <v>32866</v>
      </c>
      <c r="L134" s="114">
        <v>47355</v>
      </c>
    </row>
    <row r="135" spans="1:12" ht="12" customHeight="1" x14ac:dyDescent="0.2">
      <c r="A135" s="90" t="s">
        <v>870</v>
      </c>
      <c r="B135" s="114">
        <v>1898</v>
      </c>
      <c r="C135" s="114">
        <v>2646</v>
      </c>
      <c r="D135" s="114">
        <v>4544</v>
      </c>
      <c r="E135" s="114"/>
      <c r="F135" s="114">
        <v>10228</v>
      </c>
      <c r="G135" s="114">
        <v>14246</v>
      </c>
      <c r="H135" s="114">
        <v>24474</v>
      </c>
      <c r="I135" s="114"/>
      <c r="J135" s="114">
        <v>15862</v>
      </c>
      <c r="K135" s="114">
        <v>22103</v>
      </c>
      <c r="L135" s="114">
        <v>37965</v>
      </c>
    </row>
    <row r="136" spans="1:12" ht="12" customHeight="1" x14ac:dyDescent="0.2">
      <c r="A136" s="90" t="s">
        <v>871</v>
      </c>
      <c r="B136" s="114">
        <v>3048</v>
      </c>
      <c r="C136" s="114">
        <v>11417</v>
      </c>
      <c r="D136" s="114">
        <v>14465</v>
      </c>
      <c r="E136" s="114"/>
      <c r="F136" s="114">
        <v>24135</v>
      </c>
      <c r="G136" s="114">
        <v>23808</v>
      </c>
      <c r="H136" s="114">
        <v>47943</v>
      </c>
      <c r="I136" s="114"/>
      <c r="J136" s="114">
        <v>31912</v>
      </c>
      <c r="K136" s="114">
        <v>39890</v>
      </c>
      <c r="L136" s="114">
        <v>71802</v>
      </c>
    </row>
    <row r="137" spans="1:12" ht="12" customHeight="1" x14ac:dyDescent="0.2">
      <c r="A137" s="90" t="s">
        <v>872</v>
      </c>
      <c r="B137" s="114">
        <v>6597</v>
      </c>
      <c r="C137" s="114">
        <v>18577</v>
      </c>
      <c r="D137" s="114">
        <v>25174</v>
      </c>
      <c r="E137" s="114"/>
      <c r="F137" s="114">
        <v>27095</v>
      </c>
      <c r="G137" s="114">
        <v>75532</v>
      </c>
      <c r="H137" s="114">
        <v>102627</v>
      </c>
      <c r="I137" s="114"/>
      <c r="J137" s="114">
        <v>36902</v>
      </c>
      <c r="K137" s="114">
        <v>103056</v>
      </c>
      <c r="L137" s="114">
        <v>139958</v>
      </c>
    </row>
    <row r="138" spans="1:12" ht="12" customHeight="1" x14ac:dyDescent="0.2">
      <c r="A138" s="90" t="s">
        <v>873</v>
      </c>
      <c r="B138" s="114">
        <v>4895</v>
      </c>
      <c r="C138" s="114">
        <v>12764</v>
      </c>
      <c r="D138" s="114">
        <v>17659</v>
      </c>
      <c r="E138" s="114"/>
      <c r="F138" s="114">
        <v>24938</v>
      </c>
      <c r="G138" s="114">
        <v>92306</v>
      </c>
      <c r="H138" s="114">
        <v>117244</v>
      </c>
      <c r="I138" s="114"/>
      <c r="J138" s="114">
        <v>31863</v>
      </c>
      <c r="K138" s="114">
        <v>112582</v>
      </c>
      <c r="L138" s="114">
        <v>144445</v>
      </c>
    </row>
    <row r="139" spans="1:12" ht="12" customHeight="1" x14ac:dyDescent="0.2">
      <c r="A139" s="90">
        <v>2023</v>
      </c>
      <c r="B139" s="115" t="s">
        <v>310</v>
      </c>
      <c r="C139" s="115" t="s">
        <v>310</v>
      </c>
      <c r="D139" s="115" t="s">
        <v>310</v>
      </c>
      <c r="E139" s="115"/>
      <c r="F139" s="115" t="s">
        <v>310</v>
      </c>
      <c r="G139" s="115" t="s">
        <v>310</v>
      </c>
      <c r="H139" s="115" t="s">
        <v>310</v>
      </c>
      <c r="I139" s="115"/>
      <c r="J139" s="115" t="s">
        <v>310</v>
      </c>
      <c r="K139" s="115" t="s">
        <v>310</v>
      </c>
      <c r="L139" s="115" t="s">
        <v>310</v>
      </c>
    </row>
    <row r="140" spans="1:12" ht="12" customHeight="1" x14ac:dyDescent="0.2">
      <c r="A140" s="125" t="s">
        <v>874</v>
      </c>
      <c r="B140" s="131"/>
      <c r="C140" s="131"/>
      <c r="D140" s="131"/>
      <c r="E140" s="131"/>
      <c r="F140" s="131"/>
      <c r="G140" s="213" t="s">
        <v>876</v>
      </c>
      <c r="H140" s="131"/>
      <c r="I140" s="131"/>
      <c r="J140" s="131"/>
      <c r="K140" s="131"/>
      <c r="L140" s="131"/>
    </row>
    <row r="142" spans="1:12" ht="12" customHeight="1" x14ac:dyDescent="0.2">
      <c r="A142" s="1063" t="s">
        <v>877</v>
      </c>
      <c r="B142" s="1063"/>
      <c r="C142" s="1063"/>
      <c r="D142" s="1063"/>
      <c r="E142" s="1063"/>
      <c r="F142" s="1063"/>
      <c r="G142" s="1063"/>
      <c r="H142" s="1063"/>
      <c r="I142" s="1063"/>
      <c r="J142" s="1063"/>
      <c r="K142" s="1063"/>
      <c r="L142" s="1063"/>
    </row>
    <row r="143" spans="1:12" ht="12" customHeight="1" x14ac:dyDescent="0.2">
      <c r="A143" s="295">
        <v>1981</v>
      </c>
      <c r="B143" s="382">
        <v>24751</v>
      </c>
      <c r="C143" s="382">
        <v>7748</v>
      </c>
      <c r="D143" s="382">
        <v>32499</v>
      </c>
      <c r="E143" s="382"/>
      <c r="F143" s="382">
        <v>38700</v>
      </c>
      <c r="G143" s="382">
        <v>21700</v>
      </c>
      <c r="H143" s="382">
        <v>60400</v>
      </c>
      <c r="I143" s="382"/>
      <c r="J143" s="384">
        <v>63451</v>
      </c>
      <c r="K143" s="384">
        <v>29448</v>
      </c>
      <c r="L143" s="384">
        <v>92899</v>
      </c>
    </row>
    <row r="144" spans="1:12" ht="12" customHeight="1" x14ac:dyDescent="0.2">
      <c r="A144" s="295">
        <v>1982</v>
      </c>
      <c r="B144" s="382">
        <v>57353</v>
      </c>
      <c r="C144" s="382">
        <v>30808</v>
      </c>
      <c r="D144" s="382">
        <v>88161</v>
      </c>
      <c r="E144" s="382"/>
      <c r="F144" s="382">
        <v>16015</v>
      </c>
      <c r="G144" s="382">
        <v>26100</v>
      </c>
      <c r="H144" s="382">
        <v>42115</v>
      </c>
      <c r="I144" s="382"/>
      <c r="J144" s="384">
        <v>73368</v>
      </c>
      <c r="K144" s="384">
        <v>56908</v>
      </c>
      <c r="L144" s="384">
        <v>130276</v>
      </c>
    </row>
    <row r="145" spans="1:12" ht="12" customHeight="1" x14ac:dyDescent="0.2">
      <c r="A145" s="295">
        <v>1983</v>
      </c>
      <c r="B145" s="382">
        <v>39321</v>
      </c>
      <c r="C145" s="382">
        <v>18289</v>
      </c>
      <c r="D145" s="382">
        <v>57610</v>
      </c>
      <c r="E145" s="382"/>
      <c r="F145" s="382">
        <v>12410</v>
      </c>
      <c r="G145" s="382">
        <v>12800</v>
      </c>
      <c r="H145" s="382">
        <v>25210</v>
      </c>
      <c r="I145" s="382"/>
      <c r="J145" s="384">
        <v>51731</v>
      </c>
      <c r="K145" s="384">
        <v>31089</v>
      </c>
      <c r="L145" s="384">
        <v>82820</v>
      </c>
    </row>
    <row r="146" spans="1:12" ht="12" customHeight="1" x14ac:dyDescent="0.2">
      <c r="A146" s="295">
        <v>1984</v>
      </c>
      <c r="B146" s="382">
        <v>42589</v>
      </c>
      <c r="C146" s="382">
        <v>15310</v>
      </c>
      <c r="D146" s="382">
        <v>57899</v>
      </c>
      <c r="E146" s="382"/>
      <c r="F146" s="382">
        <v>26310</v>
      </c>
      <c r="G146" s="382">
        <v>36100</v>
      </c>
      <c r="H146" s="382">
        <v>62410</v>
      </c>
      <c r="I146" s="382"/>
      <c r="J146" s="384">
        <v>68899</v>
      </c>
      <c r="K146" s="384">
        <v>51410</v>
      </c>
      <c r="L146" s="384">
        <v>120309</v>
      </c>
    </row>
    <row r="147" spans="1:12" ht="12" customHeight="1" x14ac:dyDescent="0.2">
      <c r="A147" s="295">
        <v>1985</v>
      </c>
      <c r="B147" s="382">
        <v>32684</v>
      </c>
      <c r="C147" s="382">
        <v>19396</v>
      </c>
      <c r="D147" s="382">
        <v>52080</v>
      </c>
      <c r="E147" s="382"/>
      <c r="F147" s="382">
        <v>8210</v>
      </c>
      <c r="G147" s="382">
        <v>14700</v>
      </c>
      <c r="H147" s="382">
        <v>22910</v>
      </c>
      <c r="I147" s="382"/>
      <c r="J147" s="384">
        <v>40894</v>
      </c>
      <c r="K147" s="384">
        <v>34096</v>
      </c>
      <c r="L147" s="384">
        <v>74990</v>
      </c>
    </row>
    <row r="148" spans="1:12" ht="12" customHeight="1" x14ac:dyDescent="0.2">
      <c r="A148" s="295">
        <v>1986</v>
      </c>
      <c r="B148" s="382">
        <v>71066</v>
      </c>
      <c r="C148" s="382">
        <v>36097</v>
      </c>
      <c r="D148" s="382">
        <v>107163</v>
      </c>
      <c r="E148" s="382"/>
      <c r="F148" s="382">
        <v>25265</v>
      </c>
      <c r="G148" s="382">
        <v>39400</v>
      </c>
      <c r="H148" s="382">
        <v>64665</v>
      </c>
      <c r="I148" s="382"/>
      <c r="J148" s="384">
        <v>96331</v>
      </c>
      <c r="K148" s="384">
        <v>75497</v>
      </c>
      <c r="L148" s="384">
        <v>171828</v>
      </c>
    </row>
    <row r="149" spans="1:12" ht="12" customHeight="1" x14ac:dyDescent="0.2">
      <c r="A149" s="295">
        <v>1987</v>
      </c>
      <c r="B149" s="382">
        <v>85673</v>
      </c>
      <c r="C149" s="382">
        <v>42254</v>
      </c>
      <c r="D149" s="382">
        <v>127927</v>
      </c>
      <c r="E149" s="382"/>
      <c r="F149" s="382">
        <v>10624</v>
      </c>
      <c r="G149" s="382">
        <v>17500</v>
      </c>
      <c r="H149" s="382">
        <v>28124</v>
      </c>
      <c r="I149" s="382"/>
      <c r="J149" s="384">
        <v>96297</v>
      </c>
      <c r="K149" s="384">
        <v>59754</v>
      </c>
      <c r="L149" s="384">
        <v>156051</v>
      </c>
    </row>
    <row r="150" spans="1:12" ht="12" customHeight="1" x14ac:dyDescent="0.2">
      <c r="A150" s="295">
        <v>1988</v>
      </c>
      <c r="B150" s="382">
        <v>9089</v>
      </c>
      <c r="C150" s="382">
        <v>3226</v>
      </c>
      <c r="D150" s="382">
        <v>12315</v>
      </c>
      <c r="E150" s="382"/>
      <c r="F150" s="382">
        <v>9827</v>
      </c>
      <c r="G150" s="382">
        <v>11300</v>
      </c>
      <c r="H150" s="382">
        <v>21127</v>
      </c>
      <c r="I150" s="382"/>
      <c r="J150" s="384">
        <v>18916</v>
      </c>
      <c r="K150" s="384">
        <v>14526</v>
      </c>
      <c r="L150" s="384">
        <v>33442</v>
      </c>
    </row>
    <row r="151" spans="1:12" ht="12" customHeight="1" x14ac:dyDescent="0.2">
      <c r="A151" s="295">
        <v>1989</v>
      </c>
      <c r="B151" s="382">
        <v>27233</v>
      </c>
      <c r="C151" s="382">
        <v>7756</v>
      </c>
      <c r="D151" s="382">
        <v>34989</v>
      </c>
      <c r="E151" s="382"/>
      <c r="F151" s="382">
        <v>19041</v>
      </c>
      <c r="G151" s="382">
        <v>14900</v>
      </c>
      <c r="H151" s="382">
        <v>33941</v>
      </c>
      <c r="I151" s="382"/>
      <c r="J151" s="384">
        <v>46274</v>
      </c>
      <c r="K151" s="384">
        <v>22656</v>
      </c>
      <c r="L151" s="384">
        <v>68930</v>
      </c>
    </row>
    <row r="152" spans="1:12" ht="12" customHeight="1" x14ac:dyDescent="0.2">
      <c r="A152" s="295">
        <v>1990</v>
      </c>
      <c r="B152" s="382">
        <v>35480</v>
      </c>
      <c r="C152" s="382">
        <v>5622</v>
      </c>
      <c r="D152" s="382">
        <v>41102</v>
      </c>
      <c r="E152" s="382"/>
      <c r="F152" s="382">
        <v>10739</v>
      </c>
      <c r="G152" s="382">
        <v>6600</v>
      </c>
      <c r="H152" s="382">
        <v>17339</v>
      </c>
      <c r="I152" s="382"/>
      <c r="J152" s="384">
        <v>46219</v>
      </c>
      <c r="K152" s="384">
        <v>12222</v>
      </c>
      <c r="L152" s="384">
        <v>58441</v>
      </c>
    </row>
    <row r="153" spans="1:12" ht="12" customHeight="1" x14ac:dyDescent="0.2">
      <c r="A153" s="146">
        <v>1991</v>
      </c>
      <c r="B153" s="382">
        <v>20871</v>
      </c>
      <c r="C153" s="382">
        <v>1101</v>
      </c>
      <c r="D153" s="382">
        <v>21972</v>
      </c>
      <c r="E153" s="382"/>
      <c r="F153" s="382">
        <v>6554</v>
      </c>
      <c r="G153" s="382">
        <v>12300</v>
      </c>
      <c r="H153" s="382">
        <v>18854</v>
      </c>
      <c r="I153" s="382"/>
      <c r="J153" s="384">
        <v>27425</v>
      </c>
      <c r="K153" s="384">
        <v>13401</v>
      </c>
      <c r="L153" s="384">
        <v>40826</v>
      </c>
    </row>
    <row r="154" spans="1:12" ht="12" customHeight="1" x14ac:dyDescent="0.2">
      <c r="A154" s="146">
        <v>1992</v>
      </c>
      <c r="B154" s="382">
        <v>3666</v>
      </c>
      <c r="C154" s="382">
        <v>397</v>
      </c>
      <c r="D154" s="382">
        <v>4063</v>
      </c>
      <c r="E154" s="382"/>
      <c r="F154" s="382">
        <v>5578</v>
      </c>
      <c r="G154" s="382">
        <v>19000</v>
      </c>
      <c r="H154" s="382">
        <v>24578</v>
      </c>
      <c r="I154" s="382"/>
      <c r="J154" s="384">
        <v>9244</v>
      </c>
      <c r="K154" s="384">
        <v>19397</v>
      </c>
      <c r="L154" s="384">
        <v>28641</v>
      </c>
    </row>
    <row r="155" spans="1:12" ht="12" customHeight="1" x14ac:dyDescent="0.2">
      <c r="A155" s="146">
        <v>1993</v>
      </c>
      <c r="B155" s="382">
        <v>2850</v>
      </c>
      <c r="C155" s="382">
        <v>426</v>
      </c>
      <c r="D155" s="382">
        <v>3276</v>
      </c>
      <c r="E155" s="382"/>
      <c r="F155" s="382">
        <v>12493</v>
      </c>
      <c r="G155" s="382">
        <v>21900</v>
      </c>
      <c r="H155" s="382">
        <v>34393</v>
      </c>
      <c r="I155" s="382"/>
      <c r="J155" s="384">
        <v>15343</v>
      </c>
      <c r="K155" s="384">
        <v>22326</v>
      </c>
      <c r="L155" s="384">
        <v>37669</v>
      </c>
    </row>
    <row r="156" spans="1:12" ht="12" customHeight="1" x14ac:dyDescent="0.2">
      <c r="A156" s="146">
        <v>1994</v>
      </c>
      <c r="B156" s="382">
        <v>31289</v>
      </c>
      <c r="C156" s="382">
        <v>259</v>
      </c>
      <c r="D156" s="382">
        <v>31548</v>
      </c>
      <c r="E156" s="382"/>
      <c r="F156" s="382">
        <v>24975</v>
      </c>
      <c r="G156" s="382">
        <v>55940</v>
      </c>
      <c r="H156" s="382">
        <v>80915</v>
      </c>
      <c r="I156" s="382"/>
      <c r="J156" s="384">
        <v>56264</v>
      </c>
      <c r="K156" s="384">
        <v>56199</v>
      </c>
      <c r="L156" s="384">
        <v>112463</v>
      </c>
    </row>
    <row r="157" spans="1:12" ht="12" customHeight="1" x14ac:dyDescent="0.2">
      <c r="A157" s="146">
        <v>1995</v>
      </c>
      <c r="B157" s="382">
        <v>9088</v>
      </c>
      <c r="C157" s="382">
        <v>89</v>
      </c>
      <c r="D157" s="382">
        <v>9177</v>
      </c>
      <c r="E157" s="382"/>
      <c r="F157" s="382">
        <v>25560</v>
      </c>
      <c r="G157" s="382">
        <v>39900</v>
      </c>
      <c r="H157" s="382">
        <v>65460</v>
      </c>
      <c r="I157" s="382"/>
      <c r="J157" s="384">
        <v>34648</v>
      </c>
      <c r="K157" s="384">
        <v>39989</v>
      </c>
      <c r="L157" s="384">
        <v>74637</v>
      </c>
    </row>
    <row r="158" spans="1:12" ht="12" customHeight="1" x14ac:dyDescent="0.2">
      <c r="A158" s="146">
        <v>1996</v>
      </c>
      <c r="B158" s="382">
        <v>4084</v>
      </c>
      <c r="C158" s="382">
        <v>119</v>
      </c>
      <c r="D158" s="382">
        <v>4203</v>
      </c>
      <c r="E158" s="382"/>
      <c r="F158" s="382">
        <v>27387</v>
      </c>
      <c r="G158" s="382">
        <v>37001</v>
      </c>
      <c r="H158" s="382">
        <v>64388</v>
      </c>
      <c r="I158" s="382"/>
      <c r="J158" s="384">
        <v>31471</v>
      </c>
      <c r="K158" s="384">
        <v>37120</v>
      </c>
      <c r="L158" s="114">
        <v>68591</v>
      </c>
    </row>
    <row r="159" spans="1:12" ht="12" customHeight="1" x14ac:dyDescent="0.2">
      <c r="A159" s="146">
        <v>1997</v>
      </c>
      <c r="B159" s="382">
        <v>4351</v>
      </c>
      <c r="C159" s="382">
        <v>5577</v>
      </c>
      <c r="D159" s="382">
        <v>9928</v>
      </c>
      <c r="E159" s="382"/>
      <c r="F159" s="382">
        <v>35296</v>
      </c>
      <c r="G159" s="382">
        <v>95762</v>
      </c>
      <c r="H159" s="382">
        <v>131058</v>
      </c>
      <c r="I159" s="382"/>
      <c r="J159" s="384">
        <v>40517</v>
      </c>
      <c r="K159" s="384">
        <v>101776</v>
      </c>
      <c r="L159" s="114">
        <v>142293</v>
      </c>
    </row>
    <row r="160" spans="1:12" ht="12" customHeight="1" x14ac:dyDescent="0.2">
      <c r="A160" s="146">
        <v>1998</v>
      </c>
      <c r="B160" s="382">
        <v>6386</v>
      </c>
      <c r="C160" s="382">
        <v>15586</v>
      </c>
      <c r="D160" s="382">
        <v>21972</v>
      </c>
      <c r="E160" s="382"/>
      <c r="F160" s="382">
        <v>13689</v>
      </c>
      <c r="G160" s="382">
        <v>100718</v>
      </c>
      <c r="H160" s="382">
        <v>114407</v>
      </c>
      <c r="I160" s="382"/>
      <c r="J160" s="384">
        <v>21492</v>
      </c>
      <c r="K160" s="384">
        <v>118499</v>
      </c>
      <c r="L160" s="114">
        <v>139991</v>
      </c>
    </row>
    <row r="161" spans="1:12" ht="12" customHeight="1" x14ac:dyDescent="0.2">
      <c r="A161" s="146">
        <v>1999</v>
      </c>
      <c r="B161" s="382">
        <v>3872</v>
      </c>
      <c r="C161" s="382">
        <v>1016</v>
      </c>
      <c r="D161" s="382">
        <v>4888</v>
      </c>
      <c r="E161" s="382"/>
      <c r="F161" s="382">
        <v>14080</v>
      </c>
      <c r="G161" s="382">
        <v>16430</v>
      </c>
      <c r="H161" s="382">
        <v>30510</v>
      </c>
      <c r="I161" s="382"/>
      <c r="J161" s="384">
        <v>18547</v>
      </c>
      <c r="K161" s="384">
        <v>17630</v>
      </c>
      <c r="L161" s="114">
        <v>36177</v>
      </c>
    </row>
    <row r="162" spans="1:12" ht="12" customHeight="1" x14ac:dyDescent="0.2">
      <c r="A162" s="146">
        <v>2000</v>
      </c>
      <c r="B162" s="382">
        <v>11170</v>
      </c>
      <c r="C162" s="382">
        <v>11888</v>
      </c>
      <c r="D162" s="382">
        <v>23058</v>
      </c>
      <c r="E162" s="382"/>
      <c r="F162" s="382">
        <v>24934</v>
      </c>
      <c r="G162" s="382">
        <v>27094</v>
      </c>
      <c r="H162" s="382">
        <v>52028</v>
      </c>
      <c r="I162" s="382"/>
      <c r="J162" s="384">
        <v>38592</v>
      </c>
      <c r="K162" s="384">
        <v>39740</v>
      </c>
      <c r="L162" s="114">
        <v>78332</v>
      </c>
    </row>
    <row r="163" spans="1:12" ht="12" customHeight="1" x14ac:dyDescent="0.2">
      <c r="A163" s="146">
        <v>2001</v>
      </c>
      <c r="B163" s="382">
        <v>10320</v>
      </c>
      <c r="C163" s="382">
        <v>10342</v>
      </c>
      <c r="D163" s="382">
        <v>20662</v>
      </c>
      <c r="E163" s="382"/>
      <c r="F163" s="382">
        <v>39237</v>
      </c>
      <c r="G163" s="382">
        <v>94579</v>
      </c>
      <c r="H163" s="382">
        <v>133816</v>
      </c>
      <c r="I163" s="382"/>
      <c r="J163" s="384">
        <v>68478</v>
      </c>
      <c r="K163" s="384">
        <v>110005</v>
      </c>
      <c r="L163" s="114">
        <v>178483</v>
      </c>
    </row>
    <row r="164" spans="1:12" ht="12" customHeight="1" x14ac:dyDescent="0.2">
      <c r="A164" s="146">
        <v>2002</v>
      </c>
      <c r="B164" s="382">
        <v>9759</v>
      </c>
      <c r="C164" s="382">
        <v>8382</v>
      </c>
      <c r="D164" s="382">
        <v>18141</v>
      </c>
      <c r="E164" s="382"/>
      <c r="F164" s="382">
        <v>39330</v>
      </c>
      <c r="G164" s="382">
        <v>69296</v>
      </c>
      <c r="H164" s="382">
        <v>108626</v>
      </c>
      <c r="I164" s="382"/>
      <c r="J164" s="384">
        <v>58795</v>
      </c>
      <c r="K164" s="384">
        <v>81031</v>
      </c>
      <c r="L164" s="114">
        <v>139826</v>
      </c>
    </row>
    <row r="165" spans="1:12" ht="12" customHeight="1" x14ac:dyDescent="0.2">
      <c r="A165" s="146">
        <v>2003</v>
      </c>
      <c r="B165" s="114">
        <v>10810</v>
      </c>
      <c r="C165" s="114">
        <v>21397</v>
      </c>
      <c r="D165" s="382">
        <v>32207</v>
      </c>
      <c r="E165" s="382"/>
      <c r="F165" s="382">
        <v>34297</v>
      </c>
      <c r="G165" s="382">
        <v>172000</v>
      </c>
      <c r="H165" s="382">
        <v>206297</v>
      </c>
      <c r="I165" s="382"/>
      <c r="J165" s="384">
        <v>52530</v>
      </c>
      <c r="K165" s="384">
        <v>197986</v>
      </c>
      <c r="L165" s="114">
        <v>250516</v>
      </c>
    </row>
    <row r="166" spans="1:12" ht="12" customHeight="1" x14ac:dyDescent="0.2">
      <c r="A166" s="146">
        <v>2004</v>
      </c>
      <c r="B166" s="114">
        <v>24490</v>
      </c>
      <c r="C166" s="114">
        <v>61083</v>
      </c>
      <c r="D166" s="382">
        <v>85573</v>
      </c>
      <c r="E166" s="114"/>
      <c r="F166" s="114">
        <v>28472</v>
      </c>
      <c r="G166" s="114">
        <v>145879</v>
      </c>
      <c r="H166" s="382">
        <v>174351</v>
      </c>
      <c r="I166" s="114"/>
      <c r="J166" s="384">
        <v>60880</v>
      </c>
      <c r="K166" s="384">
        <v>214062</v>
      </c>
      <c r="L166" s="114">
        <v>274942</v>
      </c>
    </row>
    <row r="167" spans="1:12" ht="12" customHeight="1" x14ac:dyDescent="0.2">
      <c r="A167" s="146">
        <v>2005</v>
      </c>
      <c r="B167" s="114">
        <v>49830</v>
      </c>
      <c r="C167" s="114">
        <v>10040</v>
      </c>
      <c r="D167" s="382">
        <v>59870</v>
      </c>
      <c r="E167" s="114"/>
      <c r="F167" s="114">
        <v>34850</v>
      </c>
      <c r="G167" s="114">
        <v>37503</v>
      </c>
      <c r="H167" s="382">
        <v>72353</v>
      </c>
      <c r="I167" s="114"/>
      <c r="J167" s="384">
        <v>93783</v>
      </c>
      <c r="K167" s="384">
        <v>50821</v>
      </c>
      <c r="L167" s="114">
        <v>144604</v>
      </c>
    </row>
    <row r="168" spans="1:12" ht="12" customHeight="1" x14ac:dyDescent="0.2">
      <c r="A168" s="146">
        <v>2006</v>
      </c>
      <c r="B168" s="114">
        <v>42053</v>
      </c>
      <c r="C168" s="114">
        <v>20204</v>
      </c>
      <c r="D168" s="382">
        <v>62257</v>
      </c>
      <c r="E168" s="114"/>
      <c r="F168" s="114">
        <v>4586</v>
      </c>
      <c r="G168" s="114">
        <v>13269</v>
      </c>
      <c r="H168" s="382">
        <v>17855</v>
      </c>
      <c r="I168" s="114"/>
      <c r="J168" s="384">
        <v>49714</v>
      </c>
      <c r="K168" s="384">
        <v>36030</v>
      </c>
      <c r="L168" s="114">
        <v>85744</v>
      </c>
    </row>
    <row r="169" spans="1:12" ht="12" customHeight="1" x14ac:dyDescent="0.2">
      <c r="A169" s="146">
        <v>2007</v>
      </c>
      <c r="B169" s="114">
        <v>30938</v>
      </c>
      <c r="C169" s="114">
        <v>17169</v>
      </c>
      <c r="D169" s="382">
        <v>48107</v>
      </c>
      <c r="E169" s="114"/>
      <c r="F169" s="114">
        <v>16410</v>
      </c>
      <c r="G169" s="114">
        <v>46347</v>
      </c>
      <c r="H169" s="382">
        <v>62757</v>
      </c>
      <c r="I169" s="114"/>
      <c r="J169" s="384">
        <v>49991</v>
      </c>
      <c r="K169" s="384">
        <v>65772</v>
      </c>
      <c r="L169" s="114">
        <v>115763</v>
      </c>
    </row>
    <row r="170" spans="1:12" ht="12" customHeight="1" x14ac:dyDescent="0.2">
      <c r="A170" s="146">
        <v>2008</v>
      </c>
      <c r="B170" s="114">
        <v>32331</v>
      </c>
      <c r="C170" s="114">
        <v>5441</v>
      </c>
      <c r="D170" s="114">
        <v>37772</v>
      </c>
      <c r="E170" s="114"/>
      <c r="F170" s="114">
        <v>8382</v>
      </c>
      <c r="G170" s="114">
        <v>11516</v>
      </c>
      <c r="H170" s="114">
        <v>19898</v>
      </c>
      <c r="I170" s="114"/>
      <c r="J170" s="384">
        <v>43736</v>
      </c>
      <c r="K170" s="384">
        <v>18399</v>
      </c>
      <c r="L170" s="114">
        <v>62135</v>
      </c>
    </row>
    <row r="171" spans="1:12" ht="12" customHeight="1" x14ac:dyDescent="0.2">
      <c r="A171" s="146">
        <v>2009</v>
      </c>
      <c r="B171" s="114">
        <v>48505</v>
      </c>
      <c r="C171" s="114">
        <v>10720</v>
      </c>
      <c r="D171" s="114">
        <v>59225</v>
      </c>
      <c r="E171" s="114"/>
      <c r="F171" s="114">
        <v>14312</v>
      </c>
      <c r="G171" s="114">
        <v>26961</v>
      </c>
      <c r="H171" s="114">
        <v>41273</v>
      </c>
      <c r="I171" s="114"/>
      <c r="J171" s="114">
        <v>67224</v>
      </c>
      <c r="K171" s="114">
        <v>39328</v>
      </c>
      <c r="L171" s="114">
        <v>106552</v>
      </c>
    </row>
    <row r="172" spans="1:12" ht="12" customHeight="1" x14ac:dyDescent="0.2">
      <c r="A172" s="146">
        <v>2010</v>
      </c>
      <c r="B172" s="114">
        <v>33915</v>
      </c>
      <c r="C172" s="114">
        <v>3856</v>
      </c>
      <c r="D172" s="114">
        <v>37771</v>
      </c>
      <c r="E172" s="114"/>
      <c r="F172" s="114">
        <v>9482</v>
      </c>
      <c r="G172" s="114">
        <v>4197</v>
      </c>
      <c r="H172" s="114">
        <v>13679</v>
      </c>
      <c r="I172" s="114"/>
      <c r="J172" s="114">
        <v>46660</v>
      </c>
      <c r="K172" s="114">
        <v>9256</v>
      </c>
      <c r="L172" s="114">
        <v>55916</v>
      </c>
    </row>
    <row r="173" spans="1:12" ht="12" customHeight="1" x14ac:dyDescent="0.2">
      <c r="A173" s="146">
        <v>2011</v>
      </c>
      <c r="B173" s="114">
        <v>58757</v>
      </c>
      <c r="C173" s="114">
        <v>15735</v>
      </c>
      <c r="D173" s="114">
        <v>74492</v>
      </c>
      <c r="E173" s="114"/>
      <c r="F173" s="114">
        <v>20586</v>
      </c>
      <c r="G173" s="114">
        <v>24389</v>
      </c>
      <c r="H173" s="114">
        <v>44975</v>
      </c>
      <c r="I173" s="114"/>
      <c r="J173" s="114">
        <v>87819</v>
      </c>
      <c r="K173" s="114">
        <v>42405</v>
      </c>
      <c r="L173" s="114">
        <v>130224</v>
      </c>
    </row>
    <row r="174" spans="1:12" ht="12" customHeight="1" x14ac:dyDescent="0.2">
      <c r="A174" s="146">
        <v>2012</v>
      </c>
      <c r="B174" s="114">
        <v>63078</v>
      </c>
      <c r="C174" s="114">
        <v>28341</v>
      </c>
      <c r="D174" s="114">
        <v>91419</v>
      </c>
      <c r="E174" s="114"/>
      <c r="F174" s="114">
        <v>16900</v>
      </c>
      <c r="G174" s="114">
        <v>45921</v>
      </c>
      <c r="H174" s="114">
        <v>62821</v>
      </c>
      <c r="I174" s="114"/>
      <c r="J174" s="114">
        <v>87946</v>
      </c>
      <c r="K174" s="114">
        <v>77378</v>
      </c>
      <c r="L174" s="114">
        <v>165324</v>
      </c>
    </row>
    <row r="175" spans="1:12" ht="12" customHeight="1" x14ac:dyDescent="0.2">
      <c r="A175" s="146">
        <v>2013</v>
      </c>
      <c r="B175" s="114">
        <v>35929</v>
      </c>
      <c r="C175" s="114">
        <v>6886</v>
      </c>
      <c r="D175" s="114">
        <v>42815</v>
      </c>
      <c r="E175" s="114"/>
      <c r="F175" s="114">
        <v>18255</v>
      </c>
      <c r="G175" s="114">
        <v>16064</v>
      </c>
      <c r="H175" s="114">
        <v>34319</v>
      </c>
      <c r="I175" s="114"/>
      <c r="J175" s="114">
        <v>59942</v>
      </c>
      <c r="K175" s="114">
        <v>24277</v>
      </c>
      <c r="L175" s="114">
        <v>84219</v>
      </c>
    </row>
    <row r="176" spans="1:12" ht="12" customHeight="1" x14ac:dyDescent="0.2">
      <c r="A176" s="146">
        <v>2014</v>
      </c>
      <c r="B176" s="114">
        <v>8020</v>
      </c>
      <c r="C176" s="114">
        <v>16181</v>
      </c>
      <c r="D176" s="114">
        <v>24201</v>
      </c>
      <c r="E176" s="114"/>
      <c r="F176" s="114">
        <v>7066</v>
      </c>
      <c r="G176" s="114">
        <v>26787</v>
      </c>
      <c r="H176" s="114">
        <v>33853</v>
      </c>
      <c r="I176" s="114"/>
      <c r="J176" s="114">
        <v>16865</v>
      </c>
      <c r="K176" s="114">
        <v>44694</v>
      </c>
      <c r="L176" s="114">
        <v>61559</v>
      </c>
    </row>
    <row r="177" spans="1:12" ht="12" customHeight="1" x14ac:dyDescent="0.2">
      <c r="A177" s="776">
        <v>2015</v>
      </c>
      <c r="B177" s="114">
        <v>4755</v>
      </c>
      <c r="C177" s="114">
        <v>3303</v>
      </c>
      <c r="D177" s="114">
        <v>8058</v>
      </c>
      <c r="E177" s="114"/>
      <c r="F177" s="114">
        <v>9593</v>
      </c>
      <c r="G177" s="114">
        <v>26926</v>
      </c>
      <c r="H177" s="114">
        <v>36519</v>
      </c>
      <c r="I177" s="114" t="s">
        <v>310</v>
      </c>
      <c r="J177" s="114">
        <v>16498</v>
      </c>
      <c r="K177" s="114">
        <v>31213</v>
      </c>
      <c r="L177" s="114">
        <v>47711</v>
      </c>
    </row>
    <row r="178" spans="1:12" ht="12" customHeight="1" x14ac:dyDescent="0.2">
      <c r="A178" s="776">
        <v>2016</v>
      </c>
      <c r="B178" s="114">
        <v>45692</v>
      </c>
      <c r="C178" s="114">
        <v>6079</v>
      </c>
      <c r="D178" s="114">
        <v>51771</v>
      </c>
      <c r="E178" s="114"/>
      <c r="F178" s="114">
        <v>17301</v>
      </c>
      <c r="G178" s="114">
        <v>24313</v>
      </c>
      <c r="H178" s="114">
        <v>41614</v>
      </c>
      <c r="I178" s="114"/>
      <c r="J178" s="114">
        <v>68537</v>
      </c>
      <c r="K178" s="114">
        <v>31729</v>
      </c>
      <c r="L178" s="114">
        <v>100266</v>
      </c>
    </row>
    <row r="179" spans="1:12" ht="12" customHeight="1" x14ac:dyDescent="0.2">
      <c r="A179" s="90">
        <v>2017</v>
      </c>
      <c r="B179" s="114">
        <v>35070</v>
      </c>
      <c r="C179" s="114">
        <v>5276</v>
      </c>
      <c r="D179" s="114">
        <v>40346</v>
      </c>
      <c r="E179" s="114"/>
      <c r="F179" s="114">
        <v>15396</v>
      </c>
      <c r="G179" s="114">
        <v>23871</v>
      </c>
      <c r="H179" s="114">
        <v>39267</v>
      </c>
      <c r="I179" s="114"/>
      <c r="J179" s="114">
        <v>54251</v>
      </c>
      <c r="K179" s="114">
        <v>30280</v>
      </c>
      <c r="L179" s="114">
        <v>84531</v>
      </c>
    </row>
    <row r="180" spans="1:12" ht="12" customHeight="1" x14ac:dyDescent="0.2">
      <c r="A180" s="90" t="s">
        <v>869</v>
      </c>
      <c r="B180" s="114">
        <v>30208</v>
      </c>
      <c r="C180" s="114">
        <v>4428</v>
      </c>
      <c r="D180" s="114">
        <v>34636</v>
      </c>
      <c r="E180" s="114"/>
      <c r="F180" s="114">
        <v>8596</v>
      </c>
      <c r="G180" s="114">
        <v>7512</v>
      </c>
      <c r="H180" s="114">
        <v>16108</v>
      </c>
      <c r="I180" s="114"/>
      <c r="J180" s="114">
        <v>41851</v>
      </c>
      <c r="K180" s="114">
        <v>12086</v>
      </c>
      <c r="L180" s="114">
        <v>53937</v>
      </c>
    </row>
    <row r="181" spans="1:12" ht="12" customHeight="1" x14ac:dyDescent="0.2">
      <c r="A181" s="90" t="s">
        <v>870</v>
      </c>
      <c r="B181" s="114">
        <v>6029</v>
      </c>
      <c r="C181" s="114">
        <v>2100</v>
      </c>
      <c r="D181" s="114">
        <v>8129</v>
      </c>
      <c r="E181" s="114"/>
      <c r="F181" s="114">
        <v>12939</v>
      </c>
      <c r="G181" s="114">
        <v>7884</v>
      </c>
      <c r="H181" s="114">
        <v>20823</v>
      </c>
      <c r="I181" s="114"/>
      <c r="J181" s="114">
        <v>21387</v>
      </c>
      <c r="K181" s="114">
        <v>10428</v>
      </c>
      <c r="L181" s="114">
        <v>31815</v>
      </c>
    </row>
    <row r="182" spans="1:12" ht="12" customHeight="1" x14ac:dyDescent="0.2">
      <c r="A182" s="90" t="s">
        <v>871</v>
      </c>
      <c r="B182" s="114">
        <v>19206</v>
      </c>
      <c r="C182" s="114">
        <v>1702</v>
      </c>
      <c r="D182" s="114">
        <v>21019</v>
      </c>
      <c r="E182" s="114"/>
      <c r="F182" s="114">
        <v>20488</v>
      </c>
      <c r="G182" s="114">
        <v>16832</v>
      </c>
      <c r="H182" s="114">
        <v>37320</v>
      </c>
      <c r="I182" s="114"/>
      <c r="J182" s="114">
        <v>45079</v>
      </c>
      <c r="K182" s="114">
        <v>19651</v>
      </c>
      <c r="L182" s="114">
        <v>64730</v>
      </c>
    </row>
    <row r="183" spans="1:12" ht="12" customHeight="1" x14ac:dyDescent="0.2">
      <c r="A183" s="90" t="s">
        <v>872</v>
      </c>
      <c r="B183" s="114">
        <v>15600</v>
      </c>
      <c r="C183" s="114">
        <v>3230</v>
      </c>
      <c r="D183" s="114">
        <v>18830</v>
      </c>
      <c r="E183" s="114"/>
      <c r="F183" s="114">
        <v>34524</v>
      </c>
      <c r="G183" s="114">
        <v>34388</v>
      </c>
      <c r="H183" s="114">
        <v>68912</v>
      </c>
      <c r="I183" s="114"/>
      <c r="J183" s="114">
        <v>59132</v>
      </c>
      <c r="K183" s="114">
        <v>39266</v>
      </c>
      <c r="L183" s="114">
        <v>98398</v>
      </c>
    </row>
    <row r="184" spans="1:12" ht="12" customHeight="1" x14ac:dyDescent="0.2">
      <c r="A184" s="90" t="s">
        <v>873</v>
      </c>
      <c r="B184" s="114">
        <v>31192</v>
      </c>
      <c r="C184" s="114">
        <v>4826</v>
      </c>
      <c r="D184" s="114">
        <v>36018</v>
      </c>
      <c r="E184" s="114"/>
      <c r="F184" s="114">
        <v>19878</v>
      </c>
      <c r="G184" s="114">
        <v>9192</v>
      </c>
      <c r="H184" s="114">
        <v>29070</v>
      </c>
      <c r="I184" s="114"/>
      <c r="J184" s="114">
        <v>57807</v>
      </c>
      <c r="K184" s="114">
        <v>15083</v>
      </c>
      <c r="L184" s="114">
        <v>72890</v>
      </c>
    </row>
    <row r="185" spans="1:12" ht="12" customHeight="1" x14ac:dyDescent="0.2">
      <c r="A185" s="90">
        <v>2023</v>
      </c>
      <c r="B185" s="114" t="s">
        <v>310</v>
      </c>
      <c r="C185" s="114" t="s">
        <v>310</v>
      </c>
      <c r="D185" s="114" t="s">
        <v>310</v>
      </c>
      <c r="E185" s="114"/>
      <c r="F185" s="114" t="s">
        <v>310</v>
      </c>
      <c r="G185" s="114" t="s">
        <v>310</v>
      </c>
      <c r="H185" s="114" t="s">
        <v>310</v>
      </c>
      <c r="I185" s="114"/>
      <c r="J185" s="114" t="s">
        <v>310</v>
      </c>
      <c r="K185" s="114" t="s">
        <v>310</v>
      </c>
      <c r="L185" s="114" t="s">
        <v>310</v>
      </c>
    </row>
    <row r="186" spans="1:12" ht="12" customHeight="1" x14ac:dyDescent="0.2">
      <c r="A186" s="27" t="s">
        <v>874</v>
      </c>
      <c r="B186" s="131"/>
      <c r="C186" s="131"/>
      <c r="D186" s="131"/>
      <c r="E186" s="131"/>
      <c r="F186" s="131"/>
      <c r="G186" s="213" t="s">
        <v>878</v>
      </c>
      <c r="H186" s="131"/>
      <c r="I186" s="131"/>
      <c r="J186" s="131"/>
      <c r="K186" s="131"/>
      <c r="L186" s="131"/>
    </row>
    <row r="188" spans="1:12" ht="12" customHeight="1" x14ac:dyDescent="0.2">
      <c r="A188" s="1063" t="s">
        <v>879</v>
      </c>
      <c r="B188" s="1063"/>
      <c r="C188" s="1063"/>
      <c r="D188" s="1063"/>
      <c r="E188" s="1063"/>
      <c r="F188" s="1063"/>
      <c r="G188" s="1063"/>
      <c r="H188" s="1063"/>
      <c r="I188" s="1063"/>
      <c r="J188" s="1063"/>
      <c r="K188" s="1063"/>
      <c r="L188" s="1063"/>
    </row>
    <row r="189" spans="1:12" ht="12" customHeight="1" x14ac:dyDescent="0.2">
      <c r="A189" s="295">
        <v>1981</v>
      </c>
      <c r="B189" s="382">
        <v>9614</v>
      </c>
      <c r="C189" s="382">
        <v>16023</v>
      </c>
      <c r="D189" s="382">
        <v>25637</v>
      </c>
      <c r="E189" s="382"/>
      <c r="F189" s="382">
        <v>5400</v>
      </c>
      <c r="G189" s="382">
        <v>9000</v>
      </c>
      <c r="H189" s="382">
        <v>14400</v>
      </c>
      <c r="I189" s="382"/>
      <c r="J189" s="384">
        <v>15014</v>
      </c>
      <c r="K189" s="384">
        <v>25023</v>
      </c>
      <c r="L189" s="114">
        <v>40037</v>
      </c>
    </row>
    <row r="190" spans="1:12" ht="12" customHeight="1" x14ac:dyDescent="0.2">
      <c r="A190" s="295">
        <v>1982</v>
      </c>
      <c r="B190" s="382">
        <v>0</v>
      </c>
      <c r="C190" s="382">
        <v>8010</v>
      </c>
      <c r="D190" s="382">
        <v>8010</v>
      </c>
      <c r="E190" s="382"/>
      <c r="F190" s="382">
        <v>0</v>
      </c>
      <c r="G190" s="382">
        <v>9000</v>
      </c>
      <c r="H190" s="382">
        <v>9000</v>
      </c>
      <c r="I190" s="382"/>
      <c r="J190" s="384">
        <v>0</v>
      </c>
      <c r="K190" s="384">
        <v>17010</v>
      </c>
      <c r="L190" s="114">
        <v>17010</v>
      </c>
    </row>
    <row r="191" spans="1:12" ht="12" customHeight="1" x14ac:dyDescent="0.2">
      <c r="A191" s="295">
        <v>1983</v>
      </c>
      <c r="B191" s="382">
        <v>0</v>
      </c>
      <c r="C191" s="382">
        <v>5852</v>
      </c>
      <c r="D191" s="382">
        <v>5852</v>
      </c>
      <c r="E191" s="382"/>
      <c r="F191" s="382">
        <v>0</v>
      </c>
      <c r="G191" s="382">
        <v>15000</v>
      </c>
      <c r="H191" s="382">
        <v>15000</v>
      </c>
      <c r="I191" s="382"/>
      <c r="J191" s="384">
        <v>0</v>
      </c>
      <c r="K191" s="384">
        <v>20852</v>
      </c>
      <c r="L191" s="114">
        <v>20852</v>
      </c>
    </row>
    <row r="192" spans="1:12" ht="12" customHeight="1" x14ac:dyDescent="0.2">
      <c r="A192" s="295">
        <v>1984</v>
      </c>
      <c r="B192" s="382">
        <v>0</v>
      </c>
      <c r="C192" s="382">
        <v>8067</v>
      </c>
      <c r="D192" s="382">
        <v>8067</v>
      </c>
      <c r="E192" s="382"/>
      <c r="F192" s="382">
        <v>0</v>
      </c>
      <c r="G192" s="382">
        <v>18000</v>
      </c>
      <c r="H192" s="382">
        <v>18000</v>
      </c>
      <c r="I192" s="382"/>
      <c r="J192" s="384">
        <v>0</v>
      </c>
      <c r="K192" s="384">
        <v>26067</v>
      </c>
      <c r="L192" s="114">
        <v>26067</v>
      </c>
    </row>
    <row r="193" spans="1:12" ht="12" customHeight="1" x14ac:dyDescent="0.2">
      <c r="A193" s="295">
        <v>1985</v>
      </c>
      <c r="B193" s="382">
        <v>0</v>
      </c>
      <c r="C193" s="382">
        <v>17119</v>
      </c>
      <c r="D193" s="382">
        <v>17119</v>
      </c>
      <c r="E193" s="382"/>
      <c r="F193" s="382">
        <v>0</v>
      </c>
      <c r="G193" s="382">
        <v>15000</v>
      </c>
      <c r="H193" s="382">
        <v>15000</v>
      </c>
      <c r="I193" s="382"/>
      <c r="J193" s="384">
        <v>0</v>
      </c>
      <c r="K193" s="384">
        <v>32119</v>
      </c>
      <c r="L193" s="114">
        <v>32119</v>
      </c>
    </row>
    <row r="194" spans="1:12" ht="12" customHeight="1" x14ac:dyDescent="0.2">
      <c r="A194" s="295">
        <v>1986</v>
      </c>
      <c r="B194" s="382">
        <v>0</v>
      </c>
      <c r="C194" s="382">
        <v>24671</v>
      </c>
      <c r="D194" s="382">
        <v>24671</v>
      </c>
      <c r="E194" s="382"/>
      <c r="F194" s="382">
        <v>0</v>
      </c>
      <c r="G194" s="382">
        <v>23000</v>
      </c>
      <c r="H194" s="382">
        <v>23000</v>
      </c>
      <c r="I194" s="382"/>
      <c r="J194" s="384">
        <v>0</v>
      </c>
      <c r="K194" s="384">
        <v>47671</v>
      </c>
      <c r="L194" s="114">
        <v>47671</v>
      </c>
    </row>
    <row r="195" spans="1:12" ht="12" customHeight="1" x14ac:dyDescent="0.2">
      <c r="A195" s="295">
        <v>1987</v>
      </c>
      <c r="B195" s="382">
        <v>0</v>
      </c>
      <c r="C195" s="382">
        <v>28930</v>
      </c>
      <c r="D195" s="382">
        <v>28930</v>
      </c>
      <c r="E195" s="382"/>
      <c r="F195" s="382">
        <v>0</v>
      </c>
      <c r="G195" s="382">
        <v>16000</v>
      </c>
      <c r="H195" s="382">
        <v>16000</v>
      </c>
      <c r="I195" s="382"/>
      <c r="J195" s="384">
        <v>0</v>
      </c>
      <c r="K195" s="384">
        <v>44930</v>
      </c>
      <c r="L195" s="114">
        <v>44930</v>
      </c>
    </row>
    <row r="196" spans="1:12" ht="12" customHeight="1" x14ac:dyDescent="0.2">
      <c r="A196" s="295">
        <v>1988</v>
      </c>
      <c r="B196" s="382">
        <v>0</v>
      </c>
      <c r="C196" s="382">
        <v>16603</v>
      </c>
      <c r="D196" s="382">
        <v>16603</v>
      </c>
      <c r="E196" s="382"/>
      <c r="F196" s="382">
        <v>0</v>
      </c>
      <c r="G196" s="382">
        <v>18000</v>
      </c>
      <c r="H196" s="382">
        <v>18000</v>
      </c>
      <c r="I196" s="382"/>
      <c r="J196" s="384">
        <v>0</v>
      </c>
      <c r="K196" s="384">
        <v>34603</v>
      </c>
      <c r="L196" s="114">
        <v>34603</v>
      </c>
    </row>
    <row r="197" spans="1:12" ht="12" customHeight="1" x14ac:dyDescent="0.2">
      <c r="A197" s="295">
        <v>1989</v>
      </c>
      <c r="B197" s="382">
        <v>0</v>
      </c>
      <c r="C197" s="382">
        <v>6663</v>
      </c>
      <c r="D197" s="382">
        <v>6663</v>
      </c>
      <c r="E197" s="382"/>
      <c r="F197" s="382">
        <v>0</v>
      </c>
      <c r="G197" s="382">
        <v>6000</v>
      </c>
      <c r="H197" s="382">
        <v>6000</v>
      </c>
      <c r="I197" s="382"/>
      <c r="J197" s="384">
        <v>0</v>
      </c>
      <c r="K197" s="384">
        <v>12663</v>
      </c>
      <c r="L197" s="114">
        <v>12663</v>
      </c>
    </row>
    <row r="198" spans="1:12" ht="12" customHeight="1" x14ac:dyDescent="0.2">
      <c r="A198" s="295">
        <v>1990</v>
      </c>
      <c r="B198" s="382">
        <v>0</v>
      </c>
      <c r="C198" s="382">
        <v>17790</v>
      </c>
      <c r="D198" s="382">
        <v>17790</v>
      </c>
      <c r="E198" s="382"/>
      <c r="F198" s="382">
        <v>0</v>
      </c>
      <c r="G198" s="382">
        <v>15000</v>
      </c>
      <c r="H198" s="382">
        <v>15000</v>
      </c>
      <c r="I198" s="382"/>
      <c r="J198" s="384">
        <v>0</v>
      </c>
      <c r="K198" s="384">
        <v>32790</v>
      </c>
      <c r="L198" s="114">
        <v>32790</v>
      </c>
    </row>
    <row r="199" spans="1:12" ht="12" customHeight="1" x14ac:dyDescent="0.2">
      <c r="A199" s="146">
        <v>1991</v>
      </c>
      <c r="B199" s="382">
        <v>116</v>
      </c>
      <c r="C199" s="382">
        <v>6632</v>
      </c>
      <c r="D199" s="382">
        <v>6748</v>
      </c>
      <c r="E199" s="382"/>
      <c r="F199" s="382">
        <v>70</v>
      </c>
      <c r="G199" s="382">
        <v>4000</v>
      </c>
      <c r="H199" s="382">
        <v>4070</v>
      </c>
      <c r="I199" s="382"/>
      <c r="J199" s="384">
        <v>186</v>
      </c>
      <c r="K199" s="384">
        <v>10632</v>
      </c>
      <c r="L199" s="114">
        <v>10818</v>
      </c>
    </row>
    <row r="200" spans="1:12" ht="12" customHeight="1" x14ac:dyDescent="0.2">
      <c r="A200" s="146">
        <v>1992</v>
      </c>
      <c r="B200" s="382">
        <v>10</v>
      </c>
      <c r="C200" s="382">
        <v>5645</v>
      </c>
      <c r="D200" s="382">
        <v>5655</v>
      </c>
      <c r="E200" s="382"/>
      <c r="F200" s="382">
        <v>23</v>
      </c>
      <c r="G200" s="382">
        <v>12500</v>
      </c>
      <c r="H200" s="382">
        <v>12523</v>
      </c>
      <c r="I200" s="382"/>
      <c r="J200" s="384">
        <v>33</v>
      </c>
      <c r="K200" s="384">
        <v>18145</v>
      </c>
      <c r="L200" s="114">
        <v>18178</v>
      </c>
    </row>
    <row r="201" spans="1:12" ht="12" customHeight="1" x14ac:dyDescent="0.2">
      <c r="A201" s="146">
        <v>1993</v>
      </c>
      <c r="B201" s="382">
        <v>6</v>
      </c>
      <c r="C201" s="382">
        <v>350</v>
      </c>
      <c r="D201" s="382">
        <v>356</v>
      </c>
      <c r="E201" s="382"/>
      <c r="F201" s="382">
        <v>134</v>
      </c>
      <c r="G201" s="382">
        <v>8800</v>
      </c>
      <c r="H201" s="382">
        <v>8934</v>
      </c>
      <c r="I201" s="382"/>
      <c r="J201" s="384">
        <v>140</v>
      </c>
      <c r="K201" s="384">
        <v>9150</v>
      </c>
      <c r="L201" s="114">
        <v>9290</v>
      </c>
    </row>
    <row r="202" spans="1:12" ht="12" customHeight="1" x14ac:dyDescent="0.2">
      <c r="A202" s="146">
        <v>1994</v>
      </c>
      <c r="B202" s="382">
        <v>0</v>
      </c>
      <c r="C202" s="382">
        <v>0</v>
      </c>
      <c r="D202" s="382">
        <v>0</v>
      </c>
      <c r="E202" s="382"/>
      <c r="F202" s="382">
        <v>262</v>
      </c>
      <c r="G202" s="382">
        <v>25600</v>
      </c>
      <c r="H202" s="382">
        <v>25862</v>
      </c>
      <c r="I202" s="382"/>
      <c r="J202" s="384">
        <v>262</v>
      </c>
      <c r="K202" s="384">
        <v>25600</v>
      </c>
      <c r="L202" s="114">
        <v>25862</v>
      </c>
    </row>
    <row r="203" spans="1:12" ht="12" customHeight="1" x14ac:dyDescent="0.2">
      <c r="A203" s="146">
        <v>1995</v>
      </c>
      <c r="B203" s="382">
        <v>7</v>
      </c>
      <c r="C203" s="382">
        <v>2434</v>
      </c>
      <c r="D203" s="382">
        <v>2441</v>
      </c>
      <c r="E203" s="382"/>
      <c r="F203" s="382">
        <v>50</v>
      </c>
      <c r="G203" s="382">
        <v>17700</v>
      </c>
      <c r="H203" s="382">
        <v>17750</v>
      </c>
      <c r="I203" s="382"/>
      <c r="J203" s="384">
        <v>57</v>
      </c>
      <c r="K203" s="384">
        <v>20134</v>
      </c>
      <c r="L203" s="114">
        <v>20191</v>
      </c>
    </row>
    <row r="204" spans="1:12" ht="12" customHeight="1" x14ac:dyDescent="0.2">
      <c r="A204" s="146">
        <v>1996</v>
      </c>
      <c r="B204" s="382">
        <v>1</v>
      </c>
      <c r="C204" s="382">
        <v>850</v>
      </c>
      <c r="D204" s="382">
        <v>851</v>
      </c>
      <c r="E204" s="382"/>
      <c r="F204" s="382">
        <v>6</v>
      </c>
      <c r="G204" s="382">
        <v>9200</v>
      </c>
      <c r="H204" s="382">
        <v>9206</v>
      </c>
      <c r="I204" s="382"/>
      <c r="J204" s="384">
        <v>7</v>
      </c>
      <c r="K204" s="384">
        <v>10050</v>
      </c>
      <c r="L204" s="114">
        <v>10057</v>
      </c>
    </row>
    <row r="205" spans="1:12" ht="12" customHeight="1" x14ac:dyDescent="0.2">
      <c r="A205" s="146">
        <v>1997</v>
      </c>
      <c r="B205" s="382">
        <v>9</v>
      </c>
      <c r="C205" s="382">
        <v>896</v>
      </c>
      <c r="D205" s="382">
        <v>905</v>
      </c>
      <c r="E205" s="382"/>
      <c r="F205" s="382">
        <v>56</v>
      </c>
      <c r="G205" s="382">
        <v>10922</v>
      </c>
      <c r="H205" s="382">
        <v>10978</v>
      </c>
      <c r="I205" s="382"/>
      <c r="J205" s="384">
        <v>83</v>
      </c>
      <c r="K205" s="384">
        <v>14052</v>
      </c>
      <c r="L205" s="114">
        <v>14135</v>
      </c>
    </row>
    <row r="206" spans="1:12" ht="12" customHeight="1" x14ac:dyDescent="0.2">
      <c r="A206" s="146">
        <v>1998</v>
      </c>
      <c r="B206" s="382">
        <v>7</v>
      </c>
      <c r="C206" s="382">
        <v>2514</v>
      </c>
      <c r="D206" s="382">
        <v>2521</v>
      </c>
      <c r="E206" s="382"/>
      <c r="F206" s="382">
        <v>18</v>
      </c>
      <c r="G206" s="382">
        <v>27273</v>
      </c>
      <c r="H206" s="382">
        <v>27291</v>
      </c>
      <c r="I206" s="382"/>
      <c r="J206" s="384">
        <v>32</v>
      </c>
      <c r="K206" s="384">
        <v>31137</v>
      </c>
      <c r="L206" s="114">
        <v>31169</v>
      </c>
    </row>
    <row r="207" spans="1:12" ht="12" customHeight="1" x14ac:dyDescent="0.2">
      <c r="A207" s="146">
        <v>1999</v>
      </c>
      <c r="B207" s="382">
        <v>1</v>
      </c>
      <c r="C207" s="382">
        <v>212</v>
      </c>
      <c r="D207" s="382">
        <v>213</v>
      </c>
      <c r="E207" s="382"/>
      <c r="F207" s="382">
        <v>12</v>
      </c>
      <c r="G207" s="382">
        <v>6996</v>
      </c>
      <c r="H207" s="382">
        <v>7008</v>
      </c>
      <c r="I207" s="382"/>
      <c r="J207" s="384">
        <v>14</v>
      </c>
      <c r="K207" s="384">
        <v>7487</v>
      </c>
      <c r="L207" s="114">
        <v>7501</v>
      </c>
    </row>
    <row r="208" spans="1:12" ht="12" customHeight="1" x14ac:dyDescent="0.2">
      <c r="A208" s="146">
        <v>2000</v>
      </c>
      <c r="B208" s="382">
        <v>4</v>
      </c>
      <c r="C208" s="382">
        <v>1576</v>
      </c>
      <c r="D208" s="382">
        <v>1580</v>
      </c>
      <c r="E208" s="382"/>
      <c r="F208" s="382">
        <v>80</v>
      </c>
      <c r="G208" s="382">
        <v>28293</v>
      </c>
      <c r="H208" s="382">
        <v>28373</v>
      </c>
      <c r="I208" s="382"/>
      <c r="J208" s="384">
        <v>90</v>
      </c>
      <c r="K208" s="384">
        <v>31225</v>
      </c>
      <c r="L208" s="114">
        <v>31315</v>
      </c>
    </row>
    <row r="209" spans="1:12" ht="12" customHeight="1" x14ac:dyDescent="0.2">
      <c r="A209" s="146">
        <v>2001</v>
      </c>
      <c r="B209" s="382">
        <v>21</v>
      </c>
      <c r="C209" s="382">
        <v>3728</v>
      </c>
      <c r="D209" s="382">
        <v>3749</v>
      </c>
      <c r="E209" s="382"/>
      <c r="F209" s="382">
        <v>100</v>
      </c>
      <c r="G209" s="382">
        <v>74773</v>
      </c>
      <c r="H209" s="382">
        <v>74873</v>
      </c>
      <c r="I209" s="382"/>
      <c r="J209" s="384">
        <v>129</v>
      </c>
      <c r="K209" s="384">
        <v>81839</v>
      </c>
      <c r="L209" s="114">
        <v>81968</v>
      </c>
    </row>
    <row r="210" spans="1:12" ht="12" customHeight="1" x14ac:dyDescent="0.2">
      <c r="A210" s="146">
        <v>2002</v>
      </c>
      <c r="B210" s="382">
        <v>5</v>
      </c>
      <c r="C210" s="382">
        <v>2622</v>
      </c>
      <c r="D210" s="382">
        <v>2627</v>
      </c>
      <c r="E210" s="382"/>
      <c r="F210" s="382">
        <v>60</v>
      </c>
      <c r="G210" s="382">
        <v>27305</v>
      </c>
      <c r="H210" s="382">
        <v>27365</v>
      </c>
      <c r="I210" s="382"/>
      <c r="J210" s="384">
        <v>67</v>
      </c>
      <c r="K210" s="384">
        <v>30395</v>
      </c>
      <c r="L210" s="114">
        <v>30462</v>
      </c>
    </row>
    <row r="211" spans="1:12" ht="12" customHeight="1" x14ac:dyDescent="0.2">
      <c r="A211" s="146">
        <v>2003</v>
      </c>
      <c r="B211" s="114">
        <v>0</v>
      </c>
      <c r="C211" s="114">
        <v>842</v>
      </c>
      <c r="D211" s="382">
        <v>842</v>
      </c>
      <c r="E211" s="382"/>
      <c r="F211" s="382">
        <v>24</v>
      </c>
      <c r="G211" s="382">
        <v>45691</v>
      </c>
      <c r="H211" s="382">
        <v>45715</v>
      </c>
      <c r="I211" s="382"/>
      <c r="J211" s="384">
        <v>26</v>
      </c>
      <c r="K211" s="384">
        <v>49253</v>
      </c>
      <c r="L211" s="114">
        <v>49279</v>
      </c>
    </row>
    <row r="212" spans="1:12" ht="12" customHeight="1" x14ac:dyDescent="0.2">
      <c r="A212" s="146">
        <v>2004</v>
      </c>
      <c r="B212" s="114">
        <v>16</v>
      </c>
      <c r="C212" s="114">
        <v>8279</v>
      </c>
      <c r="D212" s="382">
        <v>8295</v>
      </c>
      <c r="E212" s="114"/>
      <c r="F212" s="114">
        <v>128</v>
      </c>
      <c r="G212" s="114">
        <v>65228</v>
      </c>
      <c r="H212" s="382">
        <v>65356</v>
      </c>
      <c r="I212" s="114"/>
      <c r="J212" s="384">
        <v>147</v>
      </c>
      <c r="K212" s="384">
        <v>74776</v>
      </c>
      <c r="L212" s="114">
        <v>74923</v>
      </c>
    </row>
    <row r="213" spans="1:12" ht="12" customHeight="1" x14ac:dyDescent="0.2">
      <c r="A213" s="146">
        <v>2005</v>
      </c>
      <c r="B213" s="114">
        <v>8</v>
      </c>
      <c r="C213" s="114">
        <v>4509</v>
      </c>
      <c r="D213" s="382">
        <v>4517</v>
      </c>
      <c r="E213" s="114"/>
      <c r="F213" s="114">
        <v>44</v>
      </c>
      <c r="G213" s="114">
        <v>25141</v>
      </c>
      <c r="H213" s="382">
        <v>25185</v>
      </c>
      <c r="I213" s="114"/>
      <c r="J213" s="384">
        <v>55</v>
      </c>
      <c r="K213" s="384">
        <v>30967</v>
      </c>
      <c r="L213" s="114">
        <v>31022</v>
      </c>
    </row>
    <row r="214" spans="1:12" ht="12" customHeight="1" x14ac:dyDescent="0.2">
      <c r="A214" s="146">
        <v>2006</v>
      </c>
      <c r="B214" s="114">
        <v>0</v>
      </c>
      <c r="C214" s="114">
        <v>2810</v>
      </c>
      <c r="D214" s="382">
        <v>2810</v>
      </c>
      <c r="E214" s="114"/>
      <c r="F214" s="114">
        <v>0</v>
      </c>
      <c r="G214" s="114">
        <v>8549</v>
      </c>
      <c r="H214" s="382">
        <v>8549</v>
      </c>
      <c r="I214" s="114"/>
      <c r="J214" s="384">
        <v>0</v>
      </c>
      <c r="K214" s="384">
        <v>11738</v>
      </c>
      <c r="L214" s="114">
        <v>11738</v>
      </c>
    </row>
    <row r="215" spans="1:12" ht="12" customHeight="1" x14ac:dyDescent="0.2">
      <c r="A215" s="146">
        <v>2007</v>
      </c>
      <c r="B215" s="114">
        <v>16</v>
      </c>
      <c r="C215" s="114">
        <v>3898</v>
      </c>
      <c r="D215" s="382">
        <v>3914</v>
      </c>
      <c r="E215" s="114"/>
      <c r="F215" s="114">
        <v>160</v>
      </c>
      <c r="G215" s="114">
        <v>38732</v>
      </c>
      <c r="H215" s="382">
        <v>38892</v>
      </c>
      <c r="I215" s="114"/>
      <c r="J215" s="384">
        <v>187</v>
      </c>
      <c r="K215" s="384">
        <v>45452</v>
      </c>
      <c r="L215" s="114">
        <v>45639</v>
      </c>
    </row>
    <row r="216" spans="1:12" ht="12" customHeight="1" x14ac:dyDescent="0.2">
      <c r="A216" s="146">
        <v>2008</v>
      </c>
      <c r="B216" s="114">
        <v>0</v>
      </c>
      <c r="C216" s="114">
        <v>2255</v>
      </c>
      <c r="D216" s="114">
        <v>2255</v>
      </c>
      <c r="E216" s="114"/>
      <c r="F216" s="114">
        <v>5</v>
      </c>
      <c r="G216" s="114">
        <v>12938</v>
      </c>
      <c r="H216" s="114">
        <v>12943</v>
      </c>
      <c r="I216" s="114"/>
      <c r="J216" s="384">
        <v>5</v>
      </c>
      <c r="K216" s="384">
        <v>15343</v>
      </c>
      <c r="L216" s="114">
        <v>15348</v>
      </c>
    </row>
    <row r="217" spans="1:12" ht="12" customHeight="1" x14ac:dyDescent="0.2">
      <c r="A217" s="146">
        <v>2009</v>
      </c>
      <c r="B217" s="114">
        <v>8</v>
      </c>
      <c r="C217" s="114">
        <v>2309</v>
      </c>
      <c r="D217" s="114">
        <v>2317</v>
      </c>
      <c r="E217" s="114"/>
      <c r="F217" s="114">
        <v>70</v>
      </c>
      <c r="G217" s="114">
        <v>22179</v>
      </c>
      <c r="H217" s="114">
        <v>22249</v>
      </c>
      <c r="I217" s="114"/>
      <c r="J217" s="384">
        <v>88</v>
      </c>
      <c r="K217" s="384">
        <v>27690</v>
      </c>
      <c r="L217" s="114">
        <v>27778</v>
      </c>
    </row>
    <row r="218" spans="1:12" ht="12" customHeight="1" x14ac:dyDescent="0.2">
      <c r="A218" s="146">
        <v>2010</v>
      </c>
      <c r="B218" s="114">
        <v>14</v>
      </c>
      <c r="C218" s="114">
        <v>516</v>
      </c>
      <c r="D218" s="114">
        <v>530</v>
      </c>
      <c r="E218" s="114"/>
      <c r="F218" s="114">
        <v>71</v>
      </c>
      <c r="G218" s="114">
        <v>15172</v>
      </c>
      <c r="H218" s="114">
        <v>15243</v>
      </c>
      <c r="I218" s="114"/>
      <c r="J218" s="114">
        <v>92</v>
      </c>
      <c r="K218" s="114">
        <v>15206</v>
      </c>
      <c r="L218" s="114">
        <v>15298</v>
      </c>
    </row>
    <row r="219" spans="1:12" ht="12" customHeight="1" x14ac:dyDescent="0.2">
      <c r="A219" s="146">
        <v>2011</v>
      </c>
      <c r="B219" s="114">
        <v>16</v>
      </c>
      <c r="C219" s="114">
        <v>5310</v>
      </c>
      <c r="D219" s="114">
        <v>5326</v>
      </c>
      <c r="E219" s="114"/>
      <c r="F219" s="114">
        <v>155</v>
      </c>
      <c r="G219" s="114">
        <v>49991</v>
      </c>
      <c r="H219" s="114">
        <v>50146</v>
      </c>
      <c r="I219" s="114"/>
      <c r="J219" s="114">
        <v>180</v>
      </c>
      <c r="K219" s="114">
        <v>58188</v>
      </c>
      <c r="L219" s="114">
        <v>58368</v>
      </c>
    </row>
    <row r="220" spans="1:12" ht="12" customHeight="1" x14ac:dyDescent="0.2">
      <c r="A220" s="146">
        <v>2012</v>
      </c>
      <c r="B220" s="114">
        <v>78</v>
      </c>
      <c r="C220" s="114">
        <v>6843</v>
      </c>
      <c r="D220" s="114">
        <v>6921</v>
      </c>
      <c r="E220" s="114"/>
      <c r="F220" s="114">
        <v>101</v>
      </c>
      <c r="G220" s="114">
        <v>45156</v>
      </c>
      <c r="H220" s="114">
        <v>45257</v>
      </c>
      <c r="I220" s="114"/>
      <c r="J220" s="114">
        <v>249</v>
      </c>
      <c r="K220" s="114">
        <v>56091</v>
      </c>
      <c r="L220" s="114">
        <v>56340</v>
      </c>
    </row>
    <row r="221" spans="1:12" ht="12" customHeight="1" x14ac:dyDescent="0.2">
      <c r="A221" s="146">
        <v>2013</v>
      </c>
      <c r="B221" s="114">
        <v>73</v>
      </c>
      <c r="C221" s="114">
        <v>5057</v>
      </c>
      <c r="D221" s="114">
        <v>5130</v>
      </c>
      <c r="E221" s="114"/>
      <c r="F221" s="114">
        <v>0</v>
      </c>
      <c r="G221" s="114">
        <v>60387</v>
      </c>
      <c r="H221" s="114">
        <v>60387</v>
      </c>
      <c r="I221" s="114"/>
      <c r="J221" s="114">
        <v>133</v>
      </c>
      <c r="K221" s="114">
        <v>70597</v>
      </c>
      <c r="L221" s="114">
        <v>70730</v>
      </c>
    </row>
    <row r="222" spans="1:12" ht="12" customHeight="1" x14ac:dyDescent="0.2">
      <c r="A222" s="146">
        <v>2014</v>
      </c>
      <c r="B222" s="114">
        <v>30</v>
      </c>
      <c r="C222" s="114">
        <v>5620</v>
      </c>
      <c r="D222" s="114">
        <v>5650</v>
      </c>
      <c r="E222" s="114"/>
      <c r="F222" s="114">
        <v>180</v>
      </c>
      <c r="G222" s="114">
        <v>35829</v>
      </c>
      <c r="H222" s="114">
        <v>36009</v>
      </c>
      <c r="I222" s="114"/>
      <c r="J222" s="114">
        <v>233</v>
      </c>
      <c r="K222" s="114">
        <v>44182</v>
      </c>
      <c r="L222" s="114">
        <v>44415</v>
      </c>
    </row>
    <row r="223" spans="1:12" ht="12" customHeight="1" x14ac:dyDescent="0.2">
      <c r="A223" s="146">
        <v>2015</v>
      </c>
      <c r="B223" s="114">
        <v>0</v>
      </c>
      <c r="C223" s="114">
        <v>447</v>
      </c>
      <c r="D223" s="114">
        <v>447</v>
      </c>
      <c r="E223" s="114"/>
      <c r="F223" s="114">
        <v>0</v>
      </c>
      <c r="G223" s="114">
        <v>2914</v>
      </c>
      <c r="H223" s="114">
        <v>2914</v>
      </c>
      <c r="I223" s="114"/>
      <c r="J223" s="114">
        <v>0</v>
      </c>
      <c r="K223" s="114">
        <v>4773</v>
      </c>
      <c r="L223" s="114">
        <v>4773</v>
      </c>
    </row>
    <row r="224" spans="1:12" ht="12" customHeight="1" x14ac:dyDescent="0.2">
      <c r="A224" s="146">
        <v>2016</v>
      </c>
      <c r="B224" s="114">
        <v>0</v>
      </c>
      <c r="C224" s="114">
        <v>2152</v>
      </c>
      <c r="D224" s="114">
        <v>2152</v>
      </c>
      <c r="E224" s="114"/>
      <c r="F224" s="114">
        <v>0</v>
      </c>
      <c r="G224" s="114">
        <v>13048</v>
      </c>
      <c r="H224" s="114">
        <v>13048</v>
      </c>
      <c r="I224" s="114"/>
      <c r="J224" s="114">
        <v>0</v>
      </c>
      <c r="K224" s="114">
        <v>15206</v>
      </c>
      <c r="L224" s="114">
        <v>15206</v>
      </c>
    </row>
    <row r="225" spans="1:12" ht="12" customHeight="1" x14ac:dyDescent="0.2">
      <c r="A225" s="90">
        <v>2017</v>
      </c>
      <c r="B225" s="114">
        <v>1</v>
      </c>
      <c r="C225" s="114">
        <v>795</v>
      </c>
      <c r="D225" s="114">
        <v>796</v>
      </c>
      <c r="E225" s="114"/>
      <c r="F225" s="114">
        <v>11</v>
      </c>
      <c r="G225" s="114">
        <v>6099</v>
      </c>
      <c r="H225" s="114">
        <v>6110</v>
      </c>
      <c r="I225" s="114"/>
      <c r="J225" s="114">
        <v>12</v>
      </c>
      <c r="K225" s="114">
        <v>6894</v>
      </c>
      <c r="L225" s="114">
        <v>6906</v>
      </c>
    </row>
    <row r="226" spans="1:12" ht="12" customHeight="1" x14ac:dyDescent="0.2">
      <c r="A226" s="90">
        <v>2018</v>
      </c>
      <c r="B226" s="114">
        <v>0</v>
      </c>
      <c r="C226" s="114">
        <v>2906</v>
      </c>
      <c r="D226" s="114">
        <v>2906</v>
      </c>
      <c r="E226" s="114"/>
      <c r="F226" s="114">
        <v>0</v>
      </c>
      <c r="G226" s="114">
        <v>23937</v>
      </c>
      <c r="H226" s="114">
        <v>23937</v>
      </c>
      <c r="I226" s="114"/>
      <c r="J226" s="114">
        <v>0</v>
      </c>
      <c r="K226" s="114">
        <v>28970</v>
      </c>
      <c r="L226" s="114">
        <v>28970</v>
      </c>
    </row>
    <row r="227" spans="1:12" ht="12" customHeight="1" x14ac:dyDescent="0.2">
      <c r="A227" s="90" t="s">
        <v>870</v>
      </c>
      <c r="B227" s="114">
        <v>0</v>
      </c>
      <c r="C227" s="114">
        <v>514</v>
      </c>
      <c r="D227" s="114">
        <v>514</v>
      </c>
      <c r="E227" s="114"/>
      <c r="F227" s="114">
        <v>0</v>
      </c>
      <c r="G227" s="114">
        <v>12887</v>
      </c>
      <c r="H227" s="114">
        <v>12887</v>
      </c>
      <c r="I227" s="114"/>
      <c r="J227" s="114">
        <v>0</v>
      </c>
      <c r="K227" s="114">
        <v>14333</v>
      </c>
      <c r="L227" s="114">
        <v>14333</v>
      </c>
    </row>
    <row r="228" spans="1:12" ht="12" customHeight="1" x14ac:dyDescent="0.2">
      <c r="A228" s="90" t="s">
        <v>871</v>
      </c>
      <c r="B228" s="114">
        <v>0</v>
      </c>
      <c r="C228" s="114">
        <v>1204</v>
      </c>
      <c r="D228" s="114">
        <v>1204</v>
      </c>
      <c r="E228" s="114"/>
      <c r="F228" s="114">
        <v>0</v>
      </c>
      <c r="G228" s="114">
        <v>21555</v>
      </c>
      <c r="H228" s="114">
        <v>21555</v>
      </c>
      <c r="I228" s="114"/>
      <c r="J228" s="114">
        <v>0</v>
      </c>
      <c r="K228" s="114">
        <v>23232</v>
      </c>
      <c r="L228" s="114">
        <v>23232</v>
      </c>
    </row>
    <row r="229" spans="1:12" ht="12" customHeight="1" x14ac:dyDescent="0.2">
      <c r="A229" s="90" t="s">
        <v>872</v>
      </c>
      <c r="B229" s="114">
        <v>0</v>
      </c>
      <c r="C229" s="114">
        <v>2651</v>
      </c>
      <c r="D229" s="114">
        <v>2651</v>
      </c>
      <c r="E229" s="114"/>
      <c r="F229" s="114">
        <v>0</v>
      </c>
      <c r="G229" s="114">
        <v>38176</v>
      </c>
      <c r="H229" s="114">
        <v>38176</v>
      </c>
      <c r="I229" s="114"/>
      <c r="J229" s="114">
        <v>0</v>
      </c>
      <c r="K229" s="114">
        <v>40855</v>
      </c>
      <c r="L229" s="114">
        <v>40855</v>
      </c>
    </row>
    <row r="230" spans="1:12" ht="12" customHeight="1" x14ac:dyDescent="0.2">
      <c r="A230" s="90" t="s">
        <v>873</v>
      </c>
      <c r="B230" s="114">
        <v>0</v>
      </c>
      <c r="C230" s="114">
        <v>2358</v>
      </c>
      <c r="D230" s="114">
        <v>2358</v>
      </c>
      <c r="E230" s="114"/>
      <c r="F230" s="114">
        <v>0</v>
      </c>
      <c r="G230" s="114">
        <v>53828</v>
      </c>
      <c r="H230" s="114">
        <v>53828</v>
      </c>
      <c r="I230" s="114"/>
      <c r="J230" s="114">
        <v>0</v>
      </c>
      <c r="K230" s="114">
        <v>56612</v>
      </c>
      <c r="L230" s="114">
        <v>56612</v>
      </c>
    </row>
    <row r="231" spans="1:12" ht="12" customHeight="1" x14ac:dyDescent="0.2">
      <c r="A231" s="90">
        <v>2023</v>
      </c>
      <c r="B231" s="114" t="s">
        <v>310</v>
      </c>
      <c r="C231" s="115" t="s">
        <v>310</v>
      </c>
      <c r="D231" s="115" t="s">
        <v>310</v>
      </c>
      <c r="E231" s="115"/>
      <c r="F231" s="115" t="s">
        <v>310</v>
      </c>
      <c r="G231" s="115" t="s">
        <v>310</v>
      </c>
      <c r="H231" s="115" t="s">
        <v>310</v>
      </c>
      <c r="I231" s="115"/>
      <c r="J231" s="115" t="s">
        <v>310</v>
      </c>
      <c r="K231" s="115" t="s">
        <v>310</v>
      </c>
      <c r="L231" s="115" t="s">
        <v>310</v>
      </c>
    </row>
    <row r="232" spans="1:12" ht="12" customHeight="1" x14ac:dyDescent="0.2">
      <c r="A232" s="1054" t="s">
        <v>788</v>
      </c>
      <c r="B232" s="1054"/>
      <c r="C232" s="187"/>
      <c r="D232" s="42"/>
      <c r="E232" s="42"/>
      <c r="F232" s="42"/>
      <c r="G232" s="213" t="s">
        <v>880</v>
      </c>
      <c r="H232" s="42"/>
      <c r="I232" s="42"/>
      <c r="J232" s="42"/>
      <c r="K232" s="42"/>
      <c r="L232" s="42"/>
    </row>
    <row r="234" spans="1:12" ht="12" customHeight="1" x14ac:dyDescent="0.2">
      <c r="A234" s="1063" t="s">
        <v>881</v>
      </c>
      <c r="B234" s="1063"/>
      <c r="C234" s="1063"/>
      <c r="D234" s="1063"/>
      <c r="E234" s="1063"/>
      <c r="F234" s="1063"/>
      <c r="G234" s="1063"/>
      <c r="H234" s="1063"/>
      <c r="I234" s="1063"/>
      <c r="J234" s="1063"/>
      <c r="K234" s="1063"/>
      <c r="L234" s="1063"/>
    </row>
    <row r="235" spans="1:12" ht="12" customHeight="1" x14ac:dyDescent="0.2">
      <c r="A235" s="295">
        <v>1981</v>
      </c>
      <c r="B235" s="382">
        <v>23833</v>
      </c>
      <c r="C235" s="382">
        <v>37446</v>
      </c>
      <c r="D235" s="382">
        <v>61279</v>
      </c>
      <c r="E235" s="382"/>
      <c r="F235" s="382">
        <v>6500</v>
      </c>
      <c r="G235" s="382">
        <v>37000</v>
      </c>
      <c r="H235" s="382">
        <v>43500</v>
      </c>
      <c r="I235" s="382"/>
      <c r="J235" s="384">
        <v>30333</v>
      </c>
      <c r="K235" s="384">
        <v>74446</v>
      </c>
      <c r="L235" s="114">
        <v>104779</v>
      </c>
    </row>
    <row r="236" spans="1:12" ht="12" customHeight="1" x14ac:dyDescent="0.2">
      <c r="A236" s="295">
        <v>1982</v>
      </c>
      <c r="B236" s="382">
        <v>17923</v>
      </c>
      <c r="C236" s="382">
        <v>24643</v>
      </c>
      <c r="D236" s="382">
        <v>42566</v>
      </c>
      <c r="E236" s="382"/>
      <c r="F236" s="382">
        <v>3700</v>
      </c>
      <c r="G236" s="382">
        <v>56000</v>
      </c>
      <c r="H236" s="382">
        <v>59700</v>
      </c>
      <c r="I236" s="382"/>
      <c r="J236" s="384">
        <v>21623</v>
      </c>
      <c r="K236" s="384">
        <v>80643</v>
      </c>
      <c r="L236" s="114">
        <v>102266</v>
      </c>
    </row>
    <row r="237" spans="1:12" ht="12" customHeight="1" x14ac:dyDescent="0.2">
      <c r="A237" s="295">
        <v>1983</v>
      </c>
      <c r="B237" s="382">
        <v>8375</v>
      </c>
      <c r="C237" s="382">
        <v>39383</v>
      </c>
      <c r="D237" s="382">
        <v>47758</v>
      </c>
      <c r="E237" s="382"/>
      <c r="F237" s="382">
        <v>9000</v>
      </c>
      <c r="G237" s="382">
        <v>145000</v>
      </c>
      <c r="H237" s="382">
        <v>154000</v>
      </c>
      <c r="I237" s="382"/>
      <c r="J237" s="384">
        <v>17375</v>
      </c>
      <c r="K237" s="384">
        <v>184383</v>
      </c>
      <c r="L237" s="114">
        <v>201758</v>
      </c>
    </row>
    <row r="238" spans="1:12" ht="12" customHeight="1" x14ac:dyDescent="0.2">
      <c r="A238" s="295">
        <v>1984</v>
      </c>
      <c r="B238" s="382">
        <v>8560</v>
      </c>
      <c r="C238" s="382">
        <v>23467</v>
      </c>
      <c r="D238" s="382">
        <v>32027</v>
      </c>
      <c r="E238" s="382"/>
      <c r="F238" s="382">
        <v>25900</v>
      </c>
      <c r="G238" s="382">
        <v>71000</v>
      </c>
      <c r="H238" s="382">
        <v>96900</v>
      </c>
      <c r="I238" s="382"/>
      <c r="J238" s="384">
        <v>34460</v>
      </c>
      <c r="K238" s="384">
        <v>94467</v>
      </c>
      <c r="L238" s="114">
        <v>128927</v>
      </c>
    </row>
    <row r="239" spans="1:12" ht="12" customHeight="1" x14ac:dyDescent="0.2">
      <c r="A239" s="295">
        <v>1985</v>
      </c>
      <c r="B239" s="382">
        <v>31558</v>
      </c>
      <c r="C239" s="382">
        <v>57749</v>
      </c>
      <c r="D239" s="382">
        <v>89307</v>
      </c>
      <c r="E239" s="382"/>
      <c r="F239" s="382">
        <v>14200</v>
      </c>
      <c r="G239" s="382">
        <v>65000</v>
      </c>
      <c r="H239" s="382">
        <v>79200</v>
      </c>
      <c r="I239" s="382"/>
      <c r="J239" s="384">
        <v>45758</v>
      </c>
      <c r="K239" s="384">
        <v>122749</v>
      </c>
      <c r="L239" s="114">
        <v>168507</v>
      </c>
    </row>
    <row r="240" spans="1:12" ht="12" customHeight="1" x14ac:dyDescent="0.2">
      <c r="A240" s="295">
        <v>1986</v>
      </c>
      <c r="B240" s="382">
        <v>33546</v>
      </c>
      <c r="C240" s="382">
        <v>77735</v>
      </c>
      <c r="D240" s="382">
        <v>111281</v>
      </c>
      <c r="E240" s="382"/>
      <c r="F240" s="382">
        <v>26193</v>
      </c>
      <c r="G240" s="382">
        <v>117000</v>
      </c>
      <c r="H240" s="382">
        <v>143193</v>
      </c>
      <c r="I240" s="382"/>
      <c r="J240" s="384">
        <v>59739</v>
      </c>
      <c r="K240" s="384">
        <v>194735</v>
      </c>
      <c r="L240" s="114">
        <v>254474</v>
      </c>
    </row>
    <row r="241" spans="1:12" ht="12" customHeight="1" x14ac:dyDescent="0.2">
      <c r="A241" s="295">
        <v>1987</v>
      </c>
      <c r="B241" s="382">
        <v>89541</v>
      </c>
      <c r="C241" s="382">
        <v>90509</v>
      </c>
      <c r="D241" s="382">
        <v>180050</v>
      </c>
      <c r="E241" s="382"/>
      <c r="F241" s="382">
        <v>33982</v>
      </c>
      <c r="G241" s="382">
        <v>89000</v>
      </c>
      <c r="H241" s="382">
        <v>122982</v>
      </c>
      <c r="I241" s="382"/>
      <c r="J241" s="384">
        <v>123523</v>
      </c>
      <c r="K241" s="384">
        <v>179509</v>
      </c>
      <c r="L241" s="114">
        <v>303032</v>
      </c>
    </row>
    <row r="242" spans="1:12" ht="12" customHeight="1" x14ac:dyDescent="0.2">
      <c r="A242" s="295">
        <v>1988</v>
      </c>
      <c r="B242" s="382">
        <v>49269</v>
      </c>
      <c r="C242" s="382">
        <v>53789</v>
      </c>
      <c r="D242" s="382">
        <v>103058</v>
      </c>
      <c r="E242" s="382"/>
      <c r="F242" s="382">
        <v>25044</v>
      </c>
      <c r="G242" s="382">
        <v>78000</v>
      </c>
      <c r="H242" s="382">
        <v>103044</v>
      </c>
      <c r="I242" s="382"/>
      <c r="J242" s="384">
        <v>74313</v>
      </c>
      <c r="K242" s="384">
        <v>131789</v>
      </c>
      <c r="L242" s="114">
        <v>206102</v>
      </c>
    </row>
    <row r="243" spans="1:12" ht="12" customHeight="1" x14ac:dyDescent="0.2">
      <c r="A243" s="295">
        <v>1989</v>
      </c>
      <c r="B243" s="382">
        <v>50658</v>
      </c>
      <c r="C243" s="382">
        <v>50822</v>
      </c>
      <c r="D243" s="382">
        <v>101480</v>
      </c>
      <c r="E243" s="382"/>
      <c r="F243" s="382">
        <v>25480</v>
      </c>
      <c r="G243" s="382">
        <v>93000</v>
      </c>
      <c r="H243" s="382">
        <v>118480</v>
      </c>
      <c r="I243" s="382"/>
      <c r="J243" s="384">
        <v>76138</v>
      </c>
      <c r="K243" s="384">
        <v>143822</v>
      </c>
      <c r="L243" s="114">
        <v>219960</v>
      </c>
    </row>
    <row r="244" spans="1:12" ht="12" customHeight="1" x14ac:dyDescent="0.2">
      <c r="A244" s="295">
        <v>1990</v>
      </c>
      <c r="B244" s="382">
        <v>69702</v>
      </c>
      <c r="C244" s="382">
        <v>66925</v>
      </c>
      <c r="D244" s="382">
        <v>136627</v>
      </c>
      <c r="E244" s="382"/>
      <c r="F244" s="382">
        <v>19972</v>
      </c>
      <c r="G244" s="382">
        <v>97000</v>
      </c>
      <c r="H244" s="382">
        <v>116972</v>
      </c>
      <c r="I244" s="382"/>
      <c r="J244" s="384">
        <v>89674</v>
      </c>
      <c r="K244" s="384">
        <v>163925</v>
      </c>
      <c r="L244" s="114">
        <v>253599</v>
      </c>
    </row>
    <row r="245" spans="1:12" ht="12" customHeight="1" x14ac:dyDescent="0.2">
      <c r="A245" s="146">
        <v>1991</v>
      </c>
      <c r="B245" s="382">
        <v>55733</v>
      </c>
      <c r="C245" s="382">
        <v>44032</v>
      </c>
      <c r="D245" s="382">
        <v>99765</v>
      </c>
      <c r="E245" s="382"/>
      <c r="F245" s="382">
        <v>19160</v>
      </c>
      <c r="G245" s="382">
        <v>41000</v>
      </c>
      <c r="H245" s="382">
        <v>60160</v>
      </c>
      <c r="I245" s="382"/>
      <c r="J245" s="384">
        <v>74893</v>
      </c>
      <c r="K245" s="384">
        <v>85032</v>
      </c>
      <c r="L245" s="114">
        <v>159925</v>
      </c>
    </row>
    <row r="246" spans="1:12" ht="12" customHeight="1" x14ac:dyDescent="0.2">
      <c r="A246" s="146">
        <v>1992</v>
      </c>
      <c r="B246" s="382">
        <v>38648</v>
      </c>
      <c r="C246" s="382">
        <v>32317</v>
      </c>
      <c r="D246" s="382">
        <v>70965</v>
      </c>
      <c r="E246" s="382"/>
      <c r="F246" s="382">
        <v>26353</v>
      </c>
      <c r="G246" s="382">
        <v>85000</v>
      </c>
      <c r="H246" s="382">
        <v>111353</v>
      </c>
      <c r="I246" s="382"/>
      <c r="J246" s="384">
        <v>65001</v>
      </c>
      <c r="K246" s="384">
        <v>117317</v>
      </c>
      <c r="L246" s="114">
        <v>182318</v>
      </c>
    </row>
    <row r="247" spans="1:12" ht="12" customHeight="1" x14ac:dyDescent="0.2">
      <c r="A247" s="146">
        <v>1993</v>
      </c>
      <c r="B247" s="382">
        <v>31196</v>
      </c>
      <c r="C247" s="382">
        <v>293</v>
      </c>
      <c r="D247" s="382">
        <v>31489</v>
      </c>
      <c r="E247" s="382"/>
      <c r="F247" s="382">
        <v>15044</v>
      </c>
      <c r="G247" s="382">
        <v>54000</v>
      </c>
      <c r="H247" s="382">
        <v>69044</v>
      </c>
      <c r="I247" s="382"/>
      <c r="J247" s="384">
        <v>46240</v>
      </c>
      <c r="K247" s="384">
        <v>54293</v>
      </c>
      <c r="L247" s="114">
        <v>100533</v>
      </c>
    </row>
    <row r="248" spans="1:12" ht="12" customHeight="1" x14ac:dyDescent="0.2">
      <c r="A248" s="146">
        <v>1994</v>
      </c>
      <c r="B248" s="382">
        <v>44450</v>
      </c>
      <c r="C248" s="382">
        <v>3917</v>
      </c>
      <c r="D248" s="382">
        <v>48367</v>
      </c>
      <c r="E248" s="382"/>
      <c r="F248" s="382">
        <v>24532</v>
      </c>
      <c r="G248" s="382">
        <v>157000</v>
      </c>
      <c r="H248" s="382">
        <v>181532</v>
      </c>
      <c r="I248" s="382"/>
      <c r="J248" s="384">
        <v>68982</v>
      </c>
      <c r="K248" s="384">
        <v>160917</v>
      </c>
      <c r="L248" s="114">
        <v>229899</v>
      </c>
    </row>
    <row r="249" spans="1:12" ht="12" customHeight="1" x14ac:dyDescent="0.2">
      <c r="A249" s="146">
        <v>1995</v>
      </c>
      <c r="B249" s="382">
        <v>33360</v>
      </c>
      <c r="C249" s="382">
        <v>11254</v>
      </c>
      <c r="D249" s="382">
        <v>44614</v>
      </c>
      <c r="E249" s="382"/>
      <c r="F249" s="382">
        <v>32221</v>
      </c>
      <c r="G249" s="382">
        <v>83000</v>
      </c>
      <c r="H249" s="382">
        <v>115221</v>
      </c>
      <c r="I249" s="382"/>
      <c r="J249" s="384">
        <v>65581</v>
      </c>
      <c r="K249" s="384">
        <v>94254</v>
      </c>
      <c r="L249" s="114">
        <v>159835</v>
      </c>
    </row>
    <row r="250" spans="1:12" ht="12" customHeight="1" x14ac:dyDescent="0.2">
      <c r="A250" s="146">
        <v>1996</v>
      </c>
      <c r="B250" s="382">
        <v>23405</v>
      </c>
      <c r="C250" s="382">
        <v>6309</v>
      </c>
      <c r="D250" s="382">
        <v>29714</v>
      </c>
      <c r="E250" s="382"/>
      <c r="F250" s="382">
        <v>23577</v>
      </c>
      <c r="G250" s="382">
        <v>50000</v>
      </c>
      <c r="H250" s="382">
        <v>73577</v>
      </c>
      <c r="I250" s="382"/>
      <c r="J250" s="384">
        <v>46982</v>
      </c>
      <c r="K250" s="384">
        <v>56309</v>
      </c>
      <c r="L250" s="114">
        <v>103291</v>
      </c>
    </row>
    <row r="251" spans="1:12" ht="12" customHeight="1" x14ac:dyDescent="0.2">
      <c r="A251" s="146">
        <v>1997</v>
      </c>
      <c r="B251" s="382">
        <v>19303</v>
      </c>
      <c r="C251" s="382">
        <v>4816</v>
      </c>
      <c r="D251" s="382">
        <v>24119</v>
      </c>
      <c r="E251" s="382"/>
      <c r="F251" s="382">
        <v>22601</v>
      </c>
      <c r="G251" s="382">
        <v>58188</v>
      </c>
      <c r="H251" s="382">
        <v>80789</v>
      </c>
      <c r="I251" s="382"/>
      <c r="J251" s="384">
        <v>45933</v>
      </c>
      <c r="K251" s="384">
        <v>79191</v>
      </c>
      <c r="L251" s="114">
        <v>125124</v>
      </c>
    </row>
    <row r="252" spans="1:12" ht="12" customHeight="1" x14ac:dyDescent="0.2">
      <c r="A252" s="146">
        <v>1998</v>
      </c>
      <c r="B252" s="382">
        <v>14514</v>
      </c>
      <c r="C252" s="382">
        <v>7693</v>
      </c>
      <c r="D252" s="382">
        <v>22207</v>
      </c>
      <c r="E252" s="382"/>
      <c r="F252" s="382">
        <v>18697</v>
      </c>
      <c r="G252" s="382">
        <v>149992</v>
      </c>
      <c r="H252" s="382">
        <v>168689</v>
      </c>
      <c r="I252" s="382"/>
      <c r="J252" s="384">
        <v>34808</v>
      </c>
      <c r="K252" s="384">
        <v>168110</v>
      </c>
      <c r="L252" s="114">
        <v>202918</v>
      </c>
    </row>
    <row r="253" spans="1:12" ht="12" customHeight="1" x14ac:dyDescent="0.2">
      <c r="A253" s="146">
        <v>1999</v>
      </c>
      <c r="B253" s="382">
        <v>16633</v>
      </c>
      <c r="C253" s="382">
        <v>1422</v>
      </c>
      <c r="D253" s="382">
        <v>18055</v>
      </c>
      <c r="E253" s="382"/>
      <c r="F253" s="382">
        <v>10168</v>
      </c>
      <c r="G253" s="382">
        <v>61282</v>
      </c>
      <c r="H253" s="382">
        <v>71450</v>
      </c>
      <c r="I253" s="382"/>
      <c r="J253" s="384">
        <v>27952</v>
      </c>
      <c r="K253" s="384">
        <v>67453</v>
      </c>
      <c r="L253" s="114">
        <v>95405</v>
      </c>
    </row>
    <row r="254" spans="1:12" ht="12" customHeight="1" x14ac:dyDescent="0.2">
      <c r="A254" s="146">
        <v>2000</v>
      </c>
      <c r="B254" s="382">
        <v>84216</v>
      </c>
      <c r="C254" s="382">
        <v>4105</v>
      </c>
      <c r="D254" s="382">
        <v>88321</v>
      </c>
      <c r="E254" s="382"/>
      <c r="F254" s="382">
        <v>31258</v>
      </c>
      <c r="G254" s="382">
        <v>94093</v>
      </c>
      <c r="H254" s="382">
        <v>125351</v>
      </c>
      <c r="I254" s="382"/>
      <c r="J254" s="384">
        <v>119407</v>
      </c>
      <c r="K254" s="384">
        <v>105027</v>
      </c>
      <c r="L254" s="114">
        <v>224434</v>
      </c>
    </row>
    <row r="255" spans="1:12" ht="12" customHeight="1" x14ac:dyDescent="0.2">
      <c r="A255" s="146">
        <v>2001</v>
      </c>
      <c r="B255" s="382">
        <v>58354</v>
      </c>
      <c r="C255" s="382">
        <v>13409</v>
      </c>
      <c r="D255" s="382">
        <v>71763</v>
      </c>
      <c r="E255" s="382"/>
      <c r="F255" s="382">
        <v>37222</v>
      </c>
      <c r="G255" s="382">
        <v>261550</v>
      </c>
      <c r="H255" s="382">
        <v>298772</v>
      </c>
      <c r="I255" s="382"/>
      <c r="J255" s="384">
        <v>100574</v>
      </c>
      <c r="K255" s="384">
        <v>294379</v>
      </c>
      <c r="L255" s="114">
        <v>394953</v>
      </c>
    </row>
    <row r="256" spans="1:12" ht="12" customHeight="1" x14ac:dyDescent="0.2">
      <c r="A256" s="146">
        <v>2002</v>
      </c>
      <c r="B256" s="382">
        <v>49482</v>
      </c>
      <c r="C256" s="382">
        <v>15733</v>
      </c>
      <c r="D256" s="382">
        <v>65215</v>
      </c>
      <c r="E256" s="382"/>
      <c r="F256" s="382">
        <v>11798</v>
      </c>
      <c r="G256" s="382">
        <v>161441</v>
      </c>
      <c r="H256" s="382">
        <v>173239</v>
      </c>
      <c r="I256" s="382"/>
      <c r="J256" s="384">
        <v>64069</v>
      </c>
      <c r="K256" s="384">
        <v>185092</v>
      </c>
      <c r="L256" s="114">
        <v>249161</v>
      </c>
    </row>
    <row r="257" spans="1:12" ht="12" customHeight="1" x14ac:dyDescent="0.2">
      <c r="A257" s="146">
        <v>2003</v>
      </c>
      <c r="B257" s="114">
        <v>5061</v>
      </c>
      <c r="C257" s="114">
        <v>3382</v>
      </c>
      <c r="D257" s="382">
        <v>8443</v>
      </c>
      <c r="E257" s="382"/>
      <c r="F257" s="382">
        <v>14901</v>
      </c>
      <c r="G257" s="382">
        <v>182599</v>
      </c>
      <c r="H257" s="382">
        <v>197500</v>
      </c>
      <c r="I257" s="382"/>
      <c r="J257" s="384">
        <v>21138</v>
      </c>
      <c r="K257" s="384">
        <v>197774</v>
      </c>
      <c r="L257" s="114">
        <v>218912</v>
      </c>
    </row>
    <row r="258" spans="1:12" ht="12" customHeight="1" x14ac:dyDescent="0.2">
      <c r="A258" s="146">
        <v>2004</v>
      </c>
      <c r="B258" s="114">
        <v>47826</v>
      </c>
      <c r="C258" s="114">
        <v>32678</v>
      </c>
      <c r="D258" s="382">
        <v>80504</v>
      </c>
      <c r="E258" s="114"/>
      <c r="F258" s="114">
        <v>13891</v>
      </c>
      <c r="G258" s="114">
        <v>252768</v>
      </c>
      <c r="H258" s="382">
        <v>266659</v>
      </c>
      <c r="I258" s="114"/>
      <c r="J258" s="384">
        <v>62658</v>
      </c>
      <c r="K258" s="384">
        <v>295139</v>
      </c>
      <c r="L258" s="114">
        <v>357797</v>
      </c>
    </row>
    <row r="259" spans="1:12" ht="12" customHeight="1" x14ac:dyDescent="0.2">
      <c r="A259" s="146">
        <v>2005</v>
      </c>
      <c r="B259" s="114">
        <v>12118</v>
      </c>
      <c r="C259" s="114">
        <v>19795</v>
      </c>
      <c r="D259" s="382">
        <v>31913</v>
      </c>
      <c r="E259" s="114"/>
      <c r="F259" s="114">
        <v>13583</v>
      </c>
      <c r="G259" s="114">
        <v>109020</v>
      </c>
      <c r="H259" s="382">
        <v>122603</v>
      </c>
      <c r="I259" s="114"/>
      <c r="J259" s="384">
        <v>26900</v>
      </c>
      <c r="K259" s="384">
        <v>135937</v>
      </c>
      <c r="L259" s="114">
        <v>162837</v>
      </c>
    </row>
    <row r="260" spans="1:12" ht="12" customHeight="1" x14ac:dyDescent="0.2">
      <c r="A260" s="146">
        <v>2006</v>
      </c>
      <c r="B260" s="114">
        <v>5271</v>
      </c>
      <c r="C260" s="114">
        <v>23779</v>
      </c>
      <c r="D260" s="382">
        <v>29050</v>
      </c>
      <c r="E260" s="114"/>
      <c r="F260" s="114">
        <v>6136</v>
      </c>
      <c r="G260" s="114">
        <v>75630</v>
      </c>
      <c r="H260" s="382">
        <v>81766</v>
      </c>
      <c r="I260" s="114"/>
      <c r="J260" s="384">
        <v>11668</v>
      </c>
      <c r="K260" s="384">
        <v>101685</v>
      </c>
      <c r="L260" s="114">
        <v>113353</v>
      </c>
    </row>
    <row r="261" spans="1:12" ht="12" customHeight="1" x14ac:dyDescent="0.2">
      <c r="A261" s="146">
        <v>2007</v>
      </c>
      <c r="B261" s="114">
        <v>14107</v>
      </c>
      <c r="C261" s="114">
        <v>11863</v>
      </c>
      <c r="D261" s="382">
        <v>25970</v>
      </c>
      <c r="E261" s="114"/>
      <c r="F261" s="114">
        <v>7147</v>
      </c>
      <c r="G261" s="114">
        <v>118455</v>
      </c>
      <c r="H261" s="382">
        <v>125602</v>
      </c>
      <c r="I261" s="114"/>
      <c r="J261" s="384">
        <v>22039</v>
      </c>
      <c r="K261" s="384">
        <v>138532</v>
      </c>
      <c r="L261" s="114">
        <v>160571</v>
      </c>
    </row>
    <row r="262" spans="1:12" ht="12" customHeight="1" x14ac:dyDescent="0.2">
      <c r="A262" s="146">
        <v>2008</v>
      </c>
      <c r="B262" s="114">
        <v>31268</v>
      </c>
      <c r="C262" s="114">
        <v>6464</v>
      </c>
      <c r="D262" s="114">
        <v>37732</v>
      </c>
      <c r="E262" s="114"/>
      <c r="F262" s="114">
        <v>3312</v>
      </c>
      <c r="G262" s="114">
        <v>35441</v>
      </c>
      <c r="H262" s="114">
        <v>38753</v>
      </c>
      <c r="I262" s="114"/>
      <c r="J262" s="384">
        <v>34829</v>
      </c>
      <c r="K262" s="384">
        <v>43988</v>
      </c>
      <c r="L262" s="114">
        <v>78817</v>
      </c>
    </row>
    <row r="263" spans="1:12" ht="12" customHeight="1" x14ac:dyDescent="0.2">
      <c r="A263" s="146">
        <v>2009</v>
      </c>
      <c r="B263" s="114">
        <v>19350</v>
      </c>
      <c r="C263" s="114">
        <v>8967</v>
      </c>
      <c r="D263" s="114">
        <v>28317</v>
      </c>
      <c r="E263" s="114"/>
      <c r="F263" s="114">
        <v>10948</v>
      </c>
      <c r="G263" s="114">
        <v>98979</v>
      </c>
      <c r="H263" s="114">
        <v>109927</v>
      </c>
      <c r="I263" s="114"/>
      <c r="J263" s="384">
        <v>31430</v>
      </c>
      <c r="K263" s="384">
        <v>116996</v>
      </c>
      <c r="L263" s="114">
        <v>148426</v>
      </c>
    </row>
    <row r="264" spans="1:12" ht="12" customHeight="1" x14ac:dyDescent="0.2">
      <c r="A264" s="146">
        <v>2010</v>
      </c>
      <c r="B264" s="114">
        <v>189</v>
      </c>
      <c r="C264" s="114">
        <v>1230</v>
      </c>
      <c r="D264" s="114">
        <v>1419</v>
      </c>
      <c r="E264" s="114"/>
      <c r="F264" s="114">
        <v>4822</v>
      </c>
      <c r="G264" s="114">
        <v>49100</v>
      </c>
      <c r="H264" s="114">
        <v>53922</v>
      </c>
      <c r="I264" s="114"/>
      <c r="J264" s="114">
        <v>5186</v>
      </c>
      <c r="K264" s="114">
        <v>52148</v>
      </c>
      <c r="L264" s="114">
        <v>57334</v>
      </c>
    </row>
    <row r="265" spans="1:12" ht="12" customHeight="1" x14ac:dyDescent="0.2">
      <c r="A265" s="146">
        <v>2011</v>
      </c>
      <c r="B265" s="114">
        <v>8069</v>
      </c>
      <c r="C265" s="114">
        <v>7947</v>
      </c>
      <c r="D265" s="114">
        <v>16016</v>
      </c>
      <c r="E265" s="114"/>
      <c r="F265" s="114">
        <v>8375</v>
      </c>
      <c r="G265" s="114">
        <v>111374</v>
      </c>
      <c r="H265" s="114">
        <v>119749</v>
      </c>
      <c r="I265" s="114"/>
      <c r="J265" s="114">
        <v>17210</v>
      </c>
      <c r="K265" s="114">
        <v>129235</v>
      </c>
      <c r="L265" s="114">
        <v>146445</v>
      </c>
    </row>
    <row r="266" spans="1:12" ht="12" customHeight="1" x14ac:dyDescent="0.2">
      <c r="A266" s="146">
        <v>2012</v>
      </c>
      <c r="B266" s="114">
        <v>34605</v>
      </c>
      <c r="C266" s="114">
        <v>15020</v>
      </c>
      <c r="D266" s="114">
        <v>49625</v>
      </c>
      <c r="E266" s="114"/>
      <c r="F266" s="114">
        <v>13354</v>
      </c>
      <c r="G266" s="114">
        <v>130637</v>
      </c>
      <c r="H266" s="114">
        <v>143991</v>
      </c>
      <c r="I266" s="114"/>
      <c r="J266" s="114">
        <v>48572</v>
      </c>
      <c r="K266" s="114">
        <v>160553</v>
      </c>
      <c r="L266" s="114">
        <v>209125</v>
      </c>
    </row>
    <row r="267" spans="1:12" ht="12" customHeight="1" x14ac:dyDescent="0.2">
      <c r="A267" s="146">
        <v>2013</v>
      </c>
      <c r="B267" s="114">
        <v>37929</v>
      </c>
      <c r="C267" s="114">
        <v>10176</v>
      </c>
      <c r="D267" s="114">
        <v>48105</v>
      </c>
      <c r="E267" s="114"/>
      <c r="F267" s="114">
        <v>10277</v>
      </c>
      <c r="G267" s="114">
        <v>125870</v>
      </c>
      <c r="H267" s="114">
        <v>136147</v>
      </c>
      <c r="I267" s="114"/>
      <c r="J267" s="114">
        <v>49591</v>
      </c>
      <c r="K267" s="114">
        <v>156856</v>
      </c>
      <c r="L267" s="114">
        <v>206447</v>
      </c>
    </row>
    <row r="268" spans="1:12" ht="12" customHeight="1" x14ac:dyDescent="0.2">
      <c r="A268" s="146">
        <v>2014</v>
      </c>
      <c r="B268" s="114">
        <v>34103</v>
      </c>
      <c r="C268" s="114">
        <v>6932</v>
      </c>
      <c r="D268" s="114">
        <v>41035</v>
      </c>
      <c r="E268" s="114"/>
      <c r="F268" s="114">
        <v>13641</v>
      </c>
      <c r="G268" s="114">
        <v>46244</v>
      </c>
      <c r="H268" s="114">
        <v>59885</v>
      </c>
      <c r="I268" s="114"/>
      <c r="J268" s="114">
        <v>50809</v>
      </c>
      <c r="K268" s="114">
        <v>58740</v>
      </c>
      <c r="L268" s="114">
        <v>109549</v>
      </c>
    </row>
    <row r="269" spans="1:12" ht="12" customHeight="1" x14ac:dyDescent="0.2">
      <c r="A269" s="146">
        <v>2015</v>
      </c>
      <c r="B269" s="114">
        <v>5462</v>
      </c>
      <c r="C269" s="114">
        <v>2207</v>
      </c>
      <c r="D269" s="114">
        <v>7669</v>
      </c>
      <c r="E269" s="114"/>
      <c r="F269" s="114">
        <v>3945</v>
      </c>
      <c r="G269" s="114">
        <v>12804</v>
      </c>
      <c r="H269" s="114">
        <v>16749</v>
      </c>
      <c r="I269" s="114"/>
      <c r="J269" s="114">
        <v>10026</v>
      </c>
      <c r="K269" s="114">
        <v>23571</v>
      </c>
      <c r="L269" s="114">
        <v>33597</v>
      </c>
    </row>
    <row r="270" spans="1:12" ht="12" customHeight="1" x14ac:dyDescent="0.2">
      <c r="A270" s="146">
        <v>2016</v>
      </c>
      <c r="B270" s="114">
        <v>66452</v>
      </c>
      <c r="C270" s="114">
        <v>7478</v>
      </c>
      <c r="D270" s="114">
        <v>73930</v>
      </c>
      <c r="E270" s="114"/>
      <c r="F270" s="114">
        <v>9201</v>
      </c>
      <c r="G270" s="114">
        <v>44141</v>
      </c>
      <c r="H270" s="114">
        <v>53342</v>
      </c>
      <c r="I270" s="114"/>
      <c r="J270" s="114">
        <v>75658</v>
      </c>
      <c r="K270" s="114">
        <v>52834</v>
      </c>
      <c r="L270" s="114">
        <v>128492</v>
      </c>
    </row>
    <row r="271" spans="1:12" ht="12" customHeight="1" x14ac:dyDescent="0.2">
      <c r="A271" s="90">
        <v>2017</v>
      </c>
      <c r="B271" s="114">
        <v>42154</v>
      </c>
      <c r="C271" s="114">
        <v>2597</v>
      </c>
      <c r="D271" s="114">
        <v>44751</v>
      </c>
      <c r="E271" s="114"/>
      <c r="F271" s="114">
        <v>6371</v>
      </c>
      <c r="G271" s="114">
        <v>18195</v>
      </c>
      <c r="H271" s="114">
        <v>24566</v>
      </c>
      <c r="I271" s="114"/>
      <c r="J271" s="114">
        <v>49163</v>
      </c>
      <c r="K271" s="114">
        <v>22922</v>
      </c>
      <c r="L271" s="114">
        <v>72085</v>
      </c>
    </row>
    <row r="272" spans="1:12" ht="12" customHeight="1" x14ac:dyDescent="0.2">
      <c r="A272" s="90" t="s">
        <v>869</v>
      </c>
      <c r="B272" s="114">
        <v>16225</v>
      </c>
      <c r="C272" s="114">
        <v>6859</v>
      </c>
      <c r="D272" s="114">
        <v>23084</v>
      </c>
      <c r="E272" s="114"/>
      <c r="F272" s="114">
        <v>5528</v>
      </c>
      <c r="G272" s="114">
        <v>58135</v>
      </c>
      <c r="H272" s="114">
        <v>63663</v>
      </c>
      <c r="I272" s="114"/>
      <c r="J272" s="114">
        <v>23388</v>
      </c>
      <c r="K272" s="114">
        <v>71121</v>
      </c>
      <c r="L272" s="114">
        <v>94509</v>
      </c>
    </row>
    <row r="273" spans="1:12" ht="12" customHeight="1" x14ac:dyDescent="0.2">
      <c r="A273" s="90" t="s">
        <v>870</v>
      </c>
      <c r="B273" s="114">
        <v>3452</v>
      </c>
      <c r="C273" s="114">
        <v>1252</v>
      </c>
      <c r="D273" s="114">
        <v>4704</v>
      </c>
      <c r="E273" s="114"/>
      <c r="F273" s="114">
        <v>5524</v>
      </c>
      <c r="G273" s="114">
        <v>40314</v>
      </c>
      <c r="H273" s="114">
        <v>45838</v>
      </c>
      <c r="I273" s="114"/>
      <c r="J273" s="114">
        <v>9558</v>
      </c>
      <c r="K273" s="114">
        <v>43036</v>
      </c>
      <c r="L273" s="114">
        <v>52594</v>
      </c>
    </row>
    <row r="274" spans="1:12" ht="12" customHeight="1" x14ac:dyDescent="0.2">
      <c r="A274" s="90" t="s">
        <v>871</v>
      </c>
      <c r="B274" s="114">
        <v>14060</v>
      </c>
      <c r="C274" s="114">
        <v>1946</v>
      </c>
      <c r="D274" s="114">
        <v>16006</v>
      </c>
      <c r="E274" s="114"/>
      <c r="F274" s="114">
        <v>9929</v>
      </c>
      <c r="G274" s="114">
        <v>42675</v>
      </c>
      <c r="H274" s="114">
        <v>52604</v>
      </c>
      <c r="I274" s="114"/>
      <c r="J274" s="114">
        <v>24461</v>
      </c>
      <c r="K274" s="114">
        <v>44621</v>
      </c>
      <c r="L274" s="114">
        <v>69082</v>
      </c>
    </row>
    <row r="275" spans="1:12" ht="12" customHeight="1" x14ac:dyDescent="0.2">
      <c r="A275" s="90" t="s">
        <v>872</v>
      </c>
      <c r="B275" s="114">
        <v>75039</v>
      </c>
      <c r="C275" s="114">
        <v>6325</v>
      </c>
      <c r="D275" s="114">
        <v>81364</v>
      </c>
      <c r="E275" s="114"/>
      <c r="F275" s="114">
        <v>10691</v>
      </c>
      <c r="G275" s="114">
        <v>97523</v>
      </c>
      <c r="H275" s="114">
        <v>108214</v>
      </c>
      <c r="I275" s="114"/>
      <c r="J275" s="114">
        <v>91685</v>
      </c>
      <c r="K275" s="114">
        <v>103848</v>
      </c>
      <c r="L275" s="114">
        <v>195533</v>
      </c>
    </row>
    <row r="276" spans="1:12" ht="12" customHeight="1" x14ac:dyDescent="0.2">
      <c r="A276" s="90" t="s">
        <v>873</v>
      </c>
      <c r="B276" s="114">
        <v>809</v>
      </c>
      <c r="C276" s="114">
        <v>2590</v>
      </c>
      <c r="D276" s="114">
        <v>3399</v>
      </c>
      <c r="E276" s="114"/>
      <c r="F276" s="114">
        <v>14150</v>
      </c>
      <c r="G276" s="114">
        <v>85692</v>
      </c>
      <c r="H276" s="114">
        <v>99842</v>
      </c>
      <c r="I276" s="114"/>
      <c r="J276" s="114">
        <v>17389</v>
      </c>
      <c r="K276" s="114">
        <v>88282</v>
      </c>
      <c r="L276" s="114">
        <v>105671</v>
      </c>
    </row>
    <row r="277" spans="1:12" ht="12" customHeight="1" x14ac:dyDescent="0.2">
      <c r="A277" s="90">
        <v>2023</v>
      </c>
      <c r="B277" s="114" t="s">
        <v>310</v>
      </c>
      <c r="C277" s="115" t="s">
        <v>310</v>
      </c>
      <c r="D277" s="115" t="s">
        <v>310</v>
      </c>
      <c r="E277" s="115"/>
      <c r="F277" s="115" t="s">
        <v>310</v>
      </c>
      <c r="G277" s="115" t="s">
        <v>310</v>
      </c>
      <c r="H277" s="115" t="s">
        <v>310</v>
      </c>
      <c r="I277" s="115"/>
      <c r="J277" s="115" t="s">
        <v>310</v>
      </c>
      <c r="K277" s="115" t="s">
        <v>310</v>
      </c>
      <c r="L277" s="115" t="s">
        <v>310</v>
      </c>
    </row>
    <row r="278" spans="1:12" ht="12" customHeight="1" x14ac:dyDescent="0.2">
      <c r="A278" s="1054" t="s">
        <v>788</v>
      </c>
      <c r="B278" s="1054"/>
      <c r="C278" s="187"/>
      <c r="D278" s="42"/>
      <c r="E278" s="42"/>
      <c r="F278" s="42"/>
      <c r="G278" s="87" t="s">
        <v>882</v>
      </c>
      <c r="H278" s="42"/>
      <c r="I278" s="42"/>
      <c r="J278" s="42"/>
      <c r="K278" s="42"/>
      <c r="L278" s="42"/>
    </row>
    <row r="280" spans="1:12" ht="12" customHeight="1" x14ac:dyDescent="0.2">
      <c r="A280" s="1063" t="s">
        <v>883</v>
      </c>
      <c r="B280" s="1063"/>
      <c r="C280" s="1063"/>
      <c r="D280" s="1063"/>
      <c r="E280" s="1063"/>
      <c r="F280" s="1063"/>
      <c r="G280" s="1063"/>
      <c r="H280" s="1063"/>
      <c r="I280" s="1063"/>
      <c r="J280" s="1063"/>
      <c r="K280" s="1063"/>
      <c r="L280" s="1063"/>
    </row>
    <row r="281" spans="1:12" ht="12" customHeight="1" x14ac:dyDescent="0.2">
      <c r="A281" s="295">
        <v>1981</v>
      </c>
      <c r="B281" s="382">
        <v>212466</v>
      </c>
      <c r="C281" s="382">
        <v>54816</v>
      </c>
      <c r="D281" s="382">
        <v>267282</v>
      </c>
      <c r="E281" s="382"/>
      <c r="F281" s="382">
        <v>73300</v>
      </c>
      <c r="G281" s="382">
        <v>34000</v>
      </c>
      <c r="H281" s="382">
        <v>107300</v>
      </c>
      <c r="I281" s="382"/>
      <c r="J281" s="384">
        <v>285766</v>
      </c>
      <c r="K281" s="384">
        <v>88816</v>
      </c>
      <c r="L281" s="384">
        <v>374582</v>
      </c>
    </row>
    <row r="282" spans="1:12" ht="12" customHeight="1" x14ac:dyDescent="0.2">
      <c r="A282" s="295">
        <v>1982</v>
      </c>
      <c r="B282" s="382">
        <v>374133</v>
      </c>
      <c r="C282" s="382">
        <v>144163</v>
      </c>
      <c r="D282" s="382">
        <v>518296</v>
      </c>
      <c r="E282" s="382"/>
      <c r="F282" s="382">
        <v>87400</v>
      </c>
      <c r="G282" s="382">
        <v>51500</v>
      </c>
      <c r="H282" s="382">
        <v>138900</v>
      </c>
      <c r="I282" s="382"/>
      <c r="J282" s="384">
        <v>461533</v>
      </c>
      <c r="K282" s="384">
        <v>195663</v>
      </c>
      <c r="L282" s="384">
        <v>657196</v>
      </c>
    </row>
    <row r="283" spans="1:12" ht="12" customHeight="1" x14ac:dyDescent="0.2">
      <c r="A283" s="295">
        <v>1983</v>
      </c>
      <c r="B283" s="382">
        <v>379244</v>
      </c>
      <c r="C283" s="382">
        <v>125623</v>
      </c>
      <c r="D283" s="382">
        <v>504867</v>
      </c>
      <c r="E283" s="382"/>
      <c r="F283" s="382">
        <v>93500</v>
      </c>
      <c r="G283" s="382">
        <v>31200</v>
      </c>
      <c r="H283" s="382">
        <v>124700</v>
      </c>
      <c r="I283" s="382"/>
      <c r="J283" s="384">
        <v>472744</v>
      </c>
      <c r="K283" s="384">
        <v>156823</v>
      </c>
      <c r="L283" s="384">
        <v>629567</v>
      </c>
    </row>
    <row r="284" spans="1:12" ht="12" customHeight="1" x14ac:dyDescent="0.2">
      <c r="A284" s="295">
        <v>1984</v>
      </c>
      <c r="B284" s="382">
        <v>349836</v>
      </c>
      <c r="C284" s="382">
        <v>135946</v>
      </c>
      <c r="D284" s="382">
        <v>485782</v>
      </c>
      <c r="E284" s="382"/>
      <c r="F284" s="382">
        <v>80000</v>
      </c>
      <c r="G284" s="382">
        <v>38048</v>
      </c>
      <c r="H284" s="382">
        <v>118048</v>
      </c>
      <c r="I284" s="382"/>
      <c r="J284" s="384">
        <v>429836</v>
      </c>
      <c r="K284" s="384">
        <v>173994</v>
      </c>
      <c r="L284" s="384">
        <v>603830</v>
      </c>
    </row>
    <row r="285" spans="1:12" ht="12" customHeight="1" x14ac:dyDescent="0.2">
      <c r="A285" s="295">
        <v>1985</v>
      </c>
      <c r="B285" s="382">
        <v>326902</v>
      </c>
      <c r="C285" s="382">
        <v>245596</v>
      </c>
      <c r="D285" s="382">
        <v>572498</v>
      </c>
      <c r="E285" s="382"/>
      <c r="F285" s="382">
        <v>48600</v>
      </c>
      <c r="G285" s="382">
        <v>37800</v>
      </c>
      <c r="H285" s="382">
        <v>86400</v>
      </c>
      <c r="I285" s="382"/>
      <c r="J285" s="384">
        <v>375502</v>
      </c>
      <c r="K285" s="384">
        <v>283396</v>
      </c>
      <c r="L285" s="384">
        <v>658898</v>
      </c>
    </row>
    <row r="286" spans="1:12" ht="12" customHeight="1" x14ac:dyDescent="0.2">
      <c r="A286" s="295">
        <v>1986</v>
      </c>
      <c r="B286" s="382">
        <v>523298</v>
      </c>
      <c r="C286" s="382">
        <v>168360</v>
      </c>
      <c r="D286" s="382">
        <v>691658</v>
      </c>
      <c r="E286" s="382"/>
      <c r="F286" s="382">
        <v>71993</v>
      </c>
      <c r="G286" s="382">
        <v>26601</v>
      </c>
      <c r="H286" s="382">
        <v>98594</v>
      </c>
      <c r="I286" s="382"/>
      <c r="J286" s="384">
        <v>595291</v>
      </c>
      <c r="K286" s="384">
        <v>194961</v>
      </c>
      <c r="L286" s="384">
        <v>790252</v>
      </c>
    </row>
    <row r="287" spans="1:12" ht="12" customHeight="1" x14ac:dyDescent="0.2">
      <c r="A287" s="295">
        <v>1987</v>
      </c>
      <c r="B287" s="382">
        <v>687492</v>
      </c>
      <c r="C287" s="382">
        <v>341742</v>
      </c>
      <c r="D287" s="382">
        <v>1029234</v>
      </c>
      <c r="E287" s="382"/>
      <c r="F287" s="382">
        <v>85192</v>
      </c>
      <c r="G287" s="382">
        <v>41793</v>
      </c>
      <c r="H287" s="382">
        <v>126985</v>
      </c>
      <c r="I287" s="382"/>
      <c r="J287" s="384">
        <v>772684</v>
      </c>
      <c r="K287" s="384">
        <v>383535</v>
      </c>
      <c r="L287" s="384">
        <v>1156219</v>
      </c>
    </row>
    <row r="288" spans="1:12" ht="12" customHeight="1" x14ac:dyDescent="0.2">
      <c r="A288" s="295">
        <v>1988</v>
      </c>
      <c r="B288" s="382">
        <v>551369</v>
      </c>
      <c r="C288" s="382">
        <v>247492</v>
      </c>
      <c r="D288" s="382">
        <v>798861</v>
      </c>
      <c r="E288" s="382"/>
      <c r="F288" s="382">
        <v>80643</v>
      </c>
      <c r="G288" s="382">
        <v>34550</v>
      </c>
      <c r="H288" s="382">
        <v>115193</v>
      </c>
      <c r="I288" s="382"/>
      <c r="J288" s="384">
        <v>632012</v>
      </c>
      <c r="K288" s="384">
        <v>282042</v>
      </c>
      <c r="L288" s="384">
        <v>914054</v>
      </c>
    </row>
    <row r="289" spans="1:12" ht="12" customHeight="1" x14ac:dyDescent="0.2">
      <c r="A289" s="295">
        <v>1989</v>
      </c>
      <c r="B289" s="382">
        <v>392567</v>
      </c>
      <c r="C289" s="382">
        <v>103290</v>
      </c>
      <c r="D289" s="382">
        <v>495857</v>
      </c>
      <c r="E289" s="382"/>
      <c r="F289" s="382">
        <v>57330</v>
      </c>
      <c r="G289" s="382">
        <v>14450</v>
      </c>
      <c r="H289" s="382">
        <v>71780</v>
      </c>
      <c r="I289" s="382"/>
      <c r="J289" s="384">
        <v>449897</v>
      </c>
      <c r="K289" s="384">
        <v>117740</v>
      </c>
      <c r="L289" s="384">
        <v>567637</v>
      </c>
    </row>
    <row r="290" spans="1:12" ht="12" customHeight="1" x14ac:dyDescent="0.2">
      <c r="A290" s="295">
        <v>1990</v>
      </c>
      <c r="B290" s="382">
        <v>392897</v>
      </c>
      <c r="C290" s="382">
        <v>196497</v>
      </c>
      <c r="D290" s="382">
        <v>589394</v>
      </c>
      <c r="E290" s="382"/>
      <c r="F290" s="382">
        <v>50832</v>
      </c>
      <c r="G290" s="382">
        <v>27016</v>
      </c>
      <c r="H290" s="382">
        <v>77848</v>
      </c>
      <c r="I290" s="382"/>
      <c r="J290" s="384">
        <v>443729</v>
      </c>
      <c r="K290" s="384">
        <v>223513</v>
      </c>
      <c r="L290" s="384">
        <v>667242</v>
      </c>
    </row>
    <row r="291" spans="1:12" ht="12" customHeight="1" x14ac:dyDescent="0.2">
      <c r="A291" s="146">
        <v>1991</v>
      </c>
      <c r="B291" s="382">
        <v>207490</v>
      </c>
      <c r="C291" s="382">
        <v>72877</v>
      </c>
      <c r="D291" s="382">
        <v>280367</v>
      </c>
      <c r="E291" s="382"/>
      <c r="F291" s="382">
        <v>54701</v>
      </c>
      <c r="G291" s="382">
        <v>14972</v>
      </c>
      <c r="H291" s="382">
        <v>69673</v>
      </c>
      <c r="I291" s="382"/>
      <c r="J291" s="384">
        <v>262191</v>
      </c>
      <c r="K291" s="384">
        <v>87849</v>
      </c>
      <c r="L291" s="384">
        <v>350040</v>
      </c>
    </row>
    <row r="292" spans="1:12" ht="12" customHeight="1" x14ac:dyDescent="0.2">
      <c r="A292" s="146">
        <v>1992</v>
      </c>
      <c r="B292" s="382">
        <v>158774</v>
      </c>
      <c r="C292" s="382">
        <v>50678</v>
      </c>
      <c r="D292" s="382">
        <v>209452</v>
      </c>
      <c r="E292" s="382"/>
      <c r="F292" s="382">
        <v>102723</v>
      </c>
      <c r="G292" s="382">
        <v>16000</v>
      </c>
      <c r="H292" s="382">
        <v>118723</v>
      </c>
      <c r="I292" s="382"/>
      <c r="J292" s="384">
        <v>261497</v>
      </c>
      <c r="K292" s="384">
        <v>66678</v>
      </c>
      <c r="L292" s="384">
        <v>328175</v>
      </c>
    </row>
    <row r="293" spans="1:12" ht="12" customHeight="1" x14ac:dyDescent="0.2">
      <c r="A293" s="146">
        <v>1993</v>
      </c>
      <c r="B293" s="382">
        <v>45935</v>
      </c>
      <c r="C293" s="382">
        <v>9245</v>
      </c>
      <c r="D293" s="382">
        <v>55180</v>
      </c>
      <c r="E293" s="382"/>
      <c r="F293" s="382">
        <v>101159</v>
      </c>
      <c r="G293" s="382">
        <v>18400</v>
      </c>
      <c r="H293" s="382">
        <v>119559</v>
      </c>
      <c r="I293" s="382"/>
      <c r="J293" s="384">
        <v>147094</v>
      </c>
      <c r="K293" s="384">
        <v>27645</v>
      </c>
      <c r="L293" s="384">
        <v>174739</v>
      </c>
    </row>
    <row r="294" spans="1:12" ht="12" customHeight="1" x14ac:dyDescent="0.2">
      <c r="A294" s="146">
        <v>1994</v>
      </c>
      <c r="B294" s="382">
        <v>164252</v>
      </c>
      <c r="C294" s="382">
        <v>100280</v>
      </c>
      <c r="D294" s="382">
        <v>264532</v>
      </c>
      <c r="E294" s="382"/>
      <c r="F294" s="382">
        <v>122881</v>
      </c>
      <c r="G294" s="382">
        <v>38957</v>
      </c>
      <c r="H294" s="382">
        <v>161838</v>
      </c>
      <c r="I294" s="382"/>
      <c r="J294" s="384">
        <v>287133</v>
      </c>
      <c r="K294" s="384">
        <v>139237</v>
      </c>
      <c r="L294" s="384">
        <v>426370</v>
      </c>
    </row>
    <row r="295" spans="1:12" ht="12" customHeight="1" x14ac:dyDescent="0.2">
      <c r="A295" s="146">
        <v>1995</v>
      </c>
      <c r="B295" s="382">
        <v>113353</v>
      </c>
      <c r="C295" s="382">
        <v>49229</v>
      </c>
      <c r="D295" s="382">
        <v>162582</v>
      </c>
      <c r="E295" s="382"/>
      <c r="F295" s="382">
        <v>103547</v>
      </c>
      <c r="G295" s="382">
        <v>31396</v>
      </c>
      <c r="H295" s="382">
        <v>134943</v>
      </c>
      <c r="I295" s="382"/>
      <c r="J295" s="384">
        <v>216900</v>
      </c>
      <c r="K295" s="384">
        <v>80625</v>
      </c>
      <c r="L295" s="384">
        <v>297525</v>
      </c>
    </row>
    <row r="296" spans="1:12" ht="12" customHeight="1" x14ac:dyDescent="0.2">
      <c r="A296" s="146">
        <v>1996</v>
      </c>
      <c r="B296" s="382">
        <v>56117</v>
      </c>
      <c r="C296" s="382">
        <v>13503</v>
      </c>
      <c r="D296" s="382">
        <v>69620</v>
      </c>
      <c r="E296" s="382"/>
      <c r="F296" s="382">
        <v>107463</v>
      </c>
      <c r="G296" s="382">
        <v>21991</v>
      </c>
      <c r="H296" s="382">
        <v>129454</v>
      </c>
      <c r="I296" s="382"/>
      <c r="J296" s="384">
        <v>163580</v>
      </c>
      <c r="K296" s="384">
        <v>35494</v>
      </c>
      <c r="L296" s="114">
        <v>199074</v>
      </c>
    </row>
    <row r="297" spans="1:12" ht="12" customHeight="1" x14ac:dyDescent="0.2">
      <c r="A297" s="146">
        <v>1997</v>
      </c>
      <c r="B297" s="382">
        <v>27435</v>
      </c>
      <c r="C297" s="382">
        <v>51950</v>
      </c>
      <c r="D297" s="382">
        <v>79385</v>
      </c>
      <c r="E297" s="382"/>
      <c r="F297" s="382">
        <v>61274</v>
      </c>
      <c r="G297" s="382">
        <v>40488</v>
      </c>
      <c r="H297" s="382">
        <v>101762</v>
      </c>
      <c r="I297" s="382"/>
      <c r="J297" s="384">
        <v>107288</v>
      </c>
      <c r="K297" s="384">
        <v>105657</v>
      </c>
      <c r="L297" s="114">
        <v>212945</v>
      </c>
    </row>
    <row r="298" spans="1:12" ht="12" customHeight="1" x14ac:dyDescent="0.2">
      <c r="A298" s="146">
        <v>1998</v>
      </c>
      <c r="B298" s="382">
        <v>50216</v>
      </c>
      <c r="C298" s="382">
        <v>15189</v>
      </c>
      <c r="D298" s="382">
        <v>65405</v>
      </c>
      <c r="E298" s="382"/>
      <c r="F298" s="382">
        <v>33290</v>
      </c>
      <c r="G298" s="382">
        <v>18034</v>
      </c>
      <c r="H298" s="382">
        <v>51324</v>
      </c>
      <c r="I298" s="382"/>
      <c r="J298" s="384">
        <v>98106</v>
      </c>
      <c r="K298" s="384">
        <v>38571</v>
      </c>
      <c r="L298" s="114">
        <v>136677</v>
      </c>
    </row>
    <row r="299" spans="1:12" ht="12" customHeight="1" x14ac:dyDescent="0.2">
      <c r="A299" s="146">
        <v>1999</v>
      </c>
      <c r="B299" s="382">
        <v>15955</v>
      </c>
      <c r="C299" s="382">
        <v>5451</v>
      </c>
      <c r="D299" s="382">
        <v>21406</v>
      </c>
      <c r="E299" s="382"/>
      <c r="F299" s="382">
        <v>26559</v>
      </c>
      <c r="G299" s="382">
        <v>9973</v>
      </c>
      <c r="H299" s="382">
        <v>36532</v>
      </c>
      <c r="I299" s="382"/>
      <c r="J299" s="384">
        <v>45663</v>
      </c>
      <c r="K299" s="384">
        <v>17273</v>
      </c>
      <c r="L299" s="114">
        <v>62936</v>
      </c>
    </row>
    <row r="300" spans="1:12" ht="12" customHeight="1" x14ac:dyDescent="0.2">
      <c r="A300" s="146">
        <v>2000</v>
      </c>
      <c r="B300" s="382">
        <v>138517</v>
      </c>
      <c r="C300" s="382">
        <v>60525</v>
      </c>
      <c r="D300" s="382">
        <v>199042</v>
      </c>
      <c r="E300" s="382"/>
      <c r="F300" s="382">
        <v>139838</v>
      </c>
      <c r="G300" s="382">
        <v>51198</v>
      </c>
      <c r="H300" s="382">
        <v>191036</v>
      </c>
      <c r="I300" s="382"/>
      <c r="J300" s="384">
        <v>289180</v>
      </c>
      <c r="K300" s="384">
        <v>117469</v>
      </c>
      <c r="L300" s="114">
        <v>406649</v>
      </c>
    </row>
    <row r="301" spans="1:12" ht="12" customHeight="1" x14ac:dyDescent="0.2">
      <c r="A301" s="146">
        <v>2001</v>
      </c>
      <c r="B301" s="382">
        <v>110328</v>
      </c>
      <c r="C301" s="382">
        <v>60548</v>
      </c>
      <c r="D301" s="382">
        <v>170876</v>
      </c>
      <c r="E301" s="382"/>
      <c r="F301" s="382">
        <v>127179</v>
      </c>
      <c r="G301" s="382">
        <v>37688</v>
      </c>
      <c r="H301" s="382">
        <v>164867</v>
      </c>
      <c r="I301" s="382"/>
      <c r="J301" s="384">
        <v>261942</v>
      </c>
      <c r="K301" s="384">
        <v>107969</v>
      </c>
      <c r="L301" s="114">
        <v>369911</v>
      </c>
    </row>
    <row r="302" spans="1:12" ht="12" customHeight="1" x14ac:dyDescent="0.2">
      <c r="A302" s="146">
        <v>2002</v>
      </c>
      <c r="B302" s="382">
        <v>96471</v>
      </c>
      <c r="C302" s="382">
        <v>34214</v>
      </c>
      <c r="D302" s="382">
        <v>130685</v>
      </c>
      <c r="E302" s="382"/>
      <c r="F302" s="382">
        <v>115145</v>
      </c>
      <c r="G302" s="382">
        <v>18296</v>
      </c>
      <c r="H302" s="382">
        <v>133441</v>
      </c>
      <c r="I302" s="382"/>
      <c r="J302" s="384">
        <v>223889</v>
      </c>
      <c r="K302" s="384">
        <v>55536</v>
      </c>
      <c r="L302" s="114">
        <v>279425</v>
      </c>
    </row>
    <row r="303" spans="1:12" ht="12" customHeight="1" x14ac:dyDescent="0.2">
      <c r="A303" s="146">
        <v>2003</v>
      </c>
      <c r="B303" s="114">
        <v>97148</v>
      </c>
      <c r="C303" s="114">
        <v>30839</v>
      </c>
      <c r="D303" s="382">
        <v>127987</v>
      </c>
      <c r="E303" s="382"/>
      <c r="F303" s="382">
        <v>103560</v>
      </c>
      <c r="G303" s="382">
        <v>42738</v>
      </c>
      <c r="H303" s="382">
        <v>146298</v>
      </c>
      <c r="I303" s="382"/>
      <c r="J303" s="384">
        <v>221313</v>
      </c>
      <c r="K303" s="384">
        <v>83760</v>
      </c>
      <c r="L303" s="114">
        <v>305073</v>
      </c>
    </row>
    <row r="304" spans="1:12" ht="12" customHeight="1" x14ac:dyDescent="0.2">
      <c r="A304" s="146">
        <v>2004</v>
      </c>
      <c r="B304" s="114">
        <v>177863</v>
      </c>
      <c r="C304" s="114">
        <v>47702</v>
      </c>
      <c r="D304" s="382">
        <v>225565</v>
      </c>
      <c r="E304" s="114"/>
      <c r="F304" s="114">
        <v>140143</v>
      </c>
      <c r="G304" s="114">
        <v>39048</v>
      </c>
      <c r="H304" s="382">
        <v>179191</v>
      </c>
      <c r="I304" s="114"/>
      <c r="J304" s="384">
        <v>329547</v>
      </c>
      <c r="K304" s="384">
        <v>94327</v>
      </c>
      <c r="L304" s="114">
        <v>423874</v>
      </c>
    </row>
    <row r="305" spans="1:12" ht="12" customHeight="1" x14ac:dyDescent="0.2">
      <c r="A305" s="146">
        <v>2005</v>
      </c>
      <c r="B305" s="114">
        <v>114361</v>
      </c>
      <c r="C305" s="114">
        <v>27900</v>
      </c>
      <c r="D305" s="382">
        <v>142261</v>
      </c>
      <c r="E305" s="114"/>
      <c r="F305" s="114">
        <v>86434</v>
      </c>
      <c r="G305" s="114">
        <v>30680</v>
      </c>
      <c r="H305" s="382">
        <v>117114</v>
      </c>
      <c r="I305" s="114"/>
      <c r="J305" s="384">
        <v>214402</v>
      </c>
      <c r="K305" s="384">
        <v>65239</v>
      </c>
      <c r="L305" s="114">
        <v>279641</v>
      </c>
    </row>
    <row r="306" spans="1:12" ht="12" customHeight="1" x14ac:dyDescent="0.2">
      <c r="A306" s="146">
        <v>2006</v>
      </c>
      <c r="B306" s="114">
        <v>121746</v>
      </c>
      <c r="C306" s="114">
        <v>22675</v>
      </c>
      <c r="D306" s="382">
        <v>144421</v>
      </c>
      <c r="E306" s="114"/>
      <c r="F306" s="114">
        <v>50452</v>
      </c>
      <c r="G306" s="114">
        <v>18332</v>
      </c>
      <c r="H306" s="382">
        <v>68784</v>
      </c>
      <c r="I306" s="114"/>
      <c r="J306" s="384">
        <v>178322</v>
      </c>
      <c r="K306" s="384">
        <v>44665</v>
      </c>
      <c r="L306" s="114">
        <v>222987</v>
      </c>
    </row>
    <row r="307" spans="1:12" ht="12" customHeight="1" x14ac:dyDescent="0.2">
      <c r="A307" s="146">
        <v>2007</v>
      </c>
      <c r="B307" s="114">
        <v>58253</v>
      </c>
      <c r="C307" s="114">
        <v>25029</v>
      </c>
      <c r="D307" s="382">
        <v>83282</v>
      </c>
      <c r="E307" s="114"/>
      <c r="F307" s="114">
        <v>55011</v>
      </c>
      <c r="G307" s="114">
        <v>31688</v>
      </c>
      <c r="H307" s="382">
        <v>86699</v>
      </c>
      <c r="I307" s="114"/>
      <c r="J307" s="384">
        <v>122791</v>
      </c>
      <c r="K307" s="384">
        <v>65548</v>
      </c>
      <c r="L307" s="114">
        <v>188339</v>
      </c>
    </row>
    <row r="308" spans="1:12" ht="12" customHeight="1" x14ac:dyDescent="0.2">
      <c r="A308" s="146">
        <v>2008</v>
      </c>
      <c r="B308" s="114">
        <v>93452</v>
      </c>
      <c r="C308" s="114">
        <v>18898</v>
      </c>
      <c r="D308" s="114">
        <v>112350</v>
      </c>
      <c r="E308" s="114"/>
      <c r="F308" s="114">
        <v>54435</v>
      </c>
      <c r="G308" s="114">
        <v>17869</v>
      </c>
      <c r="H308" s="114">
        <v>72304</v>
      </c>
      <c r="I308" s="114"/>
      <c r="J308" s="384">
        <v>154528</v>
      </c>
      <c r="K308" s="384">
        <v>40275</v>
      </c>
      <c r="L308" s="114">
        <v>194803</v>
      </c>
    </row>
    <row r="309" spans="1:12" ht="12" customHeight="1" x14ac:dyDescent="0.2">
      <c r="A309" s="146">
        <v>2009</v>
      </c>
      <c r="B309" s="114">
        <v>81390</v>
      </c>
      <c r="C309" s="114">
        <v>24632</v>
      </c>
      <c r="D309" s="114">
        <v>106022</v>
      </c>
      <c r="E309" s="114"/>
      <c r="F309" s="114">
        <v>56329</v>
      </c>
      <c r="G309" s="114">
        <v>23834</v>
      </c>
      <c r="H309" s="114">
        <v>80163</v>
      </c>
      <c r="I309" s="114"/>
      <c r="J309" s="114">
        <v>158388</v>
      </c>
      <c r="K309" s="114">
        <v>62537</v>
      </c>
      <c r="L309" s="114">
        <v>220925</v>
      </c>
    </row>
    <row r="310" spans="1:12" ht="12" customHeight="1" x14ac:dyDescent="0.2">
      <c r="A310" s="146">
        <v>2010</v>
      </c>
      <c r="B310" s="114">
        <v>16808</v>
      </c>
      <c r="C310" s="114">
        <v>9514</v>
      </c>
      <c r="D310" s="114">
        <v>26322</v>
      </c>
      <c r="E310" s="114"/>
      <c r="F310" s="114">
        <v>20881</v>
      </c>
      <c r="G310" s="114">
        <v>12743</v>
      </c>
      <c r="H310" s="114">
        <v>33624</v>
      </c>
      <c r="I310" s="114"/>
      <c r="J310" s="114">
        <v>39850</v>
      </c>
      <c r="K310" s="114">
        <v>24182</v>
      </c>
      <c r="L310" s="114">
        <v>64032</v>
      </c>
    </row>
    <row r="311" spans="1:12" ht="12" customHeight="1" x14ac:dyDescent="0.2">
      <c r="A311" s="146">
        <v>2011</v>
      </c>
      <c r="B311" s="114">
        <v>31583</v>
      </c>
      <c r="C311" s="114">
        <v>11106</v>
      </c>
      <c r="D311" s="114">
        <v>42689</v>
      </c>
      <c r="E311" s="114"/>
      <c r="F311" s="114">
        <v>45721</v>
      </c>
      <c r="G311" s="114">
        <v>36567</v>
      </c>
      <c r="H311" s="114">
        <v>82288</v>
      </c>
      <c r="I311" s="114"/>
      <c r="J311" s="114">
        <v>86625</v>
      </c>
      <c r="K311" s="114">
        <v>59779</v>
      </c>
      <c r="L311" s="114">
        <v>146404</v>
      </c>
    </row>
    <row r="312" spans="1:12" ht="12" customHeight="1" x14ac:dyDescent="0.2">
      <c r="A312" s="146">
        <v>2012</v>
      </c>
      <c r="B312" s="114">
        <v>95993</v>
      </c>
      <c r="C312" s="114">
        <v>37202</v>
      </c>
      <c r="D312" s="114">
        <v>133195</v>
      </c>
      <c r="E312" s="114"/>
      <c r="F312" s="114">
        <v>77409</v>
      </c>
      <c r="G312" s="114">
        <v>60078</v>
      </c>
      <c r="H312" s="114">
        <v>137487</v>
      </c>
      <c r="I312" s="114"/>
      <c r="J312" s="114">
        <v>191398</v>
      </c>
      <c r="K312" s="114">
        <v>118303</v>
      </c>
      <c r="L312" s="114">
        <v>309701</v>
      </c>
    </row>
    <row r="313" spans="1:12" ht="12" customHeight="1" x14ac:dyDescent="0.2">
      <c r="A313" s="146">
        <v>2013</v>
      </c>
      <c r="B313" s="114">
        <v>68652</v>
      </c>
      <c r="C313" s="114">
        <v>16570</v>
      </c>
      <c r="D313" s="114">
        <v>85222</v>
      </c>
      <c r="E313" s="114"/>
      <c r="F313" s="114">
        <v>59791</v>
      </c>
      <c r="G313" s="114">
        <v>30746</v>
      </c>
      <c r="H313" s="114">
        <v>90537</v>
      </c>
      <c r="I313" s="114"/>
      <c r="J313" s="114">
        <v>146275</v>
      </c>
      <c r="K313" s="114">
        <v>66946</v>
      </c>
      <c r="L313" s="114">
        <v>213221</v>
      </c>
    </row>
    <row r="314" spans="1:12" ht="12" customHeight="1" x14ac:dyDescent="0.2">
      <c r="A314" s="146">
        <v>2014</v>
      </c>
      <c r="B314" s="114">
        <v>44269</v>
      </c>
      <c r="C314" s="114">
        <v>10537</v>
      </c>
      <c r="D314" s="114">
        <v>54806</v>
      </c>
      <c r="E314" s="114"/>
      <c r="F314" s="114">
        <v>51459</v>
      </c>
      <c r="G314" s="114">
        <v>20766</v>
      </c>
      <c r="H314" s="114">
        <v>72225</v>
      </c>
      <c r="I314" s="114"/>
      <c r="J314" s="114">
        <v>105929</v>
      </c>
      <c r="K314" s="114">
        <v>39447</v>
      </c>
      <c r="L314" s="114">
        <v>145376</v>
      </c>
    </row>
    <row r="315" spans="1:12" ht="12" customHeight="1" x14ac:dyDescent="0.2">
      <c r="A315" s="146">
        <v>2015</v>
      </c>
      <c r="B315" s="114">
        <v>7404</v>
      </c>
      <c r="C315" s="114">
        <v>3697</v>
      </c>
      <c r="D315" s="114">
        <v>11101</v>
      </c>
      <c r="E315" s="114"/>
      <c r="F315" s="114">
        <v>18994</v>
      </c>
      <c r="G315" s="114">
        <v>16408</v>
      </c>
      <c r="H315" s="114">
        <v>35402</v>
      </c>
      <c r="I315" s="114"/>
      <c r="J315" s="114">
        <v>34297</v>
      </c>
      <c r="K315" s="114">
        <v>29926</v>
      </c>
      <c r="L315" s="114">
        <v>64223</v>
      </c>
    </row>
    <row r="316" spans="1:12" ht="12" customHeight="1" x14ac:dyDescent="0.2">
      <c r="A316" s="146">
        <v>2016</v>
      </c>
      <c r="B316" s="114">
        <v>57799</v>
      </c>
      <c r="C316" s="114">
        <v>19690</v>
      </c>
      <c r="D316" s="114">
        <v>77489</v>
      </c>
      <c r="E316" s="114"/>
      <c r="F316" s="114">
        <v>94259</v>
      </c>
      <c r="G316" s="114">
        <v>37387</v>
      </c>
      <c r="H316" s="114">
        <v>131646</v>
      </c>
      <c r="I316" s="114"/>
      <c r="J316" s="114">
        <v>154355</v>
      </c>
      <c r="K316" s="114">
        <v>57838</v>
      </c>
      <c r="L316" s="114">
        <v>212193</v>
      </c>
    </row>
    <row r="317" spans="1:12" ht="12" customHeight="1" x14ac:dyDescent="0.2">
      <c r="A317" s="90">
        <v>2017</v>
      </c>
      <c r="B317" s="114">
        <v>52466</v>
      </c>
      <c r="C317" s="114">
        <v>21477</v>
      </c>
      <c r="D317" s="114">
        <v>73943</v>
      </c>
      <c r="E317" s="114"/>
      <c r="F317" s="114">
        <v>48710</v>
      </c>
      <c r="G317" s="114">
        <v>26555</v>
      </c>
      <c r="H317" s="114">
        <v>75265</v>
      </c>
      <c r="I317" s="114"/>
      <c r="J317" s="114">
        <v>124170</v>
      </c>
      <c r="K317" s="114">
        <v>53280</v>
      </c>
      <c r="L317" s="114">
        <v>177450</v>
      </c>
    </row>
    <row r="318" spans="1:12" ht="12" customHeight="1" x14ac:dyDescent="0.2">
      <c r="A318" s="90" t="s">
        <v>869</v>
      </c>
      <c r="B318" s="114">
        <v>78228</v>
      </c>
      <c r="C318" s="114">
        <v>30628</v>
      </c>
      <c r="D318" s="114">
        <v>108856</v>
      </c>
      <c r="E318" s="114"/>
      <c r="F318" s="114">
        <v>72264</v>
      </c>
      <c r="G318" s="114">
        <v>21421</v>
      </c>
      <c r="H318" s="114">
        <v>93685</v>
      </c>
      <c r="I318" s="114"/>
      <c r="J318" s="114">
        <v>165081</v>
      </c>
      <c r="K318" s="114">
        <v>62689</v>
      </c>
      <c r="L318" s="114">
        <v>227770</v>
      </c>
    </row>
    <row r="319" spans="1:12" ht="12" customHeight="1" x14ac:dyDescent="0.2">
      <c r="A319" s="90" t="s">
        <v>870</v>
      </c>
      <c r="B319" s="114">
        <v>31714</v>
      </c>
      <c r="C319" s="114">
        <v>11088</v>
      </c>
      <c r="D319" s="114">
        <v>42802</v>
      </c>
      <c r="E319" s="114"/>
      <c r="F319" s="114">
        <v>66484</v>
      </c>
      <c r="G319" s="114">
        <v>23064</v>
      </c>
      <c r="H319" s="114">
        <v>89548</v>
      </c>
      <c r="I319" s="114"/>
      <c r="J319" s="114">
        <v>111900</v>
      </c>
      <c r="K319" s="114">
        <v>45127</v>
      </c>
      <c r="L319" s="114">
        <v>157027</v>
      </c>
    </row>
    <row r="320" spans="1:12" ht="12" customHeight="1" x14ac:dyDescent="0.2">
      <c r="A320" s="90" t="s">
        <v>871</v>
      </c>
      <c r="B320" s="114">
        <v>73573</v>
      </c>
      <c r="C320" s="114">
        <v>24770</v>
      </c>
      <c r="D320" s="114">
        <v>98343</v>
      </c>
      <c r="E320" s="114"/>
      <c r="F320" s="114">
        <v>67685</v>
      </c>
      <c r="G320" s="114">
        <v>18215</v>
      </c>
      <c r="H320" s="114">
        <v>85900</v>
      </c>
      <c r="I320" s="114"/>
      <c r="J320" s="114">
        <v>152380</v>
      </c>
      <c r="K320" s="114">
        <v>53225</v>
      </c>
      <c r="L320" s="114">
        <v>205605</v>
      </c>
    </row>
    <row r="321" spans="1:12" ht="12" customHeight="1" x14ac:dyDescent="0.2">
      <c r="A321" s="90" t="s">
        <v>872</v>
      </c>
      <c r="B321" s="114">
        <v>80331</v>
      </c>
      <c r="C321" s="114">
        <v>27161</v>
      </c>
      <c r="D321" s="114">
        <v>107492</v>
      </c>
      <c r="E321" s="114"/>
      <c r="F321" s="114">
        <v>77720</v>
      </c>
      <c r="G321" s="114">
        <v>32070</v>
      </c>
      <c r="H321" s="114">
        <v>109790</v>
      </c>
      <c r="I321" s="114"/>
      <c r="J321" s="114">
        <v>186762</v>
      </c>
      <c r="K321" s="114">
        <v>70000</v>
      </c>
      <c r="L321" s="114">
        <v>256762</v>
      </c>
    </row>
    <row r="322" spans="1:12" ht="12" customHeight="1" x14ac:dyDescent="0.2">
      <c r="A322" s="90" t="s">
        <v>884</v>
      </c>
      <c r="B322" s="114">
        <v>82953</v>
      </c>
      <c r="C322" s="114">
        <v>17131</v>
      </c>
      <c r="D322" s="114">
        <v>100084</v>
      </c>
      <c r="E322" s="114"/>
      <c r="F322" s="114">
        <v>38794</v>
      </c>
      <c r="G322" s="114">
        <v>20540</v>
      </c>
      <c r="H322" s="114">
        <v>59334</v>
      </c>
      <c r="I322" s="114"/>
      <c r="J322" s="114">
        <v>149268</v>
      </c>
      <c r="K322" s="114">
        <v>52761</v>
      </c>
      <c r="L322" s="114">
        <v>202029</v>
      </c>
    </row>
    <row r="323" spans="1:12" ht="12" customHeight="1" x14ac:dyDescent="0.2">
      <c r="A323" s="90">
        <v>2023</v>
      </c>
      <c r="B323" s="115" t="s">
        <v>310</v>
      </c>
      <c r="C323" s="115" t="s">
        <v>310</v>
      </c>
      <c r="D323" s="115" t="s">
        <v>310</v>
      </c>
      <c r="E323" s="115"/>
      <c r="F323" s="115" t="s">
        <v>310</v>
      </c>
      <c r="G323" s="115" t="s">
        <v>310</v>
      </c>
      <c r="H323" s="115" t="s">
        <v>310</v>
      </c>
      <c r="I323" s="115"/>
      <c r="J323" s="115" t="s">
        <v>310</v>
      </c>
      <c r="K323" s="115" t="s">
        <v>310</v>
      </c>
      <c r="L323" s="115" t="s">
        <v>310</v>
      </c>
    </row>
    <row r="324" spans="1:12" ht="12" customHeight="1" x14ac:dyDescent="0.2">
      <c r="A324" s="27" t="s">
        <v>874</v>
      </c>
      <c r="B324" s="67"/>
      <c r="C324" s="67"/>
      <c r="D324" s="67"/>
      <c r="E324" s="67"/>
      <c r="F324" s="67">
        <v>52000</v>
      </c>
      <c r="G324" s="67"/>
      <c r="H324" s="67"/>
      <c r="I324" s="67"/>
      <c r="J324" s="67"/>
      <c r="K324" s="67"/>
      <c r="L324" s="67"/>
    </row>
    <row r="325" spans="1:12" ht="12" customHeight="1" x14ac:dyDescent="0.2">
      <c r="A325" s="820" t="s">
        <v>885</v>
      </c>
      <c r="B325" s="820"/>
      <c r="C325" s="820"/>
      <c r="D325" s="820"/>
      <c r="E325" s="820"/>
      <c r="F325" s="820"/>
      <c r="G325" s="820"/>
      <c r="H325" s="820"/>
      <c r="I325" s="820"/>
      <c r="J325" s="820"/>
      <c r="K325" s="820"/>
      <c r="L325" s="820"/>
    </row>
    <row r="326" spans="1:12" ht="12" customHeight="1" x14ac:dyDescent="0.2">
      <c r="A326" s="63" t="s">
        <v>886</v>
      </c>
      <c r="B326" s="63"/>
      <c r="C326" s="63"/>
      <c r="D326" s="63"/>
      <c r="E326" s="63"/>
      <c r="F326" s="63"/>
      <c r="G326" s="63"/>
      <c r="H326" s="63"/>
      <c r="I326" s="63"/>
      <c r="J326" s="63"/>
      <c r="K326" s="63"/>
      <c r="L326" s="63"/>
    </row>
    <row r="327" spans="1:12" ht="34.5" customHeight="1" x14ac:dyDescent="0.2">
      <c r="A327" s="946" t="s">
        <v>887</v>
      </c>
      <c r="B327" s="946"/>
      <c r="C327" s="946"/>
      <c r="D327" s="946"/>
      <c r="E327" s="946"/>
      <c r="F327" s="946"/>
      <c r="G327" s="946"/>
      <c r="H327" s="946"/>
      <c r="I327" s="946"/>
      <c r="J327" s="946"/>
      <c r="K327" s="946"/>
      <c r="L327" s="946"/>
    </row>
    <row r="328" spans="1:12" ht="12" customHeight="1" x14ac:dyDescent="0.2">
      <c r="A328" s="63" t="s">
        <v>170</v>
      </c>
      <c r="B328" s="63"/>
      <c r="C328" s="63"/>
      <c r="D328" s="63"/>
      <c r="E328" s="63"/>
      <c r="F328" s="63"/>
      <c r="G328" s="63"/>
      <c r="H328" s="63"/>
      <c r="I328" s="63"/>
      <c r="J328" s="63"/>
      <c r="K328" s="63"/>
      <c r="L328" s="63"/>
    </row>
    <row r="329" spans="1:12" ht="39" customHeight="1" x14ac:dyDescent="0.2">
      <c r="A329" s="946" t="s">
        <v>888</v>
      </c>
      <c r="B329" s="946"/>
      <c r="C329" s="946"/>
      <c r="D329" s="946"/>
      <c r="E329" s="946"/>
      <c r="F329" s="946"/>
      <c r="G329" s="946"/>
      <c r="H329" s="946"/>
      <c r="I329" s="946"/>
      <c r="J329" s="946"/>
      <c r="K329" s="946"/>
      <c r="L329" s="946"/>
    </row>
    <row r="330" spans="1:12" ht="37.5" customHeight="1" x14ac:dyDescent="0.2">
      <c r="A330" s="1068" t="s">
        <v>889</v>
      </c>
      <c r="B330" s="1068"/>
      <c r="C330" s="1068"/>
      <c r="D330" s="1068"/>
      <c r="E330" s="1068"/>
      <c r="F330" s="1068"/>
      <c r="G330" s="1068"/>
      <c r="H330" s="1068"/>
      <c r="I330" s="1068"/>
      <c r="J330" s="1068"/>
      <c r="K330" s="1068"/>
      <c r="L330" s="1068"/>
    </row>
    <row r="340" spans="1:12" s="275" customFormat="1" ht="12" customHeight="1" x14ac:dyDescent="0.2">
      <c r="A340" s="243"/>
      <c r="B340" s="250"/>
      <c r="C340" s="250"/>
      <c r="D340" s="250"/>
      <c r="E340" s="250"/>
      <c r="F340" s="250"/>
      <c r="G340" s="250"/>
      <c r="H340" s="250"/>
      <c r="I340" s="250"/>
      <c r="J340" s="250"/>
      <c r="K340" s="250"/>
      <c r="L340" s="250"/>
    </row>
    <row r="356" spans="1:12" ht="11.25" customHeight="1" x14ac:dyDescent="0.2">
      <c r="A356" s="961"/>
      <c r="B356" s="961"/>
      <c r="C356" s="961"/>
      <c r="D356" s="961"/>
      <c r="E356" s="961"/>
      <c r="F356" s="961"/>
      <c r="G356" s="961"/>
      <c r="H356" s="961"/>
      <c r="I356" s="961"/>
      <c r="J356" s="961"/>
      <c r="K356" s="961"/>
      <c r="L356" s="961"/>
    </row>
    <row r="357" spans="1:12" ht="33.75" customHeight="1" x14ac:dyDescent="0.2">
      <c r="A357" s="946" t="s">
        <v>890</v>
      </c>
      <c r="B357" s="946"/>
      <c r="C357" s="946"/>
      <c r="D357" s="946"/>
      <c r="E357" s="946"/>
      <c r="F357" s="946"/>
      <c r="G357" s="946"/>
      <c r="H357" s="946"/>
      <c r="I357" s="946"/>
      <c r="J357" s="946"/>
      <c r="K357" s="946"/>
      <c r="L357" s="946"/>
    </row>
    <row r="358" spans="1:12" ht="11.25" customHeight="1" x14ac:dyDescent="0.2">
      <c r="A358" s="945" t="s">
        <v>8</v>
      </c>
      <c r="B358" s="971" t="s">
        <v>867</v>
      </c>
      <c r="C358" s="971"/>
      <c r="D358" s="971"/>
      <c r="E358" s="827"/>
      <c r="F358" s="971" t="s">
        <v>111</v>
      </c>
      <c r="G358" s="971"/>
      <c r="H358" s="971"/>
      <c r="I358" s="827"/>
      <c r="J358" s="971" t="s">
        <v>655</v>
      </c>
      <c r="K358" s="971"/>
      <c r="L358" s="971"/>
    </row>
    <row r="359" spans="1:12" ht="11.25" customHeight="1" x14ac:dyDescent="0.2">
      <c r="A359" s="966"/>
      <c r="B359" s="2" t="s">
        <v>868</v>
      </c>
      <c r="C359" s="2" t="s">
        <v>120</v>
      </c>
      <c r="D359" s="2" t="s">
        <v>115</v>
      </c>
      <c r="E359" s="2"/>
      <c r="F359" s="2" t="s">
        <v>868</v>
      </c>
      <c r="G359" s="2" t="s">
        <v>120</v>
      </c>
      <c r="H359" s="2" t="s">
        <v>115</v>
      </c>
      <c r="I359" s="2"/>
      <c r="J359" s="2" t="s">
        <v>868</v>
      </c>
      <c r="K359" s="2" t="s">
        <v>120</v>
      </c>
      <c r="L359" s="2" t="s">
        <v>115</v>
      </c>
    </row>
    <row r="360" spans="1:12" ht="11.25" customHeight="1" x14ac:dyDescent="0.25">
      <c r="A360" s="1005" t="str">
        <f>A4</f>
        <v>Strait of Juan de Fuca</v>
      </c>
      <c r="B360" s="1005"/>
      <c r="C360" s="1005"/>
      <c r="D360" s="1005"/>
      <c r="E360" s="1005"/>
      <c r="F360" s="1005"/>
      <c r="G360" s="1005"/>
      <c r="H360" s="1005"/>
      <c r="I360" s="1005"/>
      <c r="J360" s="1005"/>
      <c r="K360" s="1005"/>
      <c r="L360" s="1005"/>
    </row>
    <row r="361" spans="1:12" ht="11.25" customHeight="1" x14ac:dyDescent="0.2">
      <c r="A361" s="63" t="s">
        <v>44</v>
      </c>
      <c r="B361" s="61">
        <f>AVERAGE(B5:B9)</f>
        <v>19362</v>
      </c>
      <c r="C361" s="61">
        <f>AVERAGE(C5:C9)</f>
        <v>526.79999999999995</v>
      </c>
      <c r="D361" s="61">
        <f>AVERAGE(D5:D9)</f>
        <v>19888.8</v>
      </c>
      <c r="E361" s="61"/>
      <c r="F361" s="61">
        <f>AVERAGE(F5:F9)</f>
        <v>9440</v>
      </c>
      <c r="G361" s="61">
        <f>AVERAGE(G5:G9)</f>
        <v>4660</v>
      </c>
      <c r="H361" s="61">
        <f>AVERAGE(H5:H9)</f>
        <v>14100</v>
      </c>
      <c r="I361" s="61"/>
      <c r="J361" s="61">
        <f>AVERAGE(J5:J9)</f>
        <v>28802</v>
      </c>
      <c r="K361" s="61">
        <f>AVERAGE(K5:K9)</f>
        <v>5186.8</v>
      </c>
      <c r="L361" s="61">
        <f>AVERAGE(L5:L9)</f>
        <v>33988.800000000003</v>
      </c>
    </row>
    <row r="362" spans="1:12" ht="11.25" customHeight="1" x14ac:dyDescent="0.2">
      <c r="A362" s="63" t="s">
        <v>45</v>
      </c>
      <c r="B362" s="61">
        <f>AVERAGE(B10:B14)</f>
        <v>9012.4</v>
      </c>
      <c r="C362" s="61">
        <f>AVERAGE(C10:C14)</f>
        <v>125.4</v>
      </c>
      <c r="D362" s="61">
        <f>AVERAGE(D10:D14)</f>
        <v>9137.7999999999993</v>
      </c>
      <c r="E362" s="61"/>
      <c r="F362" s="61">
        <f>AVERAGE(F10:F14)</f>
        <v>3013</v>
      </c>
      <c r="G362" s="61">
        <f>AVERAGE(G10:G14)</f>
        <v>5940</v>
      </c>
      <c r="H362" s="61">
        <f>AVERAGE(H10:H14)</f>
        <v>8953</v>
      </c>
      <c r="I362" s="61"/>
      <c r="J362" s="61">
        <f>AVERAGE(J10:J14)</f>
        <v>12025.4</v>
      </c>
      <c r="K362" s="61">
        <f>AVERAGE(K10:K14)</f>
        <v>6065.4</v>
      </c>
      <c r="L362" s="61">
        <f>AVERAGE(L10:L14)</f>
        <v>18090.8</v>
      </c>
    </row>
    <row r="363" spans="1:12" ht="11.25" customHeight="1" x14ac:dyDescent="0.2">
      <c r="A363" s="63" t="s">
        <v>46</v>
      </c>
      <c r="B363" s="61">
        <f>AVERAGE(B15:B19)</f>
        <v>2634.6</v>
      </c>
      <c r="C363" s="61">
        <f t="shared" ref="C363:L363" si="0">AVERAGE(C15:C19)</f>
        <v>23.4</v>
      </c>
      <c r="D363" s="61">
        <f t="shared" si="0"/>
        <v>2658</v>
      </c>
      <c r="E363" s="61"/>
      <c r="F363" s="61">
        <f t="shared" si="0"/>
        <v>4230</v>
      </c>
      <c r="G363" s="61">
        <f t="shared" si="0"/>
        <v>4395.8</v>
      </c>
      <c r="H363" s="61">
        <f t="shared" si="0"/>
        <v>8625.7999999999993</v>
      </c>
      <c r="I363" s="61"/>
      <c r="J363" s="61">
        <f t="shared" si="0"/>
        <v>6864.6</v>
      </c>
      <c r="K363" s="61">
        <f t="shared" si="0"/>
        <v>4419.2</v>
      </c>
      <c r="L363" s="61">
        <f t="shared" si="0"/>
        <v>11283.8</v>
      </c>
    </row>
    <row r="364" spans="1:12" ht="11.25" customHeight="1" x14ac:dyDescent="0.2">
      <c r="A364" s="63" t="s">
        <v>47</v>
      </c>
      <c r="B364" s="61">
        <f>AVERAGE(B20:B24)</f>
        <v>4261.6000000000004</v>
      </c>
      <c r="C364" s="61">
        <f t="shared" ref="C364:L364" si="1">AVERAGE(C20:C24)</f>
        <v>796.6</v>
      </c>
      <c r="D364" s="61">
        <f t="shared" si="1"/>
        <v>5058.2</v>
      </c>
      <c r="E364" s="61"/>
      <c r="F364" s="61">
        <f t="shared" si="1"/>
        <v>10174.200000000001</v>
      </c>
      <c r="G364" s="61">
        <f t="shared" si="1"/>
        <v>13053.2</v>
      </c>
      <c r="H364" s="61">
        <f t="shared" si="1"/>
        <v>23227.4</v>
      </c>
      <c r="I364" s="61"/>
      <c r="J364" s="61">
        <f t="shared" si="1"/>
        <v>15397.8</v>
      </c>
      <c r="K364" s="61">
        <f t="shared" si="1"/>
        <v>14086.6</v>
      </c>
      <c r="L364" s="61">
        <f t="shared" si="1"/>
        <v>29484.400000000001</v>
      </c>
    </row>
    <row r="365" spans="1:12" ht="11.25" customHeight="1" x14ac:dyDescent="0.2">
      <c r="A365" s="90" t="s">
        <v>48</v>
      </c>
      <c r="B365" s="61">
        <f>AVERAGE(B25:B29)</f>
        <v>6111.6</v>
      </c>
      <c r="C365" s="61">
        <f>AVERAGE(C25:C29)</f>
        <v>994</v>
      </c>
      <c r="D365" s="61">
        <f t="shared" ref="D365:L365" si="2">AVERAGE(D25:D29)</f>
        <v>7105.6</v>
      </c>
      <c r="E365" s="61"/>
      <c r="F365" s="61">
        <f t="shared" si="2"/>
        <v>13141.2</v>
      </c>
      <c r="G365" s="61">
        <f t="shared" si="2"/>
        <v>20929.400000000001</v>
      </c>
      <c r="H365" s="61">
        <f t="shared" si="2"/>
        <v>34070.6</v>
      </c>
      <c r="I365" s="61"/>
      <c r="J365" s="61">
        <f t="shared" si="2"/>
        <v>21417.4</v>
      </c>
      <c r="K365" s="61">
        <f t="shared" si="2"/>
        <v>22352.400000000001</v>
      </c>
      <c r="L365" s="61">
        <f t="shared" si="2"/>
        <v>43769.8</v>
      </c>
    </row>
    <row r="366" spans="1:12" ht="11.25" customHeight="1" x14ac:dyDescent="0.2">
      <c r="A366" s="90" t="s">
        <v>49</v>
      </c>
      <c r="B366" s="61">
        <f>AVERAGE(B30:B34)</f>
        <v>2948</v>
      </c>
      <c r="C366" s="61">
        <f t="shared" ref="C366:L366" si="3">AVERAGE(C30:C34)</f>
        <v>15</v>
      </c>
      <c r="D366" s="61">
        <f t="shared" si="3"/>
        <v>2954.2</v>
      </c>
      <c r="E366" s="61"/>
      <c r="F366" s="61">
        <f t="shared" si="3"/>
        <v>4342.8</v>
      </c>
      <c r="G366" s="61">
        <f t="shared" si="3"/>
        <v>9740.2000000000007</v>
      </c>
      <c r="H366" s="61">
        <f t="shared" si="3"/>
        <v>13918.8</v>
      </c>
      <c r="I366" s="61"/>
      <c r="J366" s="61">
        <f t="shared" si="3"/>
        <v>7751.8</v>
      </c>
      <c r="K366" s="61">
        <f t="shared" si="3"/>
        <v>9756.7999999999993</v>
      </c>
      <c r="L366" s="61">
        <f t="shared" si="3"/>
        <v>17508.599999999999</v>
      </c>
    </row>
    <row r="367" spans="1:12" ht="11.25" customHeight="1" x14ac:dyDescent="0.2">
      <c r="A367" s="90">
        <v>2011</v>
      </c>
      <c r="B367" s="61">
        <f t="shared" ref="B367:D377" si="4">B35</f>
        <v>5607</v>
      </c>
      <c r="C367" s="61">
        <f t="shared" si="4"/>
        <v>1</v>
      </c>
      <c r="D367" s="61">
        <f t="shared" si="4"/>
        <v>5608</v>
      </c>
      <c r="E367" s="61"/>
      <c r="F367" s="61">
        <f t="shared" ref="F367:H377" si="5">F35</f>
        <v>11056</v>
      </c>
      <c r="G367" s="61">
        <f t="shared" si="5"/>
        <v>10731</v>
      </c>
      <c r="H367" s="61">
        <f t="shared" si="5"/>
        <v>21787</v>
      </c>
      <c r="I367" s="61"/>
      <c r="J367" s="61">
        <f t="shared" ref="J367:L377" si="6">J35</f>
        <v>18808</v>
      </c>
      <c r="K367" s="61">
        <f t="shared" si="6"/>
        <v>10732</v>
      </c>
      <c r="L367" s="61">
        <f t="shared" si="6"/>
        <v>29540</v>
      </c>
    </row>
    <row r="368" spans="1:12" ht="11.25" customHeight="1" x14ac:dyDescent="0.2">
      <c r="A368" s="90">
        <v>2012</v>
      </c>
      <c r="B368" s="61">
        <f t="shared" si="4"/>
        <v>5281</v>
      </c>
      <c r="C368" s="61">
        <f t="shared" si="4"/>
        <v>3</v>
      </c>
      <c r="D368" s="61">
        <f t="shared" si="4"/>
        <v>5284</v>
      </c>
      <c r="E368" s="61"/>
      <c r="F368" s="61">
        <f t="shared" si="5"/>
        <v>7945</v>
      </c>
      <c r="G368" s="61">
        <f t="shared" si="5"/>
        <v>11020</v>
      </c>
      <c r="H368" s="61">
        <f t="shared" si="5"/>
        <v>18965</v>
      </c>
      <c r="I368" s="61"/>
      <c r="J368" s="61">
        <f t="shared" si="6"/>
        <v>14119</v>
      </c>
      <c r="K368" s="61">
        <f t="shared" si="6"/>
        <v>11023</v>
      </c>
      <c r="L368" s="61">
        <f t="shared" si="6"/>
        <v>25142</v>
      </c>
    </row>
    <row r="369" spans="1:14" ht="11.25" customHeight="1" x14ac:dyDescent="0.2">
      <c r="A369" s="90">
        <v>2013</v>
      </c>
      <c r="B369" s="61">
        <f t="shared" si="4"/>
        <v>2057</v>
      </c>
      <c r="C369" s="61">
        <f t="shared" si="4"/>
        <v>42</v>
      </c>
      <c r="D369" s="61">
        <f t="shared" si="4"/>
        <v>2099</v>
      </c>
      <c r="E369" s="61"/>
      <c r="F369" s="61">
        <f t="shared" si="5"/>
        <v>6765</v>
      </c>
      <c r="G369" s="61">
        <f t="shared" si="5"/>
        <v>8458</v>
      </c>
      <c r="H369" s="61">
        <f t="shared" si="5"/>
        <v>15223</v>
      </c>
      <c r="I369" s="61"/>
      <c r="J369" s="61">
        <f t="shared" si="6"/>
        <v>10260</v>
      </c>
      <c r="K369" s="61">
        <f t="shared" si="6"/>
        <v>8500</v>
      </c>
      <c r="L369" s="61">
        <f t="shared" si="6"/>
        <v>18760</v>
      </c>
    </row>
    <row r="370" spans="1:14" ht="11.25" customHeight="1" x14ac:dyDescent="0.2">
      <c r="A370" s="90">
        <v>2014</v>
      </c>
      <c r="B370" s="61">
        <f t="shared" si="4"/>
        <v>3195</v>
      </c>
      <c r="C370" s="61">
        <f t="shared" si="4"/>
        <v>28</v>
      </c>
      <c r="D370" s="61">
        <f t="shared" si="4"/>
        <v>3223</v>
      </c>
      <c r="E370" s="61"/>
      <c r="F370" s="61">
        <f t="shared" si="5"/>
        <v>3686</v>
      </c>
      <c r="G370" s="61">
        <f t="shared" si="5"/>
        <v>11488</v>
      </c>
      <c r="H370" s="61">
        <f t="shared" si="5"/>
        <v>15174</v>
      </c>
      <c r="I370" s="61"/>
      <c r="J370" s="61">
        <f t="shared" si="6"/>
        <v>7345</v>
      </c>
      <c r="K370" s="61">
        <f t="shared" si="6"/>
        <v>11516</v>
      </c>
      <c r="L370" s="61">
        <f t="shared" si="6"/>
        <v>18861</v>
      </c>
    </row>
    <row r="371" spans="1:14" ht="11.25" customHeight="1" x14ac:dyDescent="0.2">
      <c r="A371" s="90">
        <v>2015</v>
      </c>
      <c r="B371" s="61">
        <f t="shared" si="4"/>
        <v>298</v>
      </c>
      <c r="C371" s="61">
        <f t="shared" si="4"/>
        <v>34</v>
      </c>
      <c r="D371" s="61">
        <f t="shared" si="4"/>
        <v>332</v>
      </c>
      <c r="E371" s="61"/>
      <c r="F371" s="61">
        <f t="shared" si="5"/>
        <v>1018</v>
      </c>
      <c r="G371" s="61">
        <f t="shared" si="5"/>
        <v>3859</v>
      </c>
      <c r="H371" s="61">
        <f t="shared" si="5"/>
        <v>4877</v>
      </c>
      <c r="I371" s="61"/>
      <c r="J371" s="61">
        <f t="shared" si="6"/>
        <v>1619</v>
      </c>
      <c r="K371" s="61">
        <f t="shared" si="6"/>
        <v>3893</v>
      </c>
      <c r="L371" s="61">
        <f t="shared" si="6"/>
        <v>5512</v>
      </c>
    </row>
    <row r="372" spans="1:14" ht="11.25" customHeight="1" x14ac:dyDescent="0.2">
      <c r="A372" s="90">
        <v>2016</v>
      </c>
      <c r="B372" s="61">
        <f t="shared" si="4"/>
        <v>3931</v>
      </c>
      <c r="C372" s="61">
        <f t="shared" si="4"/>
        <v>16</v>
      </c>
      <c r="D372" s="61">
        <f t="shared" si="4"/>
        <v>3947</v>
      </c>
      <c r="E372" s="61"/>
      <c r="F372" s="61">
        <f t="shared" si="5"/>
        <v>4103</v>
      </c>
      <c r="G372" s="61">
        <f t="shared" si="5"/>
        <v>8435</v>
      </c>
      <c r="H372" s="61">
        <f t="shared" si="5"/>
        <v>12538</v>
      </c>
      <c r="I372" s="61"/>
      <c r="J372" s="61">
        <f t="shared" si="6"/>
        <v>8672</v>
      </c>
      <c r="K372" s="61">
        <f t="shared" si="6"/>
        <v>8451</v>
      </c>
      <c r="L372" s="61">
        <f t="shared" si="6"/>
        <v>17123</v>
      </c>
    </row>
    <row r="373" spans="1:14" ht="11.25" customHeight="1" x14ac:dyDescent="0.2">
      <c r="A373" s="90">
        <v>2017</v>
      </c>
      <c r="B373" s="61">
        <f t="shared" si="4"/>
        <v>4842</v>
      </c>
      <c r="C373" s="61">
        <f t="shared" si="4"/>
        <v>9</v>
      </c>
      <c r="D373" s="61">
        <f t="shared" si="4"/>
        <v>4851</v>
      </c>
      <c r="E373" s="61"/>
      <c r="F373" s="61">
        <f t="shared" si="5"/>
        <v>5763</v>
      </c>
      <c r="G373" s="61">
        <f t="shared" si="5"/>
        <v>5530</v>
      </c>
      <c r="H373" s="61">
        <f t="shared" si="5"/>
        <v>11293</v>
      </c>
      <c r="I373" s="61"/>
      <c r="J373" s="61">
        <f t="shared" si="6"/>
        <v>11635</v>
      </c>
      <c r="K373" s="61">
        <f t="shared" si="6"/>
        <v>5539</v>
      </c>
      <c r="L373" s="61">
        <f t="shared" si="6"/>
        <v>17174</v>
      </c>
    </row>
    <row r="374" spans="1:14" ht="11.25" customHeight="1" x14ac:dyDescent="0.2">
      <c r="A374" s="90" t="s">
        <v>869</v>
      </c>
      <c r="B374" s="61">
        <f t="shared" si="4"/>
        <v>3313</v>
      </c>
      <c r="C374" s="61">
        <f t="shared" si="4"/>
        <v>1</v>
      </c>
      <c r="D374" s="61">
        <f t="shared" si="4"/>
        <v>3314</v>
      </c>
      <c r="E374" s="61"/>
      <c r="F374" s="61">
        <f t="shared" si="5"/>
        <v>2042</v>
      </c>
      <c r="G374" s="61">
        <f t="shared" si="5"/>
        <v>5470</v>
      </c>
      <c r="H374" s="61">
        <f t="shared" si="5"/>
        <v>7512</v>
      </c>
      <c r="I374" s="61"/>
      <c r="J374" s="61">
        <f t="shared" si="6"/>
        <v>5567</v>
      </c>
      <c r="K374" s="61">
        <f t="shared" si="6"/>
        <v>5471</v>
      </c>
      <c r="L374" s="61">
        <f t="shared" si="6"/>
        <v>11038</v>
      </c>
      <c r="N374" s="342"/>
    </row>
    <row r="375" spans="1:14" ht="11.25" customHeight="1" x14ac:dyDescent="0.2">
      <c r="A375" s="90" t="s">
        <v>870</v>
      </c>
      <c r="B375" s="61">
        <f t="shared" si="4"/>
        <v>1200</v>
      </c>
      <c r="C375" s="61">
        <f t="shared" si="4"/>
        <v>11</v>
      </c>
      <c r="D375" s="61">
        <f t="shared" si="4"/>
        <v>1211</v>
      </c>
      <c r="E375" s="61"/>
      <c r="F375" s="61">
        <f t="shared" si="5"/>
        <v>3344</v>
      </c>
      <c r="G375" s="61">
        <f t="shared" si="5"/>
        <v>4625</v>
      </c>
      <c r="H375" s="61">
        <f t="shared" si="5"/>
        <v>7969</v>
      </c>
      <c r="I375" s="61"/>
      <c r="J375" s="61">
        <f t="shared" si="6"/>
        <v>5183</v>
      </c>
      <c r="K375" s="61">
        <f t="shared" si="6"/>
        <v>4636</v>
      </c>
      <c r="L375" s="61">
        <f t="shared" si="6"/>
        <v>9819</v>
      </c>
      <c r="N375" s="342"/>
    </row>
    <row r="376" spans="1:14" ht="11.25" customHeight="1" x14ac:dyDescent="0.2">
      <c r="A376" s="90" t="s">
        <v>871</v>
      </c>
      <c r="B376" s="61">
        <f t="shared" si="4"/>
        <v>3473</v>
      </c>
      <c r="C376" s="61">
        <f t="shared" si="4"/>
        <v>3</v>
      </c>
      <c r="D376" s="61">
        <f t="shared" si="4"/>
        <v>3476</v>
      </c>
      <c r="E376" s="61"/>
      <c r="F376" s="61">
        <f t="shared" si="5"/>
        <v>8704</v>
      </c>
      <c r="G376" s="61">
        <f t="shared" si="5"/>
        <v>8548</v>
      </c>
      <c r="H376" s="61">
        <f t="shared" si="5"/>
        <v>17252</v>
      </c>
      <c r="I376" s="61"/>
      <c r="J376" s="61">
        <f t="shared" si="6"/>
        <v>12466</v>
      </c>
      <c r="K376" s="61">
        <f t="shared" si="6"/>
        <v>8551</v>
      </c>
      <c r="L376" s="61">
        <f t="shared" si="6"/>
        <v>21017</v>
      </c>
      <c r="N376" s="342"/>
    </row>
    <row r="377" spans="1:14" ht="11.25" customHeight="1" x14ac:dyDescent="0.2">
      <c r="A377" s="90" t="s">
        <v>872</v>
      </c>
      <c r="B377" s="61">
        <f t="shared" si="4"/>
        <v>572</v>
      </c>
      <c r="C377" s="61">
        <f t="shared" si="4"/>
        <v>109</v>
      </c>
      <c r="D377" s="61">
        <f t="shared" si="4"/>
        <v>681</v>
      </c>
      <c r="E377" s="61"/>
      <c r="F377" s="61">
        <f t="shared" si="5"/>
        <v>13115</v>
      </c>
      <c r="G377" s="61">
        <f t="shared" si="5"/>
        <v>20837</v>
      </c>
      <c r="H377" s="61">
        <f t="shared" si="5"/>
        <v>33952</v>
      </c>
      <c r="I377" s="61"/>
      <c r="J377" s="61">
        <f t="shared" si="6"/>
        <v>15650</v>
      </c>
      <c r="K377" s="61">
        <f t="shared" si="6"/>
        <v>21035</v>
      </c>
      <c r="L377" s="61">
        <f t="shared" si="6"/>
        <v>36685</v>
      </c>
      <c r="N377" s="785">
        <f>GEOMEAN(G376:G378)</f>
        <v>14460.619029855232</v>
      </c>
    </row>
    <row r="378" spans="1:14" ht="11.25" customHeight="1" x14ac:dyDescent="0.2">
      <c r="A378" s="90" t="s">
        <v>873</v>
      </c>
      <c r="B378" s="61">
        <f t="shared" ref="B378:D379" si="7">B46</f>
        <v>7181</v>
      </c>
      <c r="C378" s="61">
        <f t="shared" si="7"/>
        <v>99</v>
      </c>
      <c r="D378" s="61">
        <f t="shared" si="7"/>
        <v>7280</v>
      </c>
      <c r="E378" s="61"/>
      <c r="F378" s="61">
        <f t="shared" ref="F378:H379" si="8">F46</f>
        <v>15190</v>
      </c>
      <c r="G378" s="61">
        <f t="shared" si="8"/>
        <v>16977</v>
      </c>
      <c r="H378" s="61">
        <f t="shared" si="8"/>
        <v>32167</v>
      </c>
      <c r="I378" s="61"/>
      <c r="J378" s="61">
        <f t="shared" ref="J378:L379" si="9">J46</f>
        <v>24190</v>
      </c>
      <c r="K378" s="61">
        <f t="shared" si="9"/>
        <v>17105</v>
      </c>
      <c r="L378" s="61">
        <f t="shared" si="9"/>
        <v>41295</v>
      </c>
    </row>
    <row r="379" spans="1:14" ht="11.25" customHeight="1" x14ac:dyDescent="0.2">
      <c r="A379" s="90">
        <v>2023</v>
      </c>
      <c r="B379" s="61" t="str">
        <f t="shared" si="7"/>
        <v>NA</v>
      </c>
      <c r="C379" s="61" t="str">
        <f t="shared" si="7"/>
        <v>NA</v>
      </c>
      <c r="D379" s="61" t="str">
        <f t="shared" si="7"/>
        <v>NA</v>
      </c>
      <c r="E379" s="46"/>
      <c r="F379" s="61" t="str">
        <f t="shared" si="8"/>
        <v>NA</v>
      </c>
      <c r="G379" s="61" t="str">
        <f t="shared" si="8"/>
        <v>NA</v>
      </c>
      <c r="H379" s="61" t="str">
        <f t="shared" si="8"/>
        <v>NA</v>
      </c>
      <c r="I379" s="46"/>
      <c r="J379" s="61" t="str">
        <f t="shared" si="9"/>
        <v>NA</v>
      </c>
      <c r="K379" s="61" t="str">
        <f t="shared" si="9"/>
        <v>NA</v>
      </c>
      <c r="L379" s="61" t="str">
        <f t="shared" si="9"/>
        <v>NA</v>
      </c>
    </row>
    <row r="380" spans="1:14" ht="11.25" customHeight="1" x14ac:dyDescent="0.2">
      <c r="A380" s="207" t="s">
        <v>130</v>
      </c>
      <c r="B380" s="208"/>
      <c r="C380" s="208"/>
      <c r="D380" s="208"/>
      <c r="E380" s="208"/>
      <c r="F380" s="208"/>
      <c r="G380" s="118" t="str">
        <f>G48</f>
        <v>7,000-11,000</v>
      </c>
      <c r="H380" s="118"/>
      <c r="I380" s="208"/>
      <c r="J380" s="208"/>
      <c r="K380" s="208"/>
      <c r="L380" s="208"/>
    </row>
    <row r="381" spans="1:14" ht="11.25" customHeight="1" x14ac:dyDescent="0.25">
      <c r="A381" s="1006" t="str">
        <f>G50</f>
        <v>Nooksack-Samish</v>
      </c>
      <c r="B381" s="1006"/>
      <c r="C381" s="1006"/>
      <c r="D381" s="1006"/>
      <c r="E381" s="1006"/>
      <c r="F381" s="1006"/>
      <c r="G381" s="1006"/>
      <c r="H381" s="1006"/>
      <c r="I381" s="1006"/>
      <c r="J381" s="1006"/>
      <c r="K381" s="1006"/>
      <c r="L381" s="1006"/>
    </row>
    <row r="382" spans="1:14" ht="11.25" customHeight="1" x14ac:dyDescent="0.2">
      <c r="A382" s="63" t="s">
        <v>44</v>
      </c>
      <c r="B382" s="61">
        <f>AVERAGE(B51:B55)</f>
        <v>121447.6</v>
      </c>
      <c r="C382" s="61">
        <f>AVERAGE(C51:C55)</f>
        <v>17429.400000000001</v>
      </c>
      <c r="D382" s="61">
        <f>AVERAGE(D51:D55)</f>
        <v>138877</v>
      </c>
      <c r="E382" s="61"/>
      <c r="F382" s="61">
        <f>AVERAGE(F51:F55)</f>
        <v>24420</v>
      </c>
      <c r="G382" s="61">
        <f>AVERAGE(G51:G55)</f>
        <v>7200</v>
      </c>
      <c r="H382" s="61">
        <f>AVERAGE(H51:H55)</f>
        <v>31620</v>
      </c>
      <c r="I382" s="61"/>
      <c r="J382" s="61">
        <f>AVERAGE(J51:J55)</f>
        <v>145867.6</v>
      </c>
      <c r="K382" s="61">
        <f>AVERAGE(K51:K55)</f>
        <v>24629.4</v>
      </c>
      <c r="L382" s="61">
        <f>AVERAGE(L51:L55)</f>
        <v>170497</v>
      </c>
    </row>
    <row r="383" spans="1:14" ht="11.25" customHeight="1" x14ac:dyDescent="0.2">
      <c r="A383" s="63" t="s">
        <v>45</v>
      </c>
      <c r="B383" s="61">
        <f>AVERAGE(B56:B60)</f>
        <v>140733.4</v>
      </c>
      <c r="C383" s="61">
        <f>AVERAGE(C56:C60)</f>
        <v>21760.799999999999</v>
      </c>
      <c r="D383" s="61">
        <f>AVERAGE(D56:D60)</f>
        <v>162494.20000000001</v>
      </c>
      <c r="E383" s="61"/>
      <c r="F383" s="61">
        <f>AVERAGE(F56:F60)</f>
        <v>21087.4</v>
      </c>
      <c r="G383" s="61">
        <f>AVERAGE(G56:G60)</f>
        <v>7420</v>
      </c>
      <c r="H383" s="61">
        <f>AVERAGE(H56:H60)</f>
        <v>28507.4</v>
      </c>
      <c r="I383" s="61"/>
      <c r="J383" s="61">
        <f>AVERAGE(J56:J60)</f>
        <v>161820.79999999999</v>
      </c>
      <c r="K383" s="61">
        <f>AVERAGE(K56:K60)</f>
        <v>29180.799999999999</v>
      </c>
      <c r="L383" s="61">
        <f>AVERAGE(L56:L60)</f>
        <v>191001.60000000001</v>
      </c>
    </row>
    <row r="384" spans="1:14" ht="11.25" customHeight="1" x14ac:dyDescent="0.2">
      <c r="A384" s="63" t="s">
        <v>46</v>
      </c>
      <c r="B384" s="61">
        <f>AVERAGE(B61:B65)</f>
        <v>48056.2</v>
      </c>
      <c r="C384" s="61">
        <f t="shared" ref="C384:L384" si="10">AVERAGE(C61:C65)</f>
        <v>13872.2</v>
      </c>
      <c r="D384" s="61">
        <f t="shared" si="10"/>
        <v>61928.4</v>
      </c>
      <c r="E384" s="61"/>
      <c r="F384" s="61">
        <f t="shared" si="10"/>
        <v>17793.2</v>
      </c>
      <c r="G384" s="61">
        <f t="shared" si="10"/>
        <v>10320</v>
      </c>
      <c r="H384" s="61">
        <f t="shared" si="10"/>
        <v>28113.200000000001</v>
      </c>
      <c r="I384" s="61"/>
      <c r="J384" s="61">
        <f t="shared" si="10"/>
        <v>65849.399999999994</v>
      </c>
      <c r="K384" s="61">
        <f t="shared" si="10"/>
        <v>24192.2</v>
      </c>
      <c r="L384" s="61">
        <f t="shared" si="10"/>
        <v>90041.600000000006</v>
      </c>
    </row>
    <row r="385" spans="1:14" ht="11.25" customHeight="1" x14ac:dyDescent="0.2">
      <c r="A385" s="63" t="s">
        <v>47</v>
      </c>
      <c r="B385" s="61">
        <f>AVERAGE(B66:B70)</f>
        <v>36168.800000000003</v>
      </c>
      <c r="C385" s="61">
        <f t="shared" ref="C385:L385" si="11">AVERAGE(C66:C70)</f>
        <v>5272</v>
      </c>
      <c r="D385" s="61">
        <f t="shared" si="11"/>
        <v>41440.800000000003</v>
      </c>
      <c r="E385" s="61"/>
      <c r="F385" s="61">
        <f t="shared" si="11"/>
        <v>36919.599999999999</v>
      </c>
      <c r="G385" s="61">
        <f t="shared" si="11"/>
        <v>7610.6</v>
      </c>
      <c r="H385" s="61">
        <f t="shared" si="11"/>
        <v>44530.2</v>
      </c>
      <c r="I385" s="61"/>
      <c r="J385" s="61">
        <f t="shared" si="11"/>
        <v>75055.600000000006</v>
      </c>
      <c r="K385" s="61">
        <f t="shared" si="11"/>
        <v>13577</v>
      </c>
      <c r="L385" s="61">
        <f t="shared" si="11"/>
        <v>88632.6</v>
      </c>
    </row>
    <row r="386" spans="1:14" ht="11.25" customHeight="1" x14ac:dyDescent="0.2">
      <c r="A386" s="90" t="s">
        <v>48</v>
      </c>
      <c r="B386" s="61">
        <f>AVERAGE(B71:B75)</f>
        <v>43483.199999999997</v>
      </c>
      <c r="C386" s="61">
        <f>AVERAGE(C71:C75)</f>
        <v>15588.6</v>
      </c>
      <c r="D386" s="61">
        <f t="shared" ref="D386:L386" si="12">AVERAGE(D71:D75)</f>
        <v>59071.8</v>
      </c>
      <c r="E386" s="61"/>
      <c r="F386" s="61">
        <f t="shared" si="12"/>
        <v>35805.199999999997</v>
      </c>
      <c r="G386" s="61">
        <f t="shared" si="12"/>
        <v>15711.8</v>
      </c>
      <c r="H386" s="61">
        <f t="shared" si="12"/>
        <v>51517</v>
      </c>
      <c r="I386" s="61"/>
      <c r="J386" s="61">
        <f t="shared" si="12"/>
        <v>80456.399999999994</v>
      </c>
      <c r="K386" s="61">
        <f t="shared" si="12"/>
        <v>32263.200000000001</v>
      </c>
      <c r="L386" s="61">
        <f t="shared" si="12"/>
        <v>112719.6</v>
      </c>
    </row>
    <row r="387" spans="1:14" ht="11.25" customHeight="1" x14ac:dyDescent="0.2">
      <c r="A387" s="90" t="s">
        <v>49</v>
      </c>
      <c r="B387" s="61">
        <f>AVERAGE(B76:B80)</f>
        <v>29808</v>
      </c>
      <c r="C387" s="61">
        <f t="shared" ref="C387:L387" si="13">AVERAGE(C76:C80)</f>
        <v>12895.8</v>
      </c>
      <c r="D387" s="61">
        <f t="shared" si="13"/>
        <v>42708.2</v>
      </c>
      <c r="E387" s="61"/>
      <c r="F387" s="61">
        <f t="shared" si="13"/>
        <v>9468.6</v>
      </c>
      <c r="G387" s="61">
        <f t="shared" si="13"/>
        <v>7896.2</v>
      </c>
      <c r="H387" s="61">
        <f t="shared" si="13"/>
        <v>17364.8</v>
      </c>
      <c r="I387" s="61"/>
      <c r="J387" s="61">
        <f t="shared" si="13"/>
        <v>39656.800000000003</v>
      </c>
      <c r="K387" s="61">
        <f t="shared" si="13"/>
        <v>20943.400000000001</v>
      </c>
      <c r="L387" s="61">
        <f t="shared" si="13"/>
        <v>60600.2</v>
      </c>
    </row>
    <row r="388" spans="1:14" ht="11.25" customHeight="1" x14ac:dyDescent="0.2">
      <c r="A388" s="90">
        <v>2011</v>
      </c>
      <c r="B388" s="61">
        <f t="shared" ref="B388:D398" si="14">B81</f>
        <v>53796</v>
      </c>
      <c r="C388" s="61">
        <f t="shared" si="14"/>
        <v>15611</v>
      </c>
      <c r="D388" s="61">
        <f t="shared" si="14"/>
        <v>69407</v>
      </c>
      <c r="E388" s="61"/>
      <c r="F388" s="61">
        <f t="shared" ref="F388:H398" si="15">F81</f>
        <v>15283</v>
      </c>
      <c r="G388" s="61">
        <f t="shared" si="15"/>
        <v>2228</v>
      </c>
      <c r="H388" s="61">
        <f t="shared" si="15"/>
        <v>17511</v>
      </c>
      <c r="I388" s="61"/>
      <c r="J388" s="61">
        <f t="shared" ref="J388:L398" si="16">J81</f>
        <v>70543</v>
      </c>
      <c r="K388" s="61">
        <f t="shared" si="16"/>
        <v>17906</v>
      </c>
      <c r="L388" s="61">
        <f t="shared" si="16"/>
        <v>88449</v>
      </c>
    </row>
    <row r="389" spans="1:14" ht="11.25" customHeight="1" x14ac:dyDescent="0.2">
      <c r="A389" s="90">
        <v>2012</v>
      </c>
      <c r="B389" s="61">
        <f t="shared" si="14"/>
        <v>32842</v>
      </c>
      <c r="C389" s="61">
        <f t="shared" si="14"/>
        <v>26291</v>
      </c>
      <c r="D389" s="61">
        <f t="shared" si="14"/>
        <v>59133</v>
      </c>
      <c r="E389" s="61"/>
      <c r="F389" s="61">
        <f t="shared" si="15"/>
        <v>16370</v>
      </c>
      <c r="G389" s="61">
        <f t="shared" si="15"/>
        <v>9600</v>
      </c>
      <c r="H389" s="61">
        <f t="shared" si="15"/>
        <v>25970</v>
      </c>
      <c r="I389" s="61"/>
      <c r="J389" s="61">
        <f t="shared" si="16"/>
        <v>51699</v>
      </c>
      <c r="K389" s="61">
        <f t="shared" si="16"/>
        <v>36095</v>
      </c>
      <c r="L389" s="61">
        <f t="shared" si="16"/>
        <v>87794</v>
      </c>
    </row>
    <row r="390" spans="1:14" ht="11.25" customHeight="1" x14ac:dyDescent="0.2">
      <c r="A390" s="90">
        <v>2013</v>
      </c>
      <c r="B390" s="61">
        <f t="shared" si="14"/>
        <v>38628</v>
      </c>
      <c r="C390" s="61">
        <f t="shared" si="14"/>
        <v>51180</v>
      </c>
      <c r="D390" s="61">
        <f t="shared" si="14"/>
        <v>89808</v>
      </c>
      <c r="E390" s="61"/>
      <c r="F390" s="61">
        <f t="shared" si="15"/>
        <v>18209</v>
      </c>
      <c r="G390" s="61">
        <f t="shared" si="15"/>
        <v>20494</v>
      </c>
      <c r="H390" s="61">
        <f t="shared" si="15"/>
        <v>38703</v>
      </c>
      <c r="I390" s="61"/>
      <c r="J390" s="61">
        <f t="shared" si="16"/>
        <v>58726</v>
      </c>
      <c r="K390" s="61">
        <f t="shared" si="16"/>
        <v>72968</v>
      </c>
      <c r="L390" s="61">
        <f t="shared" si="16"/>
        <v>131694</v>
      </c>
    </row>
    <row r="391" spans="1:14" ht="11.25" customHeight="1" x14ac:dyDescent="0.2">
      <c r="A391" s="90">
        <v>2014</v>
      </c>
      <c r="B391" s="61">
        <f t="shared" si="14"/>
        <v>20038</v>
      </c>
      <c r="C391" s="61">
        <f t="shared" si="14"/>
        <v>8616</v>
      </c>
      <c r="D391" s="61">
        <f t="shared" si="14"/>
        <v>28654</v>
      </c>
      <c r="E391" s="61"/>
      <c r="F391" s="61">
        <f t="shared" si="15"/>
        <v>16117</v>
      </c>
      <c r="G391" s="61">
        <f t="shared" si="15"/>
        <v>5455</v>
      </c>
      <c r="H391" s="61">
        <f t="shared" si="15"/>
        <v>21572</v>
      </c>
      <c r="I391" s="61"/>
      <c r="J391" s="61">
        <f t="shared" si="16"/>
        <v>37189</v>
      </c>
      <c r="K391" s="61">
        <f t="shared" si="16"/>
        <v>14118</v>
      </c>
      <c r="L391" s="61">
        <f t="shared" si="16"/>
        <v>51307</v>
      </c>
    </row>
    <row r="392" spans="1:14" ht="11.25" customHeight="1" x14ac:dyDescent="0.2">
      <c r="A392" s="90">
        <v>2015</v>
      </c>
      <c r="B392" s="61">
        <f t="shared" si="14"/>
        <v>9129</v>
      </c>
      <c r="C392" s="61">
        <f t="shared" si="14"/>
        <v>5914</v>
      </c>
      <c r="D392" s="61">
        <f t="shared" si="14"/>
        <v>15043</v>
      </c>
      <c r="E392" s="61"/>
      <c r="F392" s="61">
        <f t="shared" si="15"/>
        <v>23891</v>
      </c>
      <c r="G392" s="61">
        <f t="shared" si="15"/>
        <v>1359</v>
      </c>
      <c r="H392" s="61">
        <f t="shared" si="15"/>
        <v>25250</v>
      </c>
      <c r="I392" s="61"/>
      <c r="J392" s="61">
        <f t="shared" si="16"/>
        <v>35833</v>
      </c>
      <c r="K392" s="61">
        <f t="shared" si="16"/>
        <v>7507</v>
      </c>
      <c r="L392" s="61">
        <f t="shared" si="16"/>
        <v>43340</v>
      </c>
    </row>
    <row r="393" spans="1:14" ht="11.25" customHeight="1" x14ac:dyDescent="0.2">
      <c r="A393" s="90">
        <v>2016</v>
      </c>
      <c r="B393" s="61">
        <f t="shared" si="14"/>
        <v>37734</v>
      </c>
      <c r="C393" s="61">
        <f t="shared" si="14"/>
        <v>5301</v>
      </c>
      <c r="D393" s="61">
        <f t="shared" si="14"/>
        <v>43035</v>
      </c>
      <c r="E393" s="61"/>
      <c r="F393" s="61">
        <f t="shared" si="15"/>
        <v>11818</v>
      </c>
      <c r="G393" s="61">
        <f t="shared" si="15"/>
        <v>7212</v>
      </c>
      <c r="H393" s="61">
        <f t="shared" si="15"/>
        <v>19030</v>
      </c>
      <c r="I393" s="61"/>
      <c r="J393" s="61">
        <f t="shared" si="16"/>
        <v>50295</v>
      </c>
      <c r="K393" s="61">
        <f t="shared" si="16"/>
        <v>12513</v>
      </c>
      <c r="L393" s="61">
        <f t="shared" si="16"/>
        <v>62808</v>
      </c>
    </row>
    <row r="394" spans="1:14" ht="11.25" customHeight="1" x14ac:dyDescent="0.2">
      <c r="A394" s="90">
        <v>2017</v>
      </c>
      <c r="B394" s="61">
        <f t="shared" si="14"/>
        <v>25772</v>
      </c>
      <c r="C394" s="61">
        <f t="shared" si="14"/>
        <v>1814</v>
      </c>
      <c r="D394" s="61">
        <f t="shared" si="14"/>
        <v>27586</v>
      </c>
      <c r="E394" s="61"/>
      <c r="F394" s="61">
        <f t="shared" si="15"/>
        <v>13309</v>
      </c>
      <c r="G394" s="61">
        <f t="shared" si="15"/>
        <v>3257</v>
      </c>
      <c r="H394" s="61">
        <f t="shared" si="15"/>
        <v>16566</v>
      </c>
      <c r="I394" s="61"/>
      <c r="J394" s="61">
        <f t="shared" si="16"/>
        <v>39894</v>
      </c>
      <c r="K394" s="61">
        <f t="shared" si="16"/>
        <v>5071</v>
      </c>
      <c r="L394" s="61">
        <f t="shared" si="16"/>
        <v>44965</v>
      </c>
    </row>
    <row r="395" spans="1:14" ht="11.25" customHeight="1" x14ac:dyDescent="0.2">
      <c r="A395" s="90" t="s">
        <v>869</v>
      </c>
      <c r="B395" s="61">
        <f t="shared" si="14"/>
        <v>35030</v>
      </c>
      <c r="C395" s="61">
        <f t="shared" si="14"/>
        <v>19267</v>
      </c>
      <c r="D395" s="61">
        <f t="shared" si="14"/>
        <v>54297</v>
      </c>
      <c r="E395" s="61"/>
      <c r="F395" s="61">
        <f t="shared" si="15"/>
        <v>11826</v>
      </c>
      <c r="G395" s="61">
        <f t="shared" si="15"/>
        <v>7622</v>
      </c>
      <c r="H395" s="61">
        <f t="shared" si="15"/>
        <v>19448</v>
      </c>
      <c r="I395" s="61"/>
      <c r="J395" s="61">
        <f t="shared" si="16"/>
        <v>50809</v>
      </c>
      <c r="K395" s="61">
        <f t="shared" si="16"/>
        <v>27880</v>
      </c>
      <c r="L395" s="61">
        <f t="shared" si="16"/>
        <v>78689</v>
      </c>
      <c r="N395" s="342"/>
    </row>
    <row r="396" spans="1:14" ht="11.25" customHeight="1" x14ac:dyDescent="0.2">
      <c r="A396" s="90" t="s">
        <v>870</v>
      </c>
      <c r="B396" s="61">
        <f t="shared" si="14"/>
        <v>17417</v>
      </c>
      <c r="C396" s="61">
        <f t="shared" si="14"/>
        <v>10174</v>
      </c>
      <c r="D396" s="61">
        <f t="shared" si="14"/>
        <v>27591</v>
      </c>
      <c r="E396" s="61"/>
      <c r="F396" s="61">
        <f t="shared" si="15"/>
        <v>16570</v>
      </c>
      <c r="G396" s="61">
        <f t="shared" si="15"/>
        <v>16162</v>
      </c>
      <c r="H396" s="61">
        <f t="shared" si="15"/>
        <v>32732</v>
      </c>
      <c r="I396" s="61"/>
      <c r="J396" s="61">
        <f t="shared" si="16"/>
        <v>35475</v>
      </c>
      <c r="K396" s="61">
        <f t="shared" si="16"/>
        <v>27453</v>
      </c>
      <c r="L396" s="61">
        <f t="shared" si="16"/>
        <v>62928</v>
      </c>
      <c r="N396" s="342"/>
    </row>
    <row r="397" spans="1:14" ht="11.25" customHeight="1" x14ac:dyDescent="0.2">
      <c r="A397" s="90" t="s">
        <v>871</v>
      </c>
      <c r="B397" s="61">
        <f t="shared" si="14"/>
        <v>22982</v>
      </c>
      <c r="C397" s="61">
        <f t="shared" si="14"/>
        <v>12153</v>
      </c>
      <c r="D397" s="61">
        <f t="shared" si="14"/>
        <v>35135</v>
      </c>
      <c r="E397" s="61"/>
      <c r="F397" s="61">
        <f t="shared" si="15"/>
        <v>7064</v>
      </c>
      <c r="G397" s="61">
        <f t="shared" si="15"/>
        <v>6490</v>
      </c>
      <c r="H397" s="61">
        <f t="shared" si="15"/>
        <v>13554</v>
      </c>
      <c r="I397" s="61"/>
      <c r="J397" s="61">
        <f t="shared" si="16"/>
        <v>31028</v>
      </c>
      <c r="K397" s="61">
        <f t="shared" si="16"/>
        <v>19114</v>
      </c>
      <c r="L397" s="61">
        <f t="shared" si="16"/>
        <v>50142</v>
      </c>
    </row>
    <row r="398" spans="1:14" ht="11.25" customHeight="1" x14ac:dyDescent="0.2">
      <c r="A398" s="90" t="s">
        <v>872</v>
      </c>
      <c r="B398" s="61">
        <f t="shared" si="14"/>
        <v>40958</v>
      </c>
      <c r="C398" s="61">
        <f t="shared" si="14"/>
        <v>11689</v>
      </c>
      <c r="D398" s="61">
        <f t="shared" si="14"/>
        <v>52647</v>
      </c>
      <c r="E398" s="61"/>
      <c r="F398" s="61">
        <f t="shared" si="15"/>
        <v>12527</v>
      </c>
      <c r="G398" s="61">
        <f t="shared" si="15"/>
        <v>11672</v>
      </c>
      <c r="H398" s="61">
        <f t="shared" si="15"/>
        <v>24199</v>
      </c>
      <c r="I398" s="61"/>
      <c r="J398" s="61">
        <f t="shared" si="16"/>
        <v>54708</v>
      </c>
      <c r="K398" s="61">
        <f t="shared" si="16"/>
        <v>23853</v>
      </c>
      <c r="L398" s="61">
        <f t="shared" si="16"/>
        <v>78561</v>
      </c>
      <c r="N398" s="785">
        <f>GEOMEAN(G397:G399)</f>
        <v>8199.3756443122675</v>
      </c>
    </row>
    <row r="399" spans="1:14" ht="11.25" customHeight="1" x14ac:dyDescent="0.2">
      <c r="A399" s="90" t="s">
        <v>873</v>
      </c>
      <c r="B399" s="61">
        <f t="shared" ref="B399:D400" si="17">B92</f>
        <v>40618</v>
      </c>
      <c r="C399" s="61">
        <f t="shared" si="17"/>
        <v>5511</v>
      </c>
      <c r="D399" s="61">
        <f t="shared" si="17"/>
        <v>46129</v>
      </c>
      <c r="E399" s="61"/>
      <c r="F399" s="61">
        <f t="shared" ref="F399:H400" si="18">F92</f>
        <v>26945</v>
      </c>
      <c r="G399" s="61">
        <f t="shared" si="18"/>
        <v>7277</v>
      </c>
      <c r="H399" s="61">
        <f t="shared" si="18"/>
        <v>34222</v>
      </c>
      <c r="I399" s="61"/>
      <c r="J399" s="61">
        <f t="shared" ref="J399:L400" si="19">J92</f>
        <v>70810</v>
      </c>
      <c r="K399" s="61">
        <f t="shared" si="19"/>
        <v>13485</v>
      </c>
      <c r="L399" s="61">
        <f t="shared" si="19"/>
        <v>84295</v>
      </c>
    </row>
    <row r="400" spans="1:14" ht="11.25" customHeight="1" x14ac:dyDescent="0.2">
      <c r="A400" s="90">
        <v>2023</v>
      </c>
      <c r="B400" s="61" t="str">
        <f t="shared" si="17"/>
        <v>NA</v>
      </c>
      <c r="C400" s="61" t="str">
        <f t="shared" si="17"/>
        <v>NA</v>
      </c>
      <c r="D400" s="61" t="str">
        <f t="shared" si="17"/>
        <v>NA</v>
      </c>
      <c r="E400" s="46"/>
      <c r="F400" s="61" t="str">
        <f t="shared" si="18"/>
        <v>NA</v>
      </c>
      <c r="G400" s="61" t="str">
        <f t="shared" si="18"/>
        <v>NA</v>
      </c>
      <c r="H400" s="61" t="str">
        <f t="shared" si="18"/>
        <v>NA</v>
      </c>
      <c r="I400" s="46"/>
      <c r="J400" s="61" t="str">
        <f t="shared" si="19"/>
        <v>NA</v>
      </c>
      <c r="K400" s="61" t="str">
        <f t="shared" si="19"/>
        <v>NA</v>
      </c>
      <c r="L400" s="61" t="str">
        <f t="shared" si="19"/>
        <v>NA</v>
      </c>
    </row>
    <row r="401" spans="1:12" ht="11.25" customHeight="1" x14ac:dyDescent="0.2">
      <c r="A401" s="207" t="s">
        <v>130</v>
      </c>
      <c r="B401" s="43"/>
      <c r="C401" s="43"/>
      <c r="D401" s="43"/>
      <c r="E401" s="43"/>
      <c r="F401" s="43">
        <f>F94</f>
        <v>17900</v>
      </c>
      <c r="G401" s="43"/>
      <c r="H401" s="43"/>
      <c r="I401" s="43"/>
      <c r="J401" s="43"/>
      <c r="K401" s="43"/>
      <c r="L401" s="43"/>
    </row>
    <row r="402" spans="1:12" ht="11.25" customHeight="1" x14ac:dyDescent="0.2">
      <c r="A402" s="53"/>
      <c r="B402" s="61"/>
      <c r="C402" s="61"/>
      <c r="D402" s="61"/>
      <c r="E402" s="61"/>
      <c r="F402" s="61"/>
      <c r="G402" s="61"/>
      <c r="H402" s="61"/>
      <c r="I402" s="61"/>
      <c r="J402" s="61"/>
      <c r="K402" s="61"/>
      <c r="L402" s="61"/>
    </row>
    <row r="403" spans="1:12" ht="11.25" customHeight="1" x14ac:dyDescent="0.2">
      <c r="A403" s="112"/>
      <c r="B403" s="59"/>
      <c r="C403" s="59"/>
      <c r="D403" s="59"/>
      <c r="E403" s="59"/>
      <c r="F403" s="59"/>
      <c r="G403" s="59"/>
      <c r="H403" s="59"/>
      <c r="I403" s="59"/>
      <c r="J403" s="59"/>
      <c r="K403" s="59"/>
      <c r="L403" s="59"/>
    </row>
    <row r="404" spans="1:12" ht="12.75" customHeight="1" x14ac:dyDescent="0.2">
      <c r="A404" s="939" t="s">
        <v>891</v>
      </c>
      <c r="B404" s="939"/>
      <c r="C404" s="939"/>
      <c r="D404" s="939"/>
      <c r="E404" s="939"/>
      <c r="F404" s="939"/>
      <c r="G404" s="939"/>
      <c r="H404" s="939"/>
      <c r="I404" s="939"/>
      <c r="J404" s="939"/>
      <c r="K404" s="939"/>
      <c r="L404" s="939"/>
    </row>
    <row r="405" spans="1:12" ht="11.25" customHeight="1" x14ac:dyDescent="0.2">
      <c r="A405" s="945" t="s">
        <v>8</v>
      </c>
      <c r="B405" s="971" t="s">
        <v>867</v>
      </c>
      <c r="C405" s="971"/>
      <c r="D405" s="971"/>
      <c r="E405" s="827"/>
      <c r="F405" s="971" t="s">
        <v>111</v>
      </c>
      <c r="G405" s="971"/>
      <c r="H405" s="971"/>
      <c r="I405" s="827"/>
      <c r="J405" s="971" t="s">
        <v>655</v>
      </c>
      <c r="K405" s="971"/>
      <c r="L405" s="971"/>
    </row>
    <row r="406" spans="1:12" ht="11.25" customHeight="1" x14ac:dyDescent="0.2">
      <c r="A406" s="966"/>
      <c r="B406" s="2" t="s">
        <v>868</v>
      </c>
      <c r="C406" s="2" t="s">
        <v>120</v>
      </c>
      <c r="D406" s="2" t="s">
        <v>115</v>
      </c>
      <c r="E406" s="2"/>
      <c r="F406" s="2" t="s">
        <v>868</v>
      </c>
      <c r="G406" s="2" t="s">
        <v>120</v>
      </c>
      <c r="H406" s="2" t="s">
        <v>115</v>
      </c>
      <c r="I406" s="2"/>
      <c r="J406" s="2" t="s">
        <v>868</v>
      </c>
      <c r="K406" s="2" t="s">
        <v>120</v>
      </c>
      <c r="L406" s="2" t="s">
        <v>115</v>
      </c>
    </row>
    <row r="407" spans="1:12" ht="11.25" customHeight="1" x14ac:dyDescent="0.25">
      <c r="A407" s="1006" t="str">
        <f>A96</f>
        <v>Skagit</v>
      </c>
      <c r="B407" s="1006"/>
      <c r="C407" s="1006"/>
      <c r="D407" s="1006"/>
      <c r="E407" s="1006"/>
      <c r="F407" s="1006"/>
      <c r="G407" s="1006"/>
      <c r="H407" s="1006"/>
      <c r="I407" s="1006"/>
      <c r="J407" s="1006"/>
      <c r="K407" s="1006"/>
      <c r="L407" s="1006"/>
    </row>
    <row r="408" spans="1:12" ht="11.25" customHeight="1" x14ac:dyDescent="0.2">
      <c r="A408" s="63" t="s">
        <v>44</v>
      </c>
      <c r="B408" s="61">
        <f>AVERAGE(B97:B101)</f>
        <v>6619.2</v>
      </c>
      <c r="C408" s="61">
        <f>AVERAGE(C97:C101)</f>
        <v>8858.2000000000007</v>
      </c>
      <c r="D408" s="61">
        <f>AVERAGE(D97:D101)</f>
        <v>15477.4</v>
      </c>
      <c r="E408" s="61"/>
      <c r="F408" s="61">
        <f>AVERAGE(F97:F101)</f>
        <v>21740</v>
      </c>
      <c r="G408" s="61">
        <f>AVERAGE(G97:G101)</f>
        <v>19800</v>
      </c>
      <c r="H408" s="61">
        <f>AVERAGE(H97:H101)</f>
        <v>41540</v>
      </c>
      <c r="I408" s="61"/>
      <c r="J408" s="61">
        <f>AVERAGE(J97:J101)</f>
        <v>28359.200000000001</v>
      </c>
      <c r="K408" s="61">
        <f>AVERAGE(K97:K101)</f>
        <v>28658.2</v>
      </c>
      <c r="L408" s="61">
        <f>AVERAGE(L97:L101)</f>
        <v>57017.4</v>
      </c>
    </row>
    <row r="409" spans="1:12" ht="11.25" customHeight="1" x14ac:dyDescent="0.2">
      <c r="A409" s="63" t="s">
        <v>45</v>
      </c>
      <c r="B409" s="61">
        <f>AVERAGE(B102:B106)</f>
        <v>5309.4</v>
      </c>
      <c r="C409" s="61">
        <f>AVERAGE(C102:C106)</f>
        <v>11448</v>
      </c>
      <c r="D409" s="61">
        <f>AVERAGE(D102:D106)</f>
        <v>16757.400000000001</v>
      </c>
      <c r="E409" s="61"/>
      <c r="F409" s="61">
        <f>AVERAGE(F102:F106)</f>
        <v>13861</v>
      </c>
      <c r="G409" s="61">
        <f>AVERAGE(G102:G106)</f>
        <v>25800</v>
      </c>
      <c r="H409" s="61">
        <f>AVERAGE(H102:H106)</f>
        <v>39661</v>
      </c>
      <c r="I409" s="61"/>
      <c r="J409" s="61">
        <f>AVERAGE(J102:J106)</f>
        <v>19170.400000000001</v>
      </c>
      <c r="K409" s="61">
        <f>AVERAGE(K102:K106)</f>
        <v>37248</v>
      </c>
      <c r="L409" s="61">
        <f>AVERAGE(L102:L106)</f>
        <v>56418.400000000001</v>
      </c>
    </row>
    <row r="410" spans="1:12" ht="11.25" customHeight="1" x14ac:dyDescent="0.2">
      <c r="A410" s="63" t="s">
        <v>46</v>
      </c>
      <c r="B410" s="61">
        <f>AVERAGE(B107:B111)</f>
        <v>1338</v>
      </c>
      <c r="C410" s="61">
        <f t="shared" ref="C410:L410" si="20">AVERAGE(C107:C111)</f>
        <v>1739.2</v>
      </c>
      <c r="D410" s="61">
        <f t="shared" si="20"/>
        <v>3077.2</v>
      </c>
      <c r="E410" s="61"/>
      <c r="F410" s="61">
        <f t="shared" si="20"/>
        <v>11082</v>
      </c>
      <c r="G410" s="61">
        <f t="shared" si="20"/>
        <v>14240</v>
      </c>
      <c r="H410" s="61">
        <f t="shared" si="20"/>
        <v>25322</v>
      </c>
      <c r="I410" s="61"/>
      <c r="J410" s="61">
        <f t="shared" si="20"/>
        <v>12420</v>
      </c>
      <c r="K410" s="61">
        <f t="shared" si="20"/>
        <v>15979.2</v>
      </c>
      <c r="L410" s="61">
        <f t="shared" si="20"/>
        <v>28399.200000000001</v>
      </c>
    </row>
    <row r="411" spans="1:12" ht="11.25" customHeight="1" x14ac:dyDescent="0.2">
      <c r="A411" s="63" t="s">
        <v>47</v>
      </c>
      <c r="B411" s="61">
        <f>AVERAGE(B112:B116)</f>
        <v>738</v>
      </c>
      <c r="C411" s="61">
        <f t="shared" ref="C411:L411" si="21">AVERAGE(C112:C116)</f>
        <v>5908.6</v>
      </c>
      <c r="D411" s="61">
        <f t="shared" si="21"/>
        <v>6646.6</v>
      </c>
      <c r="E411" s="61"/>
      <c r="F411" s="61">
        <f t="shared" si="21"/>
        <v>10166.200000000001</v>
      </c>
      <c r="G411" s="61">
        <f t="shared" si="21"/>
        <v>42139.4</v>
      </c>
      <c r="H411" s="61">
        <f t="shared" si="21"/>
        <v>52305.599999999999</v>
      </c>
      <c r="I411" s="61"/>
      <c r="J411" s="61">
        <f t="shared" si="21"/>
        <v>11251</v>
      </c>
      <c r="K411" s="61">
        <f t="shared" si="21"/>
        <v>50571</v>
      </c>
      <c r="L411" s="61">
        <f t="shared" si="21"/>
        <v>61822</v>
      </c>
    </row>
    <row r="412" spans="1:12" ht="11.25" customHeight="1" x14ac:dyDescent="0.2">
      <c r="A412" s="90" t="s">
        <v>48</v>
      </c>
      <c r="B412" s="61">
        <f>AVERAGE(B117:B121)</f>
        <v>3859.6</v>
      </c>
      <c r="C412" s="61">
        <f t="shared" ref="C412:L412" si="22">AVERAGE(C117:C121)</f>
        <v>18569</v>
      </c>
      <c r="D412" s="61">
        <f t="shared" si="22"/>
        <v>22428.6</v>
      </c>
      <c r="E412" s="61"/>
      <c r="F412" s="61">
        <f t="shared" si="22"/>
        <v>13512.2</v>
      </c>
      <c r="G412" s="61">
        <f t="shared" si="22"/>
        <v>77441.2</v>
      </c>
      <c r="H412" s="61">
        <f t="shared" si="22"/>
        <v>90953.4</v>
      </c>
      <c r="I412" s="61"/>
      <c r="J412" s="61">
        <f t="shared" si="22"/>
        <v>18326</v>
      </c>
      <c r="K412" s="61">
        <f t="shared" si="22"/>
        <v>101704.8</v>
      </c>
      <c r="L412" s="61">
        <f t="shared" si="22"/>
        <v>120030.8</v>
      </c>
    </row>
    <row r="413" spans="1:12" ht="11.25" customHeight="1" x14ac:dyDescent="0.2">
      <c r="A413" s="90" t="s">
        <v>49</v>
      </c>
      <c r="B413" s="61">
        <f>AVERAGE(B122:B126)</f>
        <v>1584</v>
      </c>
      <c r="C413" s="61">
        <f t="shared" ref="C413:L413" si="23">AVERAGE(C122:C126)</f>
        <v>11578.6</v>
      </c>
      <c r="D413" s="61">
        <f t="shared" si="23"/>
        <v>13162.6</v>
      </c>
      <c r="E413" s="61"/>
      <c r="F413" s="61">
        <f t="shared" si="23"/>
        <v>7605.8</v>
      </c>
      <c r="G413" s="61">
        <f t="shared" si="23"/>
        <v>38858.199999999997</v>
      </c>
      <c r="H413" s="61">
        <f t="shared" si="23"/>
        <v>46464</v>
      </c>
      <c r="I413" s="61"/>
      <c r="J413" s="61">
        <f t="shared" si="23"/>
        <v>9683.7999999999993</v>
      </c>
      <c r="K413" s="61">
        <f t="shared" si="23"/>
        <v>53152.4</v>
      </c>
      <c r="L413" s="61">
        <f t="shared" si="23"/>
        <v>62836.2</v>
      </c>
    </row>
    <row r="414" spans="1:12" ht="11.25" customHeight="1" x14ac:dyDescent="0.2">
      <c r="A414" s="90">
        <v>2011</v>
      </c>
      <c r="B414" s="61">
        <f>B127</f>
        <v>4184</v>
      </c>
      <c r="C414" s="61">
        <f>C127</f>
        <v>17500</v>
      </c>
      <c r="D414" s="61">
        <f>D127</f>
        <v>21684</v>
      </c>
      <c r="E414" s="61"/>
      <c r="F414" s="61">
        <f t="shared" ref="F414:H419" si="24">F127</f>
        <v>9488</v>
      </c>
      <c r="G414" s="61">
        <f t="shared" si="24"/>
        <v>43916</v>
      </c>
      <c r="H414" s="61">
        <f t="shared" si="24"/>
        <v>53404</v>
      </c>
      <c r="I414" s="61"/>
      <c r="J414" s="61">
        <f t="shared" ref="J414:L419" si="25">J127</f>
        <v>14887</v>
      </c>
      <c r="K414" s="61">
        <f t="shared" si="25"/>
        <v>67043</v>
      </c>
      <c r="L414" s="61">
        <f t="shared" si="25"/>
        <v>81930</v>
      </c>
    </row>
    <row r="415" spans="1:12" ht="11.25" customHeight="1" x14ac:dyDescent="0.2">
      <c r="A415" s="90">
        <v>2012</v>
      </c>
      <c r="B415" s="61">
        <f t="shared" ref="B415:C415" si="26">B128</f>
        <v>2056</v>
      </c>
      <c r="C415" s="61">
        <f t="shared" si="26"/>
        <v>17524</v>
      </c>
      <c r="D415" s="61">
        <f>D128</f>
        <v>19580</v>
      </c>
      <c r="E415" s="61"/>
      <c r="F415" s="61">
        <f t="shared" si="24"/>
        <v>10833</v>
      </c>
      <c r="G415" s="61">
        <f t="shared" si="24"/>
        <v>92687</v>
      </c>
      <c r="H415" s="61">
        <f t="shared" si="24"/>
        <v>103520</v>
      </c>
      <c r="I415" s="61"/>
      <c r="J415" s="61">
        <f t="shared" si="25"/>
        <v>13650</v>
      </c>
      <c r="K415" s="61">
        <f t="shared" si="25"/>
        <v>117699</v>
      </c>
      <c r="L415" s="61">
        <f t="shared" si="25"/>
        <v>131349</v>
      </c>
    </row>
    <row r="416" spans="1:12" ht="11.25" customHeight="1" x14ac:dyDescent="0.2">
      <c r="A416" s="90">
        <v>2013</v>
      </c>
      <c r="B416" s="61">
        <f t="shared" ref="B416:C416" si="27">B129</f>
        <v>4721</v>
      </c>
      <c r="C416" s="61">
        <f t="shared" si="27"/>
        <v>21812</v>
      </c>
      <c r="D416" s="61">
        <f>D129</f>
        <v>26533</v>
      </c>
      <c r="E416" s="61"/>
      <c r="F416" s="61">
        <f t="shared" si="24"/>
        <v>14996</v>
      </c>
      <c r="G416" s="61">
        <f t="shared" si="24"/>
        <v>85751</v>
      </c>
      <c r="H416" s="61">
        <f t="shared" si="24"/>
        <v>100747</v>
      </c>
      <c r="I416" s="61"/>
      <c r="J416" s="61">
        <f t="shared" si="25"/>
        <v>22194</v>
      </c>
      <c r="K416" s="61">
        <f t="shared" si="25"/>
        <v>121659</v>
      </c>
      <c r="L416" s="61">
        <f t="shared" si="25"/>
        <v>143853</v>
      </c>
    </row>
    <row r="417" spans="1:14" ht="11.25" customHeight="1" x14ac:dyDescent="0.2">
      <c r="A417" s="90">
        <v>2014</v>
      </c>
      <c r="B417" s="61">
        <f t="shared" ref="B417:C417" si="28">B130</f>
        <v>2657</v>
      </c>
      <c r="C417" s="61">
        <f t="shared" si="28"/>
        <v>11563</v>
      </c>
      <c r="D417" s="61">
        <f>D130</f>
        <v>14220</v>
      </c>
      <c r="E417" s="61"/>
      <c r="F417" s="61">
        <f t="shared" si="24"/>
        <v>8242</v>
      </c>
      <c r="G417" s="61">
        <f t="shared" si="24"/>
        <v>24820</v>
      </c>
      <c r="H417" s="61">
        <f t="shared" si="24"/>
        <v>33062</v>
      </c>
      <c r="I417" s="61"/>
      <c r="J417" s="61">
        <f t="shared" si="25"/>
        <v>11996</v>
      </c>
      <c r="K417" s="61">
        <f t="shared" si="25"/>
        <v>42140</v>
      </c>
      <c r="L417" s="61">
        <f t="shared" si="25"/>
        <v>54136</v>
      </c>
    </row>
    <row r="418" spans="1:14" ht="11.25" customHeight="1" x14ac:dyDescent="0.2">
      <c r="A418" s="90">
        <v>2015</v>
      </c>
      <c r="B418" s="61">
        <f t="shared" ref="B418:C418" si="29">B131</f>
        <v>808</v>
      </c>
      <c r="C418" s="61">
        <f t="shared" si="29"/>
        <v>2188</v>
      </c>
      <c r="D418" s="61">
        <f>D131</f>
        <v>2996</v>
      </c>
      <c r="E418" s="61"/>
      <c r="F418" s="61">
        <f t="shared" si="24"/>
        <v>2108</v>
      </c>
      <c r="G418" s="61">
        <f t="shared" si="24"/>
        <v>5794</v>
      </c>
      <c r="H418" s="61">
        <f t="shared" si="24"/>
        <v>7902</v>
      </c>
      <c r="I418" s="61"/>
      <c r="J418" s="61">
        <f t="shared" si="25"/>
        <v>4232</v>
      </c>
      <c r="K418" s="61">
        <f t="shared" si="25"/>
        <v>12939</v>
      </c>
      <c r="L418" s="61">
        <f t="shared" si="25"/>
        <v>17171</v>
      </c>
    </row>
    <row r="419" spans="1:14" ht="11.25" customHeight="1" x14ac:dyDescent="0.2">
      <c r="A419" s="90">
        <v>2016</v>
      </c>
      <c r="B419" s="61">
        <f t="shared" ref="B419:C419" si="30">B132</f>
        <v>908</v>
      </c>
      <c r="C419" s="61">
        <f t="shared" si="30"/>
        <v>4660</v>
      </c>
      <c r="D419" s="61">
        <f>D132</f>
        <v>5568</v>
      </c>
      <c r="E419" s="61"/>
      <c r="F419" s="61">
        <f t="shared" si="24"/>
        <v>11394</v>
      </c>
      <c r="G419" s="61">
        <f t="shared" si="24"/>
        <v>35822</v>
      </c>
      <c r="H419" s="61">
        <f t="shared" si="24"/>
        <v>47216</v>
      </c>
      <c r="I419" s="61"/>
      <c r="J419" s="61">
        <f t="shared" si="25"/>
        <v>13134</v>
      </c>
      <c r="K419" s="61">
        <f t="shared" si="25"/>
        <v>43097</v>
      </c>
      <c r="L419" s="61">
        <f t="shared" si="25"/>
        <v>56231</v>
      </c>
    </row>
    <row r="420" spans="1:14" ht="11.25" customHeight="1" x14ac:dyDescent="0.2">
      <c r="A420" s="90">
        <v>2017</v>
      </c>
      <c r="B420" s="61">
        <f t="shared" ref="B420:D420" si="31">B133</f>
        <v>263</v>
      </c>
      <c r="C420" s="61">
        <f t="shared" si="31"/>
        <v>780</v>
      </c>
      <c r="D420" s="61">
        <f t="shared" si="31"/>
        <v>1043</v>
      </c>
      <c r="E420" s="61"/>
      <c r="F420" s="61">
        <f t="shared" ref="F420:H420" si="32">F133</f>
        <v>6831</v>
      </c>
      <c r="G420" s="61">
        <f t="shared" si="32"/>
        <v>20184</v>
      </c>
      <c r="H420" s="61">
        <f t="shared" si="32"/>
        <v>27015</v>
      </c>
      <c r="I420" s="61"/>
      <c r="J420" s="61">
        <f t="shared" ref="J420:L420" si="33">J133</f>
        <v>7094</v>
      </c>
      <c r="K420" s="61">
        <f t="shared" si="33"/>
        <v>20964</v>
      </c>
      <c r="L420" s="61">
        <f t="shared" si="33"/>
        <v>28058</v>
      </c>
    </row>
    <row r="421" spans="1:14" ht="11.25" customHeight="1" x14ac:dyDescent="0.2">
      <c r="A421" s="90" t="s">
        <v>869</v>
      </c>
      <c r="B421" s="61">
        <f t="shared" ref="B421:D421" si="34">B134</f>
        <v>3002</v>
      </c>
      <c r="C421" s="61">
        <f t="shared" si="34"/>
        <v>10258</v>
      </c>
      <c r="D421" s="61">
        <f t="shared" si="34"/>
        <v>13260</v>
      </c>
      <c r="E421" s="61"/>
      <c r="F421" s="61">
        <f t="shared" ref="F421:H421" si="35">F134</f>
        <v>9960</v>
      </c>
      <c r="G421" s="61">
        <f t="shared" si="35"/>
        <v>19047</v>
      </c>
      <c r="H421" s="61">
        <f t="shared" si="35"/>
        <v>29007</v>
      </c>
      <c r="I421" s="61"/>
      <c r="J421" s="61">
        <f t="shared" ref="J421:L421" si="36">J134</f>
        <v>14489</v>
      </c>
      <c r="K421" s="61">
        <f t="shared" si="36"/>
        <v>32866</v>
      </c>
      <c r="L421" s="61">
        <f t="shared" si="36"/>
        <v>47355</v>
      </c>
      <c r="N421" s="342"/>
    </row>
    <row r="422" spans="1:14" ht="11.25" customHeight="1" x14ac:dyDescent="0.2">
      <c r="A422" s="90" t="s">
        <v>870</v>
      </c>
      <c r="B422" s="61">
        <f t="shared" ref="B422:D424" si="37">B135</f>
        <v>1898</v>
      </c>
      <c r="C422" s="61">
        <f t="shared" si="37"/>
        <v>2646</v>
      </c>
      <c r="D422" s="61">
        <f t="shared" si="37"/>
        <v>4544</v>
      </c>
      <c r="E422" s="61"/>
      <c r="F422" s="61">
        <f t="shared" ref="F422:H424" si="38">F135</f>
        <v>10228</v>
      </c>
      <c r="G422" s="61">
        <f t="shared" si="38"/>
        <v>14246</v>
      </c>
      <c r="H422" s="61">
        <f t="shared" si="38"/>
        <v>24474</v>
      </c>
      <c r="I422" s="61"/>
      <c r="J422" s="61">
        <f t="shared" ref="J422:L424" si="39">J135</f>
        <v>15862</v>
      </c>
      <c r="K422" s="61">
        <f t="shared" si="39"/>
        <v>22103</v>
      </c>
      <c r="L422" s="61">
        <f t="shared" si="39"/>
        <v>37965</v>
      </c>
      <c r="N422" s="342"/>
    </row>
    <row r="423" spans="1:14" ht="11.25" customHeight="1" x14ac:dyDescent="0.2">
      <c r="A423" s="90" t="s">
        <v>871</v>
      </c>
      <c r="B423" s="61">
        <f t="shared" si="37"/>
        <v>3048</v>
      </c>
      <c r="C423" s="61">
        <f t="shared" si="37"/>
        <v>11417</v>
      </c>
      <c r="D423" s="61">
        <f t="shared" si="37"/>
        <v>14465</v>
      </c>
      <c r="E423" s="61"/>
      <c r="F423" s="61">
        <f t="shared" si="38"/>
        <v>24135</v>
      </c>
      <c r="G423" s="61">
        <f t="shared" si="38"/>
        <v>23808</v>
      </c>
      <c r="H423" s="61">
        <f t="shared" si="38"/>
        <v>47943</v>
      </c>
      <c r="I423" s="61"/>
      <c r="J423" s="61">
        <f t="shared" si="39"/>
        <v>31912</v>
      </c>
      <c r="K423" s="61">
        <f t="shared" si="39"/>
        <v>39890</v>
      </c>
      <c r="L423" s="61">
        <f t="shared" si="39"/>
        <v>71802</v>
      </c>
    </row>
    <row r="424" spans="1:14" ht="11.25" customHeight="1" x14ac:dyDescent="0.2">
      <c r="A424" s="90" t="s">
        <v>872</v>
      </c>
      <c r="B424" s="61">
        <f t="shared" si="37"/>
        <v>6597</v>
      </c>
      <c r="C424" s="61">
        <f t="shared" si="37"/>
        <v>18577</v>
      </c>
      <c r="D424" s="61">
        <f t="shared" si="37"/>
        <v>25174</v>
      </c>
      <c r="E424" s="61"/>
      <c r="F424" s="61">
        <f t="shared" si="38"/>
        <v>27095</v>
      </c>
      <c r="G424" s="61">
        <f t="shared" si="38"/>
        <v>75532</v>
      </c>
      <c r="H424" s="61">
        <f t="shared" si="38"/>
        <v>102627</v>
      </c>
      <c r="I424" s="61"/>
      <c r="J424" s="61">
        <f t="shared" si="39"/>
        <v>36902</v>
      </c>
      <c r="K424" s="61">
        <f t="shared" si="39"/>
        <v>103056</v>
      </c>
      <c r="L424" s="61">
        <f t="shared" si="39"/>
        <v>139958</v>
      </c>
      <c r="N424" s="786">
        <f>GEOMEAN(G423:G425)</f>
        <v>54957.623347241861</v>
      </c>
    </row>
    <row r="425" spans="1:14" ht="11.25" customHeight="1" x14ac:dyDescent="0.2">
      <c r="A425" s="90" t="s">
        <v>873</v>
      </c>
      <c r="B425" s="61">
        <f t="shared" ref="B425:D426" si="40">B138</f>
        <v>4895</v>
      </c>
      <c r="C425" s="61">
        <f t="shared" si="40"/>
        <v>12764</v>
      </c>
      <c r="D425" s="61">
        <f t="shared" si="40"/>
        <v>17659</v>
      </c>
      <c r="E425" s="61"/>
      <c r="F425" s="61">
        <f t="shared" ref="F425:H426" si="41">F138</f>
        <v>24938</v>
      </c>
      <c r="G425" s="61">
        <f t="shared" si="41"/>
        <v>92306</v>
      </c>
      <c r="H425" s="61">
        <f t="shared" si="41"/>
        <v>117244</v>
      </c>
      <c r="I425" s="61"/>
      <c r="J425" s="61">
        <f t="shared" ref="J425:L426" si="42">J138</f>
        <v>31863</v>
      </c>
      <c r="K425" s="61">
        <f t="shared" si="42"/>
        <v>112582</v>
      </c>
      <c r="L425" s="61">
        <f t="shared" si="42"/>
        <v>144445</v>
      </c>
    </row>
    <row r="426" spans="1:14" ht="11.25" customHeight="1" x14ac:dyDescent="0.2">
      <c r="A426" s="90">
        <v>2023</v>
      </c>
      <c r="B426" s="61" t="str">
        <f t="shared" si="40"/>
        <v>NA</v>
      </c>
      <c r="C426" s="61" t="str">
        <f t="shared" si="40"/>
        <v>NA</v>
      </c>
      <c r="D426" s="61" t="str">
        <f t="shared" si="40"/>
        <v>NA</v>
      </c>
      <c r="E426" s="61"/>
      <c r="F426" s="61" t="str">
        <f t="shared" si="41"/>
        <v>NA</v>
      </c>
      <c r="G426" s="61" t="str">
        <f t="shared" si="41"/>
        <v>NA</v>
      </c>
      <c r="H426" s="61" t="str">
        <f t="shared" si="41"/>
        <v>NA</v>
      </c>
      <c r="I426" s="61"/>
      <c r="J426" s="61" t="str">
        <f t="shared" si="42"/>
        <v>NA</v>
      </c>
      <c r="K426" s="61" t="str">
        <f t="shared" si="42"/>
        <v>NA</v>
      </c>
      <c r="L426" s="61" t="str">
        <f t="shared" si="42"/>
        <v>NA</v>
      </c>
    </row>
    <row r="427" spans="1:14" ht="11.25" customHeight="1" x14ac:dyDescent="0.2">
      <c r="A427" s="207" t="s">
        <v>130</v>
      </c>
      <c r="B427" s="43"/>
      <c r="C427" s="43"/>
      <c r="D427" s="43"/>
      <c r="E427" s="43"/>
      <c r="F427" s="43"/>
      <c r="G427" s="213" t="str">
        <f>G140</f>
        <v>14,875-25,000</v>
      </c>
      <c r="H427" s="43"/>
      <c r="I427" s="43"/>
      <c r="J427" s="43"/>
      <c r="K427" s="43"/>
      <c r="L427" s="43"/>
    </row>
    <row r="428" spans="1:14" ht="13.15" customHeight="1" x14ac:dyDescent="0.25">
      <c r="A428" s="1006" t="s">
        <v>892</v>
      </c>
      <c r="B428" s="1006"/>
      <c r="C428" s="1006"/>
      <c r="D428" s="1006"/>
      <c r="E428" s="1006"/>
      <c r="F428" s="1006"/>
      <c r="G428" s="1006"/>
      <c r="H428" s="1006"/>
      <c r="I428" s="1006"/>
      <c r="J428" s="1006"/>
      <c r="K428" s="1006"/>
      <c r="L428" s="1006"/>
    </row>
    <row r="429" spans="1:14" ht="11.25" customHeight="1" x14ac:dyDescent="0.2">
      <c r="A429" s="63" t="s">
        <v>44</v>
      </c>
      <c r="B429" s="61">
        <f>AVERAGE(B143:B147)</f>
        <v>39339.599999999999</v>
      </c>
      <c r="C429" s="61">
        <f>AVERAGE(C143:C147)</f>
        <v>18310.2</v>
      </c>
      <c r="D429" s="61">
        <f>AVERAGE(D143:D147)</f>
        <v>57649.8</v>
      </c>
      <c r="E429" s="61"/>
      <c r="F429" s="61">
        <f>AVERAGE(F143:F147)</f>
        <v>20329</v>
      </c>
      <c r="G429" s="61">
        <f>AVERAGE(G143:G147)</f>
        <v>22280</v>
      </c>
      <c r="H429" s="61">
        <f>AVERAGE(H143:H147)</f>
        <v>42609</v>
      </c>
      <c r="I429" s="61"/>
      <c r="J429" s="61">
        <f>AVERAGE(J143:J147)</f>
        <v>59668.6</v>
      </c>
      <c r="K429" s="61">
        <f>AVERAGE(K143:K147)</f>
        <v>40590.199999999997</v>
      </c>
      <c r="L429" s="61">
        <f>AVERAGE(L143:L147)</f>
        <v>100258.8</v>
      </c>
    </row>
    <row r="430" spans="1:14" ht="11.25" customHeight="1" x14ac:dyDescent="0.2">
      <c r="A430" s="63" t="s">
        <v>45</v>
      </c>
      <c r="B430" s="61">
        <f>AVERAGE(B148:B152)</f>
        <v>45708.2</v>
      </c>
      <c r="C430" s="61">
        <f>AVERAGE(C148:C152)</f>
        <v>18991</v>
      </c>
      <c r="D430" s="61">
        <f>AVERAGE(D148:D152)</f>
        <v>64699.199999999997</v>
      </c>
      <c r="E430" s="61"/>
      <c r="F430" s="61">
        <f>AVERAGE(F148:F152)</f>
        <v>15099.2</v>
      </c>
      <c r="G430" s="61">
        <f>AVERAGE(G148:G152)</f>
        <v>17940</v>
      </c>
      <c r="H430" s="61">
        <f>AVERAGE(H148:H152)</f>
        <v>33039.199999999997</v>
      </c>
      <c r="I430" s="61"/>
      <c r="J430" s="61">
        <f>AVERAGE(J148:J152)</f>
        <v>60807.4</v>
      </c>
      <c r="K430" s="61">
        <f>AVERAGE(K148:K152)</f>
        <v>36931</v>
      </c>
      <c r="L430" s="61">
        <f>AVERAGE(L148:L152)</f>
        <v>97738.4</v>
      </c>
    </row>
    <row r="431" spans="1:14" ht="11.25" customHeight="1" x14ac:dyDescent="0.2">
      <c r="A431" s="63" t="s">
        <v>46</v>
      </c>
      <c r="B431" s="61">
        <f>AVERAGE(B153:B157)</f>
        <v>13552.8</v>
      </c>
      <c r="C431" s="61">
        <f t="shared" ref="C431:L431" si="43">AVERAGE(C153:C157)</f>
        <v>454.4</v>
      </c>
      <c r="D431" s="61">
        <f t="shared" si="43"/>
        <v>14007.2</v>
      </c>
      <c r="E431" s="61"/>
      <c r="F431" s="61">
        <f t="shared" si="43"/>
        <v>15032</v>
      </c>
      <c r="G431" s="61">
        <f t="shared" si="43"/>
        <v>29808</v>
      </c>
      <c r="H431" s="61">
        <f t="shared" si="43"/>
        <v>44840</v>
      </c>
      <c r="I431" s="61"/>
      <c r="J431" s="61">
        <f t="shared" si="43"/>
        <v>28584.799999999999</v>
      </c>
      <c r="K431" s="61">
        <f t="shared" si="43"/>
        <v>30262.400000000001</v>
      </c>
      <c r="L431" s="61">
        <f t="shared" si="43"/>
        <v>58847.199999999997</v>
      </c>
    </row>
    <row r="432" spans="1:14" ht="11.25" customHeight="1" x14ac:dyDescent="0.2">
      <c r="A432" s="63" t="s">
        <v>47</v>
      </c>
      <c r="B432" s="61">
        <f>AVERAGE(B158:B162)</f>
        <v>5972.6</v>
      </c>
      <c r="C432" s="61">
        <f t="shared" ref="C432:L432" si="44">AVERAGE(C158:C162)</f>
        <v>6837.2</v>
      </c>
      <c r="D432" s="61">
        <f t="shared" si="44"/>
        <v>12809.8</v>
      </c>
      <c r="E432" s="61"/>
      <c r="F432" s="61">
        <f t="shared" si="44"/>
        <v>23077.200000000001</v>
      </c>
      <c r="G432" s="61">
        <f t="shared" si="44"/>
        <v>55401</v>
      </c>
      <c r="H432" s="61">
        <f t="shared" si="44"/>
        <v>78478.2</v>
      </c>
      <c r="I432" s="61"/>
      <c r="J432" s="61">
        <f t="shared" si="44"/>
        <v>30123.8</v>
      </c>
      <c r="K432" s="61">
        <f t="shared" si="44"/>
        <v>62953</v>
      </c>
      <c r="L432" s="61">
        <f t="shared" si="44"/>
        <v>93076.800000000003</v>
      </c>
    </row>
    <row r="433" spans="1:14" ht="11.25" customHeight="1" x14ac:dyDescent="0.2">
      <c r="A433" s="90" t="s">
        <v>48</v>
      </c>
      <c r="B433" s="61">
        <f>AVERAGE(B163:B167)</f>
        <v>21041.8</v>
      </c>
      <c r="C433" s="61">
        <f t="shared" ref="C433:L433" si="45">AVERAGE(C163:C167)</f>
        <v>22248.799999999999</v>
      </c>
      <c r="D433" s="61">
        <f t="shared" si="45"/>
        <v>43290.6</v>
      </c>
      <c r="E433" s="61"/>
      <c r="F433" s="61">
        <f t="shared" si="45"/>
        <v>35237.199999999997</v>
      </c>
      <c r="G433" s="61">
        <f t="shared" si="45"/>
        <v>103851.4</v>
      </c>
      <c r="H433" s="61">
        <f t="shared" si="45"/>
        <v>139088.6</v>
      </c>
      <c r="I433" s="61"/>
      <c r="J433" s="61">
        <f t="shared" si="45"/>
        <v>66893.2</v>
      </c>
      <c r="K433" s="61">
        <f t="shared" si="45"/>
        <v>130781</v>
      </c>
      <c r="L433" s="61">
        <f t="shared" si="45"/>
        <v>197674.2</v>
      </c>
    </row>
    <row r="434" spans="1:14" ht="11.25" customHeight="1" x14ac:dyDescent="0.2">
      <c r="A434" s="90" t="s">
        <v>49</v>
      </c>
      <c r="B434" s="61">
        <f>AVERAGE(B168:B172)</f>
        <v>37548.400000000001</v>
      </c>
      <c r="C434" s="61">
        <f t="shared" ref="C434:L434" si="46">AVERAGE(C168:C172)</f>
        <v>11478</v>
      </c>
      <c r="D434" s="61">
        <f t="shared" si="46"/>
        <v>49026.400000000001</v>
      </c>
      <c r="E434" s="61"/>
      <c r="F434" s="61">
        <f t="shared" si="46"/>
        <v>10634.4</v>
      </c>
      <c r="G434" s="61">
        <f t="shared" si="46"/>
        <v>20458</v>
      </c>
      <c r="H434" s="61">
        <f t="shared" si="46"/>
        <v>31092.400000000001</v>
      </c>
      <c r="I434" s="61"/>
      <c r="J434" s="61">
        <f t="shared" si="46"/>
        <v>51465</v>
      </c>
      <c r="K434" s="61">
        <f t="shared" si="46"/>
        <v>33757</v>
      </c>
      <c r="L434" s="61">
        <f t="shared" si="46"/>
        <v>85222</v>
      </c>
    </row>
    <row r="435" spans="1:14" ht="11.25" customHeight="1" x14ac:dyDescent="0.2">
      <c r="A435" s="90">
        <v>2011</v>
      </c>
      <c r="B435" s="61">
        <f t="shared" ref="B435:D445" si="47">B173</f>
        <v>58757</v>
      </c>
      <c r="C435" s="61">
        <f t="shared" si="47"/>
        <v>15735</v>
      </c>
      <c r="D435" s="61">
        <f t="shared" si="47"/>
        <v>74492</v>
      </c>
      <c r="E435" s="61"/>
      <c r="F435" s="61">
        <f t="shared" ref="F435:H445" si="48">F173</f>
        <v>20586</v>
      </c>
      <c r="G435" s="61">
        <f t="shared" si="48"/>
        <v>24389</v>
      </c>
      <c r="H435" s="61">
        <f t="shared" si="48"/>
        <v>44975</v>
      </c>
      <c r="I435" s="61"/>
      <c r="J435" s="61">
        <f t="shared" ref="J435:L445" si="49">J173</f>
        <v>87819</v>
      </c>
      <c r="K435" s="61">
        <f t="shared" si="49"/>
        <v>42405</v>
      </c>
      <c r="L435" s="61">
        <f t="shared" si="49"/>
        <v>130224</v>
      </c>
    </row>
    <row r="436" spans="1:14" ht="11.25" customHeight="1" x14ac:dyDescent="0.2">
      <c r="A436" s="90">
        <v>2012</v>
      </c>
      <c r="B436" s="61">
        <f t="shared" si="47"/>
        <v>63078</v>
      </c>
      <c r="C436" s="61">
        <f t="shared" si="47"/>
        <v>28341</v>
      </c>
      <c r="D436" s="61">
        <f t="shared" si="47"/>
        <v>91419</v>
      </c>
      <c r="E436" s="61"/>
      <c r="F436" s="61">
        <f t="shared" si="48"/>
        <v>16900</v>
      </c>
      <c r="G436" s="61">
        <f t="shared" si="48"/>
        <v>45921</v>
      </c>
      <c r="H436" s="61">
        <f t="shared" si="48"/>
        <v>62821</v>
      </c>
      <c r="I436" s="61"/>
      <c r="J436" s="61">
        <f t="shared" si="49"/>
        <v>87946</v>
      </c>
      <c r="K436" s="61">
        <f t="shared" si="49"/>
        <v>77378</v>
      </c>
      <c r="L436" s="61">
        <f t="shared" si="49"/>
        <v>165324</v>
      </c>
    </row>
    <row r="437" spans="1:14" ht="11.25" customHeight="1" x14ac:dyDescent="0.2">
      <c r="A437" s="90">
        <v>2013</v>
      </c>
      <c r="B437" s="61">
        <f t="shared" si="47"/>
        <v>35929</v>
      </c>
      <c r="C437" s="61">
        <f t="shared" si="47"/>
        <v>6886</v>
      </c>
      <c r="D437" s="61">
        <f t="shared" si="47"/>
        <v>42815</v>
      </c>
      <c r="E437" s="61"/>
      <c r="F437" s="61">
        <f t="shared" si="48"/>
        <v>18255</v>
      </c>
      <c r="G437" s="61">
        <f t="shared" si="48"/>
        <v>16064</v>
      </c>
      <c r="H437" s="61">
        <f t="shared" si="48"/>
        <v>34319</v>
      </c>
      <c r="I437" s="61"/>
      <c r="J437" s="61">
        <f t="shared" si="49"/>
        <v>59942</v>
      </c>
      <c r="K437" s="61">
        <f t="shared" si="49"/>
        <v>24277</v>
      </c>
      <c r="L437" s="61">
        <f t="shared" si="49"/>
        <v>84219</v>
      </c>
    </row>
    <row r="438" spans="1:14" ht="11.25" customHeight="1" x14ac:dyDescent="0.2">
      <c r="A438" s="90">
        <v>2014</v>
      </c>
      <c r="B438" s="61">
        <f t="shared" si="47"/>
        <v>8020</v>
      </c>
      <c r="C438" s="61">
        <f t="shared" si="47"/>
        <v>16181</v>
      </c>
      <c r="D438" s="61">
        <f t="shared" si="47"/>
        <v>24201</v>
      </c>
      <c r="E438" s="61"/>
      <c r="F438" s="61">
        <f t="shared" si="48"/>
        <v>7066</v>
      </c>
      <c r="G438" s="61">
        <f t="shared" si="48"/>
        <v>26787</v>
      </c>
      <c r="H438" s="61">
        <f t="shared" si="48"/>
        <v>33853</v>
      </c>
      <c r="I438" s="61"/>
      <c r="J438" s="61">
        <f t="shared" si="49"/>
        <v>16865</v>
      </c>
      <c r="K438" s="61">
        <f t="shared" si="49"/>
        <v>44694</v>
      </c>
      <c r="L438" s="61">
        <f t="shared" si="49"/>
        <v>61559</v>
      </c>
    </row>
    <row r="439" spans="1:14" ht="11.25" customHeight="1" x14ac:dyDescent="0.2">
      <c r="A439" s="90">
        <v>2015</v>
      </c>
      <c r="B439" s="61">
        <f t="shared" si="47"/>
        <v>4755</v>
      </c>
      <c r="C439" s="61">
        <f t="shared" si="47"/>
        <v>3303</v>
      </c>
      <c r="D439" s="61">
        <f t="shared" si="47"/>
        <v>8058</v>
      </c>
      <c r="E439" s="61"/>
      <c r="F439" s="61">
        <f t="shared" si="48"/>
        <v>9593</v>
      </c>
      <c r="G439" s="61">
        <f t="shared" si="48"/>
        <v>26926</v>
      </c>
      <c r="H439" s="61">
        <f t="shared" si="48"/>
        <v>36519</v>
      </c>
      <c r="I439" s="61"/>
      <c r="J439" s="61">
        <f t="shared" si="49"/>
        <v>16498</v>
      </c>
      <c r="K439" s="61">
        <f t="shared" si="49"/>
        <v>31213</v>
      </c>
      <c r="L439" s="61">
        <f t="shared" si="49"/>
        <v>47711</v>
      </c>
    </row>
    <row r="440" spans="1:14" ht="11.25" customHeight="1" x14ac:dyDescent="0.2">
      <c r="A440" s="90">
        <v>2016</v>
      </c>
      <c r="B440" s="61">
        <f t="shared" si="47"/>
        <v>45692</v>
      </c>
      <c r="C440" s="61">
        <f t="shared" si="47"/>
        <v>6079</v>
      </c>
      <c r="D440" s="61">
        <f t="shared" si="47"/>
        <v>51771</v>
      </c>
      <c r="E440" s="61"/>
      <c r="F440" s="61">
        <f t="shared" si="48"/>
        <v>17301</v>
      </c>
      <c r="G440" s="61">
        <f t="shared" si="48"/>
        <v>24313</v>
      </c>
      <c r="H440" s="61">
        <f t="shared" si="48"/>
        <v>41614</v>
      </c>
      <c r="I440" s="61"/>
      <c r="J440" s="61">
        <f t="shared" si="49"/>
        <v>68537</v>
      </c>
      <c r="K440" s="61">
        <f t="shared" si="49"/>
        <v>31729</v>
      </c>
      <c r="L440" s="61">
        <f t="shared" si="49"/>
        <v>100266</v>
      </c>
    </row>
    <row r="441" spans="1:14" ht="11.25" customHeight="1" x14ac:dyDescent="0.2">
      <c r="A441" s="90">
        <v>2017</v>
      </c>
      <c r="B441" s="61">
        <f t="shared" si="47"/>
        <v>35070</v>
      </c>
      <c r="C441" s="61">
        <f t="shared" si="47"/>
        <v>5276</v>
      </c>
      <c r="D441" s="61">
        <f t="shared" si="47"/>
        <v>40346</v>
      </c>
      <c r="E441" s="61"/>
      <c r="F441" s="61">
        <f t="shared" si="48"/>
        <v>15396</v>
      </c>
      <c r="G441" s="61">
        <f t="shared" si="48"/>
        <v>23871</v>
      </c>
      <c r="H441" s="61">
        <f t="shared" si="48"/>
        <v>39267</v>
      </c>
      <c r="I441" s="61"/>
      <c r="J441" s="61">
        <f t="shared" si="49"/>
        <v>54251</v>
      </c>
      <c r="K441" s="61">
        <f t="shared" si="49"/>
        <v>30280</v>
      </c>
      <c r="L441" s="61">
        <f t="shared" si="49"/>
        <v>84531</v>
      </c>
    </row>
    <row r="442" spans="1:14" ht="11.25" customHeight="1" x14ac:dyDescent="0.2">
      <c r="A442" s="90" t="s">
        <v>869</v>
      </c>
      <c r="B442" s="61">
        <f t="shared" si="47"/>
        <v>30208</v>
      </c>
      <c r="C442" s="61">
        <f t="shared" si="47"/>
        <v>4428</v>
      </c>
      <c r="D442" s="61">
        <f t="shared" si="47"/>
        <v>34636</v>
      </c>
      <c r="E442" s="61"/>
      <c r="F442" s="61">
        <f t="shared" si="48"/>
        <v>8596</v>
      </c>
      <c r="G442" s="61">
        <f t="shared" si="48"/>
        <v>7512</v>
      </c>
      <c r="H442" s="61">
        <f t="shared" si="48"/>
        <v>16108</v>
      </c>
      <c r="I442" s="61"/>
      <c r="J442" s="61">
        <f t="shared" si="49"/>
        <v>41851</v>
      </c>
      <c r="K442" s="61">
        <f t="shared" si="49"/>
        <v>12086</v>
      </c>
      <c r="L442" s="61">
        <f t="shared" si="49"/>
        <v>53937</v>
      </c>
    </row>
    <row r="443" spans="1:14" ht="11.25" customHeight="1" x14ac:dyDescent="0.2">
      <c r="A443" s="90" t="s">
        <v>870</v>
      </c>
      <c r="B443" s="61">
        <f t="shared" si="47"/>
        <v>6029</v>
      </c>
      <c r="C443" s="61">
        <f t="shared" si="47"/>
        <v>2100</v>
      </c>
      <c r="D443" s="61">
        <f t="shared" si="47"/>
        <v>8129</v>
      </c>
      <c r="E443" s="61"/>
      <c r="F443" s="61">
        <f t="shared" si="48"/>
        <v>12939</v>
      </c>
      <c r="G443" s="61">
        <f t="shared" si="48"/>
        <v>7884</v>
      </c>
      <c r="H443" s="61">
        <f t="shared" si="48"/>
        <v>20823</v>
      </c>
      <c r="I443" s="61"/>
      <c r="J443" s="61">
        <f t="shared" si="49"/>
        <v>21387</v>
      </c>
      <c r="K443" s="61">
        <f t="shared" si="49"/>
        <v>10428</v>
      </c>
      <c r="L443" s="61">
        <f t="shared" si="49"/>
        <v>31815</v>
      </c>
    </row>
    <row r="444" spans="1:14" ht="11.25" customHeight="1" x14ac:dyDescent="0.2">
      <c r="A444" s="90" t="s">
        <v>871</v>
      </c>
      <c r="B444" s="61">
        <f t="shared" si="47"/>
        <v>19206</v>
      </c>
      <c r="C444" s="61">
        <f t="shared" si="47"/>
        <v>1702</v>
      </c>
      <c r="D444" s="61">
        <f t="shared" si="47"/>
        <v>21019</v>
      </c>
      <c r="E444" s="61"/>
      <c r="F444" s="61">
        <f t="shared" si="48"/>
        <v>20488</v>
      </c>
      <c r="G444" s="61">
        <f t="shared" si="48"/>
        <v>16832</v>
      </c>
      <c r="H444" s="61">
        <f t="shared" si="48"/>
        <v>37320</v>
      </c>
      <c r="I444" s="61"/>
      <c r="J444" s="61">
        <f t="shared" si="49"/>
        <v>45079</v>
      </c>
      <c r="K444" s="61">
        <f t="shared" si="49"/>
        <v>19651</v>
      </c>
      <c r="L444" s="61">
        <f t="shared" si="49"/>
        <v>64730</v>
      </c>
    </row>
    <row r="445" spans="1:14" ht="11.25" customHeight="1" x14ac:dyDescent="0.2">
      <c r="A445" s="90" t="s">
        <v>872</v>
      </c>
      <c r="B445" s="61">
        <f t="shared" si="47"/>
        <v>15600</v>
      </c>
      <c r="C445" s="61">
        <f t="shared" si="47"/>
        <v>3230</v>
      </c>
      <c r="D445" s="61">
        <f t="shared" si="47"/>
        <v>18830</v>
      </c>
      <c r="E445" s="61"/>
      <c r="F445" s="61">
        <f t="shared" si="48"/>
        <v>34524</v>
      </c>
      <c r="G445" s="61">
        <f t="shared" si="48"/>
        <v>34388</v>
      </c>
      <c r="H445" s="61">
        <f t="shared" si="48"/>
        <v>68912</v>
      </c>
      <c r="I445" s="61"/>
      <c r="J445" s="61">
        <f t="shared" si="49"/>
        <v>59132</v>
      </c>
      <c r="K445" s="61">
        <f t="shared" si="49"/>
        <v>39266</v>
      </c>
      <c r="L445" s="61">
        <f t="shared" si="49"/>
        <v>98398</v>
      </c>
      <c r="N445" s="785">
        <f>GEOMEAN(G444:G446)</f>
        <v>17457.587149220148</v>
      </c>
    </row>
    <row r="446" spans="1:14" ht="11.25" customHeight="1" x14ac:dyDescent="0.2">
      <c r="A446" s="90" t="s">
        <v>873</v>
      </c>
      <c r="B446" s="61">
        <f t="shared" ref="B446:D447" si="50">B184</f>
        <v>31192</v>
      </c>
      <c r="C446" s="61">
        <f t="shared" si="50"/>
        <v>4826</v>
      </c>
      <c r="D446" s="61">
        <f t="shared" si="50"/>
        <v>36018</v>
      </c>
      <c r="E446" s="61"/>
      <c r="F446" s="61">
        <f t="shared" ref="F446:H447" si="51">F184</f>
        <v>19878</v>
      </c>
      <c r="G446" s="61">
        <f t="shared" si="51"/>
        <v>9192</v>
      </c>
      <c r="H446" s="61">
        <f t="shared" si="51"/>
        <v>29070</v>
      </c>
      <c r="I446" s="61"/>
      <c r="J446" s="61">
        <f t="shared" ref="J446:L447" si="52">J184</f>
        <v>57807</v>
      </c>
      <c r="K446" s="61">
        <f t="shared" si="52"/>
        <v>15083</v>
      </c>
      <c r="L446" s="61">
        <f t="shared" si="52"/>
        <v>72890</v>
      </c>
    </row>
    <row r="447" spans="1:14" ht="11.25" customHeight="1" x14ac:dyDescent="0.2">
      <c r="A447" s="90">
        <v>2023</v>
      </c>
      <c r="B447" s="61" t="str">
        <f t="shared" si="50"/>
        <v>NA</v>
      </c>
      <c r="C447" s="61" t="str">
        <f t="shared" si="50"/>
        <v>NA</v>
      </c>
      <c r="D447" s="61" t="str">
        <f t="shared" si="50"/>
        <v>NA</v>
      </c>
      <c r="E447" s="46"/>
      <c r="F447" s="61" t="str">
        <f t="shared" si="51"/>
        <v>NA</v>
      </c>
      <c r="G447" s="61" t="str">
        <f t="shared" si="51"/>
        <v>NA</v>
      </c>
      <c r="H447" s="61" t="str">
        <f t="shared" si="51"/>
        <v>NA</v>
      </c>
      <c r="I447" s="46"/>
      <c r="J447" s="61" t="str">
        <f t="shared" si="52"/>
        <v>NA</v>
      </c>
      <c r="K447" s="61" t="str">
        <f t="shared" si="52"/>
        <v>NA</v>
      </c>
      <c r="L447" s="61" t="str">
        <f t="shared" si="52"/>
        <v>NA</v>
      </c>
    </row>
    <row r="448" spans="1:14" ht="11.25" customHeight="1" x14ac:dyDescent="0.2">
      <c r="A448" s="207" t="s">
        <v>130</v>
      </c>
      <c r="B448" s="43"/>
      <c r="C448" s="43"/>
      <c r="D448" s="43"/>
      <c r="E448" s="43"/>
      <c r="F448" s="43"/>
      <c r="G448" s="213" t="str">
        <f>G186</f>
        <v>10,750-14,350</v>
      </c>
      <c r="H448" s="43"/>
      <c r="I448" s="43"/>
      <c r="J448" s="43"/>
      <c r="K448" s="43"/>
      <c r="L448" s="43"/>
    </row>
    <row r="449" spans="1:12" ht="11.25" customHeight="1" x14ac:dyDescent="0.2">
      <c r="A449" s="53"/>
      <c r="B449" s="61"/>
      <c r="C449" s="61"/>
      <c r="D449" s="61"/>
      <c r="E449" s="61"/>
      <c r="F449" s="61"/>
      <c r="G449" s="77"/>
      <c r="H449" s="61"/>
      <c r="I449" s="61"/>
      <c r="J449" s="61"/>
      <c r="K449" s="61"/>
      <c r="L449" s="61"/>
    </row>
    <row r="450" spans="1:12" ht="11.25" customHeight="1" x14ac:dyDescent="0.2">
      <c r="A450" s="112"/>
      <c r="B450" s="59"/>
      <c r="C450" s="59"/>
      <c r="D450" s="59"/>
      <c r="E450" s="59"/>
      <c r="F450" s="59"/>
      <c r="G450" s="59"/>
      <c r="H450" s="59"/>
      <c r="I450" s="59"/>
      <c r="J450" s="59"/>
      <c r="K450" s="59"/>
      <c r="L450" s="59"/>
    </row>
    <row r="451" spans="1:12" ht="16.5" customHeight="1" x14ac:dyDescent="0.2">
      <c r="A451" s="939" t="s">
        <v>893</v>
      </c>
      <c r="B451" s="939"/>
      <c r="C451" s="939"/>
      <c r="D451" s="939"/>
      <c r="E451" s="939"/>
      <c r="F451" s="939"/>
      <c r="G451" s="939"/>
      <c r="H451" s="939"/>
      <c r="I451" s="939"/>
      <c r="J451" s="939"/>
      <c r="K451" s="939"/>
      <c r="L451" s="939"/>
    </row>
    <row r="452" spans="1:12" ht="11.25" customHeight="1" x14ac:dyDescent="0.2">
      <c r="A452" s="945" t="s">
        <v>8</v>
      </c>
      <c r="B452" s="971" t="s">
        <v>867</v>
      </c>
      <c r="C452" s="971"/>
      <c r="D452" s="971"/>
      <c r="E452" s="827"/>
      <c r="F452" s="971" t="s">
        <v>111</v>
      </c>
      <c r="G452" s="971"/>
      <c r="H452" s="971"/>
      <c r="I452" s="827"/>
      <c r="J452" s="971" t="s">
        <v>655</v>
      </c>
      <c r="K452" s="971"/>
      <c r="L452" s="971"/>
    </row>
    <row r="453" spans="1:12" ht="11.25" customHeight="1" x14ac:dyDescent="0.2">
      <c r="A453" s="966"/>
      <c r="B453" s="2" t="s">
        <v>868</v>
      </c>
      <c r="C453" s="2" t="s">
        <v>120</v>
      </c>
      <c r="D453" s="2" t="s">
        <v>115</v>
      </c>
      <c r="E453" s="2"/>
      <c r="F453" s="2" t="s">
        <v>868</v>
      </c>
      <c r="G453" s="2" t="s">
        <v>120</v>
      </c>
      <c r="H453" s="2" t="s">
        <v>115</v>
      </c>
      <c r="I453" s="2"/>
      <c r="J453" s="2" t="s">
        <v>868</v>
      </c>
      <c r="K453" s="2" t="s">
        <v>120</v>
      </c>
      <c r="L453" s="2" t="s">
        <v>115</v>
      </c>
    </row>
    <row r="454" spans="1:12" ht="11.25" customHeight="1" x14ac:dyDescent="0.25">
      <c r="A454" s="1006" t="str">
        <f>A188</f>
        <v>Stillaguamish</v>
      </c>
      <c r="B454" s="1006"/>
      <c r="C454" s="1006"/>
      <c r="D454" s="1006"/>
      <c r="E454" s="1006"/>
      <c r="F454" s="1006"/>
      <c r="G454" s="1006"/>
      <c r="H454" s="1006"/>
      <c r="I454" s="1006"/>
      <c r="J454" s="1006"/>
      <c r="K454" s="1006"/>
      <c r="L454" s="1006"/>
    </row>
    <row r="455" spans="1:12" ht="11.25" customHeight="1" x14ac:dyDescent="0.2">
      <c r="A455" s="63" t="s">
        <v>44</v>
      </c>
      <c r="B455" s="61">
        <f>AVERAGE(B189:B193)</f>
        <v>1922.8</v>
      </c>
      <c r="C455" s="61">
        <f>AVERAGE(C189:C193)</f>
        <v>11014.2</v>
      </c>
      <c r="D455" s="61">
        <f>AVERAGE(D189:D193)</f>
        <v>12937</v>
      </c>
      <c r="E455" s="61"/>
      <c r="F455" s="61">
        <f>AVERAGE(F189:F193)</f>
        <v>1080</v>
      </c>
      <c r="G455" s="61">
        <f>AVERAGE(G189:G193)</f>
        <v>13200</v>
      </c>
      <c r="H455" s="61">
        <f>AVERAGE(H189:H193)</f>
        <v>14280</v>
      </c>
      <c r="I455" s="61"/>
      <c r="J455" s="61">
        <f>AVERAGE(J189:J193)</f>
        <v>3002.8</v>
      </c>
      <c r="K455" s="61">
        <f>AVERAGE(K189:K193)</f>
        <v>24214.2</v>
      </c>
      <c r="L455" s="61">
        <f>AVERAGE(L189:L193)</f>
        <v>27217</v>
      </c>
    </row>
    <row r="456" spans="1:12" ht="11.25" customHeight="1" x14ac:dyDescent="0.2">
      <c r="A456" s="63" t="s">
        <v>45</v>
      </c>
      <c r="B456" s="61">
        <f>AVERAGE(B194:B198)</f>
        <v>0</v>
      </c>
      <c r="C456" s="61">
        <f>AVERAGE(C194:C198)</f>
        <v>18931.400000000001</v>
      </c>
      <c r="D456" s="61">
        <f>AVERAGE(D194:D198)</f>
        <v>18931.400000000001</v>
      </c>
      <c r="E456" s="61"/>
      <c r="F456" s="61">
        <f>AVERAGE(F194:F198)</f>
        <v>0</v>
      </c>
      <c r="G456" s="61">
        <f>AVERAGE(G194:G198)</f>
        <v>15600</v>
      </c>
      <c r="H456" s="61">
        <f>AVERAGE(H194:H198)</f>
        <v>15600</v>
      </c>
      <c r="I456" s="61"/>
      <c r="J456" s="61">
        <f>AVERAGE(J194:J198)</f>
        <v>0</v>
      </c>
      <c r="K456" s="61">
        <f>AVERAGE(K194:K198)</f>
        <v>34531.4</v>
      </c>
      <c r="L456" s="61">
        <f>AVERAGE(L194:L198)</f>
        <v>34531.4</v>
      </c>
    </row>
    <row r="457" spans="1:12" ht="11.25" customHeight="1" x14ac:dyDescent="0.2">
      <c r="A457" s="63" t="s">
        <v>46</v>
      </c>
      <c r="B457" s="61">
        <f>AVERAGE(B199:B203)</f>
        <v>27.8</v>
      </c>
      <c r="C457" s="61">
        <f t="shared" ref="C457:L457" si="53">AVERAGE(C199:C203)</f>
        <v>3012.2</v>
      </c>
      <c r="D457" s="61">
        <f t="shared" si="53"/>
        <v>3040</v>
      </c>
      <c r="E457" s="61"/>
      <c r="F457" s="61">
        <f t="shared" si="53"/>
        <v>107.8</v>
      </c>
      <c r="G457" s="61">
        <f t="shared" si="53"/>
        <v>13720</v>
      </c>
      <c r="H457" s="61">
        <f t="shared" si="53"/>
        <v>13827.8</v>
      </c>
      <c r="I457" s="61"/>
      <c r="J457" s="61">
        <f t="shared" si="53"/>
        <v>135.6</v>
      </c>
      <c r="K457" s="61">
        <f t="shared" si="53"/>
        <v>16732.2</v>
      </c>
      <c r="L457" s="61">
        <f t="shared" si="53"/>
        <v>16867.8</v>
      </c>
    </row>
    <row r="458" spans="1:12" ht="11.25" customHeight="1" x14ac:dyDescent="0.2">
      <c r="A458" s="63" t="s">
        <v>47</v>
      </c>
      <c r="B458" s="61">
        <f>AVERAGE(B204:B208)</f>
        <v>4.4000000000000004</v>
      </c>
      <c r="C458" s="61">
        <f t="shared" ref="C458:L458" si="54">AVERAGE(C204:C208)</f>
        <v>1209.5999999999999</v>
      </c>
      <c r="D458" s="61">
        <f t="shared" si="54"/>
        <v>1214</v>
      </c>
      <c r="E458" s="61"/>
      <c r="F458" s="61">
        <f t="shared" si="54"/>
        <v>34.4</v>
      </c>
      <c r="G458" s="61">
        <f t="shared" si="54"/>
        <v>16536.8</v>
      </c>
      <c r="H458" s="61">
        <f t="shared" si="54"/>
        <v>16571.2</v>
      </c>
      <c r="I458" s="61"/>
      <c r="J458" s="61">
        <f t="shared" si="54"/>
        <v>45.2</v>
      </c>
      <c r="K458" s="61">
        <f t="shared" si="54"/>
        <v>18790.2</v>
      </c>
      <c r="L458" s="61">
        <f t="shared" si="54"/>
        <v>18835.400000000001</v>
      </c>
    </row>
    <row r="459" spans="1:12" ht="11.25" customHeight="1" x14ac:dyDescent="0.2">
      <c r="A459" s="90" t="s">
        <v>48</v>
      </c>
      <c r="B459" s="61">
        <f>AVERAGE(B209:B213)</f>
        <v>10</v>
      </c>
      <c r="C459" s="61">
        <f t="shared" ref="C459:L459" si="55">AVERAGE(C209:C213)</f>
        <v>3996</v>
      </c>
      <c r="D459" s="61">
        <f t="shared" si="55"/>
        <v>4006</v>
      </c>
      <c r="E459" s="61"/>
      <c r="F459" s="61">
        <f t="shared" si="55"/>
        <v>71.2</v>
      </c>
      <c r="G459" s="61">
        <f t="shared" si="55"/>
        <v>47627.6</v>
      </c>
      <c r="H459" s="61">
        <f t="shared" si="55"/>
        <v>47698.8</v>
      </c>
      <c r="I459" s="61"/>
      <c r="J459" s="61">
        <f t="shared" si="55"/>
        <v>84.8</v>
      </c>
      <c r="K459" s="61">
        <f t="shared" si="55"/>
        <v>53446</v>
      </c>
      <c r="L459" s="61">
        <f t="shared" si="55"/>
        <v>53530.8</v>
      </c>
    </row>
    <row r="460" spans="1:12" ht="11.25" customHeight="1" x14ac:dyDescent="0.2">
      <c r="A460" s="90" t="s">
        <v>49</v>
      </c>
      <c r="B460" s="61">
        <f>AVERAGE(B214:B218)</f>
        <v>7.6</v>
      </c>
      <c r="C460" s="61">
        <f t="shared" ref="C460:L460" si="56">AVERAGE(C214:C218)</f>
        <v>2357.6</v>
      </c>
      <c r="D460" s="61">
        <f t="shared" si="56"/>
        <v>2365.1999999999998</v>
      </c>
      <c r="E460" s="61"/>
      <c r="F460" s="61">
        <f t="shared" si="56"/>
        <v>61.2</v>
      </c>
      <c r="G460" s="61">
        <f t="shared" si="56"/>
        <v>19514</v>
      </c>
      <c r="H460" s="61">
        <f t="shared" si="56"/>
        <v>19575.2</v>
      </c>
      <c r="I460" s="61"/>
      <c r="J460" s="61">
        <f t="shared" si="56"/>
        <v>74.400000000000006</v>
      </c>
      <c r="K460" s="61">
        <f t="shared" si="56"/>
        <v>23085.8</v>
      </c>
      <c r="L460" s="61">
        <f t="shared" si="56"/>
        <v>23160.2</v>
      </c>
    </row>
    <row r="461" spans="1:12" ht="11.25" customHeight="1" x14ac:dyDescent="0.2">
      <c r="A461" s="90">
        <v>2011</v>
      </c>
      <c r="B461" s="61">
        <f t="shared" ref="B461:D471" si="57">B219</f>
        <v>16</v>
      </c>
      <c r="C461" s="61">
        <f t="shared" si="57"/>
        <v>5310</v>
      </c>
      <c r="D461" s="61">
        <f t="shared" si="57"/>
        <v>5326</v>
      </c>
      <c r="E461" s="61"/>
      <c r="F461" s="61">
        <f t="shared" ref="F461:H471" si="58">F219</f>
        <v>155</v>
      </c>
      <c r="G461" s="61">
        <f t="shared" si="58"/>
        <v>49991</v>
      </c>
      <c r="H461" s="61">
        <f t="shared" si="58"/>
        <v>50146</v>
      </c>
      <c r="I461" s="61"/>
      <c r="J461" s="61">
        <f t="shared" ref="J461:L471" si="59">J219</f>
        <v>180</v>
      </c>
      <c r="K461" s="61">
        <f t="shared" si="59"/>
        <v>58188</v>
      </c>
      <c r="L461" s="61">
        <f t="shared" si="59"/>
        <v>58368</v>
      </c>
    </row>
    <row r="462" spans="1:12" ht="11.25" customHeight="1" x14ac:dyDescent="0.2">
      <c r="A462" s="90">
        <v>2012</v>
      </c>
      <c r="B462" s="61">
        <f t="shared" si="57"/>
        <v>78</v>
      </c>
      <c r="C462" s="61">
        <f t="shared" si="57"/>
        <v>6843</v>
      </c>
      <c r="D462" s="61">
        <f t="shared" si="57"/>
        <v>6921</v>
      </c>
      <c r="E462" s="61"/>
      <c r="F462" s="61">
        <f t="shared" si="58"/>
        <v>101</v>
      </c>
      <c r="G462" s="61">
        <f t="shared" si="58"/>
        <v>45156</v>
      </c>
      <c r="H462" s="61">
        <f t="shared" si="58"/>
        <v>45257</v>
      </c>
      <c r="I462" s="61"/>
      <c r="J462" s="61">
        <f t="shared" si="59"/>
        <v>249</v>
      </c>
      <c r="K462" s="61">
        <f t="shared" si="59"/>
        <v>56091</v>
      </c>
      <c r="L462" s="61">
        <f t="shared" si="59"/>
        <v>56340</v>
      </c>
    </row>
    <row r="463" spans="1:12" ht="11.25" customHeight="1" x14ac:dyDescent="0.2">
      <c r="A463" s="90">
        <v>2013</v>
      </c>
      <c r="B463" s="61">
        <f t="shared" si="57"/>
        <v>73</v>
      </c>
      <c r="C463" s="61">
        <f t="shared" si="57"/>
        <v>5057</v>
      </c>
      <c r="D463" s="61">
        <f t="shared" si="57"/>
        <v>5130</v>
      </c>
      <c r="E463" s="61"/>
      <c r="F463" s="61">
        <f t="shared" si="58"/>
        <v>0</v>
      </c>
      <c r="G463" s="61">
        <f t="shared" si="58"/>
        <v>60387</v>
      </c>
      <c r="H463" s="61">
        <f t="shared" si="58"/>
        <v>60387</v>
      </c>
      <c r="I463" s="61"/>
      <c r="J463" s="61">
        <f t="shared" si="59"/>
        <v>133</v>
      </c>
      <c r="K463" s="61">
        <f t="shared" si="59"/>
        <v>70597</v>
      </c>
      <c r="L463" s="61">
        <f t="shared" si="59"/>
        <v>70730</v>
      </c>
    </row>
    <row r="464" spans="1:12" ht="11.25" customHeight="1" x14ac:dyDescent="0.2">
      <c r="A464" s="90">
        <v>2014</v>
      </c>
      <c r="B464" s="61">
        <f t="shared" si="57"/>
        <v>30</v>
      </c>
      <c r="C464" s="61">
        <f t="shared" si="57"/>
        <v>5620</v>
      </c>
      <c r="D464" s="61">
        <f t="shared" si="57"/>
        <v>5650</v>
      </c>
      <c r="E464" s="61"/>
      <c r="F464" s="61">
        <f t="shared" si="58"/>
        <v>180</v>
      </c>
      <c r="G464" s="61">
        <f t="shared" si="58"/>
        <v>35829</v>
      </c>
      <c r="H464" s="61">
        <f t="shared" si="58"/>
        <v>36009</v>
      </c>
      <c r="I464" s="61"/>
      <c r="J464" s="61">
        <f t="shared" si="59"/>
        <v>233</v>
      </c>
      <c r="K464" s="61">
        <f t="shared" si="59"/>
        <v>44182</v>
      </c>
      <c r="L464" s="61">
        <f t="shared" si="59"/>
        <v>44415</v>
      </c>
    </row>
    <row r="465" spans="1:14" ht="11.25" customHeight="1" x14ac:dyDescent="0.2">
      <c r="A465" s="90">
        <v>2015</v>
      </c>
      <c r="B465" s="61">
        <f t="shared" si="57"/>
        <v>0</v>
      </c>
      <c r="C465" s="61">
        <f t="shared" si="57"/>
        <v>447</v>
      </c>
      <c r="D465" s="61">
        <f t="shared" si="57"/>
        <v>447</v>
      </c>
      <c r="E465" s="61"/>
      <c r="F465" s="61">
        <f t="shared" si="58"/>
        <v>0</v>
      </c>
      <c r="G465" s="61">
        <f t="shared" si="58"/>
        <v>2914</v>
      </c>
      <c r="H465" s="61">
        <f t="shared" si="58"/>
        <v>2914</v>
      </c>
      <c r="I465" s="61"/>
      <c r="J465" s="61">
        <f t="shared" si="59"/>
        <v>0</v>
      </c>
      <c r="K465" s="61">
        <f t="shared" si="59"/>
        <v>4773</v>
      </c>
      <c r="L465" s="61">
        <f t="shared" si="59"/>
        <v>4773</v>
      </c>
    </row>
    <row r="466" spans="1:14" ht="11.25" customHeight="1" x14ac:dyDescent="0.2">
      <c r="A466" s="90">
        <v>2016</v>
      </c>
      <c r="B466" s="61">
        <f t="shared" si="57"/>
        <v>0</v>
      </c>
      <c r="C466" s="61">
        <f t="shared" si="57"/>
        <v>2152</v>
      </c>
      <c r="D466" s="61">
        <f t="shared" si="57"/>
        <v>2152</v>
      </c>
      <c r="E466" s="61"/>
      <c r="F466" s="61">
        <f t="shared" si="58"/>
        <v>0</v>
      </c>
      <c r="G466" s="61">
        <f t="shared" si="58"/>
        <v>13048</v>
      </c>
      <c r="H466" s="61">
        <f t="shared" si="58"/>
        <v>13048</v>
      </c>
      <c r="I466" s="61"/>
      <c r="J466" s="61">
        <f t="shared" si="59"/>
        <v>0</v>
      </c>
      <c r="K466" s="61">
        <f t="shared" si="59"/>
        <v>15206</v>
      </c>
      <c r="L466" s="61">
        <f t="shared" si="59"/>
        <v>15206</v>
      </c>
    </row>
    <row r="467" spans="1:14" ht="11.25" customHeight="1" x14ac:dyDescent="0.2">
      <c r="A467" s="90">
        <v>2017</v>
      </c>
      <c r="B467" s="61">
        <f t="shared" si="57"/>
        <v>1</v>
      </c>
      <c r="C467" s="61">
        <f t="shared" si="57"/>
        <v>795</v>
      </c>
      <c r="D467" s="61">
        <f t="shared" si="57"/>
        <v>796</v>
      </c>
      <c r="E467" s="61"/>
      <c r="F467" s="61">
        <f t="shared" si="58"/>
        <v>11</v>
      </c>
      <c r="G467" s="61">
        <f t="shared" si="58"/>
        <v>6099</v>
      </c>
      <c r="H467" s="61">
        <f t="shared" si="58"/>
        <v>6110</v>
      </c>
      <c r="I467" s="61"/>
      <c r="J467" s="61">
        <f t="shared" si="59"/>
        <v>12</v>
      </c>
      <c r="K467" s="61">
        <f t="shared" si="59"/>
        <v>6894</v>
      </c>
      <c r="L467" s="61">
        <f t="shared" si="59"/>
        <v>6906</v>
      </c>
    </row>
    <row r="468" spans="1:14" ht="11.25" customHeight="1" x14ac:dyDescent="0.2">
      <c r="A468" s="90" t="s">
        <v>869</v>
      </c>
      <c r="B468" s="61">
        <f t="shared" si="57"/>
        <v>0</v>
      </c>
      <c r="C468" s="61">
        <f t="shared" si="57"/>
        <v>2906</v>
      </c>
      <c r="D468" s="61">
        <f t="shared" si="57"/>
        <v>2906</v>
      </c>
      <c r="E468" s="61"/>
      <c r="F468" s="61">
        <f t="shared" si="58"/>
        <v>0</v>
      </c>
      <c r="G468" s="61">
        <f t="shared" si="58"/>
        <v>23937</v>
      </c>
      <c r="H468" s="61">
        <f t="shared" si="58"/>
        <v>23937</v>
      </c>
      <c r="I468" s="61"/>
      <c r="J468" s="61">
        <f t="shared" si="59"/>
        <v>0</v>
      </c>
      <c r="K468" s="61">
        <f t="shared" si="59"/>
        <v>28970</v>
      </c>
      <c r="L468" s="61">
        <f t="shared" si="59"/>
        <v>28970</v>
      </c>
      <c r="N468" s="342"/>
    </row>
    <row r="469" spans="1:14" ht="11.25" customHeight="1" x14ac:dyDescent="0.2">
      <c r="A469" s="90" t="s">
        <v>870</v>
      </c>
      <c r="B469" s="61">
        <f t="shared" si="57"/>
        <v>0</v>
      </c>
      <c r="C469" s="61">
        <f t="shared" si="57"/>
        <v>514</v>
      </c>
      <c r="D469" s="61">
        <f t="shared" si="57"/>
        <v>514</v>
      </c>
      <c r="E469" s="61"/>
      <c r="F469" s="61">
        <f t="shared" si="58"/>
        <v>0</v>
      </c>
      <c r="G469" s="61">
        <f t="shared" si="58"/>
        <v>12887</v>
      </c>
      <c r="H469" s="61">
        <f t="shared" si="58"/>
        <v>12887</v>
      </c>
      <c r="I469" s="61"/>
      <c r="J469" s="61">
        <f t="shared" si="59"/>
        <v>0</v>
      </c>
      <c r="K469" s="61">
        <f t="shared" si="59"/>
        <v>14333</v>
      </c>
      <c r="L469" s="61">
        <f t="shared" si="59"/>
        <v>14333</v>
      </c>
      <c r="N469" s="342"/>
    </row>
    <row r="470" spans="1:14" ht="11.25" customHeight="1" x14ac:dyDescent="0.2">
      <c r="A470" s="90" t="s">
        <v>871</v>
      </c>
      <c r="B470" s="61">
        <f t="shared" si="57"/>
        <v>0</v>
      </c>
      <c r="C470" s="61">
        <f t="shared" si="57"/>
        <v>1204</v>
      </c>
      <c r="D470" s="61">
        <f t="shared" si="57"/>
        <v>1204</v>
      </c>
      <c r="E470" s="61"/>
      <c r="F470" s="61">
        <f t="shared" si="58"/>
        <v>0</v>
      </c>
      <c r="G470" s="61">
        <f t="shared" si="58"/>
        <v>21555</v>
      </c>
      <c r="H470" s="61">
        <f t="shared" si="58"/>
        <v>21555</v>
      </c>
      <c r="I470" s="61"/>
      <c r="J470" s="61">
        <f t="shared" si="59"/>
        <v>0</v>
      </c>
      <c r="K470" s="61">
        <f t="shared" si="59"/>
        <v>23232</v>
      </c>
      <c r="L470" s="61">
        <f t="shared" si="59"/>
        <v>23232</v>
      </c>
      <c r="N470" s="342"/>
    </row>
    <row r="471" spans="1:14" ht="11.25" customHeight="1" x14ac:dyDescent="0.2">
      <c r="A471" s="90" t="s">
        <v>872</v>
      </c>
      <c r="B471" s="61">
        <f t="shared" si="57"/>
        <v>0</v>
      </c>
      <c r="C471" s="61">
        <f t="shared" si="57"/>
        <v>2651</v>
      </c>
      <c r="D471" s="61">
        <f t="shared" si="57"/>
        <v>2651</v>
      </c>
      <c r="E471" s="61"/>
      <c r="F471" s="61">
        <f t="shared" si="58"/>
        <v>0</v>
      </c>
      <c r="G471" s="61">
        <f t="shared" si="58"/>
        <v>38176</v>
      </c>
      <c r="H471" s="61">
        <f t="shared" si="58"/>
        <v>38176</v>
      </c>
      <c r="I471" s="61"/>
      <c r="J471" s="61">
        <f t="shared" si="59"/>
        <v>0</v>
      </c>
      <c r="K471" s="61">
        <f t="shared" si="59"/>
        <v>40855</v>
      </c>
      <c r="L471" s="61">
        <f t="shared" si="59"/>
        <v>40855</v>
      </c>
      <c r="N471" s="785">
        <f>GEOMEAN(G470:G472)</f>
        <v>35381.988008507164</v>
      </c>
    </row>
    <row r="472" spans="1:14" ht="11.25" customHeight="1" x14ac:dyDescent="0.2">
      <c r="A472" s="90" t="s">
        <v>873</v>
      </c>
      <c r="B472" s="61">
        <f t="shared" ref="B472:D473" si="60">B230</f>
        <v>0</v>
      </c>
      <c r="C472" s="61">
        <f t="shared" si="60"/>
        <v>2358</v>
      </c>
      <c r="D472" s="61">
        <f t="shared" si="60"/>
        <v>2358</v>
      </c>
      <c r="E472" s="61"/>
      <c r="F472" s="61">
        <f t="shared" ref="F472:H473" si="61">F230</f>
        <v>0</v>
      </c>
      <c r="G472" s="61">
        <f t="shared" si="61"/>
        <v>53828</v>
      </c>
      <c r="H472" s="61">
        <f t="shared" si="61"/>
        <v>53828</v>
      </c>
      <c r="I472" s="61"/>
      <c r="J472" s="61">
        <f t="shared" ref="J472:L473" si="62">J230</f>
        <v>0</v>
      </c>
      <c r="K472" s="61">
        <f t="shared" si="62"/>
        <v>56612</v>
      </c>
      <c r="L472" s="61">
        <f t="shared" si="62"/>
        <v>56612</v>
      </c>
    </row>
    <row r="473" spans="1:14" ht="11.25" customHeight="1" x14ac:dyDescent="0.2">
      <c r="A473" s="90">
        <v>2023</v>
      </c>
      <c r="B473" s="61" t="str">
        <f t="shared" si="60"/>
        <v>NA</v>
      </c>
      <c r="C473" s="61" t="str">
        <f t="shared" si="60"/>
        <v>NA</v>
      </c>
      <c r="D473" s="61" t="str">
        <f t="shared" si="60"/>
        <v>NA</v>
      </c>
      <c r="E473" s="46"/>
      <c r="F473" s="61" t="str">
        <f t="shared" si="61"/>
        <v>NA</v>
      </c>
      <c r="G473" s="61" t="str">
        <f t="shared" si="61"/>
        <v>NA</v>
      </c>
      <c r="H473" s="61" t="str">
        <f t="shared" si="61"/>
        <v>NA</v>
      </c>
      <c r="I473" s="46"/>
      <c r="J473" s="61" t="str">
        <f t="shared" si="62"/>
        <v>NA</v>
      </c>
      <c r="K473" s="61" t="str">
        <f t="shared" si="62"/>
        <v>NA</v>
      </c>
      <c r="L473" s="61" t="str">
        <f t="shared" si="62"/>
        <v>NA</v>
      </c>
    </row>
    <row r="474" spans="1:14" ht="11.25" customHeight="1" x14ac:dyDescent="0.2">
      <c r="A474" s="1067" t="str">
        <f>A232</f>
        <v xml:space="preserve"> GOAL</v>
      </c>
      <c r="B474" s="1067"/>
      <c r="C474" s="208"/>
      <c r="D474" s="208"/>
      <c r="E474" s="208"/>
      <c r="F474" s="208"/>
      <c r="G474" s="213" t="str">
        <f>G232</f>
        <v>6,100-10,000</v>
      </c>
      <c r="H474" s="208"/>
      <c r="I474" s="208"/>
      <c r="J474" s="208"/>
      <c r="K474" s="208"/>
      <c r="L474" s="208"/>
    </row>
    <row r="475" spans="1:14" ht="11.25" customHeight="1" x14ac:dyDescent="0.25">
      <c r="A475" s="1006" t="str">
        <f>A234</f>
        <v>Snohomish</v>
      </c>
      <c r="B475" s="1006"/>
      <c r="C475" s="1006"/>
      <c r="D475" s="1006"/>
      <c r="E475" s="1006"/>
      <c r="F475" s="1006"/>
      <c r="G475" s="1006"/>
      <c r="H475" s="1006"/>
      <c r="I475" s="1006"/>
      <c r="J475" s="1006"/>
      <c r="K475" s="1006"/>
      <c r="L475" s="1006"/>
    </row>
    <row r="476" spans="1:14" ht="11.25" customHeight="1" x14ac:dyDescent="0.2">
      <c r="A476" s="63" t="s">
        <v>44</v>
      </c>
      <c r="B476" s="61">
        <f>AVERAGE(B235:B239)</f>
        <v>18049.8</v>
      </c>
      <c r="C476" s="61">
        <f t="shared" ref="C476:L476" si="63">AVERAGE(C235:C239)</f>
        <v>36537.599999999999</v>
      </c>
      <c r="D476" s="61">
        <f t="shared" si="63"/>
        <v>54587.4</v>
      </c>
      <c r="E476" s="61"/>
      <c r="F476" s="61">
        <f t="shared" si="63"/>
        <v>11860</v>
      </c>
      <c r="G476" s="61">
        <f t="shared" si="63"/>
        <v>74800</v>
      </c>
      <c r="H476" s="61">
        <f t="shared" si="63"/>
        <v>86660</v>
      </c>
      <c r="I476" s="61"/>
      <c r="J476" s="61">
        <f t="shared" si="63"/>
        <v>29909.8</v>
      </c>
      <c r="K476" s="61">
        <f t="shared" si="63"/>
        <v>111337.60000000001</v>
      </c>
      <c r="L476" s="61">
        <f t="shared" si="63"/>
        <v>141247.4</v>
      </c>
    </row>
    <row r="477" spans="1:14" ht="11.25" customHeight="1" x14ac:dyDescent="0.2">
      <c r="A477" s="63" t="s">
        <v>45</v>
      </c>
      <c r="B477" s="61">
        <f>AVERAGE(B240:B244)</f>
        <v>58543.199999999997</v>
      </c>
      <c r="C477" s="61">
        <f t="shared" ref="C477:L477" si="64">AVERAGE(C240:C244)</f>
        <v>67956</v>
      </c>
      <c r="D477" s="61">
        <f t="shared" si="64"/>
        <v>126499.2</v>
      </c>
      <c r="E477" s="61"/>
      <c r="F477" s="61">
        <f t="shared" si="64"/>
        <v>26134.2</v>
      </c>
      <c r="G477" s="61">
        <f t="shared" si="64"/>
        <v>94800</v>
      </c>
      <c r="H477" s="61">
        <f t="shared" si="64"/>
        <v>120934.2</v>
      </c>
      <c r="I477" s="61"/>
      <c r="J477" s="61">
        <f t="shared" si="64"/>
        <v>84677.4</v>
      </c>
      <c r="K477" s="61">
        <f t="shared" si="64"/>
        <v>162756</v>
      </c>
      <c r="L477" s="61">
        <f t="shared" si="64"/>
        <v>247433.4</v>
      </c>
    </row>
    <row r="478" spans="1:14" ht="11.25" customHeight="1" x14ac:dyDescent="0.2">
      <c r="A478" s="63" t="s">
        <v>46</v>
      </c>
      <c r="B478" s="61">
        <f>AVERAGE(B245:B249)</f>
        <v>40677.4</v>
      </c>
      <c r="C478" s="61">
        <f t="shared" ref="C478:L478" si="65">AVERAGE(C245:C249)</f>
        <v>18362.599999999999</v>
      </c>
      <c r="D478" s="61">
        <f t="shared" si="65"/>
        <v>59040</v>
      </c>
      <c r="E478" s="61"/>
      <c r="F478" s="61">
        <f t="shared" si="65"/>
        <v>23462</v>
      </c>
      <c r="G478" s="61">
        <f t="shared" si="65"/>
        <v>84000</v>
      </c>
      <c r="H478" s="61">
        <f t="shared" si="65"/>
        <v>107462</v>
      </c>
      <c r="I478" s="61"/>
      <c r="J478" s="61">
        <f t="shared" si="65"/>
        <v>64139.4</v>
      </c>
      <c r="K478" s="61">
        <f t="shared" si="65"/>
        <v>102362.6</v>
      </c>
      <c r="L478" s="61">
        <f t="shared" si="65"/>
        <v>166502</v>
      </c>
    </row>
    <row r="479" spans="1:14" ht="11.25" customHeight="1" x14ac:dyDescent="0.2">
      <c r="A479" s="63" t="s">
        <v>47</v>
      </c>
      <c r="B479" s="61">
        <f>AVERAGE(B250:B254)</f>
        <v>31614.2</v>
      </c>
      <c r="C479" s="61">
        <f t="shared" ref="C479:L479" si="66">AVERAGE(C250:C254)</f>
        <v>4869</v>
      </c>
      <c r="D479" s="61">
        <f t="shared" si="66"/>
        <v>36483.199999999997</v>
      </c>
      <c r="E479" s="61"/>
      <c r="F479" s="61">
        <f t="shared" si="66"/>
        <v>21260.2</v>
      </c>
      <c r="G479" s="61">
        <f t="shared" si="66"/>
        <v>82711</v>
      </c>
      <c r="H479" s="61">
        <f t="shared" si="66"/>
        <v>103971.2</v>
      </c>
      <c r="I479" s="61"/>
      <c r="J479" s="61">
        <f t="shared" si="66"/>
        <v>55016.4</v>
      </c>
      <c r="K479" s="61">
        <f t="shared" si="66"/>
        <v>95218</v>
      </c>
      <c r="L479" s="61">
        <f t="shared" si="66"/>
        <v>150234.4</v>
      </c>
    </row>
    <row r="480" spans="1:14" ht="11.25" customHeight="1" x14ac:dyDescent="0.2">
      <c r="A480" s="90" t="s">
        <v>48</v>
      </c>
      <c r="B480" s="61">
        <f>AVERAGE(B255:B259)</f>
        <v>34568.199999999997</v>
      </c>
      <c r="C480" s="61">
        <f t="shared" ref="C480:L480" si="67">AVERAGE(C255:C259)</f>
        <v>16999.400000000001</v>
      </c>
      <c r="D480" s="61">
        <f t="shared" si="67"/>
        <v>51567.6</v>
      </c>
      <c r="E480" s="61"/>
      <c r="F480" s="61">
        <f t="shared" si="67"/>
        <v>18279</v>
      </c>
      <c r="G480" s="61">
        <f t="shared" si="67"/>
        <v>193475.6</v>
      </c>
      <c r="H480" s="61">
        <f t="shared" si="67"/>
        <v>211754.6</v>
      </c>
      <c r="I480" s="61"/>
      <c r="J480" s="61">
        <f t="shared" si="67"/>
        <v>55067.8</v>
      </c>
      <c r="K480" s="61">
        <f t="shared" si="67"/>
        <v>221664.2</v>
      </c>
      <c r="L480" s="61">
        <f t="shared" si="67"/>
        <v>276732</v>
      </c>
    </row>
    <row r="481" spans="1:14" ht="11.25" customHeight="1" x14ac:dyDescent="0.2">
      <c r="A481" s="90" t="s">
        <v>49</v>
      </c>
      <c r="B481" s="61">
        <f>AVERAGE(B260:B264)</f>
        <v>14037</v>
      </c>
      <c r="C481" s="61">
        <f t="shared" ref="C481:L481" si="68">AVERAGE(C260:C264)</f>
        <v>10460.6</v>
      </c>
      <c r="D481" s="61">
        <f t="shared" si="68"/>
        <v>24497.599999999999</v>
      </c>
      <c r="E481" s="61"/>
      <c r="F481" s="61">
        <f t="shared" si="68"/>
        <v>6473</v>
      </c>
      <c r="G481" s="61">
        <f t="shared" si="68"/>
        <v>75521</v>
      </c>
      <c r="H481" s="61">
        <f t="shared" si="68"/>
        <v>81994</v>
      </c>
      <c r="I481" s="61"/>
      <c r="J481" s="61">
        <f t="shared" si="68"/>
        <v>21030.400000000001</v>
      </c>
      <c r="K481" s="61">
        <f t="shared" si="68"/>
        <v>90669.8</v>
      </c>
      <c r="L481" s="61">
        <f t="shared" si="68"/>
        <v>111700.2</v>
      </c>
    </row>
    <row r="482" spans="1:14" ht="11.25" customHeight="1" x14ac:dyDescent="0.2">
      <c r="A482" s="90">
        <v>2011</v>
      </c>
      <c r="B482" s="61">
        <f t="shared" ref="B482:D492" si="69">B265</f>
        <v>8069</v>
      </c>
      <c r="C482" s="61">
        <f t="shared" si="69"/>
        <v>7947</v>
      </c>
      <c r="D482" s="61">
        <f t="shared" si="69"/>
        <v>16016</v>
      </c>
      <c r="E482" s="61"/>
      <c r="F482" s="61">
        <f t="shared" ref="F482:H492" si="70">F265</f>
        <v>8375</v>
      </c>
      <c r="G482" s="61">
        <f t="shared" si="70"/>
        <v>111374</v>
      </c>
      <c r="H482" s="61">
        <f t="shared" si="70"/>
        <v>119749</v>
      </c>
      <c r="I482" s="61"/>
      <c r="J482" s="61">
        <f t="shared" ref="J482:L492" si="71">J265</f>
        <v>17210</v>
      </c>
      <c r="K482" s="61">
        <f t="shared" si="71"/>
        <v>129235</v>
      </c>
      <c r="L482" s="61">
        <f t="shared" si="71"/>
        <v>146445</v>
      </c>
    </row>
    <row r="483" spans="1:14" ht="11.25" customHeight="1" x14ac:dyDescent="0.2">
      <c r="A483" s="90">
        <v>2012</v>
      </c>
      <c r="B483" s="61">
        <f t="shared" si="69"/>
        <v>34605</v>
      </c>
      <c r="C483" s="61">
        <f t="shared" si="69"/>
        <v>15020</v>
      </c>
      <c r="D483" s="61">
        <f t="shared" si="69"/>
        <v>49625</v>
      </c>
      <c r="E483" s="61"/>
      <c r="F483" s="61">
        <f t="shared" si="70"/>
        <v>13354</v>
      </c>
      <c r="G483" s="61">
        <f t="shared" si="70"/>
        <v>130637</v>
      </c>
      <c r="H483" s="61">
        <f t="shared" si="70"/>
        <v>143991</v>
      </c>
      <c r="I483" s="61"/>
      <c r="J483" s="61">
        <f t="shared" si="71"/>
        <v>48572</v>
      </c>
      <c r="K483" s="61">
        <f t="shared" si="71"/>
        <v>160553</v>
      </c>
      <c r="L483" s="61">
        <f t="shared" si="71"/>
        <v>209125</v>
      </c>
    </row>
    <row r="484" spans="1:14" ht="11.25" customHeight="1" x14ac:dyDescent="0.2">
      <c r="A484" s="90">
        <v>2013</v>
      </c>
      <c r="B484" s="61">
        <f t="shared" si="69"/>
        <v>37929</v>
      </c>
      <c r="C484" s="61">
        <f t="shared" si="69"/>
        <v>10176</v>
      </c>
      <c r="D484" s="61">
        <f t="shared" si="69"/>
        <v>48105</v>
      </c>
      <c r="E484" s="61"/>
      <c r="F484" s="61">
        <f t="shared" si="70"/>
        <v>10277</v>
      </c>
      <c r="G484" s="61">
        <f t="shared" si="70"/>
        <v>125870</v>
      </c>
      <c r="H484" s="61">
        <f t="shared" si="70"/>
        <v>136147</v>
      </c>
      <c r="I484" s="61"/>
      <c r="J484" s="61">
        <f t="shared" si="71"/>
        <v>49591</v>
      </c>
      <c r="K484" s="61">
        <f t="shared" si="71"/>
        <v>156856</v>
      </c>
      <c r="L484" s="61">
        <f t="shared" si="71"/>
        <v>206447</v>
      </c>
    </row>
    <row r="485" spans="1:14" ht="11.25" customHeight="1" x14ac:dyDescent="0.2">
      <c r="A485" s="90">
        <v>2014</v>
      </c>
      <c r="B485" s="61">
        <f t="shared" si="69"/>
        <v>34103</v>
      </c>
      <c r="C485" s="61">
        <f t="shared" si="69"/>
        <v>6932</v>
      </c>
      <c r="D485" s="61">
        <f t="shared" si="69"/>
        <v>41035</v>
      </c>
      <c r="E485" s="61"/>
      <c r="F485" s="61">
        <f t="shared" si="70"/>
        <v>13641</v>
      </c>
      <c r="G485" s="61">
        <f t="shared" si="70"/>
        <v>46244</v>
      </c>
      <c r="H485" s="61">
        <f t="shared" si="70"/>
        <v>59885</v>
      </c>
      <c r="I485" s="61"/>
      <c r="J485" s="61">
        <f t="shared" si="71"/>
        <v>50809</v>
      </c>
      <c r="K485" s="61">
        <f t="shared" si="71"/>
        <v>58740</v>
      </c>
      <c r="L485" s="61">
        <f t="shared" si="71"/>
        <v>109549</v>
      </c>
    </row>
    <row r="486" spans="1:14" ht="11.25" customHeight="1" x14ac:dyDescent="0.2">
      <c r="A486" s="90">
        <v>2015</v>
      </c>
      <c r="B486" s="61">
        <f t="shared" si="69"/>
        <v>5462</v>
      </c>
      <c r="C486" s="61">
        <f t="shared" si="69"/>
        <v>2207</v>
      </c>
      <c r="D486" s="61">
        <f t="shared" si="69"/>
        <v>7669</v>
      </c>
      <c r="E486" s="61"/>
      <c r="F486" s="61">
        <f t="shared" si="70"/>
        <v>3945</v>
      </c>
      <c r="G486" s="61">
        <f t="shared" si="70"/>
        <v>12804</v>
      </c>
      <c r="H486" s="61">
        <f t="shared" si="70"/>
        <v>16749</v>
      </c>
      <c r="I486" s="61"/>
      <c r="J486" s="61">
        <f t="shared" si="71"/>
        <v>10026</v>
      </c>
      <c r="K486" s="61">
        <f t="shared" si="71"/>
        <v>23571</v>
      </c>
      <c r="L486" s="61">
        <f t="shared" si="71"/>
        <v>33597</v>
      </c>
    </row>
    <row r="487" spans="1:14" ht="11.25" customHeight="1" x14ac:dyDescent="0.2">
      <c r="A487" s="90">
        <v>2016</v>
      </c>
      <c r="B487" s="61">
        <f t="shared" si="69"/>
        <v>66452</v>
      </c>
      <c r="C487" s="61">
        <f t="shared" si="69"/>
        <v>7478</v>
      </c>
      <c r="D487" s="61">
        <f t="shared" si="69"/>
        <v>73930</v>
      </c>
      <c r="E487" s="61"/>
      <c r="F487" s="61">
        <f t="shared" si="70"/>
        <v>9201</v>
      </c>
      <c r="G487" s="61">
        <f t="shared" si="70"/>
        <v>44141</v>
      </c>
      <c r="H487" s="61">
        <f t="shared" si="70"/>
        <v>53342</v>
      </c>
      <c r="I487" s="61"/>
      <c r="J487" s="61">
        <f t="shared" si="71"/>
        <v>75658</v>
      </c>
      <c r="K487" s="61">
        <f t="shared" si="71"/>
        <v>52834</v>
      </c>
      <c r="L487" s="61">
        <f t="shared" si="71"/>
        <v>128492</v>
      </c>
    </row>
    <row r="488" spans="1:14" ht="11.25" customHeight="1" x14ac:dyDescent="0.2">
      <c r="A488" s="90">
        <v>2017</v>
      </c>
      <c r="B488" s="61">
        <f t="shared" si="69"/>
        <v>42154</v>
      </c>
      <c r="C488" s="61">
        <f t="shared" si="69"/>
        <v>2597</v>
      </c>
      <c r="D488" s="61">
        <f t="shared" si="69"/>
        <v>44751</v>
      </c>
      <c r="E488" s="61"/>
      <c r="F488" s="61">
        <f t="shared" si="70"/>
        <v>6371</v>
      </c>
      <c r="G488" s="61">
        <f t="shared" si="70"/>
        <v>18195</v>
      </c>
      <c r="H488" s="61">
        <f t="shared" si="70"/>
        <v>24566</v>
      </c>
      <c r="I488" s="61"/>
      <c r="J488" s="61">
        <f t="shared" si="71"/>
        <v>49163</v>
      </c>
      <c r="K488" s="61">
        <f t="shared" si="71"/>
        <v>22922</v>
      </c>
      <c r="L488" s="61">
        <f t="shared" si="71"/>
        <v>72085</v>
      </c>
    </row>
    <row r="489" spans="1:14" ht="11.25" customHeight="1" x14ac:dyDescent="0.2">
      <c r="A489" s="90" t="s">
        <v>869</v>
      </c>
      <c r="B489" s="61">
        <f t="shared" si="69"/>
        <v>16225</v>
      </c>
      <c r="C489" s="61">
        <f t="shared" si="69"/>
        <v>6859</v>
      </c>
      <c r="D489" s="61">
        <f t="shared" si="69"/>
        <v>23084</v>
      </c>
      <c r="E489" s="61"/>
      <c r="F489" s="61">
        <f t="shared" si="70"/>
        <v>5528</v>
      </c>
      <c r="G489" s="61">
        <f t="shared" si="70"/>
        <v>58135</v>
      </c>
      <c r="H489" s="61">
        <f t="shared" si="70"/>
        <v>63663</v>
      </c>
      <c r="I489" s="61"/>
      <c r="J489" s="61">
        <f t="shared" si="71"/>
        <v>23388</v>
      </c>
      <c r="K489" s="61">
        <f t="shared" si="71"/>
        <v>71121</v>
      </c>
      <c r="L489" s="61">
        <f t="shared" si="71"/>
        <v>94509</v>
      </c>
    </row>
    <row r="490" spans="1:14" ht="11.25" customHeight="1" x14ac:dyDescent="0.2">
      <c r="A490" s="90" t="s">
        <v>870</v>
      </c>
      <c r="B490" s="61">
        <f t="shared" si="69"/>
        <v>3452</v>
      </c>
      <c r="C490" s="61">
        <f t="shared" si="69"/>
        <v>1252</v>
      </c>
      <c r="D490" s="61">
        <f t="shared" si="69"/>
        <v>4704</v>
      </c>
      <c r="E490" s="61"/>
      <c r="F490" s="61">
        <f t="shared" si="70"/>
        <v>5524</v>
      </c>
      <c r="G490" s="61">
        <f t="shared" si="70"/>
        <v>40314</v>
      </c>
      <c r="H490" s="61">
        <f t="shared" si="70"/>
        <v>45838</v>
      </c>
      <c r="I490" s="61"/>
      <c r="J490" s="61">
        <f t="shared" si="71"/>
        <v>9558</v>
      </c>
      <c r="K490" s="61">
        <f t="shared" si="71"/>
        <v>43036</v>
      </c>
      <c r="L490" s="61">
        <f t="shared" si="71"/>
        <v>52594</v>
      </c>
    </row>
    <row r="491" spans="1:14" ht="11.25" customHeight="1" x14ac:dyDescent="0.2">
      <c r="A491" s="90" t="s">
        <v>871</v>
      </c>
      <c r="B491" s="61">
        <f t="shared" si="69"/>
        <v>14060</v>
      </c>
      <c r="C491" s="61">
        <f t="shared" si="69"/>
        <v>1946</v>
      </c>
      <c r="D491" s="61">
        <f t="shared" si="69"/>
        <v>16006</v>
      </c>
      <c r="E491" s="61"/>
      <c r="F491" s="61">
        <f t="shared" si="70"/>
        <v>9929</v>
      </c>
      <c r="G491" s="61">
        <f t="shared" si="70"/>
        <v>42675</v>
      </c>
      <c r="H491" s="61">
        <f t="shared" si="70"/>
        <v>52604</v>
      </c>
      <c r="I491" s="61"/>
      <c r="J491" s="61">
        <f t="shared" si="71"/>
        <v>24461</v>
      </c>
      <c r="K491" s="61">
        <f t="shared" si="71"/>
        <v>44621</v>
      </c>
      <c r="L491" s="61">
        <f t="shared" si="71"/>
        <v>69082</v>
      </c>
    </row>
    <row r="492" spans="1:14" ht="11.25" customHeight="1" x14ac:dyDescent="0.2">
      <c r="A492" s="90" t="s">
        <v>872</v>
      </c>
      <c r="B492" s="61">
        <f t="shared" si="69"/>
        <v>75039</v>
      </c>
      <c r="C492" s="61">
        <f t="shared" si="69"/>
        <v>6325</v>
      </c>
      <c r="D492" s="61">
        <f t="shared" si="69"/>
        <v>81364</v>
      </c>
      <c r="E492" s="61"/>
      <c r="F492" s="61">
        <f t="shared" si="70"/>
        <v>10691</v>
      </c>
      <c r="G492" s="61">
        <f t="shared" si="70"/>
        <v>97523</v>
      </c>
      <c r="H492" s="61">
        <f t="shared" si="70"/>
        <v>108214</v>
      </c>
      <c r="I492" s="61"/>
      <c r="J492" s="61">
        <f t="shared" si="71"/>
        <v>91685</v>
      </c>
      <c r="K492" s="61">
        <f t="shared" si="71"/>
        <v>103848</v>
      </c>
      <c r="L492" s="61">
        <f t="shared" si="71"/>
        <v>195533</v>
      </c>
      <c r="N492" s="785">
        <f>GEOMEAN(G491:G493)</f>
        <v>70915.355956751155</v>
      </c>
    </row>
    <row r="493" spans="1:14" ht="11.25" customHeight="1" x14ac:dyDescent="0.2">
      <c r="A493" s="90" t="s">
        <v>873</v>
      </c>
      <c r="B493" s="61">
        <f t="shared" ref="B493:D494" si="72">B276</f>
        <v>809</v>
      </c>
      <c r="C493" s="61">
        <f t="shared" si="72"/>
        <v>2590</v>
      </c>
      <c r="D493" s="61">
        <f t="shared" si="72"/>
        <v>3399</v>
      </c>
      <c r="E493" s="61"/>
      <c r="F493" s="61">
        <f t="shared" ref="F493:H494" si="73">F276</f>
        <v>14150</v>
      </c>
      <c r="G493" s="61">
        <f t="shared" si="73"/>
        <v>85692</v>
      </c>
      <c r="H493" s="61">
        <f t="shared" si="73"/>
        <v>99842</v>
      </c>
      <c r="I493" s="61"/>
      <c r="J493" s="61">
        <f t="shared" ref="J493:L494" si="74">J276</f>
        <v>17389</v>
      </c>
      <c r="K493" s="61">
        <f t="shared" si="74"/>
        <v>88282</v>
      </c>
      <c r="L493" s="61">
        <f t="shared" si="74"/>
        <v>105671</v>
      </c>
    </row>
    <row r="494" spans="1:14" ht="11.25" customHeight="1" x14ac:dyDescent="0.2">
      <c r="A494" s="90">
        <v>2023</v>
      </c>
      <c r="B494" s="61" t="str">
        <f t="shared" si="72"/>
        <v>NA</v>
      </c>
      <c r="C494" s="61" t="str">
        <f t="shared" si="72"/>
        <v>NA</v>
      </c>
      <c r="D494" s="61" t="str">
        <f t="shared" si="72"/>
        <v>NA</v>
      </c>
      <c r="E494" s="46"/>
      <c r="F494" s="61" t="str">
        <f t="shared" si="73"/>
        <v>NA</v>
      </c>
      <c r="G494" s="61" t="str">
        <f t="shared" si="73"/>
        <v>NA</v>
      </c>
      <c r="H494" s="61" t="str">
        <f t="shared" si="73"/>
        <v>NA</v>
      </c>
      <c r="I494" s="46"/>
      <c r="J494" s="61" t="str">
        <f t="shared" si="74"/>
        <v>NA</v>
      </c>
      <c r="K494" s="61" t="str">
        <f t="shared" si="74"/>
        <v>NA</v>
      </c>
      <c r="L494" s="61" t="str">
        <f t="shared" si="74"/>
        <v>NA</v>
      </c>
    </row>
    <row r="495" spans="1:14" ht="11.25" customHeight="1" x14ac:dyDescent="0.2">
      <c r="A495" s="1067" t="str">
        <f>A278</f>
        <v xml:space="preserve"> GOAL</v>
      </c>
      <c r="B495" s="1067"/>
      <c r="C495" s="208"/>
      <c r="D495" s="208"/>
      <c r="E495" s="208"/>
      <c r="F495" s="208"/>
      <c r="G495" s="213" t="s">
        <v>894</v>
      </c>
      <c r="H495" s="208"/>
      <c r="I495" s="208"/>
      <c r="J495" s="208"/>
      <c r="K495" s="208"/>
      <c r="L495" s="208"/>
    </row>
    <row r="496" spans="1:14" ht="11.25" customHeight="1" x14ac:dyDescent="0.2">
      <c r="A496" s="53"/>
      <c r="B496" s="53"/>
      <c r="C496" s="385"/>
      <c r="D496" s="385"/>
      <c r="E496" s="385"/>
      <c r="F496" s="385"/>
      <c r="G496" s="77"/>
      <c r="H496" s="385"/>
      <c r="I496" s="385"/>
      <c r="J496" s="385"/>
      <c r="K496" s="385"/>
      <c r="L496" s="385"/>
    </row>
    <row r="497" spans="1:12" ht="11.25" customHeight="1" x14ac:dyDescent="0.2">
      <c r="A497" s="112"/>
      <c r="B497" s="59"/>
      <c r="C497" s="59"/>
      <c r="D497" s="59"/>
      <c r="E497" s="59"/>
      <c r="F497" s="59"/>
      <c r="G497" s="59"/>
      <c r="H497" s="59"/>
      <c r="I497" s="59"/>
      <c r="J497" s="59"/>
      <c r="K497" s="59"/>
      <c r="L497" s="59"/>
    </row>
    <row r="498" spans="1:12" ht="12.75" customHeight="1" x14ac:dyDescent="0.2">
      <c r="A498" s="939" t="s">
        <v>895</v>
      </c>
      <c r="B498" s="939"/>
      <c r="C498" s="939"/>
      <c r="D498" s="939"/>
      <c r="E498" s="939"/>
      <c r="F498" s="939"/>
      <c r="G498" s="939"/>
      <c r="H498" s="939"/>
      <c r="I498" s="939"/>
      <c r="J498" s="939"/>
      <c r="K498" s="939"/>
      <c r="L498" s="939"/>
    </row>
    <row r="499" spans="1:12" ht="11.25" customHeight="1" x14ac:dyDescent="0.2">
      <c r="A499" s="945" t="s">
        <v>8</v>
      </c>
      <c r="B499" s="971" t="s">
        <v>867</v>
      </c>
      <c r="C499" s="971"/>
      <c r="D499" s="971"/>
      <c r="E499" s="827"/>
      <c r="F499" s="971" t="s">
        <v>111</v>
      </c>
      <c r="G499" s="971"/>
      <c r="H499" s="971"/>
      <c r="I499" s="827"/>
      <c r="J499" s="971" t="s">
        <v>655</v>
      </c>
      <c r="K499" s="971"/>
      <c r="L499" s="971"/>
    </row>
    <row r="500" spans="1:12" ht="11.25" customHeight="1" x14ac:dyDescent="0.2">
      <c r="A500" s="966"/>
      <c r="B500" s="2" t="s">
        <v>868</v>
      </c>
      <c r="C500" s="2" t="s">
        <v>120</v>
      </c>
      <c r="D500" s="2" t="s">
        <v>115</v>
      </c>
      <c r="E500" s="2"/>
      <c r="F500" s="2" t="s">
        <v>868</v>
      </c>
      <c r="G500" s="2" t="s">
        <v>120</v>
      </c>
      <c r="H500" s="2" t="s">
        <v>115</v>
      </c>
      <c r="I500" s="2"/>
      <c r="J500" s="2" t="s">
        <v>868</v>
      </c>
      <c r="K500" s="2" t="s">
        <v>120</v>
      </c>
      <c r="L500" s="2" t="s">
        <v>115</v>
      </c>
    </row>
    <row r="501" spans="1:12" ht="11.25" customHeight="1" x14ac:dyDescent="0.25">
      <c r="A501" s="1006" t="str">
        <f>A280</f>
        <v>South Puget Sound</v>
      </c>
      <c r="B501" s="1006"/>
      <c r="C501" s="1006"/>
      <c r="D501" s="1006"/>
      <c r="E501" s="1006"/>
      <c r="F501" s="1006"/>
      <c r="G501" s="1006"/>
      <c r="H501" s="1006"/>
      <c r="I501" s="1006"/>
      <c r="J501" s="1006"/>
      <c r="K501" s="1006"/>
      <c r="L501" s="1006"/>
    </row>
    <row r="502" spans="1:12" ht="11.25" customHeight="1" x14ac:dyDescent="0.2">
      <c r="A502" s="63" t="s">
        <v>44</v>
      </c>
      <c r="B502" s="61">
        <f>AVERAGE(B281:B285)</f>
        <v>328516.2</v>
      </c>
      <c r="C502" s="61">
        <f>AVERAGE(C281:C285)</f>
        <v>141228.79999999999</v>
      </c>
      <c r="D502" s="61">
        <f>AVERAGE(D281:D285)</f>
        <v>469745</v>
      </c>
      <c r="E502" s="61"/>
      <c r="F502" s="61">
        <f>AVERAGE(F281:F285)</f>
        <v>76560</v>
      </c>
      <c r="G502" s="61">
        <f>AVERAGE(G281:G285)</f>
        <v>38509.599999999999</v>
      </c>
      <c r="H502" s="61">
        <f>AVERAGE(H281:H285)</f>
        <v>115069.6</v>
      </c>
      <c r="I502" s="61"/>
      <c r="J502" s="61">
        <f>AVERAGE(J281:J285)</f>
        <v>405076.2</v>
      </c>
      <c r="K502" s="61">
        <f>AVERAGE(K281:K285)</f>
        <v>179738.4</v>
      </c>
      <c r="L502" s="61">
        <f>AVERAGE(L281:L285)</f>
        <v>584814.6</v>
      </c>
    </row>
    <row r="503" spans="1:12" ht="11.25" customHeight="1" x14ac:dyDescent="0.2">
      <c r="A503" s="63" t="s">
        <v>45</v>
      </c>
      <c r="B503" s="61">
        <f>AVERAGE(B286:B290)</f>
        <v>509524.6</v>
      </c>
      <c r="C503" s="61">
        <f>AVERAGE(C286:C290)</f>
        <v>211476.2</v>
      </c>
      <c r="D503" s="61">
        <f>AVERAGE(D286:D290)</f>
        <v>721000.8</v>
      </c>
      <c r="E503" s="61"/>
      <c r="F503" s="61">
        <f>AVERAGE(F286:F290)</f>
        <v>69198</v>
      </c>
      <c r="G503" s="61">
        <f>AVERAGE(G286:G290)</f>
        <v>28882</v>
      </c>
      <c r="H503" s="61">
        <f>AVERAGE(H286:H290)</f>
        <v>98080</v>
      </c>
      <c r="I503" s="61"/>
      <c r="J503" s="61">
        <f>AVERAGE(J286:J290)</f>
        <v>578722.6</v>
      </c>
      <c r="K503" s="61">
        <f>AVERAGE(K286:K290)</f>
        <v>240358.2</v>
      </c>
      <c r="L503" s="61">
        <f>AVERAGE(L286:L290)</f>
        <v>819080.8</v>
      </c>
    </row>
    <row r="504" spans="1:12" ht="11.25" customHeight="1" x14ac:dyDescent="0.2">
      <c r="A504" s="63" t="s">
        <v>46</v>
      </c>
      <c r="B504" s="61">
        <f>AVERAGE(B291:B295)</f>
        <v>137960.79999999999</v>
      </c>
      <c r="C504" s="61">
        <f t="shared" ref="C504:L504" si="75">AVERAGE(C291:C295)</f>
        <v>56461.8</v>
      </c>
      <c r="D504" s="61">
        <f t="shared" si="75"/>
        <v>194422.6</v>
      </c>
      <c r="E504" s="61"/>
      <c r="F504" s="61">
        <f t="shared" si="75"/>
        <v>97002.2</v>
      </c>
      <c r="G504" s="61">
        <f t="shared" si="75"/>
        <v>23945</v>
      </c>
      <c r="H504" s="61">
        <f t="shared" si="75"/>
        <v>120947.2</v>
      </c>
      <c r="I504" s="61"/>
      <c r="J504" s="61">
        <f t="shared" si="75"/>
        <v>234963</v>
      </c>
      <c r="K504" s="61">
        <f t="shared" si="75"/>
        <v>80406.8</v>
      </c>
      <c r="L504" s="61">
        <f t="shared" si="75"/>
        <v>315369.8</v>
      </c>
    </row>
    <row r="505" spans="1:12" ht="11.25" customHeight="1" x14ac:dyDescent="0.2">
      <c r="A505" s="63" t="s">
        <v>47</v>
      </c>
      <c r="B505" s="61">
        <f>AVERAGE(B296:B300)</f>
        <v>57648</v>
      </c>
      <c r="C505" s="61">
        <f t="shared" ref="C505:L505" si="76">AVERAGE(C296:C300)</f>
        <v>29323.599999999999</v>
      </c>
      <c r="D505" s="61">
        <f t="shared" si="76"/>
        <v>86971.6</v>
      </c>
      <c r="E505" s="61"/>
      <c r="F505" s="61">
        <f t="shared" si="76"/>
        <v>73684.800000000003</v>
      </c>
      <c r="G505" s="61">
        <f t="shared" si="76"/>
        <v>28336.799999999999</v>
      </c>
      <c r="H505" s="61">
        <f t="shared" si="76"/>
        <v>102021.6</v>
      </c>
      <c r="I505" s="61"/>
      <c r="J505" s="61">
        <f t="shared" si="76"/>
        <v>140763.4</v>
      </c>
      <c r="K505" s="61">
        <f t="shared" si="76"/>
        <v>62892.800000000003</v>
      </c>
      <c r="L505" s="61">
        <f t="shared" si="76"/>
        <v>203656.2</v>
      </c>
    </row>
    <row r="506" spans="1:12" ht="11.25" customHeight="1" x14ac:dyDescent="0.2">
      <c r="A506" s="90" t="s">
        <v>48</v>
      </c>
      <c r="B506" s="61">
        <f>AVERAGE(B301:B305)</f>
        <v>119234.2</v>
      </c>
      <c r="C506" s="61">
        <f t="shared" ref="C506:L506" si="77">AVERAGE(C301:C305)</f>
        <v>40240.6</v>
      </c>
      <c r="D506" s="61">
        <f t="shared" si="77"/>
        <v>159474.79999999999</v>
      </c>
      <c r="E506" s="61"/>
      <c r="F506" s="61">
        <f t="shared" si="77"/>
        <v>114492.2</v>
      </c>
      <c r="G506" s="61">
        <f t="shared" si="77"/>
        <v>33690</v>
      </c>
      <c r="H506" s="61">
        <f t="shared" si="77"/>
        <v>148182.20000000001</v>
      </c>
      <c r="I506" s="61"/>
      <c r="J506" s="61">
        <f t="shared" si="77"/>
        <v>250218.6</v>
      </c>
      <c r="K506" s="61">
        <f t="shared" si="77"/>
        <v>81366.2</v>
      </c>
      <c r="L506" s="61">
        <f t="shared" si="77"/>
        <v>331584.8</v>
      </c>
    </row>
    <row r="507" spans="1:12" ht="11.25" customHeight="1" x14ac:dyDescent="0.2">
      <c r="A507" s="90" t="s">
        <v>49</v>
      </c>
      <c r="B507" s="61">
        <f>AVERAGE(B306:B310)</f>
        <v>74329.8</v>
      </c>
      <c r="C507" s="61">
        <f t="shared" ref="C507:L507" si="78">AVERAGE(C306:C310)</f>
        <v>20149.599999999999</v>
      </c>
      <c r="D507" s="61">
        <f t="shared" si="78"/>
        <v>94479.4</v>
      </c>
      <c r="E507" s="61"/>
      <c r="F507" s="61">
        <f t="shared" si="78"/>
        <v>47421.599999999999</v>
      </c>
      <c r="G507" s="61">
        <f t="shared" si="78"/>
        <v>20893.2</v>
      </c>
      <c r="H507" s="61">
        <f t="shared" si="78"/>
        <v>68314.8</v>
      </c>
      <c r="I507" s="61"/>
      <c r="J507" s="61">
        <f t="shared" si="78"/>
        <v>130775.8</v>
      </c>
      <c r="K507" s="61">
        <f t="shared" si="78"/>
        <v>47441.4</v>
      </c>
      <c r="L507" s="61">
        <f t="shared" si="78"/>
        <v>178217.2</v>
      </c>
    </row>
    <row r="508" spans="1:12" ht="11.25" customHeight="1" x14ac:dyDescent="0.2">
      <c r="A508" s="90">
        <v>2011</v>
      </c>
      <c r="B508" s="61">
        <f>B311</f>
        <v>31583</v>
      </c>
      <c r="C508" s="61">
        <f>C311</f>
        <v>11106</v>
      </c>
      <c r="D508" s="61">
        <f>D311</f>
        <v>42689</v>
      </c>
      <c r="E508" s="61"/>
      <c r="F508" s="61">
        <f>F311</f>
        <v>45721</v>
      </c>
      <c r="G508" s="61">
        <f>G311</f>
        <v>36567</v>
      </c>
      <c r="H508" s="61">
        <f>H311</f>
        <v>82288</v>
      </c>
      <c r="I508" s="61"/>
      <c r="J508" s="61">
        <f>J311</f>
        <v>86625</v>
      </c>
      <c r="K508" s="61">
        <f>K311</f>
        <v>59779</v>
      </c>
      <c r="L508" s="61">
        <f>L311</f>
        <v>146404</v>
      </c>
    </row>
    <row r="509" spans="1:12" ht="11.25" customHeight="1" x14ac:dyDescent="0.2">
      <c r="A509" s="90">
        <v>2012</v>
      </c>
      <c r="B509" s="61">
        <f t="shared" ref="B509:D509" si="79">B312</f>
        <v>95993</v>
      </c>
      <c r="C509" s="61">
        <f t="shared" si="79"/>
        <v>37202</v>
      </c>
      <c r="D509" s="61">
        <f t="shared" si="79"/>
        <v>133195</v>
      </c>
      <c r="E509" s="61"/>
      <c r="F509" s="61">
        <f t="shared" ref="F509:H509" si="80">F312</f>
        <v>77409</v>
      </c>
      <c r="G509" s="61">
        <f t="shared" si="80"/>
        <v>60078</v>
      </c>
      <c r="H509" s="61">
        <f t="shared" si="80"/>
        <v>137487</v>
      </c>
      <c r="I509" s="61"/>
      <c r="J509" s="61">
        <f t="shared" ref="J509:L509" si="81">J312</f>
        <v>191398</v>
      </c>
      <c r="K509" s="61">
        <f t="shared" si="81"/>
        <v>118303</v>
      </c>
      <c r="L509" s="61">
        <f t="shared" si="81"/>
        <v>309701</v>
      </c>
    </row>
    <row r="510" spans="1:12" ht="11.25" customHeight="1" x14ac:dyDescent="0.2">
      <c r="A510" s="90">
        <v>2013</v>
      </c>
      <c r="B510" s="61">
        <f t="shared" ref="B510:D510" si="82">B313</f>
        <v>68652</v>
      </c>
      <c r="C510" s="61">
        <f t="shared" si="82"/>
        <v>16570</v>
      </c>
      <c r="D510" s="61">
        <f t="shared" si="82"/>
        <v>85222</v>
      </c>
      <c r="E510" s="61"/>
      <c r="F510" s="61">
        <f t="shared" ref="F510:H510" si="83">F313</f>
        <v>59791</v>
      </c>
      <c r="G510" s="61">
        <f t="shared" si="83"/>
        <v>30746</v>
      </c>
      <c r="H510" s="61">
        <f t="shared" si="83"/>
        <v>90537</v>
      </c>
      <c r="I510" s="61"/>
      <c r="J510" s="61">
        <f t="shared" ref="J510:L510" si="84">J313</f>
        <v>146275</v>
      </c>
      <c r="K510" s="61">
        <f t="shared" si="84"/>
        <v>66946</v>
      </c>
      <c r="L510" s="61">
        <f t="shared" si="84"/>
        <v>213221</v>
      </c>
    </row>
    <row r="511" spans="1:12" ht="11.25" customHeight="1" x14ac:dyDescent="0.2">
      <c r="A511" s="90">
        <v>2014</v>
      </c>
      <c r="B511" s="61">
        <f t="shared" ref="B511:D511" si="85">B314</f>
        <v>44269</v>
      </c>
      <c r="C511" s="61">
        <f t="shared" si="85"/>
        <v>10537</v>
      </c>
      <c r="D511" s="61">
        <f t="shared" si="85"/>
        <v>54806</v>
      </c>
      <c r="E511" s="61"/>
      <c r="F511" s="61">
        <f t="shared" ref="F511:H511" si="86">F314</f>
        <v>51459</v>
      </c>
      <c r="G511" s="61">
        <f t="shared" si="86"/>
        <v>20766</v>
      </c>
      <c r="H511" s="61">
        <f t="shared" si="86"/>
        <v>72225</v>
      </c>
      <c r="I511" s="61"/>
      <c r="J511" s="61">
        <f t="shared" ref="J511:L511" si="87">J314</f>
        <v>105929</v>
      </c>
      <c r="K511" s="61">
        <f t="shared" si="87"/>
        <v>39447</v>
      </c>
      <c r="L511" s="61">
        <f t="shared" si="87"/>
        <v>145376</v>
      </c>
    </row>
    <row r="512" spans="1:12" ht="11.25" customHeight="1" x14ac:dyDescent="0.2">
      <c r="A512" s="90">
        <v>2015</v>
      </c>
      <c r="B512" s="61">
        <f t="shared" ref="B512:D512" si="88">B315</f>
        <v>7404</v>
      </c>
      <c r="C512" s="61">
        <f t="shared" si="88"/>
        <v>3697</v>
      </c>
      <c r="D512" s="61">
        <f t="shared" si="88"/>
        <v>11101</v>
      </c>
      <c r="E512" s="61"/>
      <c r="F512" s="61">
        <f t="shared" ref="F512:H512" si="89">F315</f>
        <v>18994</v>
      </c>
      <c r="G512" s="61">
        <f t="shared" si="89"/>
        <v>16408</v>
      </c>
      <c r="H512" s="61">
        <f t="shared" si="89"/>
        <v>35402</v>
      </c>
      <c r="I512" s="61"/>
      <c r="J512" s="61">
        <f t="shared" ref="J512:L512" si="90">J315</f>
        <v>34297</v>
      </c>
      <c r="K512" s="61">
        <f t="shared" si="90"/>
        <v>29926</v>
      </c>
      <c r="L512" s="61">
        <f t="shared" si="90"/>
        <v>64223</v>
      </c>
    </row>
    <row r="513" spans="1:14" ht="11.25" customHeight="1" x14ac:dyDescent="0.2">
      <c r="A513" s="90">
        <v>2016</v>
      </c>
      <c r="B513" s="61">
        <f t="shared" ref="B513:D513" si="91">B316</f>
        <v>57799</v>
      </c>
      <c r="C513" s="61">
        <f t="shared" si="91"/>
        <v>19690</v>
      </c>
      <c r="D513" s="61">
        <f t="shared" si="91"/>
        <v>77489</v>
      </c>
      <c r="E513" s="61"/>
      <c r="F513" s="61">
        <f t="shared" ref="F513:H513" si="92">F316</f>
        <v>94259</v>
      </c>
      <c r="G513" s="61">
        <f t="shared" si="92"/>
        <v>37387</v>
      </c>
      <c r="H513" s="61">
        <f t="shared" si="92"/>
        <v>131646</v>
      </c>
      <c r="I513" s="61"/>
      <c r="J513" s="61">
        <f t="shared" ref="J513:L513" si="93">J316</f>
        <v>154355</v>
      </c>
      <c r="K513" s="61">
        <f t="shared" si="93"/>
        <v>57838</v>
      </c>
      <c r="L513" s="61">
        <f t="shared" si="93"/>
        <v>212193</v>
      </c>
    </row>
    <row r="514" spans="1:14" ht="11.25" customHeight="1" x14ac:dyDescent="0.2">
      <c r="A514" s="90">
        <v>2017</v>
      </c>
      <c r="B514" s="61">
        <f t="shared" ref="B514:D514" si="94">B317</f>
        <v>52466</v>
      </c>
      <c r="C514" s="61">
        <f t="shared" si="94"/>
        <v>21477</v>
      </c>
      <c r="D514" s="61">
        <f t="shared" si="94"/>
        <v>73943</v>
      </c>
      <c r="E514" s="61"/>
      <c r="F514" s="61">
        <f t="shared" ref="F514:H514" si="95">F317</f>
        <v>48710</v>
      </c>
      <c r="G514" s="61">
        <f t="shared" si="95"/>
        <v>26555</v>
      </c>
      <c r="H514" s="61">
        <f t="shared" si="95"/>
        <v>75265</v>
      </c>
      <c r="I514" s="61"/>
      <c r="J514" s="61">
        <f t="shared" ref="J514:L514" si="96">J317</f>
        <v>124170</v>
      </c>
      <c r="K514" s="61">
        <f t="shared" si="96"/>
        <v>53280</v>
      </c>
      <c r="L514" s="61">
        <f t="shared" si="96"/>
        <v>177450</v>
      </c>
    </row>
    <row r="515" spans="1:14" ht="11.25" customHeight="1" x14ac:dyDescent="0.2">
      <c r="A515" s="90" t="s">
        <v>869</v>
      </c>
      <c r="B515" s="61">
        <f t="shared" ref="B515:D515" si="97">B318</f>
        <v>78228</v>
      </c>
      <c r="C515" s="61">
        <f t="shared" si="97"/>
        <v>30628</v>
      </c>
      <c r="D515" s="61">
        <f t="shared" si="97"/>
        <v>108856</v>
      </c>
      <c r="E515" s="61"/>
      <c r="F515" s="61">
        <f t="shared" ref="F515:H515" si="98">F318</f>
        <v>72264</v>
      </c>
      <c r="G515" s="61">
        <f t="shared" si="98"/>
        <v>21421</v>
      </c>
      <c r="H515" s="61">
        <f t="shared" si="98"/>
        <v>93685</v>
      </c>
      <c r="I515" s="61"/>
      <c r="J515" s="61">
        <f t="shared" ref="J515:L515" si="99">J318</f>
        <v>165081</v>
      </c>
      <c r="K515" s="61">
        <f t="shared" si="99"/>
        <v>62689</v>
      </c>
      <c r="L515" s="61">
        <f t="shared" si="99"/>
        <v>227770</v>
      </c>
      <c r="N515" s="342"/>
    </row>
    <row r="516" spans="1:14" ht="11.25" customHeight="1" x14ac:dyDescent="0.2">
      <c r="A516" s="90" t="s">
        <v>870</v>
      </c>
      <c r="B516" s="61">
        <f t="shared" ref="B516:D518" si="100">B319</f>
        <v>31714</v>
      </c>
      <c r="C516" s="61">
        <f t="shared" si="100"/>
        <v>11088</v>
      </c>
      <c r="D516" s="61">
        <f t="shared" si="100"/>
        <v>42802</v>
      </c>
      <c r="E516" s="61"/>
      <c r="F516" s="61">
        <f t="shared" ref="F516:H518" si="101">F319</f>
        <v>66484</v>
      </c>
      <c r="G516" s="61">
        <f t="shared" si="101"/>
        <v>23064</v>
      </c>
      <c r="H516" s="61">
        <f t="shared" si="101"/>
        <v>89548</v>
      </c>
      <c r="I516" s="61"/>
      <c r="J516" s="61">
        <f t="shared" ref="J516:L518" si="102">J319</f>
        <v>111900</v>
      </c>
      <c r="K516" s="61">
        <f t="shared" si="102"/>
        <v>45127</v>
      </c>
      <c r="L516" s="61">
        <f t="shared" si="102"/>
        <v>157027</v>
      </c>
      <c r="N516" s="342"/>
    </row>
    <row r="517" spans="1:14" ht="11.25" customHeight="1" x14ac:dyDescent="0.2">
      <c r="A517" s="90" t="s">
        <v>871</v>
      </c>
      <c r="B517" s="61">
        <f t="shared" si="100"/>
        <v>73573</v>
      </c>
      <c r="C517" s="61">
        <f t="shared" si="100"/>
        <v>24770</v>
      </c>
      <c r="D517" s="61">
        <f t="shared" si="100"/>
        <v>98343</v>
      </c>
      <c r="E517" s="61"/>
      <c r="F517" s="61">
        <f t="shared" si="101"/>
        <v>67685</v>
      </c>
      <c r="G517" s="61">
        <f t="shared" si="101"/>
        <v>18215</v>
      </c>
      <c r="H517" s="61">
        <f t="shared" si="101"/>
        <v>85900</v>
      </c>
      <c r="I517" s="61"/>
      <c r="J517" s="61">
        <f t="shared" si="102"/>
        <v>152380</v>
      </c>
      <c r="K517" s="61">
        <f t="shared" si="102"/>
        <v>53225</v>
      </c>
      <c r="L517" s="61">
        <f t="shared" si="102"/>
        <v>205605</v>
      </c>
      <c r="N517" s="342"/>
    </row>
    <row r="518" spans="1:14" ht="11.25" customHeight="1" x14ac:dyDescent="0.2">
      <c r="A518" s="90" t="s">
        <v>872</v>
      </c>
      <c r="B518" s="61">
        <f t="shared" si="100"/>
        <v>80331</v>
      </c>
      <c r="C518" s="61">
        <f t="shared" si="100"/>
        <v>27161</v>
      </c>
      <c r="D518" s="61">
        <f t="shared" si="100"/>
        <v>107492</v>
      </c>
      <c r="E518" s="61"/>
      <c r="F518" s="61">
        <f t="shared" si="101"/>
        <v>77720</v>
      </c>
      <c r="G518" s="61">
        <f t="shared" si="101"/>
        <v>32070</v>
      </c>
      <c r="H518" s="61">
        <f t="shared" si="101"/>
        <v>109790</v>
      </c>
      <c r="I518" s="61"/>
      <c r="J518" s="61">
        <f t="shared" si="102"/>
        <v>186762</v>
      </c>
      <c r="K518" s="61">
        <f t="shared" si="102"/>
        <v>70000</v>
      </c>
      <c r="L518" s="61">
        <f t="shared" si="102"/>
        <v>256762</v>
      </c>
      <c r="N518" s="786">
        <f>GEOMEAN(G517:G519)</f>
        <v>22893.359329357718</v>
      </c>
    </row>
    <row r="519" spans="1:14" ht="11.25" customHeight="1" x14ac:dyDescent="0.2">
      <c r="A519" s="90" t="s">
        <v>884</v>
      </c>
      <c r="B519" s="61">
        <f t="shared" ref="B519:D520" si="103">B322</f>
        <v>82953</v>
      </c>
      <c r="C519" s="61">
        <f t="shared" si="103"/>
        <v>17131</v>
      </c>
      <c r="D519" s="61">
        <f t="shared" si="103"/>
        <v>100084</v>
      </c>
      <c r="E519" s="61"/>
      <c r="F519" s="61">
        <f t="shared" ref="F519:H520" si="104">F322</f>
        <v>38794</v>
      </c>
      <c r="G519" s="61">
        <f t="shared" si="104"/>
        <v>20540</v>
      </c>
      <c r="H519" s="61">
        <f t="shared" si="104"/>
        <v>59334</v>
      </c>
      <c r="I519" s="61"/>
      <c r="J519" s="61">
        <f t="shared" ref="J519:L520" si="105">J322</f>
        <v>149268</v>
      </c>
      <c r="K519" s="61">
        <f t="shared" si="105"/>
        <v>52761</v>
      </c>
      <c r="L519" s="61">
        <f t="shared" si="105"/>
        <v>202029</v>
      </c>
      <c r="N519" s="342"/>
    </row>
    <row r="520" spans="1:14" ht="11.25" customHeight="1" x14ac:dyDescent="0.2">
      <c r="A520" s="90">
        <v>2023</v>
      </c>
      <c r="B520" s="61" t="str">
        <f t="shared" si="103"/>
        <v>NA</v>
      </c>
      <c r="C520" s="61" t="str">
        <f t="shared" si="103"/>
        <v>NA</v>
      </c>
      <c r="D520" s="61" t="str">
        <f t="shared" si="103"/>
        <v>NA</v>
      </c>
      <c r="E520" s="61"/>
      <c r="F520" s="61" t="str">
        <f t="shared" si="104"/>
        <v>NA</v>
      </c>
      <c r="G520" s="61" t="str">
        <f t="shared" si="104"/>
        <v>NA</v>
      </c>
      <c r="H520" s="61" t="str">
        <f t="shared" si="104"/>
        <v>NA</v>
      </c>
      <c r="I520" s="61"/>
      <c r="J520" s="61" t="str">
        <f t="shared" si="105"/>
        <v>NA</v>
      </c>
      <c r="K520" s="61" t="str">
        <f t="shared" si="105"/>
        <v>NA</v>
      </c>
      <c r="L520" s="61" t="str">
        <f t="shared" si="105"/>
        <v>NA</v>
      </c>
      <c r="N520" s="291"/>
    </row>
    <row r="521" spans="1:14" ht="11.25" customHeight="1" x14ac:dyDescent="0.2">
      <c r="A521" s="207" t="s">
        <v>130</v>
      </c>
      <c r="B521" s="43"/>
      <c r="C521" s="43"/>
      <c r="D521" s="43"/>
      <c r="E521" s="43"/>
      <c r="F521" s="43">
        <f>F324</f>
        <v>52000</v>
      </c>
      <c r="G521" s="43"/>
      <c r="H521" s="43"/>
      <c r="I521" s="43"/>
      <c r="J521" s="43"/>
      <c r="K521" s="43"/>
      <c r="L521" s="43"/>
    </row>
    <row r="522" spans="1:14" ht="11.25" customHeight="1" x14ac:dyDescent="0.2">
      <c r="A522" s="979" t="str">
        <f>A325</f>
        <v>a/  Includes treaty Indian and non-Indian net commercial catches during the adult accounting period.  Source:  Puget Sound run reconstruction model.</v>
      </c>
      <c r="B522" s="979"/>
      <c r="C522" s="979"/>
      <c r="D522" s="979"/>
      <c r="E522" s="979"/>
      <c r="F522" s="979"/>
      <c r="G522" s="979"/>
      <c r="H522" s="979"/>
      <c r="I522" s="979"/>
      <c r="J522" s="979"/>
      <c r="K522" s="979"/>
      <c r="L522" s="979"/>
    </row>
    <row r="523" spans="1:14" ht="11.25" customHeight="1" x14ac:dyDescent="0.2">
      <c r="A523" s="979" t="str">
        <f>A326</f>
        <v>b/  Includes estimated off-station returns and secondary wild stocks.</v>
      </c>
      <c r="B523" s="979"/>
      <c r="C523" s="979"/>
      <c r="D523" s="979"/>
      <c r="E523" s="979"/>
      <c r="F523" s="979"/>
      <c r="G523" s="979"/>
      <c r="H523" s="979"/>
      <c r="I523" s="979"/>
      <c r="J523" s="979"/>
      <c r="K523" s="979"/>
      <c r="L523" s="979"/>
    </row>
    <row r="524" spans="1:14" ht="11.25" customHeight="1" x14ac:dyDescent="0.2">
      <c r="A524" s="973" t="str">
        <f>A327</f>
        <v>c/  Terminal run size is defined as the run to terminal marine areas; spawning escapement plus commercial net and sport catch (inriver and terminal fishery catch).  Prior to 1997, estimates are Puget Sound run size, which is defined as the run available to Puget Sound net fisheries; spawning escapement plus commercial net catch (inriver, terminal, and pre-terminal Puget Sound net fishery catch), but not including fish caught in Puget Sound troll and recreational fisheries.</v>
      </c>
      <c r="B524" s="973"/>
      <c r="C524" s="973"/>
      <c r="D524" s="973"/>
      <c r="E524" s="973"/>
      <c r="F524" s="973"/>
      <c r="G524" s="973"/>
      <c r="H524" s="973"/>
      <c r="I524" s="973"/>
      <c r="J524" s="973"/>
      <c r="K524" s="973"/>
      <c r="L524" s="973"/>
    </row>
    <row r="525" spans="1:14" ht="11.25" customHeight="1" x14ac:dyDescent="0.2">
      <c r="A525" s="973"/>
      <c r="B525" s="973"/>
      <c r="C525" s="973"/>
      <c r="D525" s="973"/>
      <c r="E525" s="973"/>
      <c r="F525" s="973"/>
      <c r="G525" s="973"/>
      <c r="H525" s="973"/>
      <c r="I525" s="973"/>
      <c r="J525" s="973"/>
      <c r="K525" s="973"/>
      <c r="L525" s="973"/>
    </row>
    <row r="526" spans="1:14" ht="11.25" customHeight="1" x14ac:dyDescent="0.2">
      <c r="A526" s="973"/>
      <c r="B526" s="973"/>
      <c r="C526" s="973"/>
      <c r="D526" s="973"/>
      <c r="E526" s="973"/>
      <c r="F526" s="973"/>
      <c r="G526" s="973"/>
      <c r="H526" s="973"/>
      <c r="I526" s="973"/>
      <c r="J526" s="973"/>
      <c r="K526" s="973"/>
      <c r="L526" s="973"/>
    </row>
    <row r="527" spans="1:14" ht="11.25" customHeight="1" x14ac:dyDescent="0.2">
      <c r="A527" s="979" t="str">
        <f>A328</f>
        <v>d/  Preliminary.</v>
      </c>
      <c r="B527" s="979"/>
      <c r="C527" s="979"/>
      <c r="D527" s="979"/>
      <c r="E527" s="979"/>
      <c r="F527" s="979"/>
      <c r="G527" s="979"/>
      <c r="H527" s="979"/>
      <c r="I527" s="979"/>
      <c r="J527" s="979"/>
      <c r="K527" s="979"/>
      <c r="L527" s="979"/>
    </row>
    <row r="528" spans="1:14" ht="36.75" customHeight="1" x14ac:dyDescent="0.2">
      <c r="A528" s="946" t="str">
        <f>A329</f>
        <v>e/ Hood Canal terminal run size is defined as the run to terminal marine areas; spawning escapement plus commercial net and sport catch (inriver and terminal fishery catch).  Prior to 1997, estimates are Puget Sound run size, which is defined as the run available to Puget Sound net fisheries; spawning escapement plus commercial net catch (inriver, terminal, and pre-terminal Puget Sound net fishery catch),  including fish caught in Puget Sound troll and recreational fisheries.</v>
      </c>
      <c r="B528" s="946"/>
      <c r="C528" s="946"/>
      <c r="D528" s="946"/>
      <c r="E528" s="946"/>
      <c r="F528" s="946"/>
      <c r="G528" s="946"/>
      <c r="H528" s="946"/>
      <c r="I528" s="946"/>
      <c r="J528" s="946"/>
      <c r="K528" s="946"/>
      <c r="L528" s="946"/>
    </row>
    <row r="529" spans="1:12" ht="29.25" customHeight="1" x14ac:dyDescent="0.2">
      <c r="A529" s="946" t="str">
        <f>A330</f>
        <v>f/ Area 10, 10e and 11 escapements are preliminary estimates pending final Co-Manager agreement. These preliminary estimates were used in the 2022 run reconstruction.</v>
      </c>
      <c r="B529" s="946"/>
      <c r="C529" s="946"/>
      <c r="D529" s="946"/>
      <c r="E529" s="946"/>
      <c r="F529" s="946"/>
      <c r="G529" s="946"/>
      <c r="H529" s="946"/>
      <c r="I529" s="946"/>
      <c r="J529" s="946"/>
      <c r="K529" s="946"/>
      <c r="L529" s="946"/>
    </row>
  </sheetData>
  <customSheetViews>
    <customSheetView guid="{EF5D9E67-CDBC-4DA7-AF4B-457CDBE1825C}" showGridLines="0" printArea="1">
      <pane ySplit="3" topLeftCell="A4" activePane="bottomLeft" state="frozen"/>
      <selection pane="bottomLeft" activeCell="A4" sqref="A4:L4"/>
      <rowBreaks count="5" manualBreakCount="5">
        <brk id="58" max="65535" man="1"/>
        <brk id="94" max="65535" man="1"/>
        <brk id="348" max="11" man="1"/>
        <brk id="395" max="11" man="1"/>
        <brk id="442" max="11" man="1"/>
      </rowBreaks>
      <pageMargins left="0" right="0" top="0" bottom="0" header="0" footer="0"/>
      <pageSetup scale="97" orientation="landscape" r:id="rId1"/>
      <headerFooter alignWithMargins="0"/>
    </customSheetView>
    <customSheetView guid="{803B97A9-0AF5-4FA4-9F0C-810C2BEAFCD3}" showPageBreaks="1" showGridLines="0" showRuler="0">
      <pane ySplit="3" topLeftCell="A142" activePane="bottomLeft" state="frozen"/>
      <selection pane="bottomLeft" activeCell="B243" sqref="B243"/>
      <rowBreaks count="6" manualBreakCount="6">
        <brk id="41" max="16383" man="1"/>
        <brk id="58" max="65535" man="1"/>
        <brk id="94" max="65535" man="1"/>
        <brk id="264" max="11" man="1"/>
        <brk id="306" max="11" man="1"/>
        <brk id="349" max="16383" man="1"/>
      </rowBreaks>
      <pageMargins left="0" right="0" top="0" bottom="0" header="0" footer="0"/>
      <pageSetup orientation="landscape" r:id="rId2"/>
      <headerFooter alignWithMargins="0"/>
    </customSheetView>
    <customSheetView guid="{5AE94949-FC73-44C2-96F8-94154186EF22}" showPageBreaks="1" showGridLines="0" showRuler="0">
      <pane ySplit="3" topLeftCell="A4" activePane="bottomLeft" state="frozen"/>
      <selection pane="bottomLeft" sqref="A1:IV65536"/>
      <rowBreaks count="5" manualBreakCount="5">
        <brk id="41" max="16383" man="1"/>
        <brk id="58" max="65535" man="1"/>
        <brk id="94" max="65535" man="1"/>
        <brk id="248" max="11" man="1"/>
        <brk id="286" max="11" man="1"/>
      </rowBreaks>
      <pageMargins left="0" right="0" top="0" bottom="0" header="0" footer="0"/>
      <pageSetup orientation="landscape" r:id="rId3"/>
      <headerFooter alignWithMargins="0"/>
    </customSheetView>
    <customSheetView guid="{CD5E8C7E-750A-46DA-942B-F5133C1E4099}" showPageBreaks="1" showGridLines="0" showRuler="0">
      <pane ySplit="3" topLeftCell="A10" activePane="bottomLeft" state="frozen"/>
      <selection pane="bottomLeft" activeCell="A52" sqref="A52"/>
      <rowBreaks count="6" manualBreakCount="6">
        <brk id="41" max="16383" man="1"/>
        <brk id="58" max="65535" man="1"/>
        <brk id="94" max="65535" man="1"/>
        <brk id="264" max="11" man="1"/>
        <brk id="306" max="11" man="1"/>
        <brk id="349" max="16383" man="1"/>
      </rowBreaks>
      <pageMargins left="0" right="0" top="0" bottom="0" header="0" footer="0"/>
      <pageSetup orientation="landscape" r:id="rId4"/>
      <headerFooter alignWithMargins="0"/>
    </customSheetView>
    <customSheetView guid="{BBF7E6D9-D6DC-4A8E-B6D8-078D86A9ABA9}" showPageBreaks="1" showGridLines="0" showRuler="0">
      <pane ySplit="3" topLeftCell="A10" activePane="bottomLeft" state="frozen"/>
      <selection pane="bottomLeft" activeCell="A52" sqref="A52"/>
      <rowBreaks count="6" manualBreakCount="6">
        <brk id="41" max="16383" man="1"/>
        <brk id="58" max="65535" man="1"/>
        <brk id="94" max="65535" man="1"/>
        <brk id="264" max="11" man="1"/>
        <brk id="306" max="11" man="1"/>
        <brk id="349" max="16383" man="1"/>
      </rowBreaks>
      <pageMargins left="0" right="0" top="0" bottom="0" header="0" footer="0"/>
      <pageSetup orientation="landscape" r:id="rId5"/>
      <headerFooter alignWithMargins="0"/>
    </customSheetView>
    <customSheetView guid="{622B48C2-7B56-4B1F-A7B4-4660CCA8C989}" showPageBreaks="1" showGridLines="0" printArea="1" showRuler="0">
      <pane ySplit="3" topLeftCell="A279" activePane="bottomLeft" state="frozen"/>
      <selection pane="bottomLeft" activeCell="A299" sqref="A299:IV302"/>
      <rowBreaks count="4" manualBreakCount="4">
        <brk id="58" max="65535" man="1"/>
        <brk id="94" max="65535" man="1"/>
        <brk id="239" max="11" man="1"/>
        <brk id="274" max="11" man="1"/>
      </rowBreaks>
      <pageMargins left="0" right="0" top="0" bottom="0" header="0" footer="0"/>
      <pageSetup orientation="landscape" r:id="rId6"/>
      <headerFooter alignWithMargins="0"/>
    </customSheetView>
    <customSheetView guid="{1BB9C890-5E21-46C2-BAFE-D361E72979A8}" showPageBreaks="1" showGridLines="0" printArea="1" showRuler="0">
      <pane ySplit="3" topLeftCell="A268" activePane="bottomLeft" state="frozen"/>
      <selection pane="bottomLeft" activeCell="B292" sqref="B292:L293"/>
      <rowBreaks count="6" manualBreakCount="6">
        <brk id="58" max="65535" man="1"/>
        <brk id="94" max="65535" man="1"/>
        <brk id="245" max="11" man="1"/>
        <brk id="247" max="11" man="1"/>
        <brk id="288" max="11" man="1"/>
        <brk id="290" max="11" man="1"/>
      </rowBreaks>
      <pageMargins left="0" right="0" top="0" bottom="0" header="0" footer="0"/>
      <pageSetup orientation="landscape" r:id="rId7"/>
      <headerFooter alignWithMargins="0"/>
    </customSheetView>
    <customSheetView guid="{CBDD6A68-2B40-41C7-BE8F-235A878832D4}" showGridLines="0" showRuler="0">
      <pane ySplit="3" topLeftCell="A268" activePane="bottomLeft" state="frozen"/>
      <selection pane="bottomLeft" activeCell="B292" sqref="B292:L293"/>
      <rowBreaks count="4" manualBreakCount="4">
        <brk id="58" max="65535" man="1"/>
        <brk id="94" max="65535" man="1"/>
        <brk id="247" max="11" man="1"/>
        <brk id="290" max="11" man="1"/>
      </rowBreaks>
      <pageMargins left="0" right="0" top="0" bottom="0" header="0" footer="0"/>
      <pageSetup orientation="landscape" r:id="rId8"/>
      <headerFooter alignWithMargins="0"/>
    </customSheetView>
    <customSheetView guid="{4E64E44E-C413-40AC-A3E9-46A65E2E50C1}" showPageBreaks="1" showGridLines="0" printArea="1" showRuler="0">
      <pane ySplit="3" topLeftCell="A4" activePane="bottomLeft" state="frozen"/>
      <selection pane="bottomLeft" sqref="A1:IV65536"/>
      <rowBreaks count="4" manualBreakCount="4">
        <brk id="58" max="65535" man="1"/>
        <brk id="94" max="65535" man="1"/>
        <brk id="248" max="11" man="1"/>
        <brk id="286" max="11" man="1"/>
      </rowBreaks>
      <pageMargins left="0" right="0" top="0" bottom="0" header="0" footer="0"/>
      <pageSetup orientation="landscape" r:id="rId9"/>
      <headerFooter alignWithMargins="0"/>
    </customSheetView>
    <customSheetView guid="{5AF37BD3-DE11-4EB0-B468-40F0C613EAAC}" showPageBreaks="1" showGridLines="0" showRuler="0">
      <pane ySplit="3" topLeftCell="A136" activePane="bottomLeft" state="frozen"/>
      <selection pane="bottomLeft" activeCell="B3" sqref="B3:L3"/>
      <rowBreaks count="9" manualBreakCount="9">
        <brk id="44" max="16383" man="1"/>
        <brk id="58" max="65535" man="1"/>
        <brk id="94" max="65535" man="1"/>
        <brk id="138" max="16383" man="1"/>
        <brk id="182" max="16383" man="1"/>
        <brk id="226" max="16383" man="1"/>
        <brk id="227" max="16383" man="1"/>
        <brk id="248" max="11" man="1"/>
        <brk id="286" max="11" man="1"/>
      </rowBreaks>
      <pageMargins left="0" right="0" top="0" bottom="0" header="0" footer="0"/>
      <pageSetup orientation="landscape" r:id="rId10"/>
      <headerFooter alignWithMargins="0"/>
    </customSheetView>
    <customSheetView guid="{8B1E0859-77EF-4DDB-A81F-104DBA348B31}" showPageBreaks="1" showGridLines="0" printArea="1">
      <pane ySplit="3" topLeftCell="A340" activePane="bottomLeft" state="frozen"/>
      <selection pane="bottomLeft" activeCell="M361" sqref="A361:XFD361"/>
      <rowBreaks count="5" manualBreakCount="5">
        <brk id="58" max="65535" man="1"/>
        <brk id="94" max="65535" man="1"/>
        <brk id="272" max="11" man="1"/>
        <brk id="316" max="11" man="1"/>
        <brk id="360" max="16383" man="1"/>
      </rowBreaks>
      <pageMargins left="0" right="0" top="0" bottom="0" header="0" footer="0"/>
      <pageSetup orientation="landscape" r:id="rId11"/>
      <headerFooter alignWithMargins="0"/>
    </customSheetView>
    <customSheetView guid="{56968ECB-F4FE-477A-8A39-9E820F23F3B6}" showGridLines="0">
      <pane ySplit="3" topLeftCell="A20" activePane="bottomLeft" state="frozen"/>
      <selection pane="bottomLeft" activeCell="A4" sqref="A4:L4"/>
      <rowBreaks count="5" manualBreakCount="5">
        <brk id="58" max="65535" man="1"/>
        <brk id="94" max="65535" man="1"/>
        <brk id="304" max="11" man="1"/>
        <brk id="342" max="11" man="1"/>
        <brk id="380" max="11" man="1"/>
      </rowBreaks>
      <pageMargins left="0" right="0" top="0" bottom="0" header="0" footer="0"/>
      <pageSetup orientation="landscape" r:id="rId12"/>
      <headerFooter alignWithMargins="0"/>
    </customSheetView>
    <customSheetView guid="{951E20F6-66AF-4739-924D-9C0B166AA065}" showPageBreaks="1" showGridLines="0" showRuler="0">
      <pane ySplit="3" topLeftCell="A142" activePane="bottomLeft" state="frozen"/>
      <selection pane="bottomLeft" activeCell="B243" sqref="B243"/>
      <rowBreaks count="6" manualBreakCount="6">
        <brk id="41" max="16383" man="1"/>
        <brk id="58" max="65535" man="1"/>
        <brk id="94" max="65535" man="1"/>
        <brk id="264" max="11" man="1"/>
        <brk id="306" max="11" man="1"/>
        <brk id="349" max="16383" man="1"/>
      </rowBreaks>
      <pageMargins left="0" right="0" top="0" bottom="0" header="0" footer="0"/>
      <pageSetup orientation="landscape" r:id="rId13"/>
      <headerFooter alignWithMargins="0"/>
    </customSheetView>
  </customSheetViews>
  <mergeCells count="53">
    <mergeCell ref="A529:L529"/>
    <mergeCell ref="A327:L327"/>
    <mergeCell ref="A329:L329"/>
    <mergeCell ref="A528:L528"/>
    <mergeCell ref="A499:A500"/>
    <mergeCell ref="B499:D499"/>
    <mergeCell ref="F499:H499"/>
    <mergeCell ref="J499:L499"/>
    <mergeCell ref="A498:L498"/>
    <mergeCell ref="A524:L526"/>
    <mergeCell ref="A527:L527"/>
    <mergeCell ref="A501:L501"/>
    <mergeCell ref="A522:L522"/>
    <mergeCell ref="A523:L523"/>
    <mergeCell ref="A357:L357"/>
    <mergeCell ref="A405:A406"/>
    <mergeCell ref="A280:L280"/>
    <mergeCell ref="A474:B474"/>
    <mergeCell ref="A475:L475"/>
    <mergeCell ref="A495:B495"/>
    <mergeCell ref="A454:L454"/>
    <mergeCell ref="J358:L358"/>
    <mergeCell ref="A360:L360"/>
    <mergeCell ref="A381:L381"/>
    <mergeCell ref="A404:L404"/>
    <mergeCell ref="A451:L451"/>
    <mergeCell ref="A356:L356"/>
    <mergeCell ref="A452:A453"/>
    <mergeCell ref="B452:D452"/>
    <mergeCell ref="F452:H452"/>
    <mergeCell ref="J452:L452"/>
    <mergeCell ref="A330:L330"/>
    <mergeCell ref="A188:L188"/>
    <mergeCell ref="A234:L234"/>
    <mergeCell ref="A278:B278"/>
    <mergeCell ref="A142:L142"/>
    <mergeCell ref="A96:L96"/>
    <mergeCell ref="A232:B232"/>
    <mergeCell ref="A4:L4"/>
    <mergeCell ref="A50:L50"/>
    <mergeCell ref="A1:L1"/>
    <mergeCell ref="A2:A3"/>
    <mergeCell ref="B2:D2"/>
    <mergeCell ref="F2:H2"/>
    <mergeCell ref="J2:L2"/>
    <mergeCell ref="B405:D405"/>
    <mergeCell ref="A428:L428"/>
    <mergeCell ref="A407:L407"/>
    <mergeCell ref="A358:A359"/>
    <mergeCell ref="B358:D358"/>
    <mergeCell ref="F405:H405"/>
    <mergeCell ref="J405:L405"/>
    <mergeCell ref="F358:H358"/>
  </mergeCells>
  <phoneticPr fontId="0" type="noConversion"/>
  <pageMargins left="1" right="1" top="1" bottom="0.75" header="0.5" footer="0.5"/>
  <pageSetup scale="96" fitToHeight="0" orientation="landscape" r:id="rId14"/>
  <headerFooter alignWithMargins="0"/>
  <rowBreaks count="5" manualBreakCount="5">
    <brk id="58" max="65535" man="1"/>
    <brk id="94" max="65535" man="1"/>
    <brk id="402" max="11" man="1"/>
    <brk id="449" max="11" man="1"/>
    <brk id="496" max="11" man="1"/>
  </rowBreaks>
  <legacyDrawing r:id="rId1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4"/>
  <dimension ref="A1:L293"/>
  <sheetViews>
    <sheetView showGridLines="0" zoomScaleNormal="100" zoomScaleSheetLayoutView="100" workbookViewId="0">
      <pane ySplit="4" topLeftCell="A167" activePane="bottomLeft" state="frozen"/>
      <selection activeCell="J81" sqref="J81"/>
      <selection pane="bottomLeft" activeCell="J81" sqref="J81"/>
    </sheetView>
  </sheetViews>
  <sheetFormatPr defaultColWidth="9.1796875" defaultRowHeight="12" customHeight="1" x14ac:dyDescent="0.2"/>
  <cols>
    <col min="1" max="1" width="8.453125" style="366" customWidth="1"/>
    <col min="2" max="2" width="11.54296875" style="391" customWidth="1"/>
    <col min="3" max="3" width="11.1796875" style="391" customWidth="1"/>
    <col min="4" max="4" width="10.54296875" style="391" customWidth="1"/>
    <col min="5" max="5" width="1.7265625" style="391" customWidth="1"/>
    <col min="6" max="6" width="9.7265625" style="391" customWidth="1"/>
    <col min="7" max="7" width="11.1796875" style="391" customWidth="1"/>
    <col min="8" max="8" width="10.1796875" style="391" customWidth="1"/>
    <col min="9" max="9" width="1.7265625" style="391" customWidth="1"/>
    <col min="10" max="10" width="9.7265625" style="391" customWidth="1"/>
    <col min="11" max="11" width="10.453125" style="391" bestFit="1" customWidth="1"/>
    <col min="12" max="12" width="10.26953125" style="391" customWidth="1"/>
    <col min="13" max="16384" width="9.1796875" style="288"/>
  </cols>
  <sheetData>
    <row r="1" spans="1:12" ht="12" customHeight="1" x14ac:dyDescent="0.2">
      <c r="A1" s="1072" t="s">
        <v>896</v>
      </c>
      <c r="B1" s="1073"/>
      <c r="C1" s="1073"/>
      <c r="D1" s="1073"/>
      <c r="E1" s="1073"/>
      <c r="F1" s="1073"/>
      <c r="G1" s="1073"/>
      <c r="H1" s="1073"/>
      <c r="I1" s="1073"/>
      <c r="J1" s="1073"/>
      <c r="K1" s="1073"/>
      <c r="L1" s="1073"/>
    </row>
    <row r="2" spans="1:12" ht="12" customHeight="1" x14ac:dyDescent="0.2">
      <c r="A2" s="1074"/>
      <c r="B2" s="1074"/>
      <c r="C2" s="1074"/>
      <c r="D2" s="1074"/>
      <c r="E2" s="1074"/>
      <c r="F2" s="1074"/>
      <c r="G2" s="1074"/>
      <c r="H2" s="1074"/>
      <c r="I2" s="1074"/>
      <c r="J2" s="1074"/>
      <c r="K2" s="1074"/>
      <c r="L2" s="1074"/>
    </row>
    <row r="3" spans="1:12" ht="12" customHeight="1" x14ac:dyDescent="0.2">
      <c r="A3" s="1078" t="s">
        <v>897</v>
      </c>
      <c r="B3" s="1075" t="s">
        <v>847</v>
      </c>
      <c r="C3" s="1075"/>
      <c r="D3" s="1075"/>
      <c r="E3" s="844"/>
      <c r="F3" s="1075" t="s">
        <v>111</v>
      </c>
      <c r="G3" s="1075"/>
      <c r="H3" s="1075"/>
      <c r="I3" s="844"/>
      <c r="J3" s="1075" t="s">
        <v>848</v>
      </c>
      <c r="K3" s="1075"/>
      <c r="L3" s="1075"/>
    </row>
    <row r="4" spans="1:12" ht="19.5" customHeight="1" x14ac:dyDescent="0.2">
      <c r="A4" s="1079"/>
      <c r="B4" s="684" t="s">
        <v>868</v>
      </c>
      <c r="C4" s="684" t="s">
        <v>120</v>
      </c>
      <c r="D4" s="684" t="s">
        <v>115</v>
      </c>
      <c r="E4" s="684"/>
      <c r="F4" s="684" t="s">
        <v>868</v>
      </c>
      <c r="G4" s="684" t="s">
        <v>120</v>
      </c>
      <c r="H4" s="684" t="s">
        <v>115</v>
      </c>
      <c r="I4" s="684"/>
      <c r="J4" s="684" t="s">
        <v>868</v>
      </c>
      <c r="K4" s="684" t="s">
        <v>120</v>
      </c>
      <c r="L4" s="684" t="s">
        <v>115</v>
      </c>
    </row>
    <row r="5" spans="1:12" ht="13.5" customHeight="1" x14ac:dyDescent="0.2">
      <c r="A5" s="1076" t="s">
        <v>849</v>
      </c>
      <c r="B5" s="1076"/>
      <c r="C5" s="1076"/>
      <c r="D5" s="1076"/>
      <c r="E5" s="1076"/>
      <c r="F5" s="1076"/>
      <c r="G5" s="1076"/>
      <c r="H5" s="1076"/>
      <c r="I5" s="1076"/>
      <c r="J5" s="1076"/>
      <c r="K5" s="1076"/>
      <c r="L5" s="1076"/>
    </row>
    <row r="6" spans="1:12" ht="11.25" customHeight="1" x14ac:dyDescent="0.2">
      <c r="A6" s="366">
        <v>1981</v>
      </c>
      <c r="B6" s="382">
        <v>0</v>
      </c>
      <c r="C6" s="382">
        <v>1051</v>
      </c>
      <c r="D6" s="382">
        <v>1051</v>
      </c>
      <c r="E6" s="386"/>
      <c r="F6" s="386">
        <v>0</v>
      </c>
      <c r="G6" s="386">
        <v>3100</v>
      </c>
      <c r="H6" s="386">
        <v>3100</v>
      </c>
      <c r="I6" s="383"/>
      <c r="J6" s="386">
        <v>0</v>
      </c>
      <c r="K6" s="386">
        <v>4151</v>
      </c>
      <c r="L6" s="386">
        <v>4151</v>
      </c>
    </row>
    <row r="7" spans="1:12" ht="11.25" customHeight="1" x14ac:dyDescent="0.2">
      <c r="A7" s="366">
        <v>1983</v>
      </c>
      <c r="B7" s="382">
        <v>0</v>
      </c>
      <c r="C7" s="382">
        <v>156</v>
      </c>
      <c r="D7" s="382">
        <v>156</v>
      </c>
      <c r="E7" s="386"/>
      <c r="F7" s="386">
        <v>0</v>
      </c>
      <c r="G7" s="386">
        <v>5088</v>
      </c>
      <c r="H7" s="386">
        <v>5088</v>
      </c>
      <c r="I7" s="383"/>
      <c r="J7" s="386">
        <v>0</v>
      </c>
      <c r="K7" s="386">
        <v>5244</v>
      </c>
      <c r="L7" s="386">
        <v>5244</v>
      </c>
    </row>
    <row r="8" spans="1:12" ht="11.25" customHeight="1" x14ac:dyDescent="0.2">
      <c r="A8" s="366">
        <v>1985</v>
      </c>
      <c r="B8" s="382">
        <v>0</v>
      </c>
      <c r="C8" s="382">
        <v>62</v>
      </c>
      <c r="D8" s="382">
        <v>62</v>
      </c>
      <c r="E8" s="386"/>
      <c r="F8" s="386">
        <v>0</v>
      </c>
      <c r="G8" s="386">
        <v>4830</v>
      </c>
      <c r="H8" s="386">
        <v>4830</v>
      </c>
      <c r="I8" s="383"/>
      <c r="J8" s="386">
        <v>0</v>
      </c>
      <c r="K8" s="386">
        <v>4892</v>
      </c>
      <c r="L8" s="386">
        <v>4892</v>
      </c>
    </row>
    <row r="9" spans="1:12" ht="11.25" customHeight="1" x14ac:dyDescent="0.2">
      <c r="A9" s="366">
        <v>1987</v>
      </c>
      <c r="B9" s="382">
        <v>4</v>
      </c>
      <c r="C9" s="382">
        <v>161</v>
      </c>
      <c r="D9" s="382">
        <v>165</v>
      </c>
      <c r="E9" s="386"/>
      <c r="F9" s="386">
        <v>47</v>
      </c>
      <c r="G9" s="386">
        <v>1956</v>
      </c>
      <c r="H9" s="386">
        <v>2003</v>
      </c>
      <c r="I9" s="383"/>
      <c r="J9" s="386">
        <v>50</v>
      </c>
      <c r="K9" s="386">
        <v>2118</v>
      </c>
      <c r="L9" s="386">
        <v>2168</v>
      </c>
    </row>
    <row r="10" spans="1:12" ht="11.25" customHeight="1" x14ac:dyDescent="0.2">
      <c r="A10" s="366">
        <v>1989</v>
      </c>
      <c r="B10" s="382">
        <v>0</v>
      </c>
      <c r="C10" s="382">
        <v>1103</v>
      </c>
      <c r="D10" s="382">
        <v>1103</v>
      </c>
      <c r="E10" s="386"/>
      <c r="F10" s="386">
        <v>0</v>
      </c>
      <c r="G10" s="386">
        <v>10903</v>
      </c>
      <c r="H10" s="386">
        <v>10903</v>
      </c>
      <c r="I10" s="383"/>
      <c r="J10" s="386">
        <v>0</v>
      </c>
      <c r="K10" s="386">
        <v>11999</v>
      </c>
      <c r="L10" s="386">
        <v>12006</v>
      </c>
    </row>
    <row r="11" spans="1:12" ht="11.25" customHeight="1" x14ac:dyDescent="0.2">
      <c r="A11" s="366">
        <v>1991</v>
      </c>
      <c r="B11" s="382">
        <v>0</v>
      </c>
      <c r="C11" s="382">
        <v>1196</v>
      </c>
      <c r="D11" s="382">
        <v>1196</v>
      </c>
      <c r="E11" s="386"/>
      <c r="F11" s="386">
        <v>0</v>
      </c>
      <c r="G11" s="386">
        <v>9896</v>
      </c>
      <c r="H11" s="386">
        <v>9896</v>
      </c>
      <c r="I11" s="383"/>
      <c r="J11" s="386">
        <v>0</v>
      </c>
      <c r="K11" s="386">
        <v>11092</v>
      </c>
      <c r="L11" s="386">
        <v>11092</v>
      </c>
    </row>
    <row r="12" spans="1:12" ht="11.25" customHeight="1" x14ac:dyDescent="0.2">
      <c r="A12" s="366">
        <v>1993</v>
      </c>
      <c r="B12" s="382">
        <v>0</v>
      </c>
      <c r="C12" s="382">
        <v>97</v>
      </c>
      <c r="D12" s="382">
        <v>97</v>
      </c>
      <c r="E12" s="386"/>
      <c r="F12" s="386">
        <v>0</v>
      </c>
      <c r="G12" s="386">
        <v>1696</v>
      </c>
      <c r="H12" s="386">
        <v>1696</v>
      </c>
      <c r="I12" s="383"/>
      <c r="J12" s="386">
        <v>0</v>
      </c>
      <c r="K12" s="386">
        <v>1793</v>
      </c>
      <c r="L12" s="386">
        <v>1793</v>
      </c>
    </row>
    <row r="13" spans="1:12" ht="11.25" customHeight="1" x14ac:dyDescent="0.2">
      <c r="A13" s="366">
        <v>1995</v>
      </c>
      <c r="B13" s="382">
        <v>3</v>
      </c>
      <c r="C13" s="382">
        <v>265</v>
      </c>
      <c r="D13" s="382">
        <v>268</v>
      </c>
      <c r="E13" s="386"/>
      <c r="F13" s="386">
        <v>100</v>
      </c>
      <c r="G13" s="386">
        <v>8254</v>
      </c>
      <c r="H13" s="386">
        <v>8354</v>
      </c>
      <c r="I13" s="383"/>
      <c r="J13" s="386">
        <v>103</v>
      </c>
      <c r="K13" s="386">
        <v>8519</v>
      </c>
      <c r="L13" s="386">
        <v>8622</v>
      </c>
    </row>
    <row r="14" spans="1:12" ht="11.25" customHeight="1" x14ac:dyDescent="0.2">
      <c r="A14" s="366">
        <v>1997</v>
      </c>
      <c r="B14" s="382">
        <v>7</v>
      </c>
      <c r="C14" s="382">
        <v>525</v>
      </c>
      <c r="D14" s="382">
        <v>532</v>
      </c>
      <c r="E14" s="386"/>
      <c r="F14" s="386">
        <v>71</v>
      </c>
      <c r="G14" s="386">
        <v>4953</v>
      </c>
      <c r="H14" s="386">
        <v>5024</v>
      </c>
      <c r="I14" s="383"/>
      <c r="J14" s="386">
        <v>78</v>
      </c>
      <c r="K14" s="386">
        <v>5478</v>
      </c>
      <c r="L14" s="386">
        <v>5556</v>
      </c>
    </row>
    <row r="15" spans="1:12" ht="11.25" customHeight="1" x14ac:dyDescent="0.2">
      <c r="A15" s="366">
        <v>1999</v>
      </c>
      <c r="B15" s="382">
        <v>0</v>
      </c>
      <c r="C15" s="382">
        <v>46</v>
      </c>
      <c r="D15" s="382">
        <v>46</v>
      </c>
      <c r="E15" s="386"/>
      <c r="F15" s="386">
        <v>0</v>
      </c>
      <c r="G15" s="386">
        <v>7307</v>
      </c>
      <c r="H15" s="386">
        <v>7307</v>
      </c>
      <c r="I15" s="383"/>
      <c r="J15" s="386">
        <v>0</v>
      </c>
      <c r="K15" s="386">
        <v>7353</v>
      </c>
      <c r="L15" s="386">
        <v>7353</v>
      </c>
    </row>
    <row r="16" spans="1:12" ht="11.25" customHeight="1" x14ac:dyDescent="0.2">
      <c r="A16" s="366">
        <v>2001</v>
      </c>
      <c r="B16" s="382">
        <v>4</v>
      </c>
      <c r="C16" s="382">
        <v>718</v>
      </c>
      <c r="D16" s="382">
        <v>722</v>
      </c>
      <c r="E16" s="386"/>
      <c r="F16" s="386">
        <v>470</v>
      </c>
      <c r="G16" s="386">
        <v>80950</v>
      </c>
      <c r="H16" s="386">
        <v>81420</v>
      </c>
      <c r="I16" s="383"/>
      <c r="J16" s="386">
        <v>474</v>
      </c>
      <c r="K16" s="386">
        <v>81668</v>
      </c>
      <c r="L16" s="386">
        <v>82142</v>
      </c>
    </row>
    <row r="17" spans="1:12" ht="11.25" customHeight="1" x14ac:dyDescent="0.2">
      <c r="A17" s="366">
        <v>2003</v>
      </c>
      <c r="B17" s="382">
        <v>0</v>
      </c>
      <c r="C17" s="382">
        <v>346</v>
      </c>
      <c r="D17" s="382">
        <v>346</v>
      </c>
      <c r="E17" s="386"/>
      <c r="F17" s="386">
        <v>0</v>
      </c>
      <c r="G17" s="386">
        <v>15149</v>
      </c>
      <c r="H17" s="386">
        <v>15149</v>
      </c>
      <c r="I17" s="383"/>
      <c r="J17" s="386">
        <v>0</v>
      </c>
      <c r="K17" s="386">
        <v>15495</v>
      </c>
      <c r="L17" s="386">
        <v>15495</v>
      </c>
    </row>
    <row r="18" spans="1:12" ht="11.25" customHeight="1" x14ac:dyDescent="0.2">
      <c r="A18" s="366">
        <v>2005</v>
      </c>
      <c r="B18" s="382">
        <v>0</v>
      </c>
      <c r="C18" s="382">
        <v>103</v>
      </c>
      <c r="D18" s="382">
        <v>103</v>
      </c>
      <c r="E18" s="386"/>
      <c r="F18" s="386">
        <v>0</v>
      </c>
      <c r="G18" s="386">
        <v>8669</v>
      </c>
      <c r="H18" s="386">
        <v>8669</v>
      </c>
      <c r="I18" s="383"/>
      <c r="J18" s="386">
        <v>0</v>
      </c>
      <c r="K18" s="386">
        <v>8772</v>
      </c>
      <c r="L18" s="386">
        <v>8772</v>
      </c>
    </row>
    <row r="19" spans="1:12" ht="11.25" customHeight="1" x14ac:dyDescent="0.2">
      <c r="A19" s="366">
        <v>2007</v>
      </c>
      <c r="B19" s="382">
        <v>0</v>
      </c>
      <c r="C19" s="382">
        <v>131</v>
      </c>
      <c r="D19" s="382">
        <v>131</v>
      </c>
      <c r="E19" s="386"/>
      <c r="F19" s="382">
        <v>0</v>
      </c>
      <c r="G19" s="382">
        <v>6252</v>
      </c>
      <c r="H19" s="386">
        <v>6252</v>
      </c>
      <c r="I19" s="383"/>
      <c r="J19" s="382">
        <v>0</v>
      </c>
      <c r="K19" s="382">
        <v>6383</v>
      </c>
      <c r="L19" s="386">
        <v>6383</v>
      </c>
    </row>
    <row r="20" spans="1:12" ht="11.25" customHeight="1" x14ac:dyDescent="0.2">
      <c r="A20" s="366">
        <v>2009</v>
      </c>
      <c r="B20" s="382">
        <v>0</v>
      </c>
      <c r="C20" s="382">
        <v>2684</v>
      </c>
      <c r="D20" s="382">
        <v>2684</v>
      </c>
      <c r="E20" s="386"/>
      <c r="F20" s="382">
        <v>0</v>
      </c>
      <c r="G20" s="382">
        <v>41534</v>
      </c>
      <c r="H20" s="386">
        <v>41534</v>
      </c>
      <c r="I20" s="383"/>
      <c r="J20" s="382">
        <v>0</v>
      </c>
      <c r="K20" s="382">
        <v>44218</v>
      </c>
      <c r="L20" s="386">
        <v>44218</v>
      </c>
    </row>
    <row r="21" spans="1:12" ht="11.25" customHeight="1" x14ac:dyDescent="0.2">
      <c r="A21" s="366">
        <v>2011</v>
      </c>
      <c r="B21" s="382">
        <v>0</v>
      </c>
      <c r="C21" s="382">
        <v>2013</v>
      </c>
      <c r="D21" s="382">
        <v>2013</v>
      </c>
      <c r="E21" s="386"/>
      <c r="F21" s="382">
        <v>0</v>
      </c>
      <c r="G21" s="382">
        <v>27616</v>
      </c>
      <c r="H21" s="386">
        <v>27616</v>
      </c>
      <c r="I21" s="383"/>
      <c r="J21" s="382">
        <v>0</v>
      </c>
      <c r="K21" s="382">
        <v>29629</v>
      </c>
      <c r="L21" s="386">
        <v>29629</v>
      </c>
    </row>
    <row r="22" spans="1:12" ht="11.25" customHeight="1" x14ac:dyDescent="0.2">
      <c r="A22" s="366">
        <v>2013</v>
      </c>
      <c r="B22" s="382">
        <v>8</v>
      </c>
      <c r="C22" s="382">
        <v>20597</v>
      </c>
      <c r="D22" s="382">
        <v>20605</v>
      </c>
      <c r="E22" s="386"/>
      <c r="F22" s="382">
        <v>157</v>
      </c>
      <c r="G22" s="382">
        <v>409958.66666666669</v>
      </c>
      <c r="H22" s="386">
        <v>410115.66666666669</v>
      </c>
      <c r="I22" s="383"/>
      <c r="J22" s="382">
        <v>165</v>
      </c>
      <c r="K22" s="382">
        <v>430555.66666666669</v>
      </c>
      <c r="L22" s="386">
        <v>430720.66666666669</v>
      </c>
    </row>
    <row r="23" spans="1:12" ht="11.25" customHeight="1" x14ac:dyDescent="0.2">
      <c r="A23" s="366">
        <v>2015</v>
      </c>
      <c r="B23" s="382">
        <v>0</v>
      </c>
      <c r="C23" s="382">
        <v>18485</v>
      </c>
      <c r="D23" s="382">
        <v>18485</v>
      </c>
      <c r="E23" s="382"/>
      <c r="F23" s="382">
        <v>0</v>
      </c>
      <c r="G23" s="382">
        <v>337724</v>
      </c>
      <c r="H23" s="382">
        <v>337724</v>
      </c>
      <c r="I23" s="382"/>
      <c r="J23" s="382">
        <v>0</v>
      </c>
      <c r="K23" s="382">
        <v>356209</v>
      </c>
      <c r="L23" s="382">
        <v>356209</v>
      </c>
    </row>
    <row r="24" spans="1:12" ht="11.25" customHeight="1" x14ac:dyDescent="0.2">
      <c r="A24" s="366">
        <v>2017</v>
      </c>
      <c r="B24" s="382">
        <v>1</v>
      </c>
      <c r="C24" s="382">
        <v>565</v>
      </c>
      <c r="D24" s="382">
        <v>566</v>
      </c>
      <c r="E24" s="382"/>
      <c r="F24" s="382">
        <v>46</v>
      </c>
      <c r="G24" s="382">
        <v>17755</v>
      </c>
      <c r="H24" s="382">
        <v>17801</v>
      </c>
      <c r="I24" s="382"/>
      <c r="J24" s="382">
        <v>47</v>
      </c>
      <c r="K24" s="382">
        <v>18320</v>
      </c>
      <c r="L24" s="382">
        <v>18367</v>
      </c>
    </row>
    <row r="25" spans="1:12" ht="11.25" customHeight="1" x14ac:dyDescent="0.2">
      <c r="A25" s="366">
        <v>2019</v>
      </c>
      <c r="B25" s="752">
        <f t="shared" ref="B25:D25" si="0">J25-F25</f>
        <v>1</v>
      </c>
      <c r="C25" s="752">
        <f t="shared" si="0"/>
        <v>939</v>
      </c>
      <c r="D25" s="752">
        <f t="shared" si="0"/>
        <v>940</v>
      </c>
      <c r="E25" s="752" t="s">
        <v>310</v>
      </c>
      <c r="F25" s="752">
        <v>59</v>
      </c>
      <c r="G25" s="752">
        <v>48341</v>
      </c>
      <c r="H25" s="752">
        <f>F25+G25</f>
        <v>48400</v>
      </c>
      <c r="I25" s="752" t="s">
        <v>310</v>
      </c>
      <c r="J25" s="752">
        <v>60</v>
      </c>
      <c r="K25" s="752">
        <v>49280</v>
      </c>
      <c r="L25" s="752">
        <f>J25+K25</f>
        <v>49340</v>
      </c>
    </row>
    <row r="26" spans="1:12" ht="11.25" customHeight="1" x14ac:dyDescent="0.2">
      <c r="A26" s="366" t="s">
        <v>634</v>
      </c>
      <c r="B26" s="752">
        <v>0</v>
      </c>
      <c r="C26" s="752">
        <v>1940</v>
      </c>
      <c r="D26" s="752">
        <f>L26-H26</f>
        <v>1940</v>
      </c>
      <c r="E26" s="752" t="s">
        <v>310</v>
      </c>
      <c r="F26" s="752">
        <v>0</v>
      </c>
      <c r="G26" s="752">
        <v>158127</v>
      </c>
      <c r="H26" s="752">
        <f>F26+G26</f>
        <v>158127</v>
      </c>
      <c r="I26" s="752" t="s">
        <v>310</v>
      </c>
      <c r="J26" s="752">
        <v>0</v>
      </c>
      <c r="K26" s="752">
        <v>160067</v>
      </c>
      <c r="L26" s="752">
        <f>J26+K26</f>
        <v>160067</v>
      </c>
    </row>
    <row r="27" spans="1:12" ht="11.25" customHeight="1" x14ac:dyDescent="0.2">
      <c r="A27" s="366">
        <v>2023</v>
      </c>
      <c r="B27" s="752">
        <v>0</v>
      </c>
      <c r="C27" s="752" t="s">
        <v>310</v>
      </c>
      <c r="D27" s="752" t="s">
        <v>310</v>
      </c>
      <c r="E27" s="752" t="s">
        <v>310</v>
      </c>
      <c r="F27" s="752" t="s">
        <v>310</v>
      </c>
      <c r="G27" s="752" t="s">
        <v>310</v>
      </c>
      <c r="H27" s="752" t="s">
        <v>310</v>
      </c>
      <c r="I27" s="752" t="s">
        <v>310</v>
      </c>
      <c r="J27" s="752" t="s">
        <v>310</v>
      </c>
      <c r="K27" s="752" t="s">
        <v>310</v>
      </c>
      <c r="L27" s="752" t="s">
        <v>310</v>
      </c>
    </row>
    <row r="28" spans="1:12" ht="11.25" customHeight="1" x14ac:dyDescent="0.2">
      <c r="A28" s="387" t="s">
        <v>898</v>
      </c>
      <c r="B28" s="388"/>
      <c r="C28" s="388"/>
      <c r="D28" s="388"/>
      <c r="E28" s="388"/>
      <c r="F28" s="1077" t="s">
        <v>899</v>
      </c>
      <c r="G28" s="1077"/>
      <c r="H28" s="1077"/>
      <c r="I28" s="388"/>
      <c r="J28" s="388"/>
      <c r="K28" s="388"/>
      <c r="L28" s="388"/>
    </row>
    <row r="29" spans="1:12" ht="5.25" customHeight="1" x14ac:dyDescent="0.2">
      <c r="B29" s="383"/>
      <c r="C29" s="383"/>
      <c r="D29" s="383"/>
      <c r="E29" s="383"/>
      <c r="F29" s="389"/>
      <c r="G29" s="389"/>
      <c r="H29" s="389"/>
      <c r="I29" s="383"/>
      <c r="J29" s="383"/>
      <c r="K29" s="383"/>
      <c r="L29" s="383"/>
    </row>
    <row r="30" spans="1:12" ht="10.5" x14ac:dyDescent="0.2">
      <c r="A30" s="1070" t="s">
        <v>850</v>
      </c>
      <c r="B30" s="1070"/>
      <c r="C30" s="1070"/>
      <c r="D30" s="1070"/>
      <c r="E30" s="1070"/>
      <c r="F30" s="1070"/>
      <c r="G30" s="1070"/>
      <c r="H30" s="1070"/>
      <c r="I30" s="1070"/>
      <c r="J30" s="1070"/>
      <c r="K30" s="1070"/>
      <c r="L30" s="1070"/>
    </row>
    <row r="31" spans="1:12" ht="11.25" customHeight="1" x14ac:dyDescent="0.2">
      <c r="A31" s="366">
        <v>1981</v>
      </c>
      <c r="B31" s="382">
        <v>0</v>
      </c>
      <c r="C31" s="382">
        <v>20642</v>
      </c>
      <c r="D31" s="382">
        <v>20642</v>
      </c>
      <c r="E31" s="386"/>
      <c r="F31" s="386">
        <v>0</v>
      </c>
      <c r="G31" s="386">
        <v>15000</v>
      </c>
      <c r="H31" s="386">
        <v>15000</v>
      </c>
      <c r="I31" s="383"/>
      <c r="J31" s="386">
        <v>0</v>
      </c>
      <c r="K31" s="386">
        <v>35642</v>
      </c>
      <c r="L31" s="386">
        <v>35642</v>
      </c>
    </row>
    <row r="32" spans="1:12" ht="11.25" customHeight="1" x14ac:dyDescent="0.2">
      <c r="A32" s="366">
        <v>1983</v>
      </c>
      <c r="B32" s="382">
        <v>0</v>
      </c>
      <c r="C32" s="382">
        <v>13212</v>
      </c>
      <c r="D32" s="382">
        <v>13212</v>
      </c>
      <c r="E32" s="386"/>
      <c r="F32" s="386">
        <v>0</v>
      </c>
      <c r="G32" s="386">
        <v>60000</v>
      </c>
      <c r="H32" s="386">
        <v>60000</v>
      </c>
      <c r="I32" s="383"/>
      <c r="J32" s="386">
        <v>0</v>
      </c>
      <c r="K32" s="386">
        <v>73212</v>
      </c>
      <c r="L32" s="386">
        <v>73212</v>
      </c>
    </row>
    <row r="33" spans="1:12" ht="11.25" customHeight="1" x14ac:dyDescent="0.2">
      <c r="A33" s="366">
        <v>1985</v>
      </c>
      <c r="B33" s="382">
        <v>0</v>
      </c>
      <c r="C33" s="382">
        <v>6301</v>
      </c>
      <c r="D33" s="382">
        <v>6301</v>
      </c>
      <c r="E33" s="386"/>
      <c r="F33" s="386">
        <v>0</v>
      </c>
      <c r="G33" s="386">
        <v>23000</v>
      </c>
      <c r="H33" s="386">
        <v>23000</v>
      </c>
      <c r="I33" s="383"/>
      <c r="J33" s="386">
        <v>0</v>
      </c>
      <c r="K33" s="386">
        <v>29301</v>
      </c>
      <c r="L33" s="386">
        <v>29301</v>
      </c>
    </row>
    <row r="34" spans="1:12" ht="11.25" customHeight="1" x14ac:dyDescent="0.2">
      <c r="A34" s="366">
        <v>1987</v>
      </c>
      <c r="B34" s="382">
        <v>0</v>
      </c>
      <c r="C34" s="382">
        <v>5519</v>
      </c>
      <c r="D34" s="382">
        <v>5519</v>
      </c>
      <c r="E34" s="386"/>
      <c r="F34" s="386">
        <v>0</v>
      </c>
      <c r="G34" s="386">
        <v>37003</v>
      </c>
      <c r="H34" s="386">
        <v>37003</v>
      </c>
      <c r="I34" s="383"/>
      <c r="J34" s="386">
        <v>0</v>
      </c>
      <c r="K34" s="386">
        <v>42522</v>
      </c>
      <c r="L34" s="386">
        <v>42522</v>
      </c>
    </row>
    <row r="35" spans="1:12" ht="11.25" customHeight="1" x14ac:dyDescent="0.2">
      <c r="A35" s="366">
        <v>1989</v>
      </c>
      <c r="B35" s="382">
        <v>200</v>
      </c>
      <c r="C35" s="382">
        <v>26617</v>
      </c>
      <c r="D35" s="382">
        <v>26617</v>
      </c>
      <c r="E35" s="386"/>
      <c r="F35" s="386">
        <v>0</v>
      </c>
      <c r="G35" s="386">
        <v>136000</v>
      </c>
      <c r="H35" s="386">
        <v>137200</v>
      </c>
      <c r="I35" s="383"/>
      <c r="J35" s="386">
        <v>200</v>
      </c>
      <c r="K35" s="386">
        <v>162617</v>
      </c>
      <c r="L35" s="386">
        <v>16817</v>
      </c>
    </row>
    <row r="36" spans="1:12" ht="11.25" customHeight="1" x14ac:dyDescent="0.2">
      <c r="A36" s="366">
        <v>1991</v>
      </c>
      <c r="B36" s="382">
        <v>0</v>
      </c>
      <c r="C36" s="382">
        <v>22494</v>
      </c>
      <c r="D36" s="382">
        <v>22494</v>
      </c>
      <c r="E36" s="386"/>
      <c r="F36" s="386">
        <v>0</v>
      </c>
      <c r="G36" s="386">
        <v>24002</v>
      </c>
      <c r="H36" s="386">
        <v>24002</v>
      </c>
      <c r="I36" s="383"/>
      <c r="J36" s="386">
        <v>0</v>
      </c>
      <c r="K36" s="386">
        <v>46496</v>
      </c>
      <c r="L36" s="386">
        <v>46496</v>
      </c>
    </row>
    <row r="37" spans="1:12" ht="11.25" customHeight="1" x14ac:dyDescent="0.2">
      <c r="A37" s="366">
        <v>1993</v>
      </c>
      <c r="B37" s="382">
        <v>0</v>
      </c>
      <c r="C37" s="382">
        <v>4767</v>
      </c>
      <c r="D37" s="382">
        <v>4767</v>
      </c>
      <c r="E37" s="386"/>
      <c r="F37" s="386">
        <v>0</v>
      </c>
      <c r="G37" s="386">
        <v>56004</v>
      </c>
      <c r="H37" s="386">
        <v>56004</v>
      </c>
      <c r="I37" s="383"/>
      <c r="J37" s="386">
        <v>0</v>
      </c>
      <c r="K37" s="386">
        <v>60771</v>
      </c>
      <c r="L37" s="386">
        <v>60771</v>
      </c>
    </row>
    <row r="38" spans="1:12" ht="11.25" customHeight="1" x14ac:dyDescent="0.2">
      <c r="A38" s="366">
        <v>1995</v>
      </c>
      <c r="B38" s="382">
        <v>0</v>
      </c>
      <c r="C38" s="382">
        <v>14658</v>
      </c>
      <c r="D38" s="382">
        <v>14658</v>
      </c>
      <c r="E38" s="386"/>
      <c r="F38" s="386">
        <v>0</v>
      </c>
      <c r="G38" s="386">
        <v>220020</v>
      </c>
      <c r="H38" s="386">
        <v>220020</v>
      </c>
      <c r="I38" s="383"/>
      <c r="J38" s="386">
        <v>0</v>
      </c>
      <c r="K38" s="386">
        <v>234678</v>
      </c>
      <c r="L38" s="386">
        <v>634678</v>
      </c>
    </row>
    <row r="39" spans="1:12" ht="11.25" customHeight="1" x14ac:dyDescent="0.2">
      <c r="A39" s="366">
        <v>1997</v>
      </c>
      <c r="B39" s="382">
        <v>0</v>
      </c>
      <c r="C39" s="382">
        <v>4121</v>
      </c>
      <c r="D39" s="382">
        <v>4121</v>
      </c>
      <c r="E39" s="386"/>
      <c r="F39" s="386">
        <v>0</v>
      </c>
      <c r="G39" s="386">
        <v>26001</v>
      </c>
      <c r="H39" s="386">
        <v>26001</v>
      </c>
      <c r="I39" s="383"/>
      <c r="J39" s="386">
        <v>0</v>
      </c>
      <c r="K39" s="386">
        <v>30122</v>
      </c>
      <c r="L39" s="386">
        <v>30122</v>
      </c>
    </row>
    <row r="40" spans="1:12" ht="11.25" customHeight="1" x14ac:dyDescent="0.2">
      <c r="A40" s="366">
        <v>1999</v>
      </c>
      <c r="B40" s="382">
        <v>13</v>
      </c>
      <c r="C40" s="382">
        <v>2857</v>
      </c>
      <c r="D40" s="382">
        <v>2870</v>
      </c>
      <c r="E40" s="386"/>
      <c r="F40" s="386">
        <v>446</v>
      </c>
      <c r="G40" s="386">
        <v>95001</v>
      </c>
      <c r="H40" s="386">
        <v>95447</v>
      </c>
      <c r="I40" s="383"/>
      <c r="J40" s="386">
        <v>459</v>
      </c>
      <c r="K40" s="386">
        <v>97858</v>
      </c>
      <c r="L40" s="386">
        <v>98317</v>
      </c>
    </row>
    <row r="41" spans="1:12" ht="11.25" customHeight="1" x14ac:dyDescent="0.2">
      <c r="A41" s="366">
        <v>2001</v>
      </c>
      <c r="B41" s="382">
        <v>215</v>
      </c>
      <c r="C41" s="382">
        <v>14584</v>
      </c>
      <c r="D41" s="382">
        <v>14799</v>
      </c>
      <c r="E41" s="386"/>
      <c r="F41" s="386">
        <v>3714</v>
      </c>
      <c r="G41" s="386">
        <v>226001</v>
      </c>
      <c r="H41" s="386">
        <v>229715</v>
      </c>
      <c r="I41" s="383"/>
      <c r="J41" s="386">
        <v>3929</v>
      </c>
      <c r="K41" s="386">
        <v>240585</v>
      </c>
      <c r="L41" s="386">
        <v>244514</v>
      </c>
    </row>
    <row r="42" spans="1:12" ht="11.25" customHeight="1" x14ac:dyDescent="0.2">
      <c r="A42" s="366">
        <v>2003</v>
      </c>
      <c r="B42" s="382">
        <v>304</v>
      </c>
      <c r="C42" s="382">
        <v>3177</v>
      </c>
      <c r="D42" s="382">
        <v>3481</v>
      </c>
      <c r="E42" s="386"/>
      <c r="F42" s="386">
        <v>7264</v>
      </c>
      <c r="G42" s="386">
        <v>51012</v>
      </c>
      <c r="H42" s="386">
        <v>58276</v>
      </c>
      <c r="I42" s="383"/>
      <c r="J42" s="386">
        <v>7568</v>
      </c>
      <c r="K42" s="386">
        <v>54189</v>
      </c>
      <c r="L42" s="386">
        <v>61757</v>
      </c>
    </row>
    <row r="43" spans="1:12" ht="11.25" customHeight="1" x14ac:dyDescent="0.2">
      <c r="A43" s="366">
        <v>2005</v>
      </c>
      <c r="B43" s="382">
        <v>589</v>
      </c>
      <c r="C43" s="382">
        <v>2095</v>
      </c>
      <c r="D43" s="382">
        <v>2684</v>
      </c>
      <c r="E43" s="386"/>
      <c r="F43" s="386">
        <v>1791</v>
      </c>
      <c r="G43" s="386">
        <v>3719</v>
      </c>
      <c r="H43" s="386">
        <v>5510</v>
      </c>
      <c r="I43" s="383"/>
      <c r="J43" s="386">
        <v>2380</v>
      </c>
      <c r="K43" s="386">
        <v>5814</v>
      </c>
      <c r="L43" s="386">
        <v>8194</v>
      </c>
    </row>
    <row r="44" spans="1:12" ht="11.25" customHeight="1" x14ac:dyDescent="0.2">
      <c r="A44" s="366">
        <v>2007</v>
      </c>
      <c r="B44" s="382">
        <v>15</v>
      </c>
      <c r="C44" s="382">
        <v>1006</v>
      </c>
      <c r="D44" s="382">
        <v>1021</v>
      </c>
      <c r="E44" s="386"/>
      <c r="F44" s="382">
        <v>276</v>
      </c>
      <c r="G44" s="382">
        <v>9302</v>
      </c>
      <c r="H44" s="386">
        <v>9578</v>
      </c>
      <c r="I44" s="383"/>
      <c r="J44" s="382">
        <v>291</v>
      </c>
      <c r="K44" s="382">
        <v>10308</v>
      </c>
      <c r="L44" s="386">
        <v>10599</v>
      </c>
    </row>
    <row r="45" spans="1:12" ht="11.25" customHeight="1" x14ac:dyDescent="0.2">
      <c r="A45" s="366">
        <v>2009</v>
      </c>
      <c r="B45" s="382">
        <v>248</v>
      </c>
      <c r="C45" s="382">
        <v>6229</v>
      </c>
      <c r="D45" s="382">
        <v>6477</v>
      </c>
      <c r="E45" s="386"/>
      <c r="F45" s="382">
        <v>2097</v>
      </c>
      <c r="G45" s="382">
        <v>45120</v>
      </c>
      <c r="H45" s="386">
        <v>47217</v>
      </c>
      <c r="I45" s="383"/>
      <c r="J45" s="382">
        <v>2345</v>
      </c>
      <c r="K45" s="382">
        <v>51349</v>
      </c>
      <c r="L45" s="386">
        <v>53694</v>
      </c>
    </row>
    <row r="46" spans="1:12" ht="11.25" customHeight="1" x14ac:dyDescent="0.2">
      <c r="A46" s="366">
        <v>2011</v>
      </c>
      <c r="B46" s="382">
        <v>49</v>
      </c>
      <c r="C46" s="382">
        <v>12483</v>
      </c>
      <c r="D46" s="382">
        <v>12532</v>
      </c>
      <c r="E46" s="386"/>
      <c r="F46" s="382">
        <v>285</v>
      </c>
      <c r="G46" s="382">
        <v>53852</v>
      </c>
      <c r="H46" s="386">
        <v>54137</v>
      </c>
      <c r="I46" s="383"/>
      <c r="J46" s="382">
        <v>334</v>
      </c>
      <c r="K46" s="382">
        <v>66335</v>
      </c>
      <c r="L46" s="386">
        <v>66669</v>
      </c>
    </row>
    <row r="47" spans="1:12" ht="11.25" customHeight="1" x14ac:dyDescent="0.2">
      <c r="A47" s="366">
        <v>2013</v>
      </c>
      <c r="B47" s="382">
        <v>61</v>
      </c>
      <c r="C47" s="382">
        <v>103864</v>
      </c>
      <c r="D47" s="382">
        <v>103925</v>
      </c>
      <c r="E47" s="386"/>
      <c r="F47" s="382">
        <v>284</v>
      </c>
      <c r="G47" s="382">
        <v>224002</v>
      </c>
      <c r="H47" s="386">
        <v>224286</v>
      </c>
      <c r="I47" s="383"/>
      <c r="J47" s="382">
        <v>345</v>
      </c>
      <c r="K47" s="382">
        <v>327866</v>
      </c>
      <c r="L47" s="386">
        <v>328211</v>
      </c>
    </row>
    <row r="48" spans="1:12" ht="11.25" customHeight="1" x14ac:dyDescent="0.2">
      <c r="A48" s="366">
        <v>2015</v>
      </c>
      <c r="B48" s="382">
        <v>25</v>
      </c>
      <c r="C48" s="382">
        <v>88620</v>
      </c>
      <c r="D48" s="382">
        <v>88645</v>
      </c>
      <c r="E48" s="382"/>
      <c r="F48" s="382">
        <v>90</v>
      </c>
      <c r="G48" s="382">
        <v>247358</v>
      </c>
      <c r="H48" s="382">
        <v>247448</v>
      </c>
      <c r="I48" s="382"/>
      <c r="J48" s="382">
        <v>115</v>
      </c>
      <c r="K48" s="382">
        <v>335978</v>
      </c>
      <c r="L48" s="382">
        <v>336093</v>
      </c>
    </row>
    <row r="49" spans="1:12" ht="11.25" customHeight="1" x14ac:dyDescent="0.2">
      <c r="A49" s="366">
        <v>2017</v>
      </c>
      <c r="B49" s="382">
        <v>0</v>
      </c>
      <c r="C49" s="382">
        <v>11445</v>
      </c>
      <c r="D49" s="382">
        <v>11445</v>
      </c>
      <c r="E49" s="382"/>
      <c r="F49" s="382">
        <v>0</v>
      </c>
      <c r="G49" s="382">
        <v>24012</v>
      </c>
      <c r="H49" s="382">
        <v>24012</v>
      </c>
      <c r="I49" s="382"/>
      <c r="J49" s="382">
        <v>0</v>
      </c>
      <c r="K49" s="382">
        <v>35457</v>
      </c>
      <c r="L49" s="382">
        <v>35457</v>
      </c>
    </row>
    <row r="50" spans="1:12" ht="11.25" customHeight="1" x14ac:dyDescent="0.2">
      <c r="A50" s="366">
        <v>2019</v>
      </c>
      <c r="B50" s="752">
        <f t="shared" ref="B50:D50" si="1">J50-F50</f>
        <v>0</v>
      </c>
      <c r="C50" s="752">
        <f t="shared" si="1"/>
        <v>17722</v>
      </c>
      <c r="D50" s="752">
        <f t="shared" si="1"/>
        <v>17722</v>
      </c>
      <c r="E50" s="752" t="s">
        <v>310</v>
      </c>
      <c r="F50" s="752">
        <v>0</v>
      </c>
      <c r="G50" s="752">
        <v>50024</v>
      </c>
      <c r="H50" s="752">
        <v>50024</v>
      </c>
      <c r="I50" s="752" t="s">
        <v>310</v>
      </c>
      <c r="J50" s="752">
        <v>0</v>
      </c>
      <c r="K50" s="752">
        <v>67746</v>
      </c>
      <c r="L50" s="752">
        <v>67746</v>
      </c>
    </row>
    <row r="51" spans="1:12" ht="11.25" customHeight="1" x14ac:dyDescent="0.2">
      <c r="A51" s="366" t="s">
        <v>634</v>
      </c>
      <c r="B51" s="752">
        <v>0</v>
      </c>
      <c r="C51" s="752">
        <v>25514</v>
      </c>
      <c r="D51" s="752">
        <f t="shared" ref="D51" si="2">L51-H51</f>
        <v>25514</v>
      </c>
      <c r="E51" s="752" t="s">
        <v>310</v>
      </c>
      <c r="F51" s="752">
        <v>0</v>
      </c>
      <c r="G51" s="752">
        <v>218804.864</v>
      </c>
      <c r="H51" s="752">
        <f>F51+G51</f>
        <v>218804.864</v>
      </c>
      <c r="I51" s="752" t="s">
        <v>310</v>
      </c>
      <c r="J51" s="752">
        <v>0</v>
      </c>
      <c r="K51" s="752">
        <v>244318.864</v>
      </c>
      <c r="L51" s="752">
        <v>244318.864</v>
      </c>
    </row>
    <row r="52" spans="1:12" ht="11.25" customHeight="1" x14ac:dyDescent="0.2">
      <c r="A52" s="366">
        <v>2023</v>
      </c>
      <c r="B52" s="752" t="s">
        <v>310</v>
      </c>
      <c r="C52" s="752" t="s">
        <v>310</v>
      </c>
      <c r="D52" s="752" t="s">
        <v>310</v>
      </c>
      <c r="E52" s="752" t="s">
        <v>310</v>
      </c>
      <c r="F52" s="752" t="s">
        <v>310</v>
      </c>
      <c r="G52" s="752" t="s">
        <v>310</v>
      </c>
      <c r="H52" s="752" t="s">
        <v>310</v>
      </c>
      <c r="I52" s="752" t="s">
        <v>310</v>
      </c>
      <c r="J52" s="752" t="s">
        <v>310</v>
      </c>
      <c r="K52" s="752" t="s">
        <v>310</v>
      </c>
      <c r="L52" s="752" t="s">
        <v>310</v>
      </c>
    </row>
    <row r="53" spans="1:12" ht="11.25" customHeight="1" x14ac:dyDescent="0.2">
      <c r="A53" s="387" t="s">
        <v>898</v>
      </c>
      <c r="B53" s="388"/>
      <c r="C53" s="388"/>
      <c r="D53" s="388"/>
      <c r="E53" s="388"/>
      <c r="F53" s="388"/>
      <c r="G53" s="390">
        <v>50000</v>
      </c>
      <c r="H53" s="388"/>
      <c r="I53" s="388"/>
      <c r="J53" s="388"/>
      <c r="K53" s="388"/>
      <c r="L53" s="388"/>
    </row>
    <row r="54" spans="1:12" ht="3" customHeight="1" x14ac:dyDescent="0.2">
      <c r="B54" s="383"/>
      <c r="C54" s="383"/>
      <c r="D54" s="383"/>
      <c r="E54" s="383"/>
      <c r="F54" s="383"/>
      <c r="G54" s="386"/>
      <c r="H54" s="383"/>
      <c r="I54" s="383"/>
      <c r="J54" s="383"/>
      <c r="K54" s="383"/>
      <c r="L54" s="383"/>
    </row>
    <row r="55" spans="1:12" ht="11.25" customHeight="1" x14ac:dyDescent="0.2">
      <c r="A55" s="1070" t="s">
        <v>851</v>
      </c>
      <c r="B55" s="1070"/>
      <c r="C55" s="1070"/>
      <c r="D55" s="1070"/>
      <c r="E55" s="1070"/>
      <c r="F55" s="1070"/>
      <c r="G55" s="1070"/>
      <c r="H55" s="1070"/>
      <c r="I55" s="1070"/>
      <c r="J55" s="1070"/>
      <c r="K55" s="1070"/>
      <c r="L55" s="1070"/>
    </row>
    <row r="56" spans="1:12" ht="11.25" customHeight="1" x14ac:dyDescent="0.2">
      <c r="A56" s="366">
        <v>1981</v>
      </c>
      <c r="B56" s="382">
        <v>425</v>
      </c>
      <c r="C56" s="382">
        <v>159846</v>
      </c>
      <c r="D56" s="382">
        <v>160273</v>
      </c>
      <c r="E56" s="386"/>
      <c r="F56" s="386">
        <v>268</v>
      </c>
      <c r="G56" s="386">
        <v>100268</v>
      </c>
      <c r="H56" s="386">
        <v>100536</v>
      </c>
      <c r="I56" s="383"/>
      <c r="J56" s="386">
        <v>693</v>
      </c>
      <c r="K56" s="386">
        <v>260114</v>
      </c>
      <c r="L56" s="386">
        <v>260809</v>
      </c>
    </row>
    <row r="57" spans="1:12" ht="11.25" customHeight="1" x14ac:dyDescent="0.2">
      <c r="A57" s="366">
        <v>1983</v>
      </c>
      <c r="B57" s="382">
        <v>6</v>
      </c>
      <c r="C57" s="382">
        <v>20941</v>
      </c>
      <c r="D57" s="382">
        <v>20947</v>
      </c>
      <c r="E57" s="386"/>
      <c r="F57" s="386">
        <v>128</v>
      </c>
      <c r="G57" s="386">
        <v>470128</v>
      </c>
      <c r="H57" s="386">
        <v>470256</v>
      </c>
      <c r="I57" s="383"/>
      <c r="J57" s="386">
        <v>133</v>
      </c>
      <c r="K57" s="386">
        <v>491070</v>
      </c>
      <c r="L57" s="386">
        <v>491203</v>
      </c>
    </row>
    <row r="58" spans="1:12" ht="11.25" customHeight="1" x14ac:dyDescent="0.2">
      <c r="A58" s="366">
        <v>1985</v>
      </c>
      <c r="B58" s="382">
        <v>11</v>
      </c>
      <c r="C58" s="382">
        <v>253961</v>
      </c>
      <c r="D58" s="382">
        <v>253972</v>
      </c>
      <c r="E58" s="386"/>
      <c r="F58" s="386">
        <v>30</v>
      </c>
      <c r="G58" s="386">
        <v>710030</v>
      </c>
      <c r="H58" s="386">
        <v>710060</v>
      </c>
      <c r="I58" s="383"/>
      <c r="J58" s="386">
        <v>40</v>
      </c>
      <c r="K58" s="386">
        <v>963992</v>
      </c>
      <c r="L58" s="386">
        <v>964032</v>
      </c>
    </row>
    <row r="59" spans="1:12" ht="11.25" customHeight="1" x14ac:dyDescent="0.2">
      <c r="A59" s="366">
        <v>1987</v>
      </c>
      <c r="B59" s="382">
        <v>1146</v>
      </c>
      <c r="C59" s="382">
        <v>444674</v>
      </c>
      <c r="D59" s="382">
        <v>445824</v>
      </c>
      <c r="E59" s="386"/>
      <c r="F59" s="386">
        <v>1535</v>
      </c>
      <c r="G59" s="386">
        <v>593535</v>
      </c>
      <c r="H59" s="386">
        <v>595070</v>
      </c>
      <c r="I59" s="383"/>
      <c r="J59" s="386">
        <v>2676</v>
      </c>
      <c r="K59" s="386">
        <v>1038210</v>
      </c>
      <c r="L59" s="386">
        <v>1040894</v>
      </c>
    </row>
    <row r="60" spans="1:12" ht="11.25" customHeight="1" x14ac:dyDescent="0.2">
      <c r="A60" s="366">
        <v>1989</v>
      </c>
      <c r="B60" s="382">
        <v>9</v>
      </c>
      <c r="C60" s="382">
        <v>704440</v>
      </c>
      <c r="D60" s="382">
        <v>704449</v>
      </c>
      <c r="E60" s="386"/>
      <c r="F60" s="386">
        <v>5</v>
      </c>
      <c r="G60" s="386">
        <v>401300</v>
      </c>
      <c r="H60" s="386">
        <v>401305</v>
      </c>
      <c r="I60" s="383"/>
      <c r="J60" s="386">
        <v>14</v>
      </c>
      <c r="K60" s="386">
        <v>1105740</v>
      </c>
      <c r="L60" s="386">
        <v>1105754</v>
      </c>
    </row>
    <row r="61" spans="1:12" ht="11.25" customHeight="1" x14ac:dyDescent="0.2">
      <c r="A61" s="366">
        <v>1991</v>
      </c>
      <c r="B61" s="382">
        <v>0</v>
      </c>
      <c r="C61" s="382">
        <v>214358</v>
      </c>
      <c r="D61" s="382">
        <v>214358</v>
      </c>
      <c r="E61" s="386"/>
      <c r="F61" s="386">
        <v>0</v>
      </c>
      <c r="G61" s="386">
        <v>351000</v>
      </c>
      <c r="H61" s="386">
        <v>351000</v>
      </c>
      <c r="I61" s="383"/>
      <c r="J61" s="386">
        <v>0</v>
      </c>
      <c r="K61" s="386">
        <v>565358</v>
      </c>
      <c r="L61" s="386">
        <v>565358</v>
      </c>
    </row>
    <row r="62" spans="1:12" ht="11.25" customHeight="1" x14ac:dyDescent="0.2">
      <c r="A62" s="366">
        <v>1993</v>
      </c>
      <c r="B62" s="382">
        <v>0</v>
      </c>
      <c r="C62" s="382">
        <v>223550</v>
      </c>
      <c r="D62" s="382">
        <v>223550</v>
      </c>
      <c r="E62" s="386"/>
      <c r="F62" s="386">
        <v>0</v>
      </c>
      <c r="G62" s="386">
        <v>530000</v>
      </c>
      <c r="H62" s="386">
        <v>530000</v>
      </c>
      <c r="I62" s="383"/>
      <c r="J62" s="386">
        <v>0</v>
      </c>
      <c r="K62" s="386">
        <v>753550</v>
      </c>
      <c r="L62" s="386">
        <v>753550</v>
      </c>
    </row>
    <row r="63" spans="1:12" ht="11.25" customHeight="1" x14ac:dyDescent="0.2">
      <c r="A63" s="366">
        <v>1995</v>
      </c>
      <c r="B63" s="382">
        <v>0</v>
      </c>
      <c r="C63" s="382">
        <v>687553</v>
      </c>
      <c r="D63" s="382">
        <v>687553</v>
      </c>
      <c r="E63" s="386"/>
      <c r="F63" s="386">
        <v>0</v>
      </c>
      <c r="G63" s="386">
        <v>857000</v>
      </c>
      <c r="H63" s="386">
        <v>857000</v>
      </c>
      <c r="I63" s="383"/>
      <c r="J63" s="386">
        <v>0</v>
      </c>
      <c r="K63" s="386">
        <v>1544553</v>
      </c>
      <c r="L63" s="386">
        <v>1544553</v>
      </c>
    </row>
    <row r="64" spans="1:12" ht="11.25" customHeight="1" x14ac:dyDescent="0.2">
      <c r="A64" s="366">
        <v>1997</v>
      </c>
      <c r="B64" s="382">
        <v>0</v>
      </c>
      <c r="C64" s="382">
        <v>76929</v>
      </c>
      <c r="D64" s="382">
        <v>76929</v>
      </c>
      <c r="E64" s="386"/>
      <c r="F64" s="386">
        <v>0</v>
      </c>
      <c r="G64" s="386">
        <v>60000</v>
      </c>
      <c r="H64" s="386">
        <v>60000</v>
      </c>
      <c r="I64" s="383"/>
      <c r="J64" s="386">
        <v>0</v>
      </c>
      <c r="K64" s="386">
        <v>136929</v>
      </c>
      <c r="L64" s="386">
        <v>136929</v>
      </c>
    </row>
    <row r="65" spans="1:12" ht="11.25" customHeight="1" x14ac:dyDescent="0.2">
      <c r="A65" s="366">
        <v>1999</v>
      </c>
      <c r="B65" s="382">
        <v>0</v>
      </c>
      <c r="C65" s="382">
        <v>33892</v>
      </c>
      <c r="D65" s="382">
        <v>33892</v>
      </c>
      <c r="E65" s="386"/>
      <c r="F65" s="386">
        <v>0</v>
      </c>
      <c r="G65" s="386">
        <v>320000</v>
      </c>
      <c r="H65" s="386">
        <v>320000</v>
      </c>
      <c r="I65" s="383"/>
      <c r="J65" s="386">
        <v>0</v>
      </c>
      <c r="K65" s="386">
        <v>353892</v>
      </c>
      <c r="L65" s="386">
        <v>353892</v>
      </c>
    </row>
    <row r="66" spans="1:12" ht="11.25" customHeight="1" x14ac:dyDescent="0.2">
      <c r="A66" s="366">
        <v>2001</v>
      </c>
      <c r="B66" s="382">
        <v>0</v>
      </c>
      <c r="C66" s="382">
        <v>305081</v>
      </c>
      <c r="D66" s="382">
        <v>305081</v>
      </c>
      <c r="E66" s="386"/>
      <c r="F66" s="386">
        <v>0</v>
      </c>
      <c r="G66" s="386">
        <v>894061</v>
      </c>
      <c r="H66" s="386">
        <v>894061</v>
      </c>
      <c r="I66" s="383"/>
      <c r="J66" s="386">
        <v>0</v>
      </c>
      <c r="K66" s="386">
        <v>1199142</v>
      </c>
      <c r="L66" s="386">
        <v>1199142</v>
      </c>
    </row>
    <row r="67" spans="1:12" ht="11.25" customHeight="1" x14ac:dyDescent="0.2">
      <c r="A67" s="366">
        <v>2003</v>
      </c>
      <c r="B67" s="382">
        <v>0</v>
      </c>
      <c r="C67" s="382">
        <v>309851</v>
      </c>
      <c r="D67" s="382">
        <v>309851</v>
      </c>
      <c r="E67" s="386"/>
      <c r="F67" s="386">
        <v>0</v>
      </c>
      <c r="G67" s="386">
        <v>567080</v>
      </c>
      <c r="H67" s="386">
        <v>567080</v>
      </c>
      <c r="I67" s="383"/>
      <c r="J67" s="386">
        <v>0</v>
      </c>
      <c r="K67" s="386">
        <v>876931</v>
      </c>
      <c r="L67" s="386">
        <v>876931</v>
      </c>
    </row>
    <row r="68" spans="1:12" ht="11.25" customHeight="1" x14ac:dyDescent="0.2">
      <c r="A68" s="366">
        <v>2005</v>
      </c>
      <c r="B68" s="382">
        <v>0</v>
      </c>
      <c r="C68" s="382">
        <v>25191</v>
      </c>
      <c r="D68" s="382">
        <v>25191</v>
      </c>
      <c r="E68" s="386"/>
      <c r="F68" s="386">
        <v>0</v>
      </c>
      <c r="G68" s="386">
        <v>60000</v>
      </c>
      <c r="H68" s="386">
        <v>60000</v>
      </c>
      <c r="I68" s="383"/>
      <c r="J68" s="386">
        <v>0</v>
      </c>
      <c r="K68" s="386">
        <v>85191</v>
      </c>
      <c r="L68" s="386">
        <v>85191</v>
      </c>
    </row>
    <row r="69" spans="1:12" ht="11.25" customHeight="1" x14ac:dyDescent="0.2">
      <c r="A69" s="366">
        <v>2007</v>
      </c>
      <c r="B69" s="382">
        <v>0</v>
      </c>
      <c r="C69" s="382">
        <v>14723</v>
      </c>
      <c r="D69" s="382">
        <v>14723</v>
      </c>
      <c r="E69" s="386"/>
      <c r="F69" s="382">
        <v>0</v>
      </c>
      <c r="G69" s="382">
        <v>300000</v>
      </c>
      <c r="H69" s="386">
        <v>300000</v>
      </c>
      <c r="I69" s="383"/>
      <c r="J69" s="382">
        <v>0</v>
      </c>
      <c r="K69" s="382">
        <v>314723</v>
      </c>
      <c r="L69" s="386">
        <v>314723</v>
      </c>
    </row>
    <row r="70" spans="1:12" ht="10.9" customHeight="1" x14ac:dyDescent="0.2">
      <c r="A70" s="366">
        <v>2009</v>
      </c>
      <c r="B70" s="382">
        <v>0</v>
      </c>
      <c r="C70" s="382">
        <v>478121</v>
      </c>
      <c r="D70" s="382">
        <v>478121</v>
      </c>
      <c r="E70" s="386"/>
      <c r="F70" s="382">
        <v>0</v>
      </c>
      <c r="G70" s="382">
        <v>1160000</v>
      </c>
      <c r="H70" s="386">
        <v>1160000</v>
      </c>
      <c r="I70" s="383"/>
      <c r="J70" s="382">
        <v>0</v>
      </c>
      <c r="K70" s="382">
        <v>1638121</v>
      </c>
      <c r="L70" s="386">
        <v>1638121</v>
      </c>
    </row>
    <row r="71" spans="1:12" ht="11.25" customHeight="1" x14ac:dyDescent="0.2">
      <c r="A71" s="366">
        <v>2011</v>
      </c>
      <c r="B71" s="382">
        <v>0</v>
      </c>
      <c r="C71" s="382">
        <v>470769</v>
      </c>
      <c r="D71" s="382">
        <v>470769</v>
      </c>
      <c r="E71" s="386"/>
      <c r="F71" s="382">
        <v>0</v>
      </c>
      <c r="G71" s="382">
        <v>560000</v>
      </c>
      <c r="H71" s="386">
        <v>560000</v>
      </c>
      <c r="I71" s="383"/>
      <c r="J71" s="382">
        <v>0</v>
      </c>
      <c r="K71" s="382">
        <v>1030769</v>
      </c>
      <c r="L71" s="386">
        <v>1030769</v>
      </c>
    </row>
    <row r="72" spans="1:12" ht="11.25" customHeight="1" x14ac:dyDescent="0.2">
      <c r="A72" s="366">
        <v>2013</v>
      </c>
      <c r="B72" s="382">
        <v>0</v>
      </c>
      <c r="C72" s="382">
        <v>720639</v>
      </c>
      <c r="D72" s="382">
        <v>720639</v>
      </c>
      <c r="E72" s="386"/>
      <c r="F72" s="382">
        <v>0</v>
      </c>
      <c r="G72" s="382">
        <v>900000</v>
      </c>
      <c r="H72" s="386">
        <v>900000</v>
      </c>
      <c r="I72" s="383"/>
      <c r="J72" s="382">
        <v>0</v>
      </c>
      <c r="K72" s="382">
        <v>1620639</v>
      </c>
      <c r="L72" s="386">
        <v>1620639</v>
      </c>
    </row>
    <row r="73" spans="1:12" ht="11.25" customHeight="1" x14ac:dyDescent="0.2">
      <c r="A73" s="366">
        <v>2015</v>
      </c>
      <c r="B73" s="382">
        <v>0</v>
      </c>
      <c r="C73" s="382">
        <v>121662</v>
      </c>
      <c r="D73" s="382">
        <v>121662</v>
      </c>
      <c r="E73" s="382"/>
      <c r="F73" s="382">
        <v>0</v>
      </c>
      <c r="G73" s="382">
        <v>290000</v>
      </c>
      <c r="H73" s="382">
        <v>290000</v>
      </c>
      <c r="I73" s="382"/>
      <c r="J73" s="382">
        <v>0</v>
      </c>
      <c r="K73" s="382">
        <v>411662</v>
      </c>
      <c r="L73" s="382">
        <v>411662</v>
      </c>
    </row>
    <row r="74" spans="1:12" ht="11.25" customHeight="1" x14ac:dyDescent="0.2">
      <c r="A74" s="366">
        <v>2017</v>
      </c>
      <c r="B74" s="382">
        <v>0</v>
      </c>
      <c r="C74" s="382">
        <v>6816</v>
      </c>
      <c r="D74" s="382">
        <v>6816</v>
      </c>
      <c r="E74" s="382"/>
      <c r="F74" s="382">
        <v>0</v>
      </c>
      <c r="G74" s="382">
        <v>110000</v>
      </c>
      <c r="H74" s="382">
        <v>110000</v>
      </c>
      <c r="I74" s="382"/>
      <c r="J74" s="382">
        <v>0</v>
      </c>
      <c r="K74" s="382">
        <v>116816</v>
      </c>
      <c r="L74" s="382">
        <v>116816</v>
      </c>
    </row>
    <row r="75" spans="1:12" ht="11.25" customHeight="1" x14ac:dyDescent="0.2">
      <c r="A75" s="366">
        <v>2019</v>
      </c>
      <c r="B75" s="752">
        <f t="shared" ref="B75:D76" si="3">J75-F75</f>
        <v>0</v>
      </c>
      <c r="C75" s="752">
        <f t="shared" si="3"/>
        <v>9172</v>
      </c>
      <c r="D75" s="752">
        <f t="shared" si="3"/>
        <v>9172</v>
      </c>
      <c r="E75" s="752" t="s">
        <v>310</v>
      </c>
      <c r="F75" s="752">
        <v>0</v>
      </c>
      <c r="G75" s="752">
        <v>300000</v>
      </c>
      <c r="H75" s="752">
        <v>300000</v>
      </c>
      <c r="I75" s="752" t="s">
        <v>310</v>
      </c>
      <c r="J75" s="752">
        <v>0</v>
      </c>
      <c r="K75" s="752">
        <v>309172</v>
      </c>
      <c r="L75" s="752">
        <v>309172</v>
      </c>
    </row>
    <row r="76" spans="1:12" ht="11.25" customHeight="1" x14ac:dyDescent="0.2">
      <c r="A76" s="366" t="s">
        <v>634</v>
      </c>
      <c r="B76" s="752">
        <f t="shared" si="3"/>
        <v>0</v>
      </c>
      <c r="C76" s="752">
        <f t="shared" si="3"/>
        <v>159352</v>
      </c>
      <c r="D76" s="752">
        <f t="shared" si="3"/>
        <v>159352</v>
      </c>
      <c r="E76" s="752" t="s">
        <v>310</v>
      </c>
      <c r="F76" s="752">
        <v>0</v>
      </c>
      <c r="G76" s="752">
        <v>460000</v>
      </c>
      <c r="H76" s="752">
        <v>460000</v>
      </c>
      <c r="I76" s="752" t="s">
        <v>310</v>
      </c>
      <c r="J76" s="752">
        <v>0</v>
      </c>
      <c r="K76" s="752">
        <v>619352</v>
      </c>
      <c r="L76" s="752">
        <v>619352</v>
      </c>
    </row>
    <row r="77" spans="1:12" ht="11.25" customHeight="1" x14ac:dyDescent="0.2">
      <c r="A77" s="366">
        <v>2023</v>
      </c>
      <c r="B77" s="752" t="s">
        <v>310</v>
      </c>
      <c r="C77" s="752" t="s">
        <v>310</v>
      </c>
      <c r="D77" s="752" t="s">
        <v>310</v>
      </c>
      <c r="E77" s="752" t="s">
        <v>310</v>
      </c>
      <c r="F77" s="752" t="s">
        <v>310</v>
      </c>
      <c r="G77" s="752" t="s">
        <v>310</v>
      </c>
      <c r="H77" s="752" t="s">
        <v>310</v>
      </c>
      <c r="I77" s="752" t="s">
        <v>310</v>
      </c>
      <c r="J77" s="752" t="s">
        <v>310</v>
      </c>
      <c r="K77" s="752" t="s">
        <v>310</v>
      </c>
      <c r="L77" s="752" t="s">
        <v>310</v>
      </c>
    </row>
    <row r="78" spans="1:12" ht="11.25" customHeight="1" x14ac:dyDescent="0.2">
      <c r="A78" s="387" t="s">
        <v>898</v>
      </c>
      <c r="B78" s="388"/>
      <c r="C78" s="388"/>
      <c r="D78" s="388"/>
      <c r="E78" s="388"/>
      <c r="F78" s="388"/>
      <c r="G78" s="390">
        <v>330000</v>
      </c>
      <c r="H78" s="388"/>
      <c r="I78" s="388"/>
      <c r="J78" s="388"/>
      <c r="K78" s="388"/>
      <c r="L78" s="388"/>
    </row>
    <row r="79" spans="1:12" ht="3.75" customHeight="1" x14ac:dyDescent="0.2"/>
    <row r="80" spans="1:12" ht="11.25" customHeight="1" x14ac:dyDescent="0.2">
      <c r="A80" s="1070" t="s">
        <v>877</v>
      </c>
      <c r="B80" s="1070"/>
      <c r="C80" s="1070"/>
      <c r="D80" s="1070"/>
      <c r="E80" s="1070"/>
      <c r="F80" s="1070"/>
      <c r="G80" s="1070"/>
      <c r="H80" s="1070"/>
      <c r="I80" s="1070"/>
      <c r="J80" s="1070"/>
      <c r="K80" s="1070"/>
      <c r="L80" s="1070"/>
    </row>
    <row r="81" spans="1:12" ht="11.25" customHeight="1" x14ac:dyDescent="0.2">
      <c r="A81" s="366">
        <v>1981</v>
      </c>
      <c r="B81" s="382">
        <v>443</v>
      </c>
      <c r="C81" s="382">
        <v>1495</v>
      </c>
      <c r="D81" s="382">
        <v>1938</v>
      </c>
      <c r="E81" s="386"/>
      <c r="F81" s="386">
        <v>1557</v>
      </c>
      <c r="G81" s="386">
        <v>6551</v>
      </c>
      <c r="H81" s="386">
        <v>8108</v>
      </c>
      <c r="I81" s="383"/>
      <c r="J81" s="386">
        <v>2000</v>
      </c>
      <c r="K81" s="386">
        <v>8046</v>
      </c>
      <c r="L81" s="386">
        <v>10046</v>
      </c>
    </row>
    <row r="82" spans="1:12" ht="11.25" customHeight="1" x14ac:dyDescent="0.2">
      <c r="A82" s="366">
        <v>1983</v>
      </c>
      <c r="B82" s="382">
        <v>53</v>
      </c>
      <c r="C82" s="382">
        <v>934</v>
      </c>
      <c r="D82" s="382">
        <v>987</v>
      </c>
      <c r="E82" s="386"/>
      <c r="F82" s="386">
        <v>503</v>
      </c>
      <c r="G82" s="386">
        <v>25201</v>
      </c>
      <c r="H82" s="386">
        <v>25704</v>
      </c>
      <c r="I82" s="383"/>
      <c r="J82" s="386">
        <v>556</v>
      </c>
      <c r="K82" s="386">
        <v>26135</v>
      </c>
      <c r="L82" s="386">
        <v>26691</v>
      </c>
    </row>
    <row r="83" spans="1:12" ht="11.25" customHeight="1" x14ac:dyDescent="0.2">
      <c r="A83" s="366">
        <v>1985</v>
      </c>
      <c r="B83" s="382">
        <v>140</v>
      </c>
      <c r="C83" s="382">
        <v>3027</v>
      </c>
      <c r="D83" s="382">
        <v>3167</v>
      </c>
      <c r="E83" s="386"/>
      <c r="F83" s="386">
        <v>1456</v>
      </c>
      <c r="G83" s="386">
        <v>64101</v>
      </c>
      <c r="H83" s="386">
        <v>65557</v>
      </c>
      <c r="I83" s="383"/>
      <c r="J83" s="386">
        <v>1596</v>
      </c>
      <c r="K83" s="386">
        <v>67128</v>
      </c>
      <c r="L83" s="386">
        <v>68724</v>
      </c>
    </row>
    <row r="84" spans="1:12" ht="11.25" customHeight="1" x14ac:dyDescent="0.2">
      <c r="A84" s="366">
        <v>1987</v>
      </c>
      <c r="B84" s="382">
        <v>2438</v>
      </c>
      <c r="C84" s="382">
        <v>11039</v>
      </c>
      <c r="D84" s="382">
        <v>13477</v>
      </c>
      <c r="E84" s="386"/>
      <c r="F84" s="386">
        <v>8056</v>
      </c>
      <c r="G84" s="386">
        <v>62220</v>
      </c>
      <c r="H84" s="386">
        <v>70276</v>
      </c>
      <c r="I84" s="383"/>
      <c r="J84" s="386">
        <v>10494</v>
      </c>
      <c r="K84" s="386">
        <v>73259</v>
      </c>
      <c r="L84" s="386">
        <v>83753</v>
      </c>
    </row>
    <row r="85" spans="1:12" ht="11.25" customHeight="1" x14ac:dyDescent="0.2">
      <c r="A85" s="366">
        <v>1989</v>
      </c>
      <c r="B85" s="382">
        <v>8186</v>
      </c>
      <c r="C85" s="382">
        <v>32151</v>
      </c>
      <c r="D85" s="382">
        <v>40337</v>
      </c>
      <c r="E85" s="386"/>
      <c r="F85" s="386">
        <v>2500</v>
      </c>
      <c r="G85" s="386">
        <v>60970</v>
      </c>
      <c r="H85" s="386">
        <v>63470</v>
      </c>
      <c r="I85" s="383"/>
      <c r="J85" s="386">
        <v>10686</v>
      </c>
      <c r="K85" s="386">
        <v>93121</v>
      </c>
      <c r="L85" s="386">
        <v>103807</v>
      </c>
    </row>
    <row r="86" spans="1:12" ht="11.25" customHeight="1" x14ac:dyDescent="0.2">
      <c r="A86" s="366">
        <v>1991</v>
      </c>
      <c r="B86" s="382">
        <v>442</v>
      </c>
      <c r="C86" s="382">
        <v>14750</v>
      </c>
      <c r="D86" s="382">
        <v>15192</v>
      </c>
      <c r="E86" s="386"/>
      <c r="F86" s="386">
        <v>3300</v>
      </c>
      <c r="G86" s="386">
        <v>118450</v>
      </c>
      <c r="H86" s="386">
        <v>121750</v>
      </c>
      <c r="I86" s="383"/>
      <c r="J86" s="386">
        <v>3742</v>
      </c>
      <c r="K86" s="386">
        <v>133200</v>
      </c>
      <c r="L86" s="386">
        <v>136942</v>
      </c>
    </row>
    <row r="87" spans="1:12" ht="11.25" customHeight="1" x14ac:dyDescent="0.2">
      <c r="A87" s="366">
        <v>1993</v>
      </c>
      <c r="B87" s="382">
        <v>836</v>
      </c>
      <c r="C87" s="382">
        <v>2788</v>
      </c>
      <c r="D87" s="382">
        <v>3624</v>
      </c>
      <c r="E87" s="386"/>
      <c r="F87" s="386">
        <v>11497</v>
      </c>
      <c r="G87" s="386">
        <v>35647</v>
      </c>
      <c r="H87" s="386">
        <v>47144</v>
      </c>
      <c r="I87" s="383"/>
      <c r="J87" s="386">
        <v>12333</v>
      </c>
      <c r="K87" s="386">
        <v>38435</v>
      </c>
      <c r="L87" s="386">
        <v>50768</v>
      </c>
    </row>
    <row r="88" spans="1:12" ht="11.25" customHeight="1" x14ac:dyDescent="0.2">
      <c r="A88" s="366">
        <v>1995</v>
      </c>
      <c r="B88" s="382">
        <v>1847</v>
      </c>
      <c r="C88" s="382">
        <v>1369</v>
      </c>
      <c r="D88" s="382">
        <v>3216</v>
      </c>
      <c r="E88" s="386"/>
      <c r="F88" s="386">
        <v>24665</v>
      </c>
      <c r="G88" s="386">
        <v>31306</v>
      </c>
      <c r="H88" s="386">
        <v>55971</v>
      </c>
      <c r="I88" s="383"/>
      <c r="J88" s="386">
        <v>26512</v>
      </c>
      <c r="K88" s="386">
        <v>32675</v>
      </c>
      <c r="L88" s="386">
        <v>59187</v>
      </c>
    </row>
    <row r="89" spans="1:12" ht="11.25" customHeight="1" x14ac:dyDescent="0.2">
      <c r="A89" s="366">
        <v>1997</v>
      </c>
      <c r="B89" s="382">
        <v>2887</v>
      </c>
      <c r="C89" s="382">
        <v>1124</v>
      </c>
      <c r="D89" s="382">
        <v>4011</v>
      </c>
      <c r="E89" s="386"/>
      <c r="F89" s="386">
        <v>21493</v>
      </c>
      <c r="G89" s="386">
        <v>8363</v>
      </c>
      <c r="H89" s="386">
        <v>29856</v>
      </c>
      <c r="I89" s="383"/>
      <c r="J89" s="386">
        <v>24380</v>
      </c>
      <c r="K89" s="386">
        <v>9487</v>
      </c>
      <c r="L89" s="386">
        <v>33867</v>
      </c>
    </row>
    <row r="90" spans="1:12" ht="11.25" customHeight="1" x14ac:dyDescent="0.2">
      <c r="A90" s="366">
        <v>1999</v>
      </c>
      <c r="B90" s="382">
        <v>203</v>
      </c>
      <c r="C90" s="382">
        <v>346</v>
      </c>
      <c r="D90" s="382">
        <v>549</v>
      </c>
      <c r="E90" s="386"/>
      <c r="F90" s="386">
        <v>7639</v>
      </c>
      <c r="G90" s="386">
        <v>12667</v>
      </c>
      <c r="H90" s="386">
        <v>20306</v>
      </c>
      <c r="I90" s="383"/>
      <c r="J90" s="386">
        <v>7842</v>
      </c>
      <c r="K90" s="386">
        <v>13013</v>
      </c>
      <c r="L90" s="386">
        <v>20855</v>
      </c>
    </row>
    <row r="91" spans="1:12" ht="11.25" customHeight="1" x14ac:dyDescent="0.2">
      <c r="A91" s="366">
        <v>2001</v>
      </c>
      <c r="B91" s="382">
        <v>4401</v>
      </c>
      <c r="C91" s="382">
        <v>5956</v>
      </c>
      <c r="D91" s="382">
        <v>10357</v>
      </c>
      <c r="E91" s="386"/>
      <c r="F91" s="386">
        <v>71539</v>
      </c>
      <c r="G91" s="386">
        <v>98338</v>
      </c>
      <c r="H91" s="386">
        <v>169877</v>
      </c>
      <c r="I91" s="383"/>
      <c r="J91" s="386">
        <v>75940</v>
      </c>
      <c r="K91" s="386">
        <v>104294</v>
      </c>
      <c r="L91" s="386">
        <v>180234</v>
      </c>
    </row>
    <row r="92" spans="1:12" ht="11.25" customHeight="1" x14ac:dyDescent="0.2">
      <c r="A92" s="366">
        <v>2003</v>
      </c>
      <c r="B92" s="382">
        <v>2060</v>
      </c>
      <c r="C92" s="382">
        <v>3272</v>
      </c>
      <c r="D92" s="382">
        <v>5332</v>
      </c>
      <c r="E92" s="386"/>
      <c r="F92" s="386">
        <v>25217</v>
      </c>
      <c r="G92" s="386">
        <v>37531</v>
      </c>
      <c r="H92" s="386">
        <v>62748</v>
      </c>
      <c r="I92" s="383"/>
      <c r="J92" s="386">
        <v>27277</v>
      </c>
      <c r="K92" s="386">
        <v>40803</v>
      </c>
      <c r="L92" s="386">
        <v>68080</v>
      </c>
    </row>
    <row r="93" spans="1:12" ht="11.25" customHeight="1" x14ac:dyDescent="0.2">
      <c r="A93" s="366">
        <v>2005</v>
      </c>
      <c r="B93" s="382">
        <v>401</v>
      </c>
      <c r="C93" s="382">
        <v>691</v>
      </c>
      <c r="D93" s="382">
        <v>1092</v>
      </c>
      <c r="E93" s="386"/>
      <c r="F93" s="386">
        <v>14107</v>
      </c>
      <c r="G93" s="386">
        <v>17481</v>
      </c>
      <c r="H93" s="386">
        <v>31588</v>
      </c>
      <c r="I93" s="383"/>
      <c r="J93" s="386">
        <v>14508</v>
      </c>
      <c r="K93" s="386">
        <v>18172</v>
      </c>
      <c r="L93" s="386">
        <v>32680</v>
      </c>
    </row>
    <row r="94" spans="1:12" ht="11.25" customHeight="1" x14ac:dyDescent="0.2">
      <c r="A94" s="366">
        <v>2007</v>
      </c>
      <c r="B94" s="382">
        <v>261</v>
      </c>
      <c r="C94" s="382">
        <v>1722</v>
      </c>
      <c r="D94" s="382">
        <v>1983</v>
      </c>
      <c r="E94" s="386"/>
      <c r="F94" s="382">
        <v>4406</v>
      </c>
      <c r="G94" s="382">
        <v>29001</v>
      </c>
      <c r="H94" s="386">
        <v>33407</v>
      </c>
      <c r="I94" s="383"/>
      <c r="J94" s="382">
        <v>4667</v>
      </c>
      <c r="K94" s="382">
        <v>30723</v>
      </c>
      <c r="L94" s="386">
        <v>35390</v>
      </c>
    </row>
    <row r="95" spans="1:12" ht="11.25" customHeight="1" x14ac:dyDescent="0.2">
      <c r="A95" s="366">
        <v>2009</v>
      </c>
      <c r="B95" s="382">
        <v>3552</v>
      </c>
      <c r="C95" s="382">
        <v>893</v>
      </c>
      <c r="D95" s="382">
        <v>4445</v>
      </c>
      <c r="E95" s="386"/>
      <c r="F95" s="382">
        <v>22455</v>
      </c>
      <c r="G95" s="382">
        <v>11093</v>
      </c>
      <c r="H95" s="386">
        <v>33548</v>
      </c>
      <c r="I95" s="383"/>
      <c r="J95" s="382">
        <v>26007</v>
      </c>
      <c r="K95" s="382">
        <v>11986</v>
      </c>
      <c r="L95" s="386">
        <v>37993</v>
      </c>
    </row>
    <row r="96" spans="1:12" ht="11.25" customHeight="1" x14ac:dyDescent="0.2">
      <c r="A96" s="366">
        <v>2011</v>
      </c>
      <c r="B96" s="382">
        <v>5441</v>
      </c>
      <c r="C96" s="382">
        <v>1375</v>
      </c>
      <c r="D96" s="382">
        <v>6816</v>
      </c>
      <c r="E96" s="386"/>
      <c r="F96" s="382">
        <v>17792</v>
      </c>
      <c r="G96" s="382">
        <v>15122</v>
      </c>
      <c r="H96" s="386">
        <v>32914</v>
      </c>
      <c r="I96" s="383"/>
      <c r="J96" s="382">
        <v>23233</v>
      </c>
      <c r="K96" s="382">
        <v>16497</v>
      </c>
      <c r="L96" s="386">
        <v>39730</v>
      </c>
    </row>
    <row r="97" spans="1:12" ht="11.25" customHeight="1" x14ac:dyDescent="0.2">
      <c r="A97" s="366">
        <v>2013</v>
      </c>
      <c r="B97" s="382">
        <v>2159</v>
      </c>
      <c r="C97" s="382">
        <v>12379</v>
      </c>
      <c r="D97" s="382">
        <v>14538</v>
      </c>
      <c r="E97" s="386"/>
      <c r="F97" s="382">
        <v>4904</v>
      </c>
      <c r="G97" s="382">
        <v>195600.90000000002</v>
      </c>
      <c r="H97" s="386">
        <v>200504.90000000002</v>
      </c>
      <c r="I97" s="383"/>
      <c r="J97" s="382">
        <v>7063</v>
      </c>
      <c r="K97" s="382">
        <v>207979.90000000002</v>
      </c>
      <c r="L97" s="386">
        <v>215042.90000000002</v>
      </c>
    </row>
    <row r="98" spans="1:12" ht="11.25" customHeight="1" x14ac:dyDescent="0.2">
      <c r="A98" s="366">
        <v>2015</v>
      </c>
      <c r="B98" s="382">
        <v>650</v>
      </c>
      <c r="C98" s="382">
        <v>43983</v>
      </c>
      <c r="D98" s="382">
        <v>44633</v>
      </c>
      <c r="E98" s="382"/>
      <c r="F98" s="382">
        <v>5948</v>
      </c>
      <c r="G98" s="382">
        <v>595679</v>
      </c>
      <c r="H98" s="382">
        <v>601627</v>
      </c>
      <c r="I98" s="382"/>
      <c r="J98" s="382">
        <v>6598</v>
      </c>
      <c r="K98" s="382">
        <v>639662</v>
      </c>
      <c r="L98" s="382">
        <v>646260</v>
      </c>
    </row>
    <row r="99" spans="1:12" ht="11.25" customHeight="1" x14ac:dyDescent="0.2">
      <c r="A99" s="366">
        <v>2017</v>
      </c>
      <c r="B99" s="382">
        <v>957</v>
      </c>
      <c r="C99" s="382">
        <v>2387</v>
      </c>
      <c r="D99" s="382">
        <v>3397</v>
      </c>
      <c r="E99" s="382"/>
      <c r="F99" s="382">
        <v>2544</v>
      </c>
      <c r="G99" s="382">
        <v>32988</v>
      </c>
      <c r="H99" s="382">
        <v>35532</v>
      </c>
      <c r="I99" s="382"/>
      <c r="J99" s="382">
        <v>3554</v>
      </c>
      <c r="K99" s="382">
        <v>35375</v>
      </c>
      <c r="L99" s="382">
        <v>38929</v>
      </c>
    </row>
    <row r="100" spans="1:12" ht="11.25" customHeight="1" x14ac:dyDescent="0.2">
      <c r="A100" s="366">
        <v>2019</v>
      </c>
      <c r="B100" s="752">
        <f t="shared" ref="B100:D101" si="4">J100-F100</f>
        <v>3162</v>
      </c>
      <c r="C100" s="752">
        <f t="shared" si="4"/>
        <v>2727</v>
      </c>
      <c r="D100" s="752">
        <f t="shared" si="4"/>
        <v>5889</v>
      </c>
      <c r="E100" s="752" t="s">
        <v>310</v>
      </c>
      <c r="F100" s="752">
        <v>9608</v>
      </c>
      <c r="G100" s="752">
        <v>59249</v>
      </c>
      <c r="H100" s="752">
        <v>68857</v>
      </c>
      <c r="I100" s="752" t="s">
        <v>310</v>
      </c>
      <c r="J100" s="752">
        <v>12770</v>
      </c>
      <c r="K100" s="752">
        <v>61976</v>
      </c>
      <c r="L100" s="752">
        <v>74746</v>
      </c>
    </row>
    <row r="101" spans="1:12" ht="11.25" customHeight="1" x14ac:dyDescent="0.2">
      <c r="A101" s="366" t="s">
        <v>634</v>
      </c>
      <c r="B101" s="752">
        <f t="shared" si="4"/>
        <v>647</v>
      </c>
      <c r="C101" s="752">
        <f t="shared" si="4"/>
        <v>12790</v>
      </c>
      <c r="D101" s="752">
        <f t="shared" si="4"/>
        <v>13437</v>
      </c>
      <c r="E101" s="752" t="s">
        <v>310</v>
      </c>
      <c r="F101" s="752">
        <v>6672</v>
      </c>
      <c r="G101" s="752">
        <v>475286</v>
      </c>
      <c r="H101" s="752">
        <v>481958</v>
      </c>
      <c r="I101" s="752" t="s">
        <v>310</v>
      </c>
      <c r="J101" s="752">
        <v>7319</v>
      </c>
      <c r="K101" s="752">
        <v>488076</v>
      </c>
      <c r="L101" s="752">
        <v>495395</v>
      </c>
    </row>
    <row r="102" spans="1:12" ht="11.25" customHeight="1" x14ac:dyDescent="0.2">
      <c r="A102" s="366">
        <v>2023</v>
      </c>
      <c r="B102" s="752" t="s">
        <v>310</v>
      </c>
      <c r="C102" s="752" t="s">
        <v>310</v>
      </c>
      <c r="D102" s="752" t="s">
        <v>310</v>
      </c>
      <c r="E102" s="752" t="s">
        <v>310</v>
      </c>
      <c r="F102" s="752" t="s">
        <v>310</v>
      </c>
      <c r="G102" s="752" t="s">
        <v>310</v>
      </c>
      <c r="H102" s="752" t="s">
        <v>310</v>
      </c>
      <c r="I102" s="752" t="s">
        <v>310</v>
      </c>
      <c r="J102" s="752" t="s">
        <v>310</v>
      </c>
      <c r="K102" s="752" t="s">
        <v>310</v>
      </c>
      <c r="L102" s="752" t="s">
        <v>310</v>
      </c>
    </row>
    <row r="103" spans="1:12" ht="11.25" customHeight="1" x14ac:dyDescent="0.2">
      <c r="A103" s="387" t="s">
        <v>898</v>
      </c>
      <c r="B103" s="388"/>
      <c r="C103" s="388"/>
      <c r="D103" s="388"/>
      <c r="E103" s="388"/>
      <c r="F103" s="1071" t="s">
        <v>899</v>
      </c>
      <c r="G103" s="1071"/>
      <c r="H103" s="388"/>
      <c r="I103" s="388"/>
      <c r="J103" s="388"/>
      <c r="K103" s="388"/>
      <c r="L103" s="388"/>
    </row>
    <row r="104" spans="1:12" ht="2.25" customHeight="1" x14ac:dyDescent="0.2">
      <c r="A104" s="174"/>
      <c r="B104" s="174"/>
      <c r="C104" s="174"/>
      <c r="D104" s="174"/>
      <c r="E104" s="174"/>
      <c r="F104" s="174"/>
      <c r="G104" s="174"/>
      <c r="H104" s="174"/>
      <c r="I104" s="174"/>
      <c r="J104" s="174"/>
      <c r="K104" s="174"/>
      <c r="L104" s="174"/>
    </row>
    <row r="105" spans="1:12" ht="11.25" customHeight="1" x14ac:dyDescent="0.2">
      <c r="A105" s="1070" t="s">
        <v>900</v>
      </c>
      <c r="B105" s="1070"/>
      <c r="C105" s="1070"/>
      <c r="D105" s="1070"/>
      <c r="E105" s="1070"/>
      <c r="F105" s="1070"/>
      <c r="G105" s="1070"/>
      <c r="H105" s="1070"/>
      <c r="I105" s="1070"/>
      <c r="J105" s="1070"/>
      <c r="K105" s="1070"/>
      <c r="L105" s="1070"/>
    </row>
    <row r="106" spans="1:12" ht="11.25" customHeight="1" x14ac:dyDescent="0.2">
      <c r="A106" s="366">
        <v>1981</v>
      </c>
      <c r="B106" s="382">
        <v>42</v>
      </c>
      <c r="C106" s="382">
        <v>52271</v>
      </c>
      <c r="D106" s="382">
        <v>52314</v>
      </c>
      <c r="E106" s="386"/>
      <c r="F106" s="386">
        <v>96</v>
      </c>
      <c r="G106" s="386">
        <v>108096</v>
      </c>
      <c r="H106" s="386">
        <v>108192</v>
      </c>
      <c r="I106" s="383"/>
      <c r="J106" s="386">
        <v>137</v>
      </c>
      <c r="K106" s="386">
        <v>160368</v>
      </c>
      <c r="L106" s="386">
        <v>160506</v>
      </c>
    </row>
    <row r="107" spans="1:12" ht="11.25" customHeight="1" x14ac:dyDescent="0.2">
      <c r="A107" s="366">
        <v>1983</v>
      </c>
      <c r="B107" s="382">
        <v>51</v>
      </c>
      <c r="C107" s="382">
        <v>58398</v>
      </c>
      <c r="D107" s="382">
        <v>58449</v>
      </c>
      <c r="E107" s="386"/>
      <c r="F107" s="386">
        <v>283</v>
      </c>
      <c r="G107" s="386">
        <v>324383</v>
      </c>
      <c r="H107" s="386">
        <v>324666</v>
      </c>
      <c r="I107" s="383"/>
      <c r="J107" s="386">
        <v>334</v>
      </c>
      <c r="K107" s="386">
        <v>382780</v>
      </c>
      <c r="L107" s="386">
        <v>383115</v>
      </c>
    </row>
    <row r="108" spans="1:12" ht="11.25" customHeight="1" x14ac:dyDescent="0.2">
      <c r="A108" s="366">
        <v>1985</v>
      </c>
      <c r="B108" s="382">
        <v>70</v>
      </c>
      <c r="C108" s="382">
        <v>184363</v>
      </c>
      <c r="D108" s="382">
        <v>184433</v>
      </c>
      <c r="E108" s="386"/>
      <c r="F108" s="386">
        <v>192</v>
      </c>
      <c r="G108" s="386">
        <v>502192</v>
      </c>
      <c r="H108" s="386">
        <v>502384</v>
      </c>
      <c r="I108" s="383"/>
      <c r="J108" s="386">
        <v>262</v>
      </c>
      <c r="K108" s="386">
        <v>686555</v>
      </c>
      <c r="L108" s="386">
        <v>686817</v>
      </c>
    </row>
    <row r="109" spans="1:12" ht="11.25" customHeight="1" x14ac:dyDescent="0.2">
      <c r="A109" s="366">
        <v>1987</v>
      </c>
      <c r="B109" s="382">
        <v>181</v>
      </c>
      <c r="C109" s="382">
        <v>115389</v>
      </c>
      <c r="D109" s="382">
        <v>115571</v>
      </c>
      <c r="E109" s="386"/>
      <c r="F109" s="386">
        <v>418</v>
      </c>
      <c r="G109" s="386">
        <v>271418</v>
      </c>
      <c r="H109" s="386">
        <v>271836</v>
      </c>
      <c r="I109" s="383"/>
      <c r="J109" s="386">
        <v>598</v>
      </c>
      <c r="K109" s="386">
        <v>386807</v>
      </c>
      <c r="L109" s="386">
        <v>387407</v>
      </c>
    </row>
    <row r="110" spans="1:12" ht="11.25" customHeight="1" x14ac:dyDescent="0.2">
      <c r="A110" s="366">
        <v>1989</v>
      </c>
      <c r="B110" s="382">
        <v>34</v>
      </c>
      <c r="C110" s="382">
        <v>362275</v>
      </c>
      <c r="D110" s="382">
        <v>362309</v>
      </c>
      <c r="E110" s="386"/>
      <c r="F110" s="386">
        <v>16</v>
      </c>
      <c r="G110" s="386">
        <v>150549</v>
      </c>
      <c r="H110" s="386">
        <v>150565</v>
      </c>
      <c r="I110" s="383"/>
      <c r="J110" s="386">
        <v>50</v>
      </c>
      <c r="K110" s="386">
        <v>512824</v>
      </c>
      <c r="L110" s="386">
        <v>512874</v>
      </c>
    </row>
    <row r="111" spans="1:12" ht="11.25" customHeight="1" x14ac:dyDescent="0.2">
      <c r="A111" s="366">
        <v>1991</v>
      </c>
      <c r="B111" s="382">
        <v>152</v>
      </c>
      <c r="C111" s="382">
        <v>90694</v>
      </c>
      <c r="D111" s="382">
        <v>90847</v>
      </c>
      <c r="E111" s="386"/>
      <c r="F111" s="386">
        <v>447</v>
      </c>
      <c r="G111" s="386">
        <v>260000</v>
      </c>
      <c r="H111" s="386">
        <v>260447</v>
      </c>
      <c r="I111" s="383"/>
      <c r="J111" s="386">
        <v>598</v>
      </c>
      <c r="K111" s="386">
        <v>350694</v>
      </c>
      <c r="L111" s="386">
        <v>351294</v>
      </c>
    </row>
    <row r="112" spans="1:12" ht="11.25" customHeight="1" x14ac:dyDescent="0.2">
      <c r="A112" s="366">
        <v>1993</v>
      </c>
      <c r="B112" s="382">
        <v>28</v>
      </c>
      <c r="C112" s="382">
        <v>37726</v>
      </c>
      <c r="D112" s="382">
        <v>37754</v>
      </c>
      <c r="E112" s="386"/>
      <c r="F112" s="386">
        <v>135</v>
      </c>
      <c r="G112" s="386">
        <v>210000</v>
      </c>
      <c r="H112" s="386">
        <v>210135</v>
      </c>
      <c r="I112" s="383"/>
      <c r="J112" s="386">
        <v>162</v>
      </c>
      <c r="K112" s="386">
        <v>247726</v>
      </c>
      <c r="L112" s="386">
        <v>247889</v>
      </c>
    </row>
    <row r="113" spans="1:12" ht="11.25" customHeight="1" x14ac:dyDescent="0.2">
      <c r="A113" s="366">
        <v>1995</v>
      </c>
      <c r="B113" s="382">
        <v>13</v>
      </c>
      <c r="C113" s="382">
        <v>121910</v>
      </c>
      <c r="D113" s="382">
        <v>121923</v>
      </c>
      <c r="E113" s="386"/>
      <c r="F113" s="386">
        <v>26</v>
      </c>
      <c r="G113" s="386">
        <v>309600</v>
      </c>
      <c r="H113" s="386">
        <v>309626</v>
      </c>
      <c r="I113" s="383"/>
      <c r="J113" s="386">
        <v>39</v>
      </c>
      <c r="K113" s="386">
        <v>431510</v>
      </c>
      <c r="L113" s="386">
        <v>431549</v>
      </c>
    </row>
    <row r="114" spans="1:12" ht="11.25" customHeight="1" x14ac:dyDescent="0.2">
      <c r="A114" s="366">
        <v>1997</v>
      </c>
      <c r="B114" s="382">
        <v>0</v>
      </c>
      <c r="C114" s="382">
        <v>75333</v>
      </c>
      <c r="D114" s="382">
        <v>75333</v>
      </c>
      <c r="E114" s="386"/>
      <c r="F114" s="386">
        <v>0</v>
      </c>
      <c r="G114" s="386">
        <v>192109</v>
      </c>
      <c r="H114" s="386">
        <v>192109</v>
      </c>
      <c r="I114" s="383"/>
      <c r="J114" s="386">
        <v>0</v>
      </c>
      <c r="K114" s="386">
        <v>267442</v>
      </c>
      <c r="L114" s="386">
        <v>267442</v>
      </c>
    </row>
    <row r="115" spans="1:12" ht="11.25" customHeight="1" x14ac:dyDescent="0.2">
      <c r="A115" s="366">
        <v>1999</v>
      </c>
      <c r="B115" s="382">
        <v>0</v>
      </c>
      <c r="C115" s="382">
        <v>29613</v>
      </c>
      <c r="D115" s="382">
        <v>29613</v>
      </c>
      <c r="E115" s="386"/>
      <c r="F115" s="386">
        <v>0</v>
      </c>
      <c r="G115" s="386">
        <v>461543</v>
      </c>
      <c r="H115" s="386">
        <v>461543</v>
      </c>
      <c r="I115" s="383"/>
      <c r="J115" s="386">
        <v>0</v>
      </c>
      <c r="K115" s="386">
        <v>491156</v>
      </c>
      <c r="L115" s="386">
        <v>491156</v>
      </c>
    </row>
    <row r="116" spans="1:12" ht="11.25" customHeight="1" x14ac:dyDescent="0.2">
      <c r="A116" s="366">
        <v>2001</v>
      </c>
      <c r="B116" s="382">
        <v>0</v>
      </c>
      <c r="C116" s="382">
        <v>199908</v>
      </c>
      <c r="D116" s="382">
        <v>199908</v>
      </c>
      <c r="E116" s="386"/>
      <c r="F116" s="386">
        <v>0</v>
      </c>
      <c r="G116" s="386">
        <v>1847648</v>
      </c>
      <c r="H116" s="386">
        <v>1847648</v>
      </c>
      <c r="I116" s="383"/>
      <c r="J116" s="386">
        <v>0</v>
      </c>
      <c r="K116" s="386">
        <v>2047556</v>
      </c>
      <c r="L116" s="386">
        <v>2047556</v>
      </c>
    </row>
    <row r="117" spans="1:12" ht="11.25" customHeight="1" x14ac:dyDescent="0.2">
      <c r="A117" s="366">
        <v>2003</v>
      </c>
      <c r="B117" s="382">
        <v>0</v>
      </c>
      <c r="C117" s="382">
        <v>288985</v>
      </c>
      <c r="D117" s="382">
        <v>288985</v>
      </c>
      <c r="E117" s="386"/>
      <c r="F117" s="386">
        <v>0</v>
      </c>
      <c r="G117" s="386">
        <v>1577001</v>
      </c>
      <c r="H117" s="386">
        <v>1577001</v>
      </c>
      <c r="I117" s="383"/>
      <c r="J117" s="386">
        <v>0</v>
      </c>
      <c r="K117" s="386">
        <v>1865986</v>
      </c>
      <c r="L117" s="386">
        <v>1865986</v>
      </c>
    </row>
    <row r="118" spans="1:12" ht="11.25" customHeight="1" x14ac:dyDescent="0.2">
      <c r="A118" s="366">
        <v>2005</v>
      </c>
      <c r="B118" s="382">
        <v>0</v>
      </c>
      <c r="C118" s="382">
        <v>66615</v>
      </c>
      <c r="D118" s="382">
        <v>66615</v>
      </c>
      <c r="E118" s="386"/>
      <c r="F118" s="386">
        <v>0</v>
      </c>
      <c r="G118" s="386">
        <v>600124</v>
      </c>
      <c r="H118" s="386">
        <v>600124</v>
      </c>
      <c r="I118" s="383"/>
      <c r="J118" s="386">
        <v>0</v>
      </c>
      <c r="K118" s="386">
        <v>666739</v>
      </c>
      <c r="L118" s="386">
        <v>666739</v>
      </c>
    </row>
    <row r="119" spans="1:12" ht="11.25" customHeight="1" x14ac:dyDescent="0.2">
      <c r="A119" s="366">
        <v>2007</v>
      </c>
      <c r="B119" s="382">
        <v>0</v>
      </c>
      <c r="C119" s="382">
        <v>132876</v>
      </c>
      <c r="D119" s="382">
        <v>132876</v>
      </c>
      <c r="E119" s="386"/>
      <c r="F119" s="382">
        <v>0</v>
      </c>
      <c r="G119" s="382">
        <v>1383591</v>
      </c>
      <c r="H119" s="386">
        <v>1383591</v>
      </c>
      <c r="I119" s="383"/>
      <c r="J119" s="382">
        <v>0</v>
      </c>
      <c r="K119" s="382">
        <v>1516467</v>
      </c>
      <c r="L119" s="386">
        <v>1516467</v>
      </c>
    </row>
    <row r="120" spans="1:12" ht="11.25" customHeight="1" x14ac:dyDescent="0.2">
      <c r="A120" s="366">
        <v>2009</v>
      </c>
      <c r="B120" s="382">
        <v>0</v>
      </c>
      <c r="C120" s="382">
        <v>849860</v>
      </c>
      <c r="D120" s="382">
        <v>849860</v>
      </c>
      <c r="E120" s="386"/>
      <c r="F120" s="382">
        <v>0</v>
      </c>
      <c r="G120" s="382">
        <v>2882373</v>
      </c>
      <c r="H120" s="386">
        <v>2882373</v>
      </c>
      <c r="I120" s="383"/>
      <c r="J120" s="382">
        <v>0</v>
      </c>
      <c r="K120" s="382">
        <v>3732233</v>
      </c>
      <c r="L120" s="386">
        <v>3732233</v>
      </c>
    </row>
    <row r="121" spans="1:12" ht="11.25" customHeight="1" x14ac:dyDescent="0.2">
      <c r="A121" s="366">
        <v>2011</v>
      </c>
      <c r="B121" s="382">
        <v>0</v>
      </c>
      <c r="C121" s="382">
        <v>627735</v>
      </c>
      <c r="D121" s="382">
        <v>627735</v>
      </c>
      <c r="E121" s="386"/>
      <c r="F121" s="382">
        <v>0</v>
      </c>
      <c r="G121" s="382">
        <v>612903</v>
      </c>
      <c r="H121" s="386">
        <v>612903</v>
      </c>
      <c r="I121" s="383"/>
      <c r="J121" s="382">
        <v>0</v>
      </c>
      <c r="K121" s="382">
        <v>1240638</v>
      </c>
      <c r="L121" s="386">
        <v>1240638</v>
      </c>
    </row>
    <row r="122" spans="1:12" ht="11.25" customHeight="1" x14ac:dyDescent="0.2">
      <c r="A122" s="366">
        <v>2013</v>
      </c>
      <c r="B122" s="382">
        <v>0</v>
      </c>
      <c r="C122" s="382">
        <v>1281642</v>
      </c>
      <c r="D122" s="382">
        <v>1281642</v>
      </c>
      <c r="E122" s="386"/>
      <c r="F122" s="382">
        <v>0</v>
      </c>
      <c r="G122" s="382">
        <v>2153569.2551280279</v>
      </c>
      <c r="H122" s="386">
        <v>2153569.2551280279</v>
      </c>
      <c r="I122" s="383"/>
      <c r="J122" s="382">
        <v>0</v>
      </c>
      <c r="K122" s="382">
        <v>3435211.2551280279</v>
      </c>
      <c r="L122" s="386">
        <v>3435211.2551280279</v>
      </c>
    </row>
    <row r="123" spans="1:12" ht="11.25" customHeight="1" x14ac:dyDescent="0.2">
      <c r="A123" s="366">
        <v>2015</v>
      </c>
      <c r="B123" s="382">
        <v>0</v>
      </c>
      <c r="C123" s="382">
        <v>212357</v>
      </c>
      <c r="D123" s="382">
        <v>212357</v>
      </c>
      <c r="E123" s="382"/>
      <c r="F123" s="382">
        <v>0</v>
      </c>
      <c r="G123" s="382">
        <v>480674</v>
      </c>
      <c r="H123" s="382">
        <v>480674</v>
      </c>
      <c r="I123" s="382"/>
      <c r="J123" s="382">
        <v>0</v>
      </c>
      <c r="K123" s="382">
        <v>693031</v>
      </c>
      <c r="L123" s="382">
        <v>693031</v>
      </c>
    </row>
    <row r="124" spans="1:12" ht="11.25" customHeight="1" x14ac:dyDescent="0.2">
      <c r="A124" s="366">
        <v>2017</v>
      </c>
      <c r="B124" s="382">
        <v>0</v>
      </c>
      <c r="C124" s="382">
        <v>15088</v>
      </c>
      <c r="D124" s="382">
        <v>15088</v>
      </c>
      <c r="E124" s="382"/>
      <c r="F124" s="382">
        <v>0</v>
      </c>
      <c r="G124" s="382">
        <v>78953</v>
      </c>
      <c r="H124" s="382">
        <v>78953</v>
      </c>
      <c r="I124" s="382"/>
      <c r="J124" s="382">
        <v>0</v>
      </c>
      <c r="K124" s="382">
        <v>94041</v>
      </c>
      <c r="L124" s="382">
        <v>94041</v>
      </c>
    </row>
    <row r="125" spans="1:12" ht="11.25" customHeight="1" x14ac:dyDescent="0.2">
      <c r="A125" s="366">
        <v>2019</v>
      </c>
      <c r="B125" s="752">
        <f t="shared" ref="B125:D126" si="5">J125-F125</f>
        <v>3</v>
      </c>
      <c r="C125" s="752">
        <f t="shared" si="5"/>
        <v>34320</v>
      </c>
      <c r="D125" s="752">
        <f t="shared" si="5"/>
        <v>34324</v>
      </c>
      <c r="E125" s="752" t="s">
        <v>310</v>
      </c>
      <c r="F125" s="752">
        <v>92</v>
      </c>
      <c r="G125" s="752">
        <v>651275</v>
      </c>
      <c r="H125" s="752">
        <v>651367</v>
      </c>
      <c r="I125" s="752" t="s">
        <v>310</v>
      </c>
      <c r="J125" s="752">
        <v>95</v>
      </c>
      <c r="K125" s="752">
        <v>685595</v>
      </c>
      <c r="L125" s="752">
        <v>685691</v>
      </c>
    </row>
    <row r="126" spans="1:12" ht="11.25" customHeight="1" x14ac:dyDescent="0.2">
      <c r="A126" s="366" t="s">
        <v>634</v>
      </c>
      <c r="B126" s="752">
        <f t="shared" si="5"/>
        <v>0</v>
      </c>
      <c r="C126" s="752">
        <f t="shared" si="5"/>
        <v>111155</v>
      </c>
      <c r="D126" s="752">
        <f t="shared" si="5"/>
        <v>111155</v>
      </c>
      <c r="E126" s="752" t="s">
        <v>310</v>
      </c>
      <c r="F126" s="752">
        <v>0</v>
      </c>
      <c r="G126" s="752">
        <v>987940.9743336332</v>
      </c>
      <c r="H126" s="752">
        <v>987940.9743336332</v>
      </c>
      <c r="I126" s="752" t="s">
        <v>310</v>
      </c>
      <c r="J126" s="752">
        <v>0</v>
      </c>
      <c r="K126" s="752">
        <v>1099095.9743336332</v>
      </c>
      <c r="L126" s="752">
        <v>1099095.9743336332</v>
      </c>
    </row>
    <row r="127" spans="1:12" ht="11.25" customHeight="1" x14ac:dyDescent="0.2">
      <c r="A127" s="366">
        <v>2023</v>
      </c>
      <c r="B127" s="752" t="s">
        <v>310</v>
      </c>
      <c r="C127" s="752" t="s">
        <v>310</v>
      </c>
      <c r="D127" s="752" t="s">
        <v>310</v>
      </c>
      <c r="E127" s="752" t="s">
        <v>310</v>
      </c>
      <c r="F127" s="752" t="s">
        <v>310</v>
      </c>
      <c r="G127" s="752" t="s">
        <v>310</v>
      </c>
      <c r="H127" s="752" t="s">
        <v>310</v>
      </c>
      <c r="I127" s="752" t="s">
        <v>310</v>
      </c>
      <c r="J127" s="752" t="s">
        <v>310</v>
      </c>
      <c r="K127" s="752" t="s">
        <v>310</v>
      </c>
      <c r="L127" s="752" t="s">
        <v>310</v>
      </c>
    </row>
    <row r="128" spans="1:12" ht="11.25" customHeight="1" x14ac:dyDescent="0.2">
      <c r="A128" s="845" t="s">
        <v>901</v>
      </c>
      <c r="B128" s="846"/>
      <c r="C128" s="846"/>
      <c r="D128" s="846"/>
      <c r="E128" s="846"/>
      <c r="F128" s="846"/>
      <c r="G128" s="847">
        <v>155000</v>
      </c>
      <c r="H128" s="846"/>
      <c r="I128" s="846"/>
      <c r="J128" s="846"/>
      <c r="K128" s="846"/>
      <c r="L128" s="846"/>
    </row>
    <row r="129" spans="1:12" ht="11.25" customHeight="1" x14ac:dyDescent="0.2">
      <c r="A129" s="392" t="s">
        <v>902</v>
      </c>
      <c r="B129" s="393"/>
      <c r="C129" s="215"/>
      <c r="D129" s="215"/>
      <c r="E129" s="215"/>
      <c r="F129" s="215"/>
      <c r="G129" s="394">
        <v>120000</v>
      </c>
      <c r="H129" s="215"/>
      <c r="I129" s="215"/>
      <c r="J129" s="215"/>
      <c r="K129" s="215"/>
      <c r="L129" s="215"/>
    </row>
    <row r="130" spans="1:12" ht="1.5" customHeight="1" x14ac:dyDescent="0.2"/>
    <row r="131" spans="1:12" ht="11.25" customHeight="1" x14ac:dyDescent="0.2">
      <c r="A131" s="1070" t="s">
        <v>883</v>
      </c>
      <c r="B131" s="1070"/>
      <c r="C131" s="1070"/>
      <c r="D131" s="1070"/>
      <c r="E131" s="1070"/>
      <c r="F131" s="1070"/>
      <c r="G131" s="1070"/>
      <c r="H131" s="1070"/>
      <c r="I131" s="1070"/>
      <c r="J131" s="1070"/>
      <c r="K131" s="1070"/>
      <c r="L131" s="1070"/>
    </row>
    <row r="132" spans="1:12" ht="11.25" customHeight="1" x14ac:dyDescent="0.2">
      <c r="A132" s="366">
        <v>1981</v>
      </c>
      <c r="B132" s="382">
        <v>2008</v>
      </c>
      <c r="C132" s="382">
        <v>12503</v>
      </c>
      <c r="D132" s="382">
        <v>14511</v>
      </c>
      <c r="E132" s="386"/>
      <c r="F132" s="386">
        <v>791</v>
      </c>
      <c r="G132" s="386">
        <v>12715</v>
      </c>
      <c r="H132" s="386">
        <v>13506</v>
      </c>
      <c r="I132" s="383"/>
      <c r="J132" s="386">
        <v>2799</v>
      </c>
      <c r="K132" s="386">
        <v>25218</v>
      </c>
      <c r="L132" s="386">
        <v>28017</v>
      </c>
    </row>
    <row r="133" spans="1:12" ht="11.25" customHeight="1" x14ac:dyDescent="0.2">
      <c r="A133" s="366">
        <v>1983</v>
      </c>
      <c r="B133" s="382">
        <v>583</v>
      </c>
      <c r="C133" s="382">
        <v>12486</v>
      </c>
      <c r="D133" s="382">
        <v>13069</v>
      </c>
      <c r="E133" s="386"/>
      <c r="F133" s="386">
        <v>149</v>
      </c>
      <c r="G133" s="386">
        <v>12200</v>
      </c>
      <c r="H133" s="386">
        <v>12349</v>
      </c>
      <c r="I133" s="383"/>
      <c r="J133" s="386">
        <v>732</v>
      </c>
      <c r="K133" s="386">
        <v>24686</v>
      </c>
      <c r="L133" s="386">
        <v>25418</v>
      </c>
    </row>
    <row r="134" spans="1:12" ht="11.25" customHeight="1" x14ac:dyDescent="0.2">
      <c r="A134" s="366">
        <v>1985</v>
      </c>
      <c r="B134" s="382">
        <v>5</v>
      </c>
      <c r="C134" s="382">
        <v>6489</v>
      </c>
      <c r="D134" s="382">
        <v>6494</v>
      </c>
      <c r="E134" s="386"/>
      <c r="F134" s="386">
        <v>13</v>
      </c>
      <c r="G134" s="386">
        <v>34700</v>
      </c>
      <c r="H134" s="386">
        <v>34713</v>
      </c>
      <c r="I134" s="383"/>
      <c r="J134" s="386">
        <v>18</v>
      </c>
      <c r="K134" s="386">
        <v>41189</v>
      </c>
      <c r="L134" s="386">
        <v>41207</v>
      </c>
    </row>
    <row r="135" spans="1:12" ht="11.25" customHeight="1" x14ac:dyDescent="0.2">
      <c r="A135" s="366">
        <v>1987</v>
      </c>
      <c r="B135" s="382">
        <v>16</v>
      </c>
      <c r="C135" s="382">
        <v>12399</v>
      </c>
      <c r="D135" s="382">
        <v>12415</v>
      </c>
      <c r="E135" s="386"/>
      <c r="F135" s="386">
        <v>3</v>
      </c>
      <c r="G135" s="386">
        <v>42200</v>
      </c>
      <c r="H135" s="386">
        <v>42203</v>
      </c>
      <c r="I135" s="383"/>
      <c r="J135" s="386">
        <v>19</v>
      </c>
      <c r="K135" s="386">
        <v>54599</v>
      </c>
      <c r="L135" s="386">
        <v>54618</v>
      </c>
    </row>
    <row r="136" spans="1:12" ht="11.25" customHeight="1" x14ac:dyDescent="0.2">
      <c r="A136" s="366">
        <v>1989</v>
      </c>
      <c r="B136" s="382">
        <v>644</v>
      </c>
      <c r="C136" s="382">
        <v>41867</v>
      </c>
      <c r="D136" s="382">
        <v>42511</v>
      </c>
      <c r="E136" s="386"/>
      <c r="F136" s="386">
        <v>452</v>
      </c>
      <c r="G136" s="386">
        <v>62200</v>
      </c>
      <c r="H136" s="386">
        <v>62652</v>
      </c>
      <c r="I136" s="383"/>
      <c r="J136" s="386">
        <v>1096</v>
      </c>
      <c r="K136" s="386">
        <v>104067</v>
      </c>
      <c r="L136" s="386">
        <v>105163</v>
      </c>
    </row>
    <row r="137" spans="1:12" ht="11.25" customHeight="1" x14ac:dyDescent="0.2">
      <c r="A137" s="366">
        <v>1991</v>
      </c>
      <c r="B137" s="382">
        <v>398</v>
      </c>
      <c r="C137" s="382">
        <v>6310</v>
      </c>
      <c r="D137" s="382">
        <v>6708</v>
      </c>
      <c r="E137" s="386"/>
      <c r="F137" s="386">
        <v>346</v>
      </c>
      <c r="G137" s="386">
        <v>15950</v>
      </c>
      <c r="H137" s="386">
        <v>16296</v>
      </c>
      <c r="I137" s="383"/>
      <c r="J137" s="386">
        <v>743</v>
      </c>
      <c r="K137" s="386">
        <v>22261</v>
      </c>
      <c r="L137" s="386">
        <v>23004</v>
      </c>
    </row>
    <row r="138" spans="1:12" ht="11.25" customHeight="1" x14ac:dyDescent="0.2">
      <c r="A138" s="366" t="s">
        <v>903</v>
      </c>
      <c r="B138" s="382">
        <v>7</v>
      </c>
      <c r="C138" s="382">
        <v>3890</v>
      </c>
      <c r="D138" s="382">
        <v>3898</v>
      </c>
      <c r="E138" s="386"/>
      <c r="F138" s="386">
        <v>21</v>
      </c>
      <c r="G138" s="386">
        <v>10619</v>
      </c>
      <c r="H138" s="386">
        <v>10640</v>
      </c>
      <c r="I138" s="383"/>
      <c r="J138" s="386">
        <v>28</v>
      </c>
      <c r="K138" s="386">
        <v>14510</v>
      </c>
      <c r="L138" s="386">
        <v>14538</v>
      </c>
    </row>
    <row r="139" spans="1:12" ht="11.25" customHeight="1" x14ac:dyDescent="0.2">
      <c r="A139" s="366" t="s">
        <v>904</v>
      </c>
      <c r="B139" s="382">
        <v>36</v>
      </c>
      <c r="C139" s="382">
        <v>7794</v>
      </c>
      <c r="D139" s="382">
        <v>7830</v>
      </c>
      <c r="E139" s="386"/>
      <c r="F139" s="386">
        <v>84</v>
      </c>
      <c r="G139" s="386">
        <v>18206</v>
      </c>
      <c r="H139" s="386">
        <v>18290</v>
      </c>
      <c r="I139" s="383"/>
      <c r="J139" s="386">
        <v>120</v>
      </c>
      <c r="K139" s="386">
        <v>26000</v>
      </c>
      <c r="L139" s="386">
        <v>26120</v>
      </c>
    </row>
    <row r="140" spans="1:12" ht="11.25" customHeight="1" x14ac:dyDescent="0.2">
      <c r="A140" s="366" t="s">
        <v>718</v>
      </c>
      <c r="B140" s="382">
        <v>0</v>
      </c>
      <c r="C140" s="382">
        <v>987</v>
      </c>
      <c r="D140" s="382">
        <v>987</v>
      </c>
      <c r="E140" s="386"/>
      <c r="F140" s="386">
        <v>0</v>
      </c>
      <c r="G140" s="386">
        <v>2966</v>
      </c>
      <c r="H140" s="386">
        <v>2966</v>
      </c>
      <c r="I140" s="383"/>
      <c r="J140" s="386">
        <v>0</v>
      </c>
      <c r="K140" s="386">
        <v>3953</v>
      </c>
      <c r="L140" s="386">
        <v>3953</v>
      </c>
    </row>
    <row r="141" spans="1:12" ht="11.25" customHeight="1" x14ac:dyDescent="0.2">
      <c r="A141" s="366" t="s">
        <v>905</v>
      </c>
      <c r="B141" s="382">
        <v>0</v>
      </c>
      <c r="C141" s="382">
        <v>252</v>
      </c>
      <c r="D141" s="382">
        <v>252</v>
      </c>
      <c r="E141" s="386"/>
      <c r="F141" s="386">
        <v>0</v>
      </c>
      <c r="G141" s="386">
        <v>4672</v>
      </c>
      <c r="H141" s="386">
        <v>4672</v>
      </c>
      <c r="I141" s="383"/>
      <c r="J141" s="386">
        <v>0</v>
      </c>
      <c r="K141" s="386">
        <v>4924</v>
      </c>
      <c r="L141" s="386">
        <v>4924</v>
      </c>
    </row>
    <row r="142" spans="1:12" ht="11.25" customHeight="1" x14ac:dyDescent="0.2">
      <c r="A142" s="366" t="s">
        <v>906</v>
      </c>
      <c r="B142" s="382">
        <v>0</v>
      </c>
      <c r="C142" s="382">
        <v>3128</v>
      </c>
      <c r="D142" s="382">
        <v>3128</v>
      </c>
      <c r="E142" s="386"/>
      <c r="F142" s="386">
        <v>0</v>
      </c>
      <c r="G142" s="386">
        <v>26692</v>
      </c>
      <c r="H142" s="386">
        <v>26692</v>
      </c>
      <c r="I142" s="383"/>
      <c r="J142" s="386">
        <v>0</v>
      </c>
      <c r="K142" s="386">
        <v>29820</v>
      </c>
      <c r="L142" s="386">
        <v>29820</v>
      </c>
    </row>
    <row r="143" spans="1:12" ht="11.25" customHeight="1" x14ac:dyDescent="0.2">
      <c r="A143" s="366" t="s">
        <v>907</v>
      </c>
      <c r="B143" s="382">
        <v>0</v>
      </c>
      <c r="C143" s="382">
        <v>30795</v>
      </c>
      <c r="D143" s="382">
        <v>30795</v>
      </c>
      <c r="E143" s="386"/>
      <c r="F143" s="386">
        <v>0</v>
      </c>
      <c r="G143" s="386">
        <v>391702</v>
      </c>
      <c r="H143" s="386">
        <v>391702</v>
      </c>
      <c r="I143" s="383"/>
      <c r="J143" s="386">
        <v>0</v>
      </c>
      <c r="K143" s="386">
        <v>422497</v>
      </c>
      <c r="L143" s="386">
        <v>422497</v>
      </c>
    </row>
    <row r="144" spans="1:12" ht="11.25" customHeight="1" x14ac:dyDescent="0.2">
      <c r="A144" s="366" t="s">
        <v>908</v>
      </c>
      <c r="B144" s="382">
        <v>0</v>
      </c>
      <c r="C144" s="382">
        <v>55263</v>
      </c>
      <c r="D144" s="382">
        <v>55263</v>
      </c>
      <c r="E144" s="386"/>
      <c r="F144" s="386">
        <v>0</v>
      </c>
      <c r="G144" s="386">
        <v>1087906</v>
      </c>
      <c r="H144" s="386">
        <v>1087906</v>
      </c>
      <c r="I144" s="383"/>
      <c r="J144" s="386">
        <v>0</v>
      </c>
      <c r="K144" s="386">
        <v>1143169</v>
      </c>
      <c r="L144" s="386">
        <v>1143169</v>
      </c>
    </row>
    <row r="145" spans="1:12" ht="11.25" customHeight="1" x14ac:dyDescent="0.2">
      <c r="A145" s="366" t="s">
        <v>909</v>
      </c>
      <c r="B145" s="382">
        <v>0</v>
      </c>
      <c r="C145" s="382">
        <v>84180</v>
      </c>
      <c r="D145" s="382">
        <v>84180</v>
      </c>
      <c r="E145" s="386"/>
      <c r="F145" s="382">
        <v>0</v>
      </c>
      <c r="G145" s="382">
        <v>1218896</v>
      </c>
      <c r="H145" s="386">
        <v>1218896</v>
      </c>
      <c r="I145" s="383"/>
      <c r="J145" s="382">
        <v>0</v>
      </c>
      <c r="K145" s="382">
        <v>1303076</v>
      </c>
      <c r="L145" s="386">
        <v>1303076</v>
      </c>
    </row>
    <row r="146" spans="1:12" ht="11.25" customHeight="1" x14ac:dyDescent="0.2">
      <c r="A146" s="366" t="s">
        <v>910</v>
      </c>
      <c r="B146" s="382">
        <v>0</v>
      </c>
      <c r="C146" s="382">
        <v>695324</v>
      </c>
      <c r="D146" s="382">
        <v>695324</v>
      </c>
      <c r="E146" s="386"/>
      <c r="F146" s="382">
        <v>0</v>
      </c>
      <c r="G146" s="382">
        <v>4091283</v>
      </c>
      <c r="H146" s="386">
        <v>4091283</v>
      </c>
      <c r="I146" s="383"/>
      <c r="J146" s="382">
        <v>0</v>
      </c>
      <c r="K146" s="382">
        <v>4786607</v>
      </c>
      <c r="L146" s="386">
        <v>4786607</v>
      </c>
    </row>
    <row r="147" spans="1:12" ht="11.25" customHeight="1" x14ac:dyDescent="0.2">
      <c r="A147" s="366" t="s">
        <v>911</v>
      </c>
      <c r="B147" s="382">
        <v>0</v>
      </c>
      <c r="C147" s="382">
        <v>500308</v>
      </c>
      <c r="D147" s="382">
        <v>500308</v>
      </c>
      <c r="E147" s="386"/>
      <c r="F147" s="382">
        <v>0</v>
      </c>
      <c r="G147" s="382">
        <v>2422574.8904761905</v>
      </c>
      <c r="H147" s="386">
        <v>2422574.8904761905</v>
      </c>
      <c r="I147" s="383"/>
      <c r="J147" s="382">
        <v>0</v>
      </c>
      <c r="K147" s="382">
        <v>2922882.8904761905</v>
      </c>
      <c r="L147" s="386">
        <v>2922882.8904761905</v>
      </c>
    </row>
    <row r="148" spans="1:12" ht="11.25" customHeight="1" x14ac:dyDescent="0.2">
      <c r="A148" s="366" t="s">
        <v>912</v>
      </c>
      <c r="B148" s="382">
        <v>40</v>
      </c>
      <c r="C148" s="382">
        <v>546139</v>
      </c>
      <c r="D148" s="382">
        <v>546179</v>
      </c>
      <c r="E148" s="386"/>
      <c r="F148" s="382">
        <v>6</v>
      </c>
      <c r="G148" s="382">
        <v>2172795</v>
      </c>
      <c r="H148" s="386">
        <v>2172801</v>
      </c>
      <c r="I148" s="383"/>
      <c r="J148" s="382">
        <v>46</v>
      </c>
      <c r="K148" s="382">
        <v>2718934</v>
      </c>
      <c r="L148" s="386">
        <v>2718980</v>
      </c>
    </row>
    <row r="149" spans="1:12" ht="11.25" customHeight="1" x14ac:dyDescent="0.2">
      <c r="A149" s="366" t="s">
        <v>913</v>
      </c>
      <c r="B149" s="382">
        <v>66</v>
      </c>
      <c r="C149" s="382">
        <v>285504</v>
      </c>
      <c r="D149" s="382">
        <v>285570</v>
      </c>
      <c r="E149" s="382"/>
      <c r="F149" s="382">
        <v>115</v>
      </c>
      <c r="G149" s="382">
        <v>941673</v>
      </c>
      <c r="H149" s="382">
        <v>941788</v>
      </c>
      <c r="I149" s="382"/>
      <c r="J149" s="382">
        <v>181</v>
      </c>
      <c r="K149" s="382">
        <v>1227177</v>
      </c>
      <c r="L149" s="382">
        <v>1227358</v>
      </c>
    </row>
    <row r="150" spans="1:12" ht="11.25" customHeight="1" x14ac:dyDescent="0.2">
      <c r="A150" s="366" t="s">
        <v>914</v>
      </c>
      <c r="B150" s="382">
        <v>0</v>
      </c>
      <c r="C150" s="382">
        <v>31293</v>
      </c>
      <c r="D150" s="382">
        <v>31293</v>
      </c>
      <c r="E150" s="382"/>
      <c r="F150" s="382">
        <v>2</v>
      </c>
      <c r="G150" s="382">
        <v>175952</v>
      </c>
      <c r="H150" s="382">
        <v>175954</v>
      </c>
      <c r="I150" s="382"/>
      <c r="J150" s="382">
        <v>2</v>
      </c>
      <c r="K150" s="382">
        <v>207245</v>
      </c>
      <c r="L150" s="382">
        <v>207247</v>
      </c>
    </row>
    <row r="151" spans="1:12" ht="11.25" customHeight="1" x14ac:dyDescent="0.2">
      <c r="A151" s="366">
        <v>2019</v>
      </c>
      <c r="B151" s="752">
        <f t="shared" ref="B151:D152" si="6">J151-F151</f>
        <v>0</v>
      </c>
      <c r="C151" s="752">
        <f t="shared" si="6"/>
        <v>109833</v>
      </c>
      <c r="D151" s="752">
        <f t="shared" si="6"/>
        <v>109833</v>
      </c>
      <c r="E151" s="752" t="s">
        <v>310</v>
      </c>
      <c r="F151" s="752">
        <v>18</v>
      </c>
      <c r="G151" s="752">
        <v>1643786</v>
      </c>
      <c r="H151" s="752">
        <v>1643804</v>
      </c>
      <c r="I151" s="752" t="s">
        <v>310</v>
      </c>
      <c r="J151" s="752">
        <v>18</v>
      </c>
      <c r="K151" s="752">
        <v>1753619</v>
      </c>
      <c r="L151" s="752">
        <v>1753637</v>
      </c>
    </row>
    <row r="152" spans="1:12" ht="11.25" customHeight="1" x14ac:dyDescent="0.2">
      <c r="A152" s="366" t="s">
        <v>634</v>
      </c>
      <c r="B152" s="752">
        <f t="shared" si="6"/>
        <v>49</v>
      </c>
      <c r="C152" s="752">
        <f t="shared" si="6"/>
        <v>142633.00000000012</v>
      </c>
      <c r="D152" s="752">
        <f t="shared" si="6"/>
        <v>142681.00000000012</v>
      </c>
      <c r="E152" s="752" t="s">
        <v>310</v>
      </c>
      <c r="F152" s="752">
        <v>0</v>
      </c>
      <c r="G152" s="752">
        <v>1010121.1394050802</v>
      </c>
      <c r="H152" s="752">
        <v>1010122.1394050802</v>
      </c>
      <c r="I152" s="752" t="s">
        <v>310</v>
      </c>
      <c r="J152" s="752">
        <v>49</v>
      </c>
      <c r="K152" s="752">
        <v>1152754.1394050804</v>
      </c>
      <c r="L152" s="752">
        <v>1152803.1394050804</v>
      </c>
    </row>
    <row r="153" spans="1:12" ht="11.25" customHeight="1" x14ac:dyDescent="0.2">
      <c r="A153" s="366">
        <v>2023</v>
      </c>
      <c r="B153" s="752" t="s">
        <v>310</v>
      </c>
      <c r="C153" s="752" t="s">
        <v>310</v>
      </c>
      <c r="D153" s="752" t="s">
        <v>310</v>
      </c>
      <c r="E153" s="752" t="s">
        <v>310</v>
      </c>
      <c r="F153" s="752" t="s">
        <v>310</v>
      </c>
      <c r="G153" s="752" t="s">
        <v>310</v>
      </c>
      <c r="H153" s="752" t="s">
        <v>310</v>
      </c>
      <c r="I153" s="752" t="s">
        <v>310</v>
      </c>
      <c r="J153" s="752" t="s">
        <v>310</v>
      </c>
      <c r="K153" s="752" t="s">
        <v>310</v>
      </c>
      <c r="L153" s="752" t="s">
        <v>310</v>
      </c>
    </row>
    <row r="154" spans="1:12" ht="11.25" customHeight="1" x14ac:dyDescent="0.2">
      <c r="A154" s="387" t="s">
        <v>898</v>
      </c>
      <c r="B154" s="388"/>
      <c r="C154" s="388"/>
      <c r="D154" s="388"/>
      <c r="E154" s="388"/>
      <c r="F154" s="388"/>
      <c r="G154" s="390">
        <v>25000</v>
      </c>
      <c r="H154" s="388"/>
      <c r="I154" s="388"/>
      <c r="J154" s="388"/>
      <c r="K154" s="388"/>
      <c r="L154" s="388"/>
    </row>
    <row r="155" spans="1:12" ht="11.25" customHeight="1" x14ac:dyDescent="0.2">
      <c r="A155" s="1069" t="s">
        <v>885</v>
      </c>
      <c r="B155" s="1069"/>
      <c r="C155" s="1069"/>
      <c r="D155" s="1069"/>
      <c r="E155" s="1069"/>
      <c r="F155" s="1069"/>
      <c r="G155" s="1069"/>
      <c r="H155" s="1069"/>
      <c r="I155" s="1069"/>
      <c r="J155" s="1069"/>
      <c r="K155" s="1069"/>
      <c r="L155" s="1069"/>
    </row>
    <row r="156" spans="1:12" ht="11.25" customHeight="1" x14ac:dyDescent="0.2">
      <c r="A156" s="991" t="s">
        <v>856</v>
      </c>
      <c r="B156" s="991"/>
      <c r="C156" s="991"/>
      <c r="D156" s="991"/>
      <c r="E156" s="991"/>
      <c r="F156" s="991"/>
      <c r="G156" s="991"/>
      <c r="H156" s="991"/>
      <c r="I156" s="991"/>
      <c r="J156" s="991"/>
      <c r="K156" s="991"/>
      <c r="L156" s="991"/>
    </row>
    <row r="157" spans="1:12" ht="24.75" customHeight="1" x14ac:dyDescent="0.2">
      <c r="A157" s="993" t="s">
        <v>915</v>
      </c>
      <c r="B157" s="993"/>
      <c r="C157" s="993"/>
      <c r="D157" s="993"/>
      <c r="E157" s="993"/>
      <c r="F157" s="993"/>
      <c r="G157" s="993"/>
      <c r="H157" s="993"/>
      <c r="I157" s="993"/>
      <c r="J157" s="993"/>
      <c r="K157" s="993"/>
      <c r="L157" s="993"/>
    </row>
    <row r="158" spans="1:12" ht="11.25" customHeight="1" x14ac:dyDescent="0.2">
      <c r="A158" s="991" t="s">
        <v>916</v>
      </c>
      <c r="B158" s="991"/>
      <c r="C158" s="991"/>
      <c r="D158" s="991"/>
      <c r="E158" s="991"/>
      <c r="F158" s="991"/>
      <c r="G158" s="991"/>
      <c r="H158" s="991"/>
      <c r="I158" s="991"/>
      <c r="J158" s="991"/>
      <c r="K158" s="991"/>
      <c r="L158" s="991"/>
    </row>
    <row r="159" spans="1:12" ht="11.25" customHeight="1" x14ac:dyDescent="0.2">
      <c r="A159" s="991" t="s">
        <v>917</v>
      </c>
      <c r="B159" s="991"/>
      <c r="C159" s="991"/>
      <c r="D159" s="991"/>
      <c r="E159" s="991"/>
      <c r="F159" s="991"/>
      <c r="G159" s="991"/>
      <c r="H159" s="991"/>
      <c r="I159" s="991"/>
      <c r="J159" s="991"/>
      <c r="K159" s="991"/>
      <c r="L159" s="991"/>
    </row>
    <row r="160" spans="1:12" ht="11.25" customHeight="1" x14ac:dyDescent="0.2">
      <c r="A160" s="991" t="s">
        <v>918</v>
      </c>
      <c r="B160" s="991"/>
      <c r="C160" s="991"/>
      <c r="D160" s="991"/>
      <c r="E160" s="991"/>
      <c r="F160" s="991"/>
      <c r="G160" s="991"/>
      <c r="H160" s="991"/>
      <c r="I160" s="991"/>
      <c r="J160" s="991"/>
      <c r="K160" s="991"/>
      <c r="L160" s="991"/>
    </row>
    <row r="161" spans="1:12" ht="11.25" customHeight="1" x14ac:dyDescent="0.2">
      <c r="A161" s="991" t="s">
        <v>919</v>
      </c>
      <c r="B161" s="991"/>
      <c r="C161" s="991"/>
      <c r="D161" s="991"/>
      <c r="E161" s="991"/>
      <c r="F161" s="991"/>
      <c r="G161" s="991"/>
      <c r="H161" s="991"/>
      <c r="I161" s="991"/>
      <c r="J161" s="991"/>
      <c r="K161" s="991"/>
      <c r="L161" s="991"/>
    </row>
    <row r="164" spans="1:12" s="289" customFormat="1" ht="12" customHeight="1" x14ac:dyDescent="0.2">
      <c r="A164" s="395"/>
      <c r="B164" s="396"/>
      <c r="C164" s="396"/>
      <c r="D164" s="396"/>
      <c r="E164" s="396"/>
      <c r="F164" s="396"/>
      <c r="G164" s="396"/>
      <c r="H164" s="396"/>
      <c r="I164" s="396"/>
      <c r="J164" s="396"/>
      <c r="K164" s="396"/>
      <c r="L164" s="396"/>
    </row>
    <row r="169" spans="1:12" ht="12" customHeight="1" x14ac:dyDescent="0.2">
      <c r="A169" s="1072" t="s">
        <v>896</v>
      </c>
      <c r="B169" s="1073"/>
      <c r="C169" s="1073"/>
      <c r="D169" s="1073"/>
      <c r="E169" s="1073"/>
      <c r="F169" s="1073"/>
      <c r="G169" s="1073"/>
      <c r="H169" s="1073"/>
      <c r="I169" s="1073"/>
      <c r="J169" s="1073"/>
      <c r="K169" s="1073"/>
      <c r="L169" s="1073"/>
    </row>
    <row r="170" spans="1:12" ht="12" customHeight="1" x14ac:dyDescent="0.2">
      <c r="A170" s="1074"/>
      <c r="B170" s="1074"/>
      <c r="C170" s="1074"/>
      <c r="D170" s="1074"/>
      <c r="E170" s="1074"/>
      <c r="F170" s="1074"/>
      <c r="G170" s="1074"/>
      <c r="H170" s="1074"/>
      <c r="I170" s="1074"/>
      <c r="J170" s="1074"/>
      <c r="K170" s="1074"/>
      <c r="L170" s="1074"/>
    </row>
    <row r="171" spans="1:12" ht="12" customHeight="1" x14ac:dyDescent="0.2">
      <c r="A171" s="1078" t="s">
        <v>920</v>
      </c>
      <c r="B171" s="1075" t="s">
        <v>847</v>
      </c>
      <c r="C171" s="1075"/>
      <c r="D171" s="1075"/>
      <c r="E171" s="844"/>
      <c r="F171" s="1075" t="s">
        <v>111</v>
      </c>
      <c r="G171" s="1075"/>
      <c r="H171" s="1075"/>
      <c r="I171" s="844"/>
      <c r="J171" s="1075" t="s">
        <v>848</v>
      </c>
      <c r="K171" s="1075"/>
      <c r="L171" s="1075"/>
    </row>
    <row r="172" spans="1:12" ht="22.5" customHeight="1" x14ac:dyDescent="0.2">
      <c r="A172" s="1079"/>
      <c r="B172" s="397" t="s">
        <v>868</v>
      </c>
      <c r="C172" s="397" t="s">
        <v>120</v>
      </c>
      <c r="D172" s="397" t="s">
        <v>115</v>
      </c>
      <c r="E172" s="397"/>
      <c r="F172" s="397" t="s">
        <v>868</v>
      </c>
      <c r="G172" s="397" t="s">
        <v>120</v>
      </c>
      <c r="H172" s="397" t="s">
        <v>115</v>
      </c>
      <c r="I172" s="397"/>
      <c r="J172" s="397" t="s">
        <v>868</v>
      </c>
      <c r="K172" s="397" t="s">
        <v>120</v>
      </c>
      <c r="L172" s="397" t="s">
        <v>115</v>
      </c>
    </row>
    <row r="173" spans="1:12" ht="12" customHeight="1" x14ac:dyDescent="0.2">
      <c r="A173" s="1076" t="s">
        <v>849</v>
      </c>
      <c r="B173" s="1076"/>
      <c r="C173" s="1076"/>
      <c r="D173" s="1076"/>
      <c r="E173" s="1076"/>
      <c r="F173" s="1076"/>
      <c r="G173" s="1076"/>
      <c r="H173" s="1076"/>
      <c r="I173" s="1076"/>
      <c r="J173" s="1076"/>
      <c r="K173" s="1076"/>
      <c r="L173" s="1076"/>
    </row>
    <row r="174" spans="1:12" ht="12" customHeight="1" x14ac:dyDescent="0.2">
      <c r="A174" s="366" t="s">
        <v>921</v>
      </c>
      <c r="B174" s="382">
        <f>AVERAGE(B6:B10)</f>
        <v>0.8</v>
      </c>
      <c r="C174" s="382">
        <f>AVERAGE(C6:C10)</f>
        <v>506.6</v>
      </c>
      <c r="D174" s="382">
        <f>AVERAGE(D6:D10)</f>
        <v>507.4</v>
      </c>
      <c r="E174" s="382"/>
      <c r="F174" s="382">
        <f>AVERAGE(F6:F10)</f>
        <v>9.4</v>
      </c>
      <c r="G174" s="382">
        <f>AVERAGE(G6:G10)</f>
        <v>5175.3999999999996</v>
      </c>
      <c r="H174" s="382">
        <f>AVERAGE(H6:H10)</f>
        <v>5184.8</v>
      </c>
      <c r="I174" s="382"/>
      <c r="J174" s="382">
        <f>AVERAGE(J6:J10)</f>
        <v>10</v>
      </c>
      <c r="K174" s="382">
        <f>AVERAGE(K6:K10)</f>
        <v>5680.8</v>
      </c>
      <c r="L174" s="382">
        <f>AVERAGE(L6:L10)</f>
        <v>5692.2</v>
      </c>
    </row>
    <row r="175" spans="1:12" ht="12" customHeight="1" x14ac:dyDescent="0.2">
      <c r="A175" s="366" t="s">
        <v>922</v>
      </c>
      <c r="B175" s="382">
        <f>AVERAGE(B11:B15)</f>
        <v>2</v>
      </c>
      <c r="C175" s="382">
        <f>AVERAGE(C11:C15)</f>
        <v>425.8</v>
      </c>
      <c r="D175" s="382">
        <f>AVERAGE(D11:D15)</f>
        <v>427.8</v>
      </c>
      <c r="E175" s="382"/>
      <c r="F175" s="382">
        <f>AVERAGE(F11:F15)</f>
        <v>34.200000000000003</v>
      </c>
      <c r="G175" s="382">
        <f>AVERAGE(G11:G15)</f>
        <v>6421.2</v>
      </c>
      <c r="H175" s="382">
        <f>AVERAGE(H11:H15)</f>
        <v>6455.4</v>
      </c>
      <c r="I175" s="382"/>
      <c r="J175" s="382">
        <f>AVERAGE(J11:J15)</f>
        <v>36.200000000000003</v>
      </c>
      <c r="K175" s="382">
        <f>AVERAGE(K11:K15)</f>
        <v>6847</v>
      </c>
      <c r="L175" s="382">
        <f>AVERAGE(L11:L15)</f>
        <v>6883.2</v>
      </c>
    </row>
    <row r="176" spans="1:12" ht="12" customHeight="1" x14ac:dyDescent="0.2">
      <c r="A176" s="366">
        <v>2001</v>
      </c>
      <c r="B176" s="382">
        <f t="shared" ref="B176:D185" si="7">B16</f>
        <v>4</v>
      </c>
      <c r="C176" s="382">
        <f t="shared" si="7"/>
        <v>718</v>
      </c>
      <c r="D176" s="382">
        <f t="shared" si="7"/>
        <v>722</v>
      </c>
      <c r="E176" s="382"/>
      <c r="F176" s="382">
        <f t="shared" ref="F176:H185" si="8">F16</f>
        <v>470</v>
      </c>
      <c r="G176" s="382">
        <f t="shared" si="8"/>
        <v>80950</v>
      </c>
      <c r="H176" s="382">
        <f t="shared" si="8"/>
        <v>81420</v>
      </c>
      <c r="I176" s="382"/>
      <c r="J176" s="382">
        <f t="shared" ref="J176:L185" si="9">J16</f>
        <v>474</v>
      </c>
      <c r="K176" s="382">
        <f t="shared" si="9"/>
        <v>81668</v>
      </c>
      <c r="L176" s="382">
        <f t="shared" si="9"/>
        <v>82142</v>
      </c>
    </row>
    <row r="177" spans="1:12" ht="12" customHeight="1" x14ac:dyDescent="0.2">
      <c r="A177" s="366">
        <v>2003</v>
      </c>
      <c r="B177" s="382">
        <f t="shared" si="7"/>
        <v>0</v>
      </c>
      <c r="C177" s="382">
        <f t="shared" si="7"/>
        <v>346</v>
      </c>
      <c r="D177" s="382">
        <f t="shared" si="7"/>
        <v>346</v>
      </c>
      <c r="E177" s="382"/>
      <c r="F177" s="382">
        <f t="shared" si="8"/>
        <v>0</v>
      </c>
      <c r="G177" s="382">
        <f t="shared" si="8"/>
        <v>15149</v>
      </c>
      <c r="H177" s="382">
        <f t="shared" si="8"/>
        <v>15149</v>
      </c>
      <c r="I177" s="382"/>
      <c r="J177" s="382">
        <f t="shared" si="9"/>
        <v>0</v>
      </c>
      <c r="K177" s="382">
        <f t="shared" si="9"/>
        <v>15495</v>
      </c>
      <c r="L177" s="382">
        <f t="shared" si="9"/>
        <v>15495</v>
      </c>
    </row>
    <row r="178" spans="1:12" ht="12" customHeight="1" x14ac:dyDescent="0.2">
      <c r="A178" s="366">
        <v>2005</v>
      </c>
      <c r="B178" s="382">
        <f t="shared" si="7"/>
        <v>0</v>
      </c>
      <c r="C178" s="382">
        <f t="shared" si="7"/>
        <v>103</v>
      </c>
      <c r="D178" s="382">
        <f t="shared" si="7"/>
        <v>103</v>
      </c>
      <c r="E178" s="382"/>
      <c r="F178" s="382">
        <f t="shared" si="8"/>
        <v>0</v>
      </c>
      <c r="G178" s="382">
        <f t="shared" si="8"/>
        <v>8669</v>
      </c>
      <c r="H178" s="382">
        <f t="shared" si="8"/>
        <v>8669</v>
      </c>
      <c r="I178" s="382"/>
      <c r="J178" s="382">
        <f t="shared" si="9"/>
        <v>0</v>
      </c>
      <c r="K178" s="382">
        <f t="shared" si="9"/>
        <v>8772</v>
      </c>
      <c r="L178" s="382">
        <f t="shared" si="9"/>
        <v>8772</v>
      </c>
    </row>
    <row r="179" spans="1:12" ht="12" customHeight="1" x14ac:dyDescent="0.2">
      <c r="A179" s="366">
        <v>2007</v>
      </c>
      <c r="B179" s="382">
        <f t="shared" si="7"/>
        <v>0</v>
      </c>
      <c r="C179" s="382">
        <f t="shared" si="7"/>
        <v>131</v>
      </c>
      <c r="D179" s="382">
        <f t="shared" si="7"/>
        <v>131</v>
      </c>
      <c r="E179" s="382"/>
      <c r="F179" s="382">
        <f t="shared" si="8"/>
        <v>0</v>
      </c>
      <c r="G179" s="382">
        <f t="shared" si="8"/>
        <v>6252</v>
      </c>
      <c r="H179" s="382">
        <f t="shared" si="8"/>
        <v>6252</v>
      </c>
      <c r="I179" s="382"/>
      <c r="J179" s="382">
        <f t="shared" si="9"/>
        <v>0</v>
      </c>
      <c r="K179" s="382">
        <f t="shared" si="9"/>
        <v>6383</v>
      </c>
      <c r="L179" s="382">
        <f t="shared" si="9"/>
        <v>6383</v>
      </c>
    </row>
    <row r="180" spans="1:12" ht="12" customHeight="1" x14ac:dyDescent="0.2">
      <c r="A180" s="366">
        <v>2009</v>
      </c>
      <c r="B180" s="382">
        <f t="shared" si="7"/>
        <v>0</v>
      </c>
      <c r="C180" s="382">
        <f t="shared" si="7"/>
        <v>2684</v>
      </c>
      <c r="D180" s="382">
        <f t="shared" si="7"/>
        <v>2684</v>
      </c>
      <c r="E180" s="382"/>
      <c r="F180" s="382">
        <f t="shared" si="8"/>
        <v>0</v>
      </c>
      <c r="G180" s="382">
        <f t="shared" si="8"/>
        <v>41534</v>
      </c>
      <c r="H180" s="382">
        <f t="shared" si="8"/>
        <v>41534</v>
      </c>
      <c r="I180" s="382"/>
      <c r="J180" s="382">
        <f t="shared" si="9"/>
        <v>0</v>
      </c>
      <c r="K180" s="382">
        <f t="shared" si="9"/>
        <v>44218</v>
      </c>
      <c r="L180" s="382">
        <f t="shared" si="9"/>
        <v>44218</v>
      </c>
    </row>
    <row r="181" spans="1:12" ht="12" customHeight="1" x14ac:dyDescent="0.2">
      <c r="A181" s="366">
        <v>2011</v>
      </c>
      <c r="B181" s="382">
        <f t="shared" si="7"/>
        <v>0</v>
      </c>
      <c r="C181" s="382">
        <f t="shared" si="7"/>
        <v>2013</v>
      </c>
      <c r="D181" s="382">
        <f t="shared" si="7"/>
        <v>2013</v>
      </c>
      <c r="E181" s="382"/>
      <c r="F181" s="382">
        <f t="shared" si="8"/>
        <v>0</v>
      </c>
      <c r="G181" s="382">
        <f t="shared" si="8"/>
        <v>27616</v>
      </c>
      <c r="H181" s="382">
        <f t="shared" si="8"/>
        <v>27616</v>
      </c>
      <c r="I181" s="382"/>
      <c r="J181" s="382">
        <f t="shared" si="9"/>
        <v>0</v>
      </c>
      <c r="K181" s="382">
        <f t="shared" si="9"/>
        <v>29629</v>
      </c>
      <c r="L181" s="382">
        <f t="shared" si="9"/>
        <v>29629</v>
      </c>
    </row>
    <row r="182" spans="1:12" ht="12" customHeight="1" x14ac:dyDescent="0.2">
      <c r="A182" s="366">
        <v>2013</v>
      </c>
      <c r="B182" s="382">
        <f t="shared" si="7"/>
        <v>8</v>
      </c>
      <c r="C182" s="382">
        <f t="shared" si="7"/>
        <v>20597</v>
      </c>
      <c r="D182" s="382">
        <f t="shared" si="7"/>
        <v>20605</v>
      </c>
      <c r="E182" s="382"/>
      <c r="F182" s="382">
        <f t="shared" si="8"/>
        <v>157</v>
      </c>
      <c r="G182" s="382">
        <f t="shared" si="8"/>
        <v>409958.66666666669</v>
      </c>
      <c r="H182" s="382">
        <f t="shared" si="8"/>
        <v>410115.66666666669</v>
      </c>
      <c r="I182" s="382"/>
      <c r="J182" s="382">
        <f t="shared" si="9"/>
        <v>165</v>
      </c>
      <c r="K182" s="382">
        <f t="shared" si="9"/>
        <v>430555.66666666669</v>
      </c>
      <c r="L182" s="382">
        <f t="shared" si="9"/>
        <v>430720.66666666669</v>
      </c>
    </row>
    <row r="183" spans="1:12" ht="12" customHeight="1" x14ac:dyDescent="0.2">
      <c r="A183" s="366">
        <v>2015</v>
      </c>
      <c r="B183" s="382">
        <f t="shared" si="7"/>
        <v>0</v>
      </c>
      <c r="C183" s="382">
        <f t="shared" si="7"/>
        <v>18485</v>
      </c>
      <c r="D183" s="382">
        <f t="shared" si="7"/>
        <v>18485</v>
      </c>
      <c r="E183" s="382"/>
      <c r="F183" s="382">
        <f t="shared" si="8"/>
        <v>0</v>
      </c>
      <c r="G183" s="382">
        <f t="shared" si="8"/>
        <v>337724</v>
      </c>
      <c r="H183" s="382">
        <f t="shared" si="8"/>
        <v>337724</v>
      </c>
      <c r="I183" s="382"/>
      <c r="J183" s="382">
        <f t="shared" si="9"/>
        <v>0</v>
      </c>
      <c r="K183" s="382">
        <f t="shared" si="9"/>
        <v>356209</v>
      </c>
      <c r="L183" s="382">
        <f t="shared" si="9"/>
        <v>356209</v>
      </c>
    </row>
    <row r="184" spans="1:12" ht="12" customHeight="1" x14ac:dyDescent="0.2">
      <c r="A184" s="366">
        <v>2017</v>
      </c>
      <c r="B184" s="382">
        <f t="shared" si="7"/>
        <v>1</v>
      </c>
      <c r="C184" s="382">
        <f t="shared" si="7"/>
        <v>565</v>
      </c>
      <c r="D184" s="382">
        <f t="shared" si="7"/>
        <v>566</v>
      </c>
      <c r="E184" s="382"/>
      <c r="F184" s="382">
        <f t="shared" si="8"/>
        <v>46</v>
      </c>
      <c r="G184" s="382">
        <f t="shared" si="8"/>
        <v>17755</v>
      </c>
      <c r="H184" s="382">
        <f t="shared" si="8"/>
        <v>17801</v>
      </c>
      <c r="I184" s="382"/>
      <c r="J184" s="382">
        <f t="shared" si="9"/>
        <v>47</v>
      </c>
      <c r="K184" s="382">
        <f t="shared" si="9"/>
        <v>18320</v>
      </c>
      <c r="L184" s="382">
        <f t="shared" si="9"/>
        <v>18367</v>
      </c>
    </row>
    <row r="185" spans="1:12" ht="12" customHeight="1" x14ac:dyDescent="0.2">
      <c r="A185" s="366">
        <v>2019</v>
      </c>
      <c r="B185" s="382">
        <f t="shared" si="7"/>
        <v>1</v>
      </c>
      <c r="C185" s="382">
        <f t="shared" si="7"/>
        <v>939</v>
      </c>
      <c r="D185" s="382">
        <f t="shared" si="7"/>
        <v>940</v>
      </c>
      <c r="E185" s="382"/>
      <c r="F185" s="382">
        <f t="shared" si="8"/>
        <v>59</v>
      </c>
      <c r="G185" s="382">
        <f t="shared" si="8"/>
        <v>48341</v>
      </c>
      <c r="H185" s="382">
        <f t="shared" si="8"/>
        <v>48400</v>
      </c>
      <c r="I185" s="382"/>
      <c r="J185" s="382">
        <f t="shared" si="9"/>
        <v>60</v>
      </c>
      <c r="K185" s="382">
        <f t="shared" si="9"/>
        <v>49280</v>
      </c>
      <c r="L185" s="382">
        <f t="shared" si="9"/>
        <v>49340</v>
      </c>
    </row>
    <row r="186" spans="1:12" ht="12" customHeight="1" x14ac:dyDescent="0.2">
      <c r="A186" s="366" t="s">
        <v>634</v>
      </c>
      <c r="B186" s="382">
        <f t="shared" ref="B186:D187" si="10">B26</f>
        <v>0</v>
      </c>
      <c r="C186" s="382">
        <f t="shared" si="10"/>
        <v>1940</v>
      </c>
      <c r="D186" s="382">
        <f t="shared" si="10"/>
        <v>1940</v>
      </c>
      <c r="E186" s="382"/>
      <c r="F186" s="382">
        <f t="shared" ref="F186:H187" si="11">F26</f>
        <v>0</v>
      </c>
      <c r="G186" s="382">
        <f t="shared" si="11"/>
        <v>158127</v>
      </c>
      <c r="H186" s="382">
        <f t="shared" si="11"/>
        <v>158127</v>
      </c>
      <c r="I186" s="382"/>
      <c r="J186" s="382">
        <f t="shared" ref="J186:L187" si="12">J26</f>
        <v>0</v>
      </c>
      <c r="K186" s="382">
        <f t="shared" si="12"/>
        <v>160067</v>
      </c>
      <c r="L186" s="382">
        <f t="shared" si="12"/>
        <v>160067</v>
      </c>
    </row>
    <row r="187" spans="1:12" ht="12" customHeight="1" x14ac:dyDescent="0.2">
      <c r="A187" s="366">
        <v>2023</v>
      </c>
      <c r="B187" s="382">
        <f t="shared" si="10"/>
        <v>0</v>
      </c>
      <c r="C187" s="382" t="str">
        <f t="shared" si="10"/>
        <v>NA</v>
      </c>
      <c r="D187" s="382" t="str">
        <f t="shared" si="10"/>
        <v>NA</v>
      </c>
      <c r="E187" s="382"/>
      <c r="F187" s="382" t="str">
        <f t="shared" si="11"/>
        <v>NA</v>
      </c>
      <c r="G187" s="382" t="str">
        <f t="shared" si="11"/>
        <v>NA</v>
      </c>
      <c r="H187" s="382" t="str">
        <f t="shared" si="11"/>
        <v>NA</v>
      </c>
      <c r="I187" s="382"/>
      <c r="J187" s="382" t="str">
        <f t="shared" si="12"/>
        <v>NA</v>
      </c>
      <c r="K187" s="382" t="str">
        <f t="shared" si="12"/>
        <v>NA</v>
      </c>
      <c r="L187" s="382" t="str">
        <f t="shared" si="12"/>
        <v>NA</v>
      </c>
    </row>
    <row r="188" spans="1:12" ht="12" customHeight="1" x14ac:dyDescent="0.2">
      <c r="A188" s="387" t="s">
        <v>898</v>
      </c>
      <c r="B188" s="388"/>
      <c r="C188" s="388"/>
      <c r="D188" s="388"/>
      <c r="E188" s="388"/>
      <c r="F188" s="1077" t="s">
        <v>899</v>
      </c>
      <c r="G188" s="1077"/>
      <c r="H188" s="1077"/>
      <c r="I188" s="388"/>
      <c r="J188" s="388"/>
      <c r="K188" s="388"/>
      <c r="L188" s="388"/>
    </row>
    <row r="189" spans="1:12" ht="12" customHeight="1" x14ac:dyDescent="0.2">
      <c r="A189" s="1070" t="s">
        <v>850</v>
      </c>
      <c r="B189" s="1070"/>
      <c r="C189" s="1070"/>
      <c r="D189" s="1070"/>
      <c r="E189" s="1070"/>
      <c r="F189" s="1070"/>
      <c r="G189" s="1070"/>
      <c r="H189" s="1070"/>
      <c r="I189" s="1070"/>
      <c r="J189" s="1070"/>
      <c r="K189" s="1070"/>
      <c r="L189" s="1070"/>
    </row>
    <row r="190" spans="1:12" ht="12" customHeight="1" x14ac:dyDescent="0.2">
      <c r="A190" s="366" t="s">
        <v>921</v>
      </c>
      <c r="B190" s="382">
        <f>AVERAGE(B31:B35)</f>
        <v>40</v>
      </c>
      <c r="C190" s="382">
        <f>AVERAGE(C31:C35)</f>
        <v>14458.2</v>
      </c>
      <c r="D190" s="382">
        <f>AVERAGE(D31:D35)</f>
        <v>14458.2</v>
      </c>
      <c r="E190" s="382"/>
      <c r="F190" s="382">
        <f>AVERAGE(F31:F35)</f>
        <v>0</v>
      </c>
      <c r="G190" s="382">
        <f>AVERAGE(G31:G35)</f>
        <v>54200.6</v>
      </c>
      <c r="H190" s="382">
        <f>AVERAGE(H31:H35)</f>
        <v>54440.6</v>
      </c>
      <c r="I190" s="382"/>
      <c r="J190" s="382">
        <f>AVERAGE(J31:J35)</f>
        <v>40</v>
      </c>
      <c r="K190" s="382">
        <f>AVERAGE(K31:K35)</f>
        <v>68658.8</v>
      </c>
      <c r="L190" s="382">
        <f>AVERAGE(L31:L35)</f>
        <v>39498.800000000003</v>
      </c>
    </row>
    <row r="191" spans="1:12" ht="12" customHeight="1" x14ac:dyDescent="0.2">
      <c r="A191" s="366" t="s">
        <v>922</v>
      </c>
      <c r="B191" s="382">
        <f>AVERAGE(B36:B40)</f>
        <v>2.6</v>
      </c>
      <c r="C191" s="382">
        <f>AVERAGE(C36:C40)</f>
        <v>9779.4</v>
      </c>
      <c r="D191" s="382">
        <f>AVERAGE(D36:D40)</f>
        <v>9782</v>
      </c>
      <c r="E191" s="382"/>
      <c r="F191" s="382">
        <f>AVERAGE(F36:F40)</f>
        <v>89.2</v>
      </c>
      <c r="G191" s="382">
        <f>AVERAGE(G36:G40)</f>
        <v>84205.6</v>
      </c>
      <c r="H191" s="382">
        <f>AVERAGE(H36:H40)</f>
        <v>84294.8</v>
      </c>
      <c r="I191" s="382"/>
      <c r="J191" s="382">
        <f>AVERAGE(J36:J40)</f>
        <v>91.8</v>
      </c>
      <c r="K191" s="382">
        <f>AVERAGE(K36:K40)</f>
        <v>93985</v>
      </c>
      <c r="L191" s="382">
        <f>AVERAGE(L36:L40)</f>
        <v>174076.79999999999</v>
      </c>
    </row>
    <row r="192" spans="1:12" ht="12" customHeight="1" x14ac:dyDescent="0.2">
      <c r="A192" s="366">
        <v>2001</v>
      </c>
      <c r="B192" s="382">
        <f t="shared" ref="B192:D201" si="13">B41</f>
        <v>215</v>
      </c>
      <c r="C192" s="382">
        <f t="shared" si="13"/>
        <v>14584</v>
      </c>
      <c r="D192" s="382">
        <f t="shared" si="13"/>
        <v>14799</v>
      </c>
      <c r="E192" s="382"/>
      <c r="F192" s="382">
        <f t="shared" ref="F192:H201" si="14">F41</f>
        <v>3714</v>
      </c>
      <c r="G192" s="382">
        <f t="shared" si="14"/>
        <v>226001</v>
      </c>
      <c r="H192" s="382">
        <f t="shared" si="14"/>
        <v>229715</v>
      </c>
      <c r="I192" s="382"/>
      <c r="J192" s="382">
        <f t="shared" ref="J192:L201" si="15">J41</f>
        <v>3929</v>
      </c>
      <c r="K192" s="382">
        <f t="shared" si="15"/>
        <v>240585</v>
      </c>
      <c r="L192" s="382">
        <f t="shared" si="15"/>
        <v>244514</v>
      </c>
    </row>
    <row r="193" spans="1:12" ht="12" customHeight="1" x14ac:dyDescent="0.2">
      <c r="A193" s="366">
        <v>2003</v>
      </c>
      <c r="B193" s="382">
        <f t="shared" si="13"/>
        <v>304</v>
      </c>
      <c r="C193" s="382">
        <f t="shared" si="13"/>
        <v>3177</v>
      </c>
      <c r="D193" s="382">
        <f t="shared" si="13"/>
        <v>3481</v>
      </c>
      <c r="E193" s="382"/>
      <c r="F193" s="382">
        <f t="shared" si="14"/>
        <v>7264</v>
      </c>
      <c r="G193" s="382">
        <f t="shared" si="14"/>
        <v>51012</v>
      </c>
      <c r="H193" s="382">
        <f t="shared" si="14"/>
        <v>58276</v>
      </c>
      <c r="I193" s="382"/>
      <c r="J193" s="382">
        <f t="shared" si="15"/>
        <v>7568</v>
      </c>
      <c r="K193" s="382">
        <f t="shared" si="15"/>
        <v>54189</v>
      </c>
      <c r="L193" s="382">
        <f t="shared" si="15"/>
        <v>61757</v>
      </c>
    </row>
    <row r="194" spans="1:12" ht="12" customHeight="1" x14ac:dyDescent="0.2">
      <c r="A194" s="366">
        <v>2005</v>
      </c>
      <c r="B194" s="382">
        <f t="shared" si="13"/>
        <v>589</v>
      </c>
      <c r="C194" s="382">
        <f t="shared" si="13"/>
        <v>2095</v>
      </c>
      <c r="D194" s="382">
        <f t="shared" si="13"/>
        <v>2684</v>
      </c>
      <c r="E194" s="382"/>
      <c r="F194" s="382">
        <f t="shared" si="14"/>
        <v>1791</v>
      </c>
      <c r="G194" s="382">
        <f t="shared" si="14"/>
        <v>3719</v>
      </c>
      <c r="H194" s="382">
        <f t="shared" si="14"/>
        <v>5510</v>
      </c>
      <c r="I194" s="382"/>
      <c r="J194" s="382">
        <f t="shared" si="15"/>
        <v>2380</v>
      </c>
      <c r="K194" s="382">
        <f t="shared" si="15"/>
        <v>5814</v>
      </c>
      <c r="L194" s="382">
        <f t="shared" si="15"/>
        <v>8194</v>
      </c>
    </row>
    <row r="195" spans="1:12" ht="12" customHeight="1" x14ac:dyDescent="0.2">
      <c r="A195" s="366">
        <v>2007</v>
      </c>
      <c r="B195" s="382">
        <f t="shared" si="13"/>
        <v>15</v>
      </c>
      <c r="C195" s="382">
        <f t="shared" si="13"/>
        <v>1006</v>
      </c>
      <c r="D195" s="382">
        <f t="shared" si="13"/>
        <v>1021</v>
      </c>
      <c r="E195" s="382"/>
      <c r="F195" s="382">
        <f t="shared" si="14"/>
        <v>276</v>
      </c>
      <c r="G195" s="382">
        <f t="shared" si="14"/>
        <v>9302</v>
      </c>
      <c r="H195" s="382">
        <f t="shared" si="14"/>
        <v>9578</v>
      </c>
      <c r="I195" s="382"/>
      <c r="J195" s="382">
        <f t="shared" si="15"/>
        <v>291</v>
      </c>
      <c r="K195" s="382">
        <f t="shared" si="15"/>
        <v>10308</v>
      </c>
      <c r="L195" s="382">
        <f t="shared" si="15"/>
        <v>10599</v>
      </c>
    </row>
    <row r="196" spans="1:12" ht="12" customHeight="1" x14ac:dyDescent="0.2">
      <c r="A196" s="366">
        <v>2009</v>
      </c>
      <c r="B196" s="382">
        <f t="shared" si="13"/>
        <v>248</v>
      </c>
      <c r="C196" s="382">
        <f t="shared" si="13"/>
        <v>6229</v>
      </c>
      <c r="D196" s="382">
        <f t="shared" si="13"/>
        <v>6477</v>
      </c>
      <c r="E196" s="382"/>
      <c r="F196" s="382">
        <f t="shared" si="14"/>
        <v>2097</v>
      </c>
      <c r="G196" s="382">
        <f t="shared" si="14"/>
        <v>45120</v>
      </c>
      <c r="H196" s="382">
        <f t="shared" si="14"/>
        <v>47217</v>
      </c>
      <c r="I196" s="382"/>
      <c r="J196" s="382">
        <f t="shared" si="15"/>
        <v>2345</v>
      </c>
      <c r="K196" s="382">
        <f t="shared" si="15"/>
        <v>51349</v>
      </c>
      <c r="L196" s="382">
        <f t="shared" si="15"/>
        <v>53694</v>
      </c>
    </row>
    <row r="197" spans="1:12" ht="12" customHeight="1" x14ac:dyDescent="0.2">
      <c r="A197" s="366">
        <v>2011</v>
      </c>
      <c r="B197" s="382">
        <f t="shared" si="13"/>
        <v>49</v>
      </c>
      <c r="C197" s="382">
        <f t="shared" si="13"/>
        <v>12483</v>
      </c>
      <c r="D197" s="382">
        <f t="shared" si="13"/>
        <v>12532</v>
      </c>
      <c r="E197" s="382"/>
      <c r="F197" s="382">
        <f t="shared" si="14"/>
        <v>285</v>
      </c>
      <c r="G197" s="382">
        <f t="shared" si="14"/>
        <v>53852</v>
      </c>
      <c r="H197" s="382">
        <f t="shared" si="14"/>
        <v>54137</v>
      </c>
      <c r="I197" s="382"/>
      <c r="J197" s="382">
        <f t="shared" si="15"/>
        <v>334</v>
      </c>
      <c r="K197" s="382">
        <f t="shared" si="15"/>
        <v>66335</v>
      </c>
      <c r="L197" s="382">
        <f t="shared" si="15"/>
        <v>66669</v>
      </c>
    </row>
    <row r="198" spans="1:12" ht="12" customHeight="1" x14ac:dyDescent="0.2">
      <c r="A198" s="366">
        <v>2013</v>
      </c>
      <c r="B198" s="382">
        <f t="shared" si="13"/>
        <v>61</v>
      </c>
      <c r="C198" s="382">
        <f t="shared" si="13"/>
        <v>103864</v>
      </c>
      <c r="D198" s="382">
        <f t="shared" si="13"/>
        <v>103925</v>
      </c>
      <c r="E198" s="382"/>
      <c r="F198" s="382">
        <f t="shared" si="14"/>
        <v>284</v>
      </c>
      <c r="G198" s="382">
        <f t="shared" si="14"/>
        <v>224002</v>
      </c>
      <c r="H198" s="382">
        <f t="shared" si="14"/>
        <v>224286</v>
      </c>
      <c r="I198" s="382"/>
      <c r="J198" s="382">
        <f t="shared" si="15"/>
        <v>345</v>
      </c>
      <c r="K198" s="382">
        <f t="shared" si="15"/>
        <v>327866</v>
      </c>
      <c r="L198" s="382">
        <f t="shared" si="15"/>
        <v>328211</v>
      </c>
    </row>
    <row r="199" spans="1:12" ht="12" customHeight="1" x14ac:dyDescent="0.2">
      <c r="A199" s="366">
        <v>2015</v>
      </c>
      <c r="B199" s="382">
        <f t="shared" si="13"/>
        <v>25</v>
      </c>
      <c r="C199" s="382">
        <f t="shared" si="13"/>
        <v>88620</v>
      </c>
      <c r="D199" s="382">
        <f t="shared" si="13"/>
        <v>88645</v>
      </c>
      <c r="E199" s="382"/>
      <c r="F199" s="382">
        <f t="shared" si="14"/>
        <v>90</v>
      </c>
      <c r="G199" s="382">
        <f t="shared" si="14"/>
        <v>247358</v>
      </c>
      <c r="H199" s="382">
        <f t="shared" si="14"/>
        <v>247448</v>
      </c>
      <c r="I199" s="382"/>
      <c r="J199" s="382">
        <f t="shared" si="15"/>
        <v>115</v>
      </c>
      <c r="K199" s="382">
        <f t="shared" si="15"/>
        <v>335978</v>
      </c>
      <c r="L199" s="382">
        <f t="shared" si="15"/>
        <v>336093</v>
      </c>
    </row>
    <row r="200" spans="1:12" ht="12" customHeight="1" x14ac:dyDescent="0.2">
      <c r="A200" s="366">
        <v>2017</v>
      </c>
      <c r="B200" s="382">
        <f t="shared" si="13"/>
        <v>0</v>
      </c>
      <c r="C200" s="382">
        <f t="shared" si="13"/>
        <v>11445</v>
      </c>
      <c r="D200" s="382">
        <f t="shared" si="13"/>
        <v>11445</v>
      </c>
      <c r="E200" s="382"/>
      <c r="F200" s="382">
        <f t="shared" si="14"/>
        <v>0</v>
      </c>
      <c r="G200" s="382">
        <f t="shared" si="14"/>
        <v>24012</v>
      </c>
      <c r="H200" s="382">
        <f t="shared" si="14"/>
        <v>24012</v>
      </c>
      <c r="I200" s="382"/>
      <c r="J200" s="382">
        <f t="shared" si="15"/>
        <v>0</v>
      </c>
      <c r="K200" s="382">
        <f t="shared" si="15"/>
        <v>35457</v>
      </c>
      <c r="L200" s="382">
        <f t="shared" si="15"/>
        <v>35457</v>
      </c>
    </row>
    <row r="201" spans="1:12" ht="12" customHeight="1" x14ac:dyDescent="0.2">
      <c r="A201" s="366">
        <v>2019</v>
      </c>
      <c r="B201" s="382">
        <f t="shared" si="13"/>
        <v>0</v>
      </c>
      <c r="C201" s="382">
        <f t="shared" si="13"/>
        <v>17722</v>
      </c>
      <c r="D201" s="382">
        <f t="shared" si="13"/>
        <v>17722</v>
      </c>
      <c r="E201" s="382"/>
      <c r="F201" s="382">
        <f t="shared" si="14"/>
        <v>0</v>
      </c>
      <c r="G201" s="382">
        <f t="shared" si="14"/>
        <v>50024</v>
      </c>
      <c r="H201" s="382">
        <f t="shared" si="14"/>
        <v>50024</v>
      </c>
      <c r="I201" s="382"/>
      <c r="J201" s="382">
        <f t="shared" si="15"/>
        <v>0</v>
      </c>
      <c r="K201" s="382">
        <f t="shared" si="15"/>
        <v>67746</v>
      </c>
      <c r="L201" s="382">
        <f t="shared" si="15"/>
        <v>67746</v>
      </c>
    </row>
    <row r="202" spans="1:12" ht="12" customHeight="1" x14ac:dyDescent="0.2">
      <c r="A202" s="366" t="s">
        <v>634</v>
      </c>
      <c r="B202" s="382">
        <f t="shared" ref="B202:D203" si="16">B51</f>
        <v>0</v>
      </c>
      <c r="C202" s="382">
        <f t="shared" si="16"/>
        <v>25514</v>
      </c>
      <c r="D202" s="382">
        <f t="shared" si="16"/>
        <v>25514</v>
      </c>
      <c r="E202" s="382"/>
      <c r="F202" s="382">
        <f t="shared" ref="F202:H203" si="17">F51</f>
        <v>0</v>
      </c>
      <c r="G202" s="382">
        <f t="shared" si="17"/>
        <v>218804.864</v>
      </c>
      <c r="H202" s="382">
        <f t="shared" si="17"/>
        <v>218804.864</v>
      </c>
      <c r="I202" s="382"/>
      <c r="J202" s="382">
        <f t="shared" ref="J202:L203" si="18">J51</f>
        <v>0</v>
      </c>
      <c r="K202" s="382">
        <f t="shared" si="18"/>
        <v>244318.864</v>
      </c>
      <c r="L202" s="382">
        <f t="shared" si="18"/>
        <v>244318.864</v>
      </c>
    </row>
    <row r="203" spans="1:12" ht="12" customHeight="1" x14ac:dyDescent="0.2">
      <c r="A203" s="366">
        <v>2023</v>
      </c>
      <c r="B203" s="382" t="str">
        <f t="shared" si="16"/>
        <v>NA</v>
      </c>
      <c r="C203" s="382" t="str">
        <f t="shared" si="16"/>
        <v>NA</v>
      </c>
      <c r="D203" s="382" t="str">
        <f t="shared" si="16"/>
        <v>NA</v>
      </c>
      <c r="E203" s="382"/>
      <c r="F203" s="382" t="str">
        <f t="shared" si="17"/>
        <v>NA</v>
      </c>
      <c r="G203" s="382" t="str">
        <f t="shared" si="17"/>
        <v>NA</v>
      </c>
      <c r="H203" s="382" t="str">
        <f t="shared" si="17"/>
        <v>NA</v>
      </c>
      <c r="I203" s="382"/>
      <c r="J203" s="382" t="str">
        <f t="shared" si="18"/>
        <v>NA</v>
      </c>
      <c r="K203" s="382" t="str">
        <f t="shared" si="18"/>
        <v>NA</v>
      </c>
      <c r="L203" s="382" t="str">
        <f t="shared" si="18"/>
        <v>NA</v>
      </c>
    </row>
    <row r="204" spans="1:12" x14ac:dyDescent="0.2">
      <c r="A204" s="387" t="s">
        <v>898</v>
      </c>
      <c r="B204" s="388"/>
      <c r="C204" s="388"/>
      <c r="D204" s="388"/>
      <c r="E204" s="388"/>
      <c r="F204" s="388"/>
      <c r="G204" s="390">
        <v>50000</v>
      </c>
      <c r="H204" s="388"/>
      <c r="I204" s="388"/>
      <c r="J204" s="388"/>
      <c r="K204" s="388"/>
      <c r="L204" s="388"/>
    </row>
    <row r="205" spans="1:12" ht="10" x14ac:dyDescent="0.2">
      <c r="A205" s="845"/>
      <c r="B205" s="846"/>
      <c r="C205" s="846"/>
      <c r="D205" s="846"/>
      <c r="E205" s="846"/>
      <c r="F205" s="846"/>
      <c r="G205" s="847"/>
      <c r="H205" s="846"/>
      <c r="I205" s="846"/>
      <c r="J205" s="846"/>
      <c r="K205" s="846"/>
      <c r="L205" s="846"/>
    </row>
    <row r="206" spans="1:12" ht="12" customHeight="1" x14ac:dyDescent="0.2">
      <c r="A206" s="1072" t="s">
        <v>923</v>
      </c>
      <c r="B206" s="1072"/>
      <c r="C206" s="1072"/>
      <c r="D206" s="1072"/>
      <c r="E206" s="1072"/>
      <c r="F206" s="1072"/>
      <c r="G206" s="1072"/>
      <c r="H206" s="1072"/>
      <c r="I206" s="1072"/>
      <c r="J206" s="1072"/>
      <c r="K206" s="1072"/>
      <c r="L206" s="1072"/>
    </row>
    <row r="207" spans="1:12" ht="14.25" customHeight="1" x14ac:dyDescent="0.2">
      <c r="A207" s="1080"/>
      <c r="B207" s="1080"/>
      <c r="C207" s="1080"/>
      <c r="D207" s="1080"/>
      <c r="E207" s="1080"/>
      <c r="F207" s="1080"/>
      <c r="G207" s="1080"/>
      <c r="H207" s="1080"/>
      <c r="I207" s="1080"/>
      <c r="J207" s="1080"/>
      <c r="K207" s="1080"/>
      <c r="L207" s="1080"/>
    </row>
    <row r="208" spans="1:12" ht="12" customHeight="1" x14ac:dyDescent="0.2">
      <c r="A208" s="1078" t="s">
        <v>897</v>
      </c>
      <c r="B208" s="1075" t="s">
        <v>847</v>
      </c>
      <c r="C208" s="1075"/>
      <c r="D208" s="1075"/>
      <c r="E208" s="844"/>
      <c r="F208" s="1075" t="s">
        <v>111</v>
      </c>
      <c r="G208" s="1075"/>
      <c r="H208" s="1075"/>
      <c r="I208" s="844"/>
      <c r="J208" s="1075" t="s">
        <v>848</v>
      </c>
      <c r="K208" s="1075"/>
      <c r="L208" s="1075"/>
    </row>
    <row r="209" spans="1:12" ht="21.75" customHeight="1" x14ac:dyDescent="0.2">
      <c r="A209" s="1079"/>
      <c r="B209" s="397" t="s">
        <v>868</v>
      </c>
      <c r="C209" s="397" t="s">
        <v>120</v>
      </c>
      <c r="D209" s="397" t="s">
        <v>115</v>
      </c>
      <c r="E209" s="397"/>
      <c r="F209" s="397" t="s">
        <v>868</v>
      </c>
      <c r="G209" s="397" t="s">
        <v>120</v>
      </c>
      <c r="H209" s="397" t="s">
        <v>115</v>
      </c>
      <c r="I209" s="397"/>
      <c r="J209" s="397" t="s">
        <v>868</v>
      </c>
      <c r="K209" s="397" t="s">
        <v>120</v>
      </c>
      <c r="L209" s="397" t="s">
        <v>115</v>
      </c>
    </row>
    <row r="210" spans="1:12" ht="12" customHeight="1" x14ac:dyDescent="0.2">
      <c r="A210" s="1076" t="s">
        <v>851</v>
      </c>
      <c r="B210" s="1076"/>
      <c r="C210" s="1076"/>
      <c r="D210" s="1076"/>
      <c r="E210" s="1076"/>
      <c r="F210" s="1076"/>
      <c r="G210" s="1076"/>
      <c r="H210" s="1076"/>
      <c r="I210" s="1076"/>
      <c r="J210" s="1076"/>
      <c r="K210" s="1076"/>
      <c r="L210" s="1076"/>
    </row>
    <row r="211" spans="1:12" ht="12" customHeight="1" x14ac:dyDescent="0.2">
      <c r="A211" s="366" t="s">
        <v>921</v>
      </c>
      <c r="B211" s="382">
        <f>AVERAGE(B56:B60)</f>
        <v>319.39999999999998</v>
      </c>
      <c r="C211" s="382">
        <f>AVERAGE(C56:C60)</f>
        <v>316772.40000000002</v>
      </c>
      <c r="D211" s="382">
        <f>AVERAGE(D56:D60)</f>
        <v>317093</v>
      </c>
      <c r="E211" s="382"/>
      <c r="F211" s="382">
        <f>AVERAGE(F56:F60)</f>
        <v>393.2</v>
      </c>
      <c r="G211" s="382">
        <f>AVERAGE(G56:G60)</f>
        <v>455052.2</v>
      </c>
      <c r="H211" s="382">
        <f>AVERAGE(H56:H60)</f>
        <v>455445.4</v>
      </c>
      <c r="I211" s="382"/>
      <c r="J211" s="382">
        <f>AVERAGE(J56:J60)</f>
        <v>711.2</v>
      </c>
      <c r="K211" s="382">
        <f>AVERAGE(K56:K60)</f>
        <v>771825.2</v>
      </c>
      <c r="L211" s="382">
        <f>AVERAGE(L56:L60)</f>
        <v>772538.4</v>
      </c>
    </row>
    <row r="212" spans="1:12" ht="12" customHeight="1" x14ac:dyDescent="0.2">
      <c r="A212" s="366" t="s">
        <v>922</v>
      </c>
      <c r="B212" s="382">
        <f>AVERAGE(B61:B65)</f>
        <v>0</v>
      </c>
      <c r="C212" s="382">
        <f>AVERAGE(C61:C65)</f>
        <v>247256.4</v>
      </c>
      <c r="D212" s="382">
        <f>AVERAGE(D61:D65)</f>
        <v>247256.4</v>
      </c>
      <c r="E212" s="382"/>
      <c r="F212" s="382">
        <f>AVERAGE(F61:F65)</f>
        <v>0</v>
      </c>
      <c r="G212" s="382">
        <f>AVERAGE(G61:G65)</f>
        <v>423600</v>
      </c>
      <c r="H212" s="382">
        <f>AVERAGE(H61:H65)</f>
        <v>423600</v>
      </c>
      <c r="I212" s="382"/>
      <c r="J212" s="382">
        <f>AVERAGE(J61:J65)</f>
        <v>0</v>
      </c>
      <c r="K212" s="382">
        <f>AVERAGE(K61:K65)</f>
        <v>670856.4</v>
      </c>
      <c r="L212" s="382">
        <f>AVERAGE(L61:L65)</f>
        <v>670856.4</v>
      </c>
    </row>
    <row r="213" spans="1:12" ht="12" customHeight="1" x14ac:dyDescent="0.2">
      <c r="A213" s="366">
        <v>2001</v>
      </c>
      <c r="B213" s="382">
        <f t="shared" ref="B213:D222" si="19">B66</f>
        <v>0</v>
      </c>
      <c r="C213" s="382">
        <f t="shared" si="19"/>
        <v>305081</v>
      </c>
      <c r="D213" s="382">
        <f t="shared" si="19"/>
        <v>305081</v>
      </c>
      <c r="E213" s="382"/>
      <c r="F213" s="382">
        <f t="shared" ref="F213:H222" si="20">F66</f>
        <v>0</v>
      </c>
      <c r="G213" s="382">
        <f t="shared" si="20"/>
        <v>894061</v>
      </c>
      <c r="H213" s="382">
        <f t="shared" si="20"/>
        <v>894061</v>
      </c>
      <c r="I213" s="382"/>
      <c r="J213" s="382">
        <f t="shared" ref="J213:L222" si="21">J66</f>
        <v>0</v>
      </c>
      <c r="K213" s="382">
        <f t="shared" si="21"/>
        <v>1199142</v>
      </c>
      <c r="L213" s="382">
        <f t="shared" si="21"/>
        <v>1199142</v>
      </c>
    </row>
    <row r="214" spans="1:12" ht="12" customHeight="1" x14ac:dyDescent="0.2">
      <c r="A214" s="366">
        <v>2003</v>
      </c>
      <c r="B214" s="382">
        <f t="shared" si="19"/>
        <v>0</v>
      </c>
      <c r="C214" s="382">
        <f t="shared" si="19"/>
        <v>309851</v>
      </c>
      <c r="D214" s="382">
        <f t="shared" si="19"/>
        <v>309851</v>
      </c>
      <c r="E214" s="382"/>
      <c r="F214" s="382">
        <f t="shared" si="20"/>
        <v>0</v>
      </c>
      <c r="G214" s="382">
        <f t="shared" si="20"/>
        <v>567080</v>
      </c>
      <c r="H214" s="382">
        <f t="shared" si="20"/>
        <v>567080</v>
      </c>
      <c r="I214" s="382"/>
      <c r="J214" s="382">
        <f t="shared" si="21"/>
        <v>0</v>
      </c>
      <c r="K214" s="382">
        <f t="shared" si="21"/>
        <v>876931</v>
      </c>
      <c r="L214" s="382">
        <f t="shared" si="21"/>
        <v>876931</v>
      </c>
    </row>
    <row r="215" spans="1:12" ht="12" customHeight="1" x14ac:dyDescent="0.2">
      <c r="A215" s="366">
        <v>2005</v>
      </c>
      <c r="B215" s="382">
        <f t="shared" si="19"/>
        <v>0</v>
      </c>
      <c r="C215" s="382">
        <f t="shared" si="19"/>
        <v>25191</v>
      </c>
      <c r="D215" s="382">
        <f t="shared" si="19"/>
        <v>25191</v>
      </c>
      <c r="E215" s="382"/>
      <c r="F215" s="382">
        <f t="shared" si="20"/>
        <v>0</v>
      </c>
      <c r="G215" s="382">
        <f t="shared" si="20"/>
        <v>60000</v>
      </c>
      <c r="H215" s="382">
        <f t="shared" si="20"/>
        <v>60000</v>
      </c>
      <c r="I215" s="382"/>
      <c r="J215" s="382">
        <f t="shared" si="21"/>
        <v>0</v>
      </c>
      <c r="K215" s="382">
        <f t="shared" si="21"/>
        <v>85191</v>
      </c>
      <c r="L215" s="382">
        <f t="shared" si="21"/>
        <v>85191</v>
      </c>
    </row>
    <row r="216" spans="1:12" ht="12" customHeight="1" x14ac:dyDescent="0.2">
      <c r="A216" s="366">
        <v>2007</v>
      </c>
      <c r="B216" s="382">
        <f t="shared" si="19"/>
        <v>0</v>
      </c>
      <c r="C216" s="382">
        <f t="shared" si="19"/>
        <v>14723</v>
      </c>
      <c r="D216" s="382">
        <f t="shared" si="19"/>
        <v>14723</v>
      </c>
      <c r="E216" s="382"/>
      <c r="F216" s="382">
        <f t="shared" si="20"/>
        <v>0</v>
      </c>
      <c r="G216" s="382">
        <f t="shared" si="20"/>
        <v>300000</v>
      </c>
      <c r="H216" s="382">
        <f t="shared" si="20"/>
        <v>300000</v>
      </c>
      <c r="I216" s="382"/>
      <c r="J216" s="382">
        <f t="shared" si="21"/>
        <v>0</v>
      </c>
      <c r="K216" s="382">
        <f t="shared" si="21"/>
        <v>314723</v>
      </c>
      <c r="L216" s="382">
        <f t="shared" si="21"/>
        <v>314723</v>
      </c>
    </row>
    <row r="217" spans="1:12" ht="12" customHeight="1" x14ac:dyDescent="0.2">
      <c r="A217" s="366">
        <v>2009</v>
      </c>
      <c r="B217" s="382">
        <f t="shared" si="19"/>
        <v>0</v>
      </c>
      <c r="C217" s="382">
        <f t="shared" si="19"/>
        <v>478121</v>
      </c>
      <c r="D217" s="382">
        <f t="shared" si="19"/>
        <v>478121</v>
      </c>
      <c r="E217" s="382"/>
      <c r="F217" s="382">
        <f t="shared" si="20"/>
        <v>0</v>
      </c>
      <c r="G217" s="382">
        <f t="shared" si="20"/>
        <v>1160000</v>
      </c>
      <c r="H217" s="382">
        <f t="shared" si="20"/>
        <v>1160000</v>
      </c>
      <c r="I217" s="382"/>
      <c r="J217" s="382">
        <f t="shared" si="21"/>
        <v>0</v>
      </c>
      <c r="K217" s="382">
        <f t="shared" si="21"/>
        <v>1638121</v>
      </c>
      <c r="L217" s="382">
        <f t="shared" si="21"/>
        <v>1638121</v>
      </c>
    </row>
    <row r="218" spans="1:12" ht="12" customHeight="1" x14ac:dyDescent="0.2">
      <c r="A218" s="366">
        <v>2011</v>
      </c>
      <c r="B218" s="382">
        <f t="shared" si="19"/>
        <v>0</v>
      </c>
      <c r="C218" s="382">
        <f t="shared" si="19"/>
        <v>470769</v>
      </c>
      <c r="D218" s="382">
        <f t="shared" si="19"/>
        <v>470769</v>
      </c>
      <c r="E218" s="382"/>
      <c r="F218" s="382">
        <f t="shared" si="20"/>
        <v>0</v>
      </c>
      <c r="G218" s="382">
        <f t="shared" si="20"/>
        <v>560000</v>
      </c>
      <c r="H218" s="382">
        <f t="shared" si="20"/>
        <v>560000</v>
      </c>
      <c r="I218" s="382"/>
      <c r="J218" s="382">
        <f t="shared" si="21"/>
        <v>0</v>
      </c>
      <c r="K218" s="382">
        <f t="shared" si="21"/>
        <v>1030769</v>
      </c>
      <c r="L218" s="382">
        <f t="shared" si="21"/>
        <v>1030769</v>
      </c>
    </row>
    <row r="219" spans="1:12" ht="12" customHeight="1" x14ac:dyDescent="0.2">
      <c r="A219" s="366">
        <v>2013</v>
      </c>
      <c r="B219" s="382">
        <f t="shared" si="19"/>
        <v>0</v>
      </c>
      <c r="C219" s="382">
        <f t="shared" si="19"/>
        <v>720639</v>
      </c>
      <c r="D219" s="382">
        <f t="shared" si="19"/>
        <v>720639</v>
      </c>
      <c r="E219" s="382"/>
      <c r="F219" s="382">
        <f t="shared" si="20"/>
        <v>0</v>
      </c>
      <c r="G219" s="382">
        <f t="shared" si="20"/>
        <v>900000</v>
      </c>
      <c r="H219" s="382">
        <f t="shared" si="20"/>
        <v>900000</v>
      </c>
      <c r="I219" s="382"/>
      <c r="J219" s="382">
        <f t="shared" si="21"/>
        <v>0</v>
      </c>
      <c r="K219" s="382">
        <f t="shared" si="21"/>
        <v>1620639</v>
      </c>
      <c r="L219" s="382">
        <f t="shared" si="21"/>
        <v>1620639</v>
      </c>
    </row>
    <row r="220" spans="1:12" ht="12" customHeight="1" x14ac:dyDescent="0.2">
      <c r="A220" s="366">
        <v>2015</v>
      </c>
      <c r="B220" s="382">
        <f t="shared" si="19"/>
        <v>0</v>
      </c>
      <c r="C220" s="382">
        <f t="shared" si="19"/>
        <v>121662</v>
      </c>
      <c r="D220" s="382">
        <f t="shared" si="19"/>
        <v>121662</v>
      </c>
      <c r="E220" s="382"/>
      <c r="F220" s="382">
        <f t="shared" si="20"/>
        <v>0</v>
      </c>
      <c r="G220" s="382">
        <f t="shared" si="20"/>
        <v>290000</v>
      </c>
      <c r="H220" s="382">
        <f t="shared" si="20"/>
        <v>290000</v>
      </c>
      <c r="I220" s="382"/>
      <c r="J220" s="382">
        <f t="shared" si="21"/>
        <v>0</v>
      </c>
      <c r="K220" s="382">
        <f t="shared" si="21"/>
        <v>411662</v>
      </c>
      <c r="L220" s="382">
        <f t="shared" si="21"/>
        <v>411662</v>
      </c>
    </row>
    <row r="221" spans="1:12" ht="12" customHeight="1" x14ac:dyDescent="0.2">
      <c r="A221" s="366">
        <v>2017</v>
      </c>
      <c r="B221" s="382">
        <f t="shared" si="19"/>
        <v>0</v>
      </c>
      <c r="C221" s="382">
        <f t="shared" si="19"/>
        <v>6816</v>
      </c>
      <c r="D221" s="382">
        <f t="shared" si="19"/>
        <v>6816</v>
      </c>
      <c r="E221" s="382"/>
      <c r="F221" s="382">
        <f t="shared" si="20"/>
        <v>0</v>
      </c>
      <c r="G221" s="382">
        <f t="shared" si="20"/>
        <v>110000</v>
      </c>
      <c r="H221" s="382">
        <f t="shared" si="20"/>
        <v>110000</v>
      </c>
      <c r="I221" s="382"/>
      <c r="J221" s="382">
        <f t="shared" si="21"/>
        <v>0</v>
      </c>
      <c r="K221" s="382">
        <f t="shared" si="21"/>
        <v>116816</v>
      </c>
      <c r="L221" s="382">
        <f t="shared" si="21"/>
        <v>116816</v>
      </c>
    </row>
    <row r="222" spans="1:12" ht="12" customHeight="1" x14ac:dyDescent="0.2">
      <c r="A222" s="366">
        <v>2019</v>
      </c>
      <c r="B222" s="382">
        <f t="shared" si="19"/>
        <v>0</v>
      </c>
      <c r="C222" s="382">
        <f t="shared" si="19"/>
        <v>9172</v>
      </c>
      <c r="D222" s="382">
        <f t="shared" si="19"/>
        <v>9172</v>
      </c>
      <c r="E222" s="382"/>
      <c r="F222" s="382">
        <f t="shared" si="20"/>
        <v>0</v>
      </c>
      <c r="G222" s="382">
        <f t="shared" si="20"/>
        <v>300000</v>
      </c>
      <c r="H222" s="382">
        <f t="shared" si="20"/>
        <v>300000</v>
      </c>
      <c r="I222" s="382"/>
      <c r="J222" s="382">
        <f t="shared" si="21"/>
        <v>0</v>
      </c>
      <c r="K222" s="382">
        <f t="shared" si="21"/>
        <v>309172</v>
      </c>
      <c r="L222" s="382">
        <f t="shared" si="21"/>
        <v>309172</v>
      </c>
    </row>
    <row r="223" spans="1:12" ht="12" customHeight="1" x14ac:dyDescent="0.2">
      <c r="A223" s="366" t="s">
        <v>634</v>
      </c>
      <c r="B223" s="382">
        <f t="shared" ref="B223:D224" si="22">B76</f>
        <v>0</v>
      </c>
      <c r="C223" s="382">
        <f t="shared" si="22"/>
        <v>159352</v>
      </c>
      <c r="D223" s="382">
        <f t="shared" si="22"/>
        <v>159352</v>
      </c>
      <c r="E223" s="382"/>
      <c r="F223" s="382">
        <f t="shared" ref="F223:H224" si="23">F76</f>
        <v>0</v>
      </c>
      <c r="G223" s="382">
        <f t="shared" si="23"/>
        <v>460000</v>
      </c>
      <c r="H223" s="382">
        <f t="shared" si="23"/>
        <v>460000</v>
      </c>
      <c r="I223" s="382"/>
      <c r="J223" s="382">
        <f t="shared" ref="J223:L224" si="24">J76</f>
        <v>0</v>
      </c>
      <c r="K223" s="382">
        <f t="shared" si="24"/>
        <v>619352</v>
      </c>
      <c r="L223" s="382">
        <f t="shared" si="24"/>
        <v>619352</v>
      </c>
    </row>
    <row r="224" spans="1:12" ht="12" customHeight="1" x14ac:dyDescent="0.2">
      <c r="A224" s="366">
        <v>2023</v>
      </c>
      <c r="B224" s="382" t="str">
        <f t="shared" si="22"/>
        <v>NA</v>
      </c>
      <c r="C224" s="382" t="str">
        <f t="shared" si="22"/>
        <v>NA</v>
      </c>
      <c r="D224" s="382" t="str">
        <f t="shared" si="22"/>
        <v>NA</v>
      </c>
      <c r="E224" s="382"/>
      <c r="F224" s="382" t="str">
        <f t="shared" si="23"/>
        <v>NA</v>
      </c>
      <c r="G224" s="382" t="str">
        <f t="shared" si="23"/>
        <v>NA</v>
      </c>
      <c r="H224" s="382" t="str">
        <f t="shared" si="23"/>
        <v>NA</v>
      </c>
      <c r="I224" s="382"/>
      <c r="J224" s="382" t="str">
        <f t="shared" si="24"/>
        <v>NA</v>
      </c>
      <c r="K224" s="382" t="str">
        <f t="shared" si="24"/>
        <v>NA</v>
      </c>
      <c r="L224" s="382" t="str">
        <f t="shared" si="24"/>
        <v>NA</v>
      </c>
    </row>
    <row r="225" spans="1:12" ht="12" customHeight="1" x14ac:dyDescent="0.2">
      <c r="A225" s="387" t="s">
        <v>898</v>
      </c>
      <c r="B225" s="388"/>
      <c r="C225" s="388"/>
      <c r="D225" s="388"/>
      <c r="E225" s="388"/>
      <c r="F225" s="388"/>
      <c r="G225" s="390">
        <v>330000</v>
      </c>
      <c r="H225" s="388"/>
      <c r="I225" s="388"/>
      <c r="J225" s="388"/>
      <c r="K225" s="388"/>
      <c r="L225" s="388"/>
    </row>
    <row r="226" spans="1:12" ht="3.75" customHeight="1" x14ac:dyDescent="0.2"/>
    <row r="227" spans="1:12" ht="9.75" customHeight="1" x14ac:dyDescent="0.2">
      <c r="A227" s="1070" t="s">
        <v>877</v>
      </c>
      <c r="B227" s="1070"/>
      <c r="C227" s="1070"/>
      <c r="D227" s="1070"/>
      <c r="E227" s="1070"/>
      <c r="F227" s="1070"/>
      <c r="G227" s="1070"/>
      <c r="H227" s="1070"/>
      <c r="I227" s="1070"/>
      <c r="J227" s="1070"/>
      <c r="K227" s="1070"/>
      <c r="L227" s="1070"/>
    </row>
    <row r="228" spans="1:12" ht="12" customHeight="1" x14ac:dyDescent="0.2">
      <c r="A228" s="366" t="s">
        <v>921</v>
      </c>
      <c r="B228" s="382">
        <f>AVERAGE(B81:B85)</f>
        <v>2252</v>
      </c>
      <c r="C228" s="382">
        <f>AVERAGE(C81:C85)</f>
        <v>9729.2000000000007</v>
      </c>
      <c r="D228" s="382">
        <f>AVERAGE(D81:D85)</f>
        <v>11981.2</v>
      </c>
      <c r="E228" s="382"/>
      <c r="F228" s="382">
        <f>AVERAGE(F81:F85)</f>
        <v>2814.4</v>
      </c>
      <c r="G228" s="382">
        <f>AVERAGE(G81:G85)</f>
        <v>43808.6</v>
      </c>
      <c r="H228" s="382">
        <f>AVERAGE(H81:H85)</f>
        <v>46623</v>
      </c>
      <c r="I228" s="382"/>
      <c r="J228" s="382">
        <f>AVERAGE(J81:J85)</f>
        <v>5066.3999999999996</v>
      </c>
      <c r="K228" s="382">
        <f>AVERAGE(K81:K85)</f>
        <v>53537.8</v>
      </c>
      <c r="L228" s="382">
        <f>AVERAGE(L81:L85)</f>
        <v>58604.2</v>
      </c>
    </row>
    <row r="229" spans="1:12" ht="12" customHeight="1" x14ac:dyDescent="0.2">
      <c r="A229" s="366" t="s">
        <v>922</v>
      </c>
      <c r="B229" s="382">
        <f>AVERAGE(B86:B90)</f>
        <v>1243</v>
      </c>
      <c r="C229" s="382">
        <f>AVERAGE(C86:C90)</f>
        <v>4075.4</v>
      </c>
      <c r="D229" s="382">
        <f>AVERAGE(D86:D90)</f>
        <v>5318.4</v>
      </c>
      <c r="E229" s="382"/>
      <c r="F229" s="382">
        <f>AVERAGE(F86:F90)</f>
        <v>13718.8</v>
      </c>
      <c r="G229" s="382">
        <f>AVERAGE(G86:G90)</f>
        <v>41286.6</v>
      </c>
      <c r="H229" s="382">
        <f>AVERAGE(H86:H90)</f>
        <v>55005.4</v>
      </c>
      <c r="I229" s="382"/>
      <c r="J229" s="382">
        <f>AVERAGE(J86:J90)</f>
        <v>14961.8</v>
      </c>
      <c r="K229" s="382">
        <f>AVERAGE(K86:K90)</f>
        <v>45362</v>
      </c>
      <c r="L229" s="382">
        <f>AVERAGE(L86:L90)</f>
        <v>60323.8</v>
      </c>
    </row>
    <row r="230" spans="1:12" ht="12" customHeight="1" x14ac:dyDescent="0.2">
      <c r="A230" s="366">
        <v>2001</v>
      </c>
      <c r="B230" s="382">
        <f t="shared" ref="B230:D239" si="25">B91</f>
        <v>4401</v>
      </c>
      <c r="C230" s="382">
        <f t="shared" si="25"/>
        <v>5956</v>
      </c>
      <c r="D230" s="382">
        <f t="shared" si="25"/>
        <v>10357</v>
      </c>
      <c r="E230" s="382"/>
      <c r="F230" s="382">
        <f t="shared" ref="F230:H239" si="26">F91</f>
        <v>71539</v>
      </c>
      <c r="G230" s="382">
        <f t="shared" si="26"/>
        <v>98338</v>
      </c>
      <c r="H230" s="382">
        <f t="shared" si="26"/>
        <v>169877</v>
      </c>
      <c r="I230" s="382"/>
      <c r="J230" s="382">
        <f t="shared" ref="J230:L239" si="27">J91</f>
        <v>75940</v>
      </c>
      <c r="K230" s="382">
        <f t="shared" si="27"/>
        <v>104294</v>
      </c>
      <c r="L230" s="382">
        <f t="shared" si="27"/>
        <v>180234</v>
      </c>
    </row>
    <row r="231" spans="1:12" ht="12" customHeight="1" x14ac:dyDescent="0.2">
      <c r="A231" s="366">
        <v>2003</v>
      </c>
      <c r="B231" s="382">
        <f t="shared" si="25"/>
        <v>2060</v>
      </c>
      <c r="C231" s="382">
        <f t="shared" si="25"/>
        <v>3272</v>
      </c>
      <c r="D231" s="382">
        <f t="shared" si="25"/>
        <v>5332</v>
      </c>
      <c r="E231" s="382"/>
      <c r="F231" s="382">
        <f t="shared" si="26"/>
        <v>25217</v>
      </c>
      <c r="G231" s="382">
        <f t="shared" si="26"/>
        <v>37531</v>
      </c>
      <c r="H231" s="382">
        <f t="shared" si="26"/>
        <v>62748</v>
      </c>
      <c r="I231" s="382"/>
      <c r="J231" s="382">
        <f t="shared" si="27"/>
        <v>27277</v>
      </c>
      <c r="K231" s="382">
        <f t="shared" si="27"/>
        <v>40803</v>
      </c>
      <c r="L231" s="382">
        <f t="shared" si="27"/>
        <v>68080</v>
      </c>
    </row>
    <row r="232" spans="1:12" ht="12" customHeight="1" x14ac:dyDescent="0.2">
      <c r="A232" s="366">
        <v>2005</v>
      </c>
      <c r="B232" s="382">
        <f t="shared" si="25"/>
        <v>401</v>
      </c>
      <c r="C232" s="382">
        <f t="shared" si="25"/>
        <v>691</v>
      </c>
      <c r="D232" s="382">
        <f t="shared" si="25"/>
        <v>1092</v>
      </c>
      <c r="E232" s="382"/>
      <c r="F232" s="382">
        <f t="shared" si="26"/>
        <v>14107</v>
      </c>
      <c r="G232" s="382">
        <f t="shared" si="26"/>
        <v>17481</v>
      </c>
      <c r="H232" s="382">
        <f t="shared" si="26"/>
        <v>31588</v>
      </c>
      <c r="I232" s="382"/>
      <c r="J232" s="382">
        <f t="shared" si="27"/>
        <v>14508</v>
      </c>
      <c r="K232" s="382">
        <f t="shared" si="27"/>
        <v>18172</v>
      </c>
      <c r="L232" s="382">
        <f t="shared" si="27"/>
        <v>32680</v>
      </c>
    </row>
    <row r="233" spans="1:12" ht="12" customHeight="1" x14ac:dyDescent="0.2">
      <c r="A233" s="366">
        <v>2007</v>
      </c>
      <c r="B233" s="382">
        <f t="shared" si="25"/>
        <v>261</v>
      </c>
      <c r="C233" s="382">
        <f t="shared" si="25"/>
        <v>1722</v>
      </c>
      <c r="D233" s="382">
        <f t="shared" si="25"/>
        <v>1983</v>
      </c>
      <c r="E233" s="382"/>
      <c r="F233" s="382">
        <f t="shared" si="26"/>
        <v>4406</v>
      </c>
      <c r="G233" s="382">
        <f t="shared" si="26"/>
        <v>29001</v>
      </c>
      <c r="H233" s="382">
        <f t="shared" si="26"/>
        <v>33407</v>
      </c>
      <c r="I233" s="382"/>
      <c r="J233" s="382">
        <f t="shared" si="27"/>
        <v>4667</v>
      </c>
      <c r="K233" s="382">
        <f t="shared" si="27"/>
        <v>30723</v>
      </c>
      <c r="L233" s="382">
        <f t="shared" si="27"/>
        <v>35390</v>
      </c>
    </row>
    <row r="234" spans="1:12" ht="12" customHeight="1" x14ac:dyDescent="0.2">
      <c r="A234" s="366">
        <v>2009</v>
      </c>
      <c r="B234" s="382">
        <f t="shared" si="25"/>
        <v>3552</v>
      </c>
      <c r="C234" s="382">
        <f t="shared" si="25"/>
        <v>893</v>
      </c>
      <c r="D234" s="382">
        <f t="shared" si="25"/>
        <v>4445</v>
      </c>
      <c r="E234" s="382"/>
      <c r="F234" s="382">
        <f t="shared" si="26"/>
        <v>22455</v>
      </c>
      <c r="G234" s="382">
        <f t="shared" si="26"/>
        <v>11093</v>
      </c>
      <c r="H234" s="382">
        <f t="shared" si="26"/>
        <v>33548</v>
      </c>
      <c r="I234" s="382"/>
      <c r="J234" s="382">
        <f t="shared" si="27"/>
        <v>26007</v>
      </c>
      <c r="K234" s="382">
        <f t="shared" si="27"/>
        <v>11986</v>
      </c>
      <c r="L234" s="382">
        <f t="shared" si="27"/>
        <v>37993</v>
      </c>
    </row>
    <row r="235" spans="1:12" ht="12" customHeight="1" x14ac:dyDescent="0.2">
      <c r="A235" s="366">
        <v>2011</v>
      </c>
      <c r="B235" s="382">
        <f t="shared" si="25"/>
        <v>5441</v>
      </c>
      <c r="C235" s="382">
        <f t="shared" si="25"/>
        <v>1375</v>
      </c>
      <c r="D235" s="382">
        <f t="shared" si="25"/>
        <v>6816</v>
      </c>
      <c r="E235" s="382"/>
      <c r="F235" s="382">
        <f t="shared" si="26"/>
        <v>17792</v>
      </c>
      <c r="G235" s="382">
        <f t="shared" si="26"/>
        <v>15122</v>
      </c>
      <c r="H235" s="382">
        <f t="shared" si="26"/>
        <v>32914</v>
      </c>
      <c r="I235" s="382"/>
      <c r="J235" s="382">
        <f t="shared" si="27"/>
        <v>23233</v>
      </c>
      <c r="K235" s="382">
        <f t="shared" si="27"/>
        <v>16497</v>
      </c>
      <c r="L235" s="382">
        <f t="shared" si="27"/>
        <v>39730</v>
      </c>
    </row>
    <row r="236" spans="1:12" ht="12" customHeight="1" x14ac:dyDescent="0.2">
      <c r="A236" s="366">
        <v>2013</v>
      </c>
      <c r="B236" s="382">
        <f t="shared" si="25"/>
        <v>2159</v>
      </c>
      <c r="C236" s="382">
        <f t="shared" si="25"/>
        <v>12379</v>
      </c>
      <c r="D236" s="382">
        <f t="shared" si="25"/>
        <v>14538</v>
      </c>
      <c r="E236" s="382"/>
      <c r="F236" s="382">
        <f t="shared" si="26"/>
        <v>4904</v>
      </c>
      <c r="G236" s="382">
        <f t="shared" si="26"/>
        <v>195600.90000000002</v>
      </c>
      <c r="H236" s="382">
        <f t="shared" si="26"/>
        <v>200504.90000000002</v>
      </c>
      <c r="I236" s="382"/>
      <c r="J236" s="382">
        <f t="shared" si="27"/>
        <v>7063</v>
      </c>
      <c r="K236" s="382">
        <f t="shared" si="27"/>
        <v>207979.90000000002</v>
      </c>
      <c r="L236" s="382">
        <f t="shared" si="27"/>
        <v>215042.90000000002</v>
      </c>
    </row>
    <row r="237" spans="1:12" ht="12" customHeight="1" x14ac:dyDescent="0.2">
      <c r="A237" s="366">
        <v>2015</v>
      </c>
      <c r="B237" s="382">
        <f t="shared" si="25"/>
        <v>650</v>
      </c>
      <c r="C237" s="382">
        <f t="shared" si="25"/>
        <v>43983</v>
      </c>
      <c r="D237" s="382">
        <f t="shared" si="25"/>
        <v>44633</v>
      </c>
      <c r="E237" s="382"/>
      <c r="F237" s="382">
        <f t="shared" si="26"/>
        <v>5948</v>
      </c>
      <c r="G237" s="382">
        <f t="shared" si="26"/>
        <v>595679</v>
      </c>
      <c r="H237" s="382">
        <f t="shared" si="26"/>
        <v>601627</v>
      </c>
      <c r="I237" s="382"/>
      <c r="J237" s="382">
        <f t="shared" si="27"/>
        <v>6598</v>
      </c>
      <c r="K237" s="382">
        <f t="shared" si="27"/>
        <v>639662</v>
      </c>
      <c r="L237" s="382">
        <f t="shared" si="27"/>
        <v>646260</v>
      </c>
    </row>
    <row r="238" spans="1:12" ht="12" customHeight="1" x14ac:dyDescent="0.2">
      <c r="A238" s="366">
        <v>2017</v>
      </c>
      <c r="B238" s="382">
        <f t="shared" si="25"/>
        <v>957</v>
      </c>
      <c r="C238" s="382">
        <f t="shared" si="25"/>
        <v>2387</v>
      </c>
      <c r="D238" s="382">
        <f t="shared" si="25"/>
        <v>3397</v>
      </c>
      <c r="E238" s="382"/>
      <c r="F238" s="382">
        <f t="shared" si="26"/>
        <v>2544</v>
      </c>
      <c r="G238" s="382">
        <f t="shared" si="26"/>
        <v>32988</v>
      </c>
      <c r="H238" s="382">
        <f t="shared" si="26"/>
        <v>35532</v>
      </c>
      <c r="I238" s="382"/>
      <c r="J238" s="382">
        <f t="shared" si="27"/>
        <v>3554</v>
      </c>
      <c r="K238" s="382">
        <f t="shared" si="27"/>
        <v>35375</v>
      </c>
      <c r="L238" s="382">
        <f t="shared" si="27"/>
        <v>38929</v>
      </c>
    </row>
    <row r="239" spans="1:12" ht="12" customHeight="1" x14ac:dyDescent="0.2">
      <c r="A239" s="366">
        <v>2019</v>
      </c>
      <c r="B239" s="382">
        <f t="shared" si="25"/>
        <v>3162</v>
      </c>
      <c r="C239" s="382">
        <f t="shared" si="25"/>
        <v>2727</v>
      </c>
      <c r="D239" s="382">
        <f t="shared" si="25"/>
        <v>5889</v>
      </c>
      <c r="E239" s="382"/>
      <c r="F239" s="382">
        <f t="shared" si="26"/>
        <v>9608</v>
      </c>
      <c r="G239" s="382">
        <f t="shared" si="26"/>
        <v>59249</v>
      </c>
      <c r="H239" s="382">
        <f t="shared" si="26"/>
        <v>68857</v>
      </c>
      <c r="I239" s="382"/>
      <c r="J239" s="382">
        <f t="shared" si="27"/>
        <v>12770</v>
      </c>
      <c r="K239" s="382">
        <f t="shared" si="27"/>
        <v>61976</v>
      </c>
      <c r="L239" s="382">
        <f t="shared" si="27"/>
        <v>74746</v>
      </c>
    </row>
    <row r="240" spans="1:12" ht="12" customHeight="1" x14ac:dyDescent="0.2">
      <c r="A240" s="366" t="s">
        <v>634</v>
      </c>
      <c r="B240" s="382">
        <f t="shared" ref="B240:D241" si="28">B101</f>
        <v>647</v>
      </c>
      <c r="C240" s="382">
        <f t="shared" si="28"/>
        <v>12790</v>
      </c>
      <c r="D240" s="382">
        <f t="shared" si="28"/>
        <v>13437</v>
      </c>
      <c r="E240" s="382"/>
      <c r="F240" s="382">
        <f t="shared" ref="F240:H241" si="29">F101</f>
        <v>6672</v>
      </c>
      <c r="G240" s="382">
        <f t="shared" si="29"/>
        <v>475286</v>
      </c>
      <c r="H240" s="382">
        <f t="shared" si="29"/>
        <v>481958</v>
      </c>
      <c r="I240" s="382"/>
      <c r="J240" s="382">
        <f t="shared" ref="J240:L241" si="30">J101</f>
        <v>7319</v>
      </c>
      <c r="K240" s="382">
        <f t="shared" si="30"/>
        <v>488076</v>
      </c>
      <c r="L240" s="382">
        <f t="shared" si="30"/>
        <v>495395</v>
      </c>
    </row>
    <row r="241" spans="1:12" ht="12" customHeight="1" x14ac:dyDescent="0.2">
      <c r="A241" s="366">
        <v>2023</v>
      </c>
      <c r="B241" s="382" t="str">
        <f t="shared" si="28"/>
        <v>NA</v>
      </c>
      <c r="C241" s="382" t="str">
        <f t="shared" si="28"/>
        <v>NA</v>
      </c>
      <c r="D241" s="382" t="str">
        <f t="shared" si="28"/>
        <v>NA</v>
      </c>
      <c r="E241" s="382"/>
      <c r="F241" s="382" t="str">
        <f t="shared" si="29"/>
        <v>NA</v>
      </c>
      <c r="G241" s="382" t="str">
        <f t="shared" si="29"/>
        <v>NA</v>
      </c>
      <c r="H241" s="382" t="str">
        <f t="shared" si="29"/>
        <v>NA</v>
      </c>
      <c r="I241" s="382"/>
      <c r="J241" s="382" t="str">
        <f t="shared" si="30"/>
        <v>NA</v>
      </c>
      <c r="K241" s="382" t="str">
        <f t="shared" si="30"/>
        <v>NA</v>
      </c>
      <c r="L241" s="382" t="str">
        <f t="shared" si="30"/>
        <v>NA</v>
      </c>
    </row>
    <row r="242" spans="1:12" x14ac:dyDescent="0.2">
      <c r="A242" s="387" t="s">
        <v>898</v>
      </c>
      <c r="B242" s="388"/>
      <c r="C242" s="388"/>
      <c r="D242" s="388"/>
      <c r="E242" s="388"/>
      <c r="F242" s="1071" t="s">
        <v>899</v>
      </c>
      <c r="G242" s="1071"/>
      <c r="H242" s="388"/>
      <c r="I242" s="388"/>
      <c r="J242" s="388"/>
      <c r="K242" s="388"/>
      <c r="L242" s="388"/>
    </row>
    <row r="243" spans="1:12" ht="18" customHeight="1" x14ac:dyDescent="0.2">
      <c r="B243" s="383"/>
      <c r="C243" s="383"/>
      <c r="D243" s="383"/>
      <c r="E243" s="383"/>
      <c r="F243" s="383"/>
      <c r="G243" s="383"/>
      <c r="H243" s="383"/>
      <c r="I243" s="383"/>
      <c r="J243" s="383"/>
      <c r="K243" s="383"/>
      <c r="L243" s="383"/>
    </row>
    <row r="244" spans="1:12" ht="12" customHeight="1" x14ac:dyDescent="0.2">
      <c r="A244" s="1072" t="s">
        <v>924</v>
      </c>
      <c r="B244" s="1072"/>
      <c r="C244" s="1072"/>
      <c r="D244" s="1072"/>
      <c r="E244" s="1072"/>
      <c r="F244" s="1072"/>
      <c r="G244" s="1072"/>
      <c r="H244" s="1072"/>
      <c r="I244" s="1072"/>
      <c r="J244" s="1072"/>
      <c r="K244" s="1072"/>
      <c r="L244" s="1072"/>
    </row>
    <row r="245" spans="1:12" ht="9.75" customHeight="1" x14ac:dyDescent="0.2">
      <c r="A245" s="1080"/>
      <c r="B245" s="1080"/>
      <c r="C245" s="1080"/>
      <c r="D245" s="1080"/>
      <c r="E245" s="1080"/>
      <c r="F245" s="1080"/>
      <c r="G245" s="1080"/>
      <c r="H245" s="1080"/>
      <c r="I245" s="1080"/>
      <c r="J245" s="1080"/>
      <c r="K245" s="1080"/>
      <c r="L245" s="1080"/>
    </row>
    <row r="246" spans="1:12" ht="12" customHeight="1" x14ac:dyDescent="0.2">
      <c r="A246" s="1078" t="s">
        <v>897</v>
      </c>
      <c r="B246" s="1075" t="s">
        <v>847</v>
      </c>
      <c r="C246" s="1075"/>
      <c r="D246" s="1075"/>
      <c r="E246" s="844"/>
      <c r="F246" s="1075" t="s">
        <v>111</v>
      </c>
      <c r="G246" s="1075"/>
      <c r="H246" s="1075"/>
      <c r="I246" s="844"/>
      <c r="J246" s="1075" t="s">
        <v>848</v>
      </c>
      <c r="K246" s="1075"/>
      <c r="L246" s="1075"/>
    </row>
    <row r="247" spans="1:12" ht="23.25" customHeight="1" x14ac:dyDescent="0.2">
      <c r="A247" s="1079"/>
      <c r="B247" s="684" t="s">
        <v>868</v>
      </c>
      <c r="C247" s="684" t="s">
        <v>120</v>
      </c>
      <c r="D247" s="684" t="s">
        <v>115</v>
      </c>
      <c r="E247" s="684"/>
      <c r="F247" s="684" t="s">
        <v>868</v>
      </c>
      <c r="G247" s="684" t="s">
        <v>120</v>
      </c>
      <c r="H247" s="684" t="s">
        <v>115</v>
      </c>
      <c r="I247" s="684"/>
      <c r="J247" s="684" t="s">
        <v>868</v>
      </c>
      <c r="K247" s="684" t="s">
        <v>120</v>
      </c>
      <c r="L247" s="684" t="s">
        <v>115</v>
      </c>
    </row>
    <row r="248" spans="1:12" ht="12" customHeight="1" x14ac:dyDescent="0.2">
      <c r="A248" s="1076" t="s">
        <v>900</v>
      </c>
      <c r="B248" s="1076"/>
      <c r="C248" s="1076"/>
      <c r="D248" s="1076"/>
      <c r="E248" s="1076"/>
      <c r="F248" s="1076"/>
      <c r="G248" s="1076"/>
      <c r="H248" s="1076"/>
      <c r="I248" s="1076"/>
      <c r="J248" s="1076"/>
      <c r="K248" s="1076"/>
      <c r="L248" s="1076"/>
    </row>
    <row r="249" spans="1:12" ht="12" customHeight="1" x14ac:dyDescent="0.2">
      <c r="A249" s="366" t="s">
        <v>921</v>
      </c>
      <c r="B249" s="382">
        <f>AVERAGE(B106:B110)</f>
        <v>75.599999999999994</v>
      </c>
      <c r="C249" s="382">
        <f>AVERAGE(C106:C110)</f>
        <v>154539.20000000001</v>
      </c>
      <c r="D249" s="382">
        <f>AVERAGE(D106:D110)</f>
        <v>154615.20000000001</v>
      </c>
      <c r="E249" s="382"/>
      <c r="F249" s="382">
        <f>AVERAGE(F106:F110)</f>
        <v>201</v>
      </c>
      <c r="G249" s="382">
        <f>AVERAGE(G106:G110)</f>
        <v>271327.59999999998</v>
      </c>
      <c r="H249" s="382">
        <f>AVERAGE(H106:H110)</f>
        <v>271528.59999999998</v>
      </c>
      <c r="I249" s="382"/>
      <c r="J249" s="382">
        <f>AVERAGE(J106:J110)</f>
        <v>276.2</v>
      </c>
      <c r="K249" s="382">
        <f>AVERAGE(K106:K110)</f>
        <v>425866.8</v>
      </c>
      <c r="L249" s="382">
        <f>AVERAGE(L106:L110)</f>
        <v>426143.8</v>
      </c>
    </row>
    <row r="250" spans="1:12" ht="12" customHeight="1" x14ac:dyDescent="0.2">
      <c r="A250" s="366" t="s">
        <v>922</v>
      </c>
      <c r="B250" s="382">
        <f>AVERAGE(B111:B115)</f>
        <v>38.6</v>
      </c>
      <c r="C250" s="382">
        <f>AVERAGE(C111:C115)</f>
        <v>71055.199999999997</v>
      </c>
      <c r="D250" s="382">
        <f>AVERAGE(D111:D115)</f>
        <v>71094</v>
      </c>
      <c r="E250" s="382"/>
      <c r="F250" s="382">
        <f>AVERAGE(F111:F115)</f>
        <v>121.6</v>
      </c>
      <c r="G250" s="382">
        <f>AVERAGE(G111:G115)</f>
        <v>286650.40000000002</v>
      </c>
      <c r="H250" s="382">
        <f>AVERAGE(H111:H115)</f>
        <v>286772</v>
      </c>
      <c r="I250" s="382"/>
      <c r="J250" s="382">
        <f>AVERAGE(J111:J115)</f>
        <v>159.80000000000001</v>
      </c>
      <c r="K250" s="382">
        <f>AVERAGE(K111:K115)</f>
        <v>357705.6</v>
      </c>
      <c r="L250" s="382">
        <f>AVERAGE(L111:L115)</f>
        <v>357866</v>
      </c>
    </row>
    <row r="251" spans="1:12" ht="12" customHeight="1" x14ac:dyDescent="0.2">
      <c r="A251" s="366">
        <v>2001</v>
      </c>
      <c r="B251" s="382">
        <f t="shared" ref="B251:D260" si="31">B116</f>
        <v>0</v>
      </c>
      <c r="C251" s="382">
        <f t="shared" si="31"/>
        <v>199908</v>
      </c>
      <c r="D251" s="382">
        <f t="shared" si="31"/>
        <v>199908</v>
      </c>
      <c r="E251" s="382"/>
      <c r="F251" s="382">
        <f t="shared" ref="F251:H260" si="32">F116</f>
        <v>0</v>
      </c>
      <c r="G251" s="382">
        <f t="shared" si="32"/>
        <v>1847648</v>
      </c>
      <c r="H251" s="382">
        <f t="shared" si="32"/>
        <v>1847648</v>
      </c>
      <c r="I251" s="382"/>
      <c r="J251" s="382">
        <f t="shared" ref="J251:L260" si="33">J116</f>
        <v>0</v>
      </c>
      <c r="K251" s="382">
        <f t="shared" si="33"/>
        <v>2047556</v>
      </c>
      <c r="L251" s="382">
        <f t="shared" si="33"/>
        <v>2047556</v>
      </c>
    </row>
    <row r="252" spans="1:12" ht="12" customHeight="1" x14ac:dyDescent="0.2">
      <c r="A252" s="366">
        <v>2003</v>
      </c>
      <c r="B252" s="382">
        <f t="shared" si="31"/>
        <v>0</v>
      </c>
      <c r="C252" s="382">
        <f t="shared" si="31"/>
        <v>288985</v>
      </c>
      <c r="D252" s="382">
        <f t="shared" si="31"/>
        <v>288985</v>
      </c>
      <c r="E252" s="382"/>
      <c r="F252" s="382">
        <f t="shared" si="32"/>
        <v>0</v>
      </c>
      <c r="G252" s="382">
        <f t="shared" si="32"/>
        <v>1577001</v>
      </c>
      <c r="H252" s="382">
        <f t="shared" si="32"/>
        <v>1577001</v>
      </c>
      <c r="I252" s="382"/>
      <c r="J252" s="382">
        <f t="shared" si="33"/>
        <v>0</v>
      </c>
      <c r="K252" s="382">
        <f t="shared" si="33"/>
        <v>1865986</v>
      </c>
      <c r="L252" s="382">
        <f t="shared" si="33"/>
        <v>1865986</v>
      </c>
    </row>
    <row r="253" spans="1:12" ht="12" customHeight="1" x14ac:dyDescent="0.2">
      <c r="A253" s="366">
        <v>2005</v>
      </c>
      <c r="B253" s="382">
        <f t="shared" si="31"/>
        <v>0</v>
      </c>
      <c r="C253" s="382">
        <f t="shared" si="31"/>
        <v>66615</v>
      </c>
      <c r="D253" s="382">
        <f t="shared" si="31"/>
        <v>66615</v>
      </c>
      <c r="E253" s="382"/>
      <c r="F253" s="382">
        <f t="shared" si="32"/>
        <v>0</v>
      </c>
      <c r="G253" s="382">
        <f t="shared" si="32"/>
        <v>600124</v>
      </c>
      <c r="H253" s="382">
        <f t="shared" si="32"/>
        <v>600124</v>
      </c>
      <c r="I253" s="382"/>
      <c r="J253" s="382">
        <f t="shared" si="33"/>
        <v>0</v>
      </c>
      <c r="K253" s="382">
        <f t="shared" si="33"/>
        <v>666739</v>
      </c>
      <c r="L253" s="382">
        <f t="shared" si="33"/>
        <v>666739</v>
      </c>
    </row>
    <row r="254" spans="1:12" ht="12" customHeight="1" x14ac:dyDescent="0.2">
      <c r="A254" s="366">
        <v>2007</v>
      </c>
      <c r="B254" s="382">
        <f t="shared" si="31"/>
        <v>0</v>
      </c>
      <c r="C254" s="382">
        <f t="shared" si="31"/>
        <v>132876</v>
      </c>
      <c r="D254" s="382">
        <f t="shared" si="31"/>
        <v>132876</v>
      </c>
      <c r="E254" s="382"/>
      <c r="F254" s="382">
        <f t="shared" si="32"/>
        <v>0</v>
      </c>
      <c r="G254" s="382">
        <f t="shared" si="32"/>
        <v>1383591</v>
      </c>
      <c r="H254" s="382">
        <f t="shared" si="32"/>
        <v>1383591</v>
      </c>
      <c r="I254" s="382"/>
      <c r="J254" s="382">
        <f t="shared" si="33"/>
        <v>0</v>
      </c>
      <c r="K254" s="382">
        <f t="shared" si="33"/>
        <v>1516467</v>
      </c>
      <c r="L254" s="382">
        <f t="shared" si="33"/>
        <v>1516467</v>
      </c>
    </row>
    <row r="255" spans="1:12" ht="12" customHeight="1" x14ac:dyDescent="0.2">
      <c r="A255" s="366">
        <v>2009</v>
      </c>
      <c r="B255" s="382">
        <f t="shared" si="31"/>
        <v>0</v>
      </c>
      <c r="C255" s="382">
        <f t="shared" si="31"/>
        <v>849860</v>
      </c>
      <c r="D255" s="382">
        <f t="shared" si="31"/>
        <v>849860</v>
      </c>
      <c r="E255" s="382"/>
      <c r="F255" s="382">
        <f t="shared" si="32"/>
        <v>0</v>
      </c>
      <c r="G255" s="382">
        <f t="shared" si="32"/>
        <v>2882373</v>
      </c>
      <c r="H255" s="382">
        <f t="shared" si="32"/>
        <v>2882373</v>
      </c>
      <c r="I255" s="382"/>
      <c r="J255" s="382">
        <f t="shared" si="33"/>
        <v>0</v>
      </c>
      <c r="K255" s="382">
        <f t="shared" si="33"/>
        <v>3732233</v>
      </c>
      <c r="L255" s="382">
        <f t="shared" si="33"/>
        <v>3732233</v>
      </c>
    </row>
    <row r="256" spans="1:12" ht="12" customHeight="1" x14ac:dyDescent="0.2">
      <c r="A256" s="366">
        <v>2011</v>
      </c>
      <c r="B256" s="382">
        <f t="shared" si="31"/>
        <v>0</v>
      </c>
      <c r="C256" s="382">
        <f t="shared" si="31"/>
        <v>627735</v>
      </c>
      <c r="D256" s="382">
        <f t="shared" si="31"/>
        <v>627735</v>
      </c>
      <c r="E256" s="382"/>
      <c r="F256" s="382">
        <f t="shared" si="32"/>
        <v>0</v>
      </c>
      <c r="G256" s="382">
        <f t="shared" si="32"/>
        <v>612903</v>
      </c>
      <c r="H256" s="382">
        <f t="shared" si="32"/>
        <v>612903</v>
      </c>
      <c r="I256" s="382"/>
      <c r="J256" s="382">
        <f t="shared" si="33"/>
        <v>0</v>
      </c>
      <c r="K256" s="382">
        <f t="shared" si="33"/>
        <v>1240638</v>
      </c>
      <c r="L256" s="382">
        <f t="shared" si="33"/>
        <v>1240638</v>
      </c>
    </row>
    <row r="257" spans="1:12" ht="12" customHeight="1" x14ac:dyDescent="0.2">
      <c r="A257" s="366">
        <v>2013</v>
      </c>
      <c r="B257" s="382">
        <f t="shared" si="31"/>
        <v>0</v>
      </c>
      <c r="C257" s="382">
        <f t="shared" si="31"/>
        <v>1281642</v>
      </c>
      <c r="D257" s="382">
        <f t="shared" si="31"/>
        <v>1281642</v>
      </c>
      <c r="E257" s="382"/>
      <c r="F257" s="382">
        <f t="shared" si="32"/>
        <v>0</v>
      </c>
      <c r="G257" s="382">
        <f t="shared" si="32"/>
        <v>2153569.2551280279</v>
      </c>
      <c r="H257" s="382">
        <f t="shared" si="32"/>
        <v>2153569.2551280279</v>
      </c>
      <c r="I257" s="382"/>
      <c r="J257" s="382">
        <f t="shared" si="33"/>
        <v>0</v>
      </c>
      <c r="K257" s="382">
        <f t="shared" si="33"/>
        <v>3435211.2551280279</v>
      </c>
      <c r="L257" s="382">
        <f t="shared" si="33"/>
        <v>3435211.2551280279</v>
      </c>
    </row>
    <row r="258" spans="1:12" ht="12" customHeight="1" x14ac:dyDescent="0.2">
      <c r="A258" s="366">
        <v>2015</v>
      </c>
      <c r="B258" s="382">
        <f t="shared" si="31"/>
        <v>0</v>
      </c>
      <c r="C258" s="382">
        <f t="shared" si="31"/>
        <v>212357</v>
      </c>
      <c r="D258" s="382">
        <f t="shared" si="31"/>
        <v>212357</v>
      </c>
      <c r="E258" s="382"/>
      <c r="F258" s="382">
        <f t="shared" si="32"/>
        <v>0</v>
      </c>
      <c r="G258" s="382">
        <f t="shared" si="32"/>
        <v>480674</v>
      </c>
      <c r="H258" s="382">
        <f t="shared" si="32"/>
        <v>480674</v>
      </c>
      <c r="I258" s="382"/>
      <c r="J258" s="382">
        <f t="shared" si="33"/>
        <v>0</v>
      </c>
      <c r="K258" s="382">
        <f t="shared" si="33"/>
        <v>693031</v>
      </c>
      <c r="L258" s="382">
        <f t="shared" si="33"/>
        <v>693031</v>
      </c>
    </row>
    <row r="259" spans="1:12" ht="12" customHeight="1" x14ac:dyDescent="0.2">
      <c r="A259" s="366">
        <v>2017</v>
      </c>
      <c r="B259" s="382">
        <f t="shared" si="31"/>
        <v>0</v>
      </c>
      <c r="C259" s="382">
        <f t="shared" si="31"/>
        <v>15088</v>
      </c>
      <c r="D259" s="382">
        <f t="shared" si="31"/>
        <v>15088</v>
      </c>
      <c r="E259" s="382"/>
      <c r="F259" s="382">
        <f t="shared" si="32"/>
        <v>0</v>
      </c>
      <c r="G259" s="382">
        <f t="shared" si="32"/>
        <v>78953</v>
      </c>
      <c r="H259" s="382">
        <f t="shared" si="32"/>
        <v>78953</v>
      </c>
      <c r="I259" s="382"/>
      <c r="J259" s="382">
        <f t="shared" si="33"/>
        <v>0</v>
      </c>
      <c r="K259" s="382">
        <f t="shared" si="33"/>
        <v>94041</v>
      </c>
      <c r="L259" s="382">
        <f t="shared" si="33"/>
        <v>94041</v>
      </c>
    </row>
    <row r="260" spans="1:12" ht="12" customHeight="1" x14ac:dyDescent="0.2">
      <c r="A260" s="366">
        <v>2019</v>
      </c>
      <c r="B260" s="382">
        <f t="shared" si="31"/>
        <v>3</v>
      </c>
      <c r="C260" s="382">
        <f t="shared" si="31"/>
        <v>34320</v>
      </c>
      <c r="D260" s="382">
        <f t="shared" si="31"/>
        <v>34324</v>
      </c>
      <c r="E260" s="382"/>
      <c r="F260" s="382">
        <f t="shared" si="32"/>
        <v>92</v>
      </c>
      <c r="G260" s="382">
        <f t="shared" si="32"/>
        <v>651275</v>
      </c>
      <c r="H260" s="382">
        <f t="shared" si="32"/>
        <v>651367</v>
      </c>
      <c r="I260" s="382"/>
      <c r="J260" s="382">
        <f t="shared" si="33"/>
        <v>95</v>
      </c>
      <c r="K260" s="382">
        <f t="shared" si="33"/>
        <v>685595</v>
      </c>
      <c r="L260" s="382">
        <f t="shared" si="33"/>
        <v>685691</v>
      </c>
    </row>
    <row r="261" spans="1:12" ht="12" customHeight="1" x14ac:dyDescent="0.2">
      <c r="A261" s="366" t="s">
        <v>634</v>
      </c>
      <c r="B261" s="382">
        <f t="shared" ref="B261:D262" si="34">B126</f>
        <v>0</v>
      </c>
      <c r="C261" s="382">
        <f t="shared" si="34"/>
        <v>111155</v>
      </c>
      <c r="D261" s="382">
        <f t="shared" si="34"/>
        <v>111155</v>
      </c>
      <c r="E261" s="382"/>
      <c r="F261" s="382">
        <f t="shared" ref="F261:H262" si="35">F126</f>
        <v>0</v>
      </c>
      <c r="G261" s="382">
        <f t="shared" si="35"/>
        <v>987940.9743336332</v>
      </c>
      <c r="H261" s="382">
        <f t="shared" si="35"/>
        <v>987940.9743336332</v>
      </c>
      <c r="I261" s="382"/>
      <c r="J261" s="382">
        <f t="shared" ref="J261:L262" si="36">J126</f>
        <v>0</v>
      </c>
      <c r="K261" s="382">
        <f t="shared" si="36"/>
        <v>1099095.9743336332</v>
      </c>
      <c r="L261" s="382">
        <f t="shared" si="36"/>
        <v>1099095.9743336332</v>
      </c>
    </row>
    <row r="262" spans="1:12" ht="12" customHeight="1" x14ac:dyDescent="0.2">
      <c r="A262" s="366">
        <v>2023</v>
      </c>
      <c r="B262" s="382" t="str">
        <f t="shared" si="34"/>
        <v>NA</v>
      </c>
      <c r="C262" s="382" t="str">
        <f t="shared" si="34"/>
        <v>NA</v>
      </c>
      <c r="D262" s="382" t="str">
        <f t="shared" si="34"/>
        <v>NA</v>
      </c>
      <c r="E262" s="382"/>
      <c r="F262" s="382" t="str">
        <f t="shared" si="35"/>
        <v>NA</v>
      </c>
      <c r="G262" s="382" t="str">
        <f t="shared" si="35"/>
        <v>NA</v>
      </c>
      <c r="H262" s="382" t="str">
        <f t="shared" si="35"/>
        <v>NA</v>
      </c>
      <c r="I262" s="382"/>
      <c r="J262" s="382" t="str">
        <f t="shared" si="36"/>
        <v>NA</v>
      </c>
      <c r="K262" s="382" t="str">
        <f t="shared" si="36"/>
        <v>NA</v>
      </c>
      <c r="L262" s="382" t="str">
        <f t="shared" si="36"/>
        <v>NA</v>
      </c>
    </row>
    <row r="263" spans="1:12" ht="12" customHeight="1" x14ac:dyDescent="0.2">
      <c r="A263" s="845" t="s">
        <v>901</v>
      </c>
      <c r="B263" s="846"/>
      <c r="C263" s="846"/>
      <c r="D263" s="846"/>
      <c r="E263" s="846"/>
      <c r="F263" s="846"/>
      <c r="G263" s="847">
        <v>155000</v>
      </c>
      <c r="H263" s="846"/>
      <c r="I263" s="846"/>
      <c r="J263" s="846"/>
      <c r="K263" s="846"/>
      <c r="L263" s="846"/>
    </row>
    <row r="264" spans="1:12" ht="12" customHeight="1" x14ac:dyDescent="0.2">
      <c r="A264" s="392" t="s">
        <v>902</v>
      </c>
      <c r="B264" s="393"/>
      <c r="C264" s="215"/>
      <c r="D264" s="215"/>
      <c r="E264" s="215"/>
      <c r="F264" s="215"/>
      <c r="G264" s="394">
        <v>120000</v>
      </c>
      <c r="H264" s="215"/>
      <c r="I264" s="215"/>
      <c r="J264" s="215"/>
      <c r="K264" s="215"/>
      <c r="L264" s="215"/>
    </row>
    <row r="266" spans="1:12" ht="12" customHeight="1" x14ac:dyDescent="0.2">
      <c r="A266" s="1070" t="s">
        <v>883</v>
      </c>
      <c r="B266" s="1070"/>
      <c r="C266" s="1070"/>
      <c r="D266" s="1070"/>
      <c r="E266" s="1070"/>
      <c r="F266" s="1070"/>
      <c r="G266" s="1070"/>
      <c r="H266" s="1070"/>
      <c r="I266" s="1070"/>
      <c r="J266" s="1070"/>
      <c r="K266" s="1070"/>
      <c r="L266" s="1070"/>
    </row>
    <row r="267" spans="1:12" ht="12" customHeight="1" x14ac:dyDescent="0.2">
      <c r="A267" s="366" t="s">
        <v>921</v>
      </c>
      <c r="B267" s="382">
        <f>AVERAGE(B132:B136)</f>
        <v>651.20000000000005</v>
      </c>
      <c r="C267" s="382">
        <f>AVERAGE(C132:C136)</f>
        <v>17148.8</v>
      </c>
      <c r="D267" s="382">
        <f>AVERAGE(D132:D136)</f>
        <v>17800</v>
      </c>
      <c r="E267" s="382"/>
      <c r="F267" s="382">
        <f>AVERAGE(F132:F136)</f>
        <v>281.60000000000002</v>
      </c>
      <c r="G267" s="382">
        <f>AVERAGE(G132:G136)</f>
        <v>32803</v>
      </c>
      <c r="H267" s="382">
        <f>AVERAGE(H132:H136)</f>
        <v>33084.6</v>
      </c>
      <c r="I267" s="382"/>
      <c r="J267" s="382">
        <f>AVERAGE(J132:J136)</f>
        <v>932.8</v>
      </c>
      <c r="K267" s="382">
        <f>AVERAGE(K132:K136)</f>
        <v>49951.8</v>
      </c>
      <c r="L267" s="382">
        <f>AVERAGE(L132:L136)</f>
        <v>50884.6</v>
      </c>
    </row>
    <row r="268" spans="1:12" ht="12" customHeight="1" x14ac:dyDescent="0.2">
      <c r="A268" s="366" t="s">
        <v>925</v>
      </c>
      <c r="B268" s="382">
        <f>AVERAGE(B137:B141)</f>
        <v>88.2</v>
      </c>
      <c r="C268" s="382">
        <f>AVERAGE(C137:C141)</f>
        <v>3846.6</v>
      </c>
      <c r="D268" s="382">
        <f>AVERAGE(D137:D141)</f>
        <v>3935</v>
      </c>
      <c r="E268" s="382"/>
      <c r="F268" s="382">
        <f>AVERAGE(F137:F141)</f>
        <v>90.2</v>
      </c>
      <c r="G268" s="382">
        <f>AVERAGE(G137:G141)</f>
        <v>10482.6</v>
      </c>
      <c r="H268" s="382">
        <f>AVERAGE(H137:H141)</f>
        <v>10572.8</v>
      </c>
      <c r="I268" s="382"/>
      <c r="J268" s="382">
        <f>AVERAGE(J137:J141)</f>
        <v>178.2</v>
      </c>
      <c r="K268" s="382">
        <f>AVERAGE(K137:K141)</f>
        <v>14329.6</v>
      </c>
      <c r="L268" s="382">
        <f>AVERAGE(L137:L141)</f>
        <v>14507.8</v>
      </c>
    </row>
    <row r="269" spans="1:12" ht="12" customHeight="1" x14ac:dyDescent="0.2">
      <c r="A269" s="366" t="s">
        <v>906</v>
      </c>
      <c r="B269" s="382">
        <f t="shared" ref="B269:D278" si="37">B142</f>
        <v>0</v>
      </c>
      <c r="C269" s="382">
        <f t="shared" si="37"/>
        <v>3128</v>
      </c>
      <c r="D269" s="382">
        <f t="shared" si="37"/>
        <v>3128</v>
      </c>
      <c r="E269" s="382"/>
      <c r="F269" s="382">
        <f t="shared" ref="F269:H278" si="38">F142</f>
        <v>0</v>
      </c>
      <c r="G269" s="382">
        <f t="shared" si="38"/>
        <v>26692</v>
      </c>
      <c r="H269" s="382">
        <f t="shared" si="38"/>
        <v>26692</v>
      </c>
      <c r="I269" s="382"/>
      <c r="J269" s="382">
        <f t="shared" ref="J269:L278" si="39">J142</f>
        <v>0</v>
      </c>
      <c r="K269" s="382">
        <f t="shared" si="39"/>
        <v>29820</v>
      </c>
      <c r="L269" s="382">
        <f t="shared" si="39"/>
        <v>29820</v>
      </c>
    </row>
    <row r="270" spans="1:12" ht="12" customHeight="1" x14ac:dyDescent="0.2">
      <c r="A270" s="366" t="s">
        <v>907</v>
      </c>
      <c r="B270" s="382">
        <f t="shared" si="37"/>
        <v>0</v>
      </c>
      <c r="C270" s="382">
        <f t="shared" si="37"/>
        <v>30795</v>
      </c>
      <c r="D270" s="382">
        <f t="shared" si="37"/>
        <v>30795</v>
      </c>
      <c r="E270" s="382"/>
      <c r="F270" s="382">
        <f t="shared" si="38"/>
        <v>0</v>
      </c>
      <c r="G270" s="382">
        <f t="shared" si="38"/>
        <v>391702</v>
      </c>
      <c r="H270" s="382">
        <f t="shared" si="38"/>
        <v>391702</v>
      </c>
      <c r="I270" s="382"/>
      <c r="J270" s="382">
        <f t="shared" si="39"/>
        <v>0</v>
      </c>
      <c r="K270" s="382">
        <f t="shared" si="39"/>
        <v>422497</v>
      </c>
      <c r="L270" s="382">
        <f t="shared" si="39"/>
        <v>422497</v>
      </c>
    </row>
    <row r="271" spans="1:12" ht="12" customHeight="1" x14ac:dyDescent="0.2">
      <c r="A271" s="366" t="s">
        <v>908</v>
      </c>
      <c r="B271" s="382">
        <f t="shared" si="37"/>
        <v>0</v>
      </c>
      <c r="C271" s="382">
        <f t="shared" si="37"/>
        <v>55263</v>
      </c>
      <c r="D271" s="382">
        <f t="shared" si="37"/>
        <v>55263</v>
      </c>
      <c r="E271" s="382"/>
      <c r="F271" s="382">
        <f t="shared" si="38"/>
        <v>0</v>
      </c>
      <c r="G271" s="382">
        <f t="shared" si="38"/>
        <v>1087906</v>
      </c>
      <c r="H271" s="382">
        <f t="shared" si="38"/>
        <v>1087906</v>
      </c>
      <c r="I271" s="382"/>
      <c r="J271" s="382">
        <f t="shared" si="39"/>
        <v>0</v>
      </c>
      <c r="K271" s="382">
        <f t="shared" si="39"/>
        <v>1143169</v>
      </c>
      <c r="L271" s="382">
        <f t="shared" si="39"/>
        <v>1143169</v>
      </c>
    </row>
    <row r="272" spans="1:12" ht="12" customHeight="1" x14ac:dyDescent="0.2">
      <c r="A272" s="366" t="s">
        <v>909</v>
      </c>
      <c r="B272" s="382">
        <f t="shared" si="37"/>
        <v>0</v>
      </c>
      <c r="C272" s="382">
        <f t="shared" si="37"/>
        <v>84180</v>
      </c>
      <c r="D272" s="382">
        <f t="shared" si="37"/>
        <v>84180</v>
      </c>
      <c r="E272" s="382"/>
      <c r="F272" s="382">
        <f t="shared" si="38"/>
        <v>0</v>
      </c>
      <c r="G272" s="382">
        <f t="shared" si="38"/>
        <v>1218896</v>
      </c>
      <c r="H272" s="382">
        <f t="shared" si="38"/>
        <v>1218896</v>
      </c>
      <c r="I272" s="382"/>
      <c r="J272" s="382">
        <f t="shared" si="39"/>
        <v>0</v>
      </c>
      <c r="K272" s="382">
        <f t="shared" si="39"/>
        <v>1303076</v>
      </c>
      <c r="L272" s="382">
        <f t="shared" si="39"/>
        <v>1303076</v>
      </c>
    </row>
    <row r="273" spans="1:12" ht="12" customHeight="1" x14ac:dyDescent="0.2">
      <c r="A273" s="366" t="s">
        <v>910</v>
      </c>
      <c r="B273" s="382">
        <f t="shared" si="37"/>
        <v>0</v>
      </c>
      <c r="C273" s="382">
        <f t="shared" si="37"/>
        <v>695324</v>
      </c>
      <c r="D273" s="382">
        <f t="shared" si="37"/>
        <v>695324</v>
      </c>
      <c r="E273" s="382"/>
      <c r="F273" s="382">
        <f t="shared" si="38"/>
        <v>0</v>
      </c>
      <c r="G273" s="382">
        <f t="shared" si="38"/>
        <v>4091283</v>
      </c>
      <c r="H273" s="382">
        <f t="shared" si="38"/>
        <v>4091283</v>
      </c>
      <c r="I273" s="382"/>
      <c r="J273" s="382">
        <f t="shared" si="39"/>
        <v>0</v>
      </c>
      <c r="K273" s="382">
        <f t="shared" si="39"/>
        <v>4786607</v>
      </c>
      <c r="L273" s="382">
        <f t="shared" si="39"/>
        <v>4786607</v>
      </c>
    </row>
    <row r="274" spans="1:12" ht="12" customHeight="1" x14ac:dyDescent="0.2">
      <c r="A274" s="366" t="s">
        <v>911</v>
      </c>
      <c r="B274" s="382">
        <f t="shared" si="37"/>
        <v>0</v>
      </c>
      <c r="C274" s="382">
        <f t="shared" si="37"/>
        <v>500308</v>
      </c>
      <c r="D274" s="382">
        <f t="shared" si="37"/>
        <v>500308</v>
      </c>
      <c r="E274" s="382"/>
      <c r="F274" s="382">
        <f t="shared" si="38"/>
        <v>0</v>
      </c>
      <c r="G274" s="382">
        <f t="shared" si="38"/>
        <v>2422574.8904761905</v>
      </c>
      <c r="H274" s="382">
        <f t="shared" si="38"/>
        <v>2422574.8904761905</v>
      </c>
      <c r="I274" s="382"/>
      <c r="J274" s="382">
        <f t="shared" si="39"/>
        <v>0</v>
      </c>
      <c r="K274" s="382">
        <f t="shared" si="39"/>
        <v>2922882.8904761905</v>
      </c>
      <c r="L274" s="382">
        <f t="shared" si="39"/>
        <v>2922882.8904761905</v>
      </c>
    </row>
    <row r="275" spans="1:12" ht="12" customHeight="1" x14ac:dyDescent="0.2">
      <c r="A275" s="366" t="s">
        <v>912</v>
      </c>
      <c r="B275" s="382">
        <f t="shared" si="37"/>
        <v>40</v>
      </c>
      <c r="C275" s="382">
        <f t="shared" si="37"/>
        <v>546139</v>
      </c>
      <c r="D275" s="382">
        <f t="shared" si="37"/>
        <v>546179</v>
      </c>
      <c r="E275" s="382"/>
      <c r="F275" s="382">
        <f t="shared" si="38"/>
        <v>6</v>
      </c>
      <c r="G275" s="382">
        <f t="shared" si="38"/>
        <v>2172795</v>
      </c>
      <c r="H275" s="382">
        <f t="shared" si="38"/>
        <v>2172801</v>
      </c>
      <c r="I275" s="382"/>
      <c r="J275" s="382">
        <f t="shared" si="39"/>
        <v>46</v>
      </c>
      <c r="K275" s="382">
        <f t="shared" si="39"/>
        <v>2718934</v>
      </c>
      <c r="L275" s="382">
        <f t="shared" si="39"/>
        <v>2718980</v>
      </c>
    </row>
    <row r="276" spans="1:12" ht="12" customHeight="1" x14ac:dyDescent="0.2">
      <c r="A276" s="366" t="s">
        <v>913</v>
      </c>
      <c r="B276" s="382">
        <f t="shared" si="37"/>
        <v>66</v>
      </c>
      <c r="C276" s="382">
        <f t="shared" si="37"/>
        <v>285504</v>
      </c>
      <c r="D276" s="382">
        <f t="shared" si="37"/>
        <v>285570</v>
      </c>
      <c r="E276" s="382"/>
      <c r="F276" s="382">
        <f t="shared" si="38"/>
        <v>115</v>
      </c>
      <c r="G276" s="382">
        <f t="shared" si="38"/>
        <v>941673</v>
      </c>
      <c r="H276" s="382">
        <f t="shared" si="38"/>
        <v>941788</v>
      </c>
      <c r="I276" s="382"/>
      <c r="J276" s="382">
        <f t="shared" si="39"/>
        <v>181</v>
      </c>
      <c r="K276" s="382">
        <f t="shared" si="39"/>
        <v>1227177</v>
      </c>
      <c r="L276" s="382">
        <f t="shared" si="39"/>
        <v>1227358</v>
      </c>
    </row>
    <row r="277" spans="1:12" ht="12" customHeight="1" x14ac:dyDescent="0.2">
      <c r="A277" s="366" t="s">
        <v>914</v>
      </c>
      <c r="B277" s="382">
        <f t="shared" si="37"/>
        <v>0</v>
      </c>
      <c r="C277" s="382">
        <f t="shared" si="37"/>
        <v>31293</v>
      </c>
      <c r="D277" s="382">
        <f t="shared" si="37"/>
        <v>31293</v>
      </c>
      <c r="E277" s="382"/>
      <c r="F277" s="382">
        <f t="shared" si="38"/>
        <v>2</v>
      </c>
      <c r="G277" s="382">
        <f t="shared" si="38"/>
        <v>175952</v>
      </c>
      <c r="H277" s="382">
        <f t="shared" si="38"/>
        <v>175954</v>
      </c>
      <c r="I277" s="382"/>
      <c r="J277" s="382">
        <f t="shared" si="39"/>
        <v>2</v>
      </c>
      <c r="K277" s="382">
        <f t="shared" si="39"/>
        <v>207245</v>
      </c>
      <c r="L277" s="382">
        <f t="shared" si="39"/>
        <v>207247</v>
      </c>
    </row>
    <row r="278" spans="1:12" ht="12" customHeight="1" x14ac:dyDescent="0.2">
      <c r="A278" s="366">
        <v>2019</v>
      </c>
      <c r="B278" s="382">
        <f t="shared" si="37"/>
        <v>0</v>
      </c>
      <c r="C278" s="382">
        <f t="shared" si="37"/>
        <v>109833</v>
      </c>
      <c r="D278" s="382">
        <f t="shared" si="37"/>
        <v>109833</v>
      </c>
      <c r="E278" s="382"/>
      <c r="F278" s="382">
        <f t="shared" si="38"/>
        <v>18</v>
      </c>
      <c r="G278" s="382">
        <f t="shared" si="38"/>
        <v>1643786</v>
      </c>
      <c r="H278" s="382">
        <f t="shared" si="38"/>
        <v>1643804</v>
      </c>
      <c r="I278" s="382"/>
      <c r="J278" s="382">
        <f t="shared" si="39"/>
        <v>18</v>
      </c>
      <c r="K278" s="382">
        <f t="shared" si="39"/>
        <v>1753619</v>
      </c>
      <c r="L278" s="382">
        <f t="shared" si="39"/>
        <v>1753637</v>
      </c>
    </row>
    <row r="279" spans="1:12" ht="12" customHeight="1" x14ac:dyDescent="0.2">
      <c r="A279" s="366" t="s">
        <v>634</v>
      </c>
      <c r="B279" s="382">
        <f t="shared" ref="B279:D280" si="40">B152</f>
        <v>49</v>
      </c>
      <c r="C279" s="382">
        <f t="shared" si="40"/>
        <v>142633.00000000012</v>
      </c>
      <c r="D279" s="382">
        <f t="shared" si="40"/>
        <v>142681.00000000012</v>
      </c>
      <c r="E279" s="382"/>
      <c r="F279" s="382">
        <f t="shared" ref="F279:H280" si="41">F152</f>
        <v>0</v>
      </c>
      <c r="G279" s="382">
        <f t="shared" si="41"/>
        <v>1010121.1394050802</v>
      </c>
      <c r="H279" s="382">
        <f t="shared" si="41"/>
        <v>1010122.1394050802</v>
      </c>
      <c r="I279" s="382"/>
      <c r="J279" s="382">
        <f t="shared" ref="J279:L280" si="42">J152</f>
        <v>49</v>
      </c>
      <c r="K279" s="382">
        <f t="shared" si="42"/>
        <v>1152754.1394050804</v>
      </c>
      <c r="L279" s="382">
        <f t="shared" si="42"/>
        <v>1152803.1394050804</v>
      </c>
    </row>
    <row r="280" spans="1:12" ht="12" customHeight="1" x14ac:dyDescent="0.2">
      <c r="A280" s="366">
        <v>2023</v>
      </c>
      <c r="B280" s="382" t="str">
        <f t="shared" si="40"/>
        <v>NA</v>
      </c>
      <c r="C280" s="382" t="str">
        <f t="shared" si="40"/>
        <v>NA</v>
      </c>
      <c r="D280" s="382" t="str">
        <f t="shared" si="40"/>
        <v>NA</v>
      </c>
      <c r="E280" s="382"/>
      <c r="F280" s="382" t="str">
        <f t="shared" si="41"/>
        <v>NA</v>
      </c>
      <c r="G280" s="382" t="str">
        <f t="shared" si="41"/>
        <v>NA</v>
      </c>
      <c r="H280" s="382" t="str">
        <f t="shared" si="41"/>
        <v>NA</v>
      </c>
      <c r="I280" s="382"/>
      <c r="J280" s="382" t="str">
        <f t="shared" si="42"/>
        <v>NA</v>
      </c>
      <c r="K280" s="382" t="str">
        <f t="shared" si="42"/>
        <v>NA</v>
      </c>
      <c r="L280" s="382" t="str">
        <f t="shared" si="42"/>
        <v>NA</v>
      </c>
    </row>
    <row r="281" spans="1:12" x14ac:dyDescent="0.2">
      <c r="A281" s="387" t="s">
        <v>898</v>
      </c>
      <c r="B281" s="388"/>
      <c r="C281" s="388"/>
      <c r="D281" s="388"/>
      <c r="E281" s="388"/>
      <c r="F281" s="388"/>
      <c r="G281" s="390">
        <v>25000</v>
      </c>
      <c r="H281" s="388"/>
      <c r="I281" s="388"/>
      <c r="J281" s="388"/>
      <c r="K281" s="388"/>
      <c r="L281" s="388"/>
    </row>
    <row r="282" spans="1:12" ht="18" customHeight="1" x14ac:dyDescent="0.2">
      <c r="B282" s="383"/>
      <c r="C282" s="383"/>
      <c r="D282" s="383"/>
      <c r="E282" s="383"/>
      <c r="F282" s="383"/>
      <c r="G282" s="383"/>
      <c r="H282" s="383"/>
      <c r="I282" s="383"/>
      <c r="J282" s="383"/>
      <c r="K282" s="383"/>
      <c r="L282" s="383"/>
    </row>
    <row r="283" spans="1:12" ht="12" customHeight="1" x14ac:dyDescent="0.2">
      <c r="A283" s="1072" t="s">
        <v>926</v>
      </c>
      <c r="B283" s="1072"/>
      <c r="C283" s="1072"/>
      <c r="D283" s="1072"/>
      <c r="E283" s="1072"/>
      <c r="F283" s="1072"/>
      <c r="G283" s="1072"/>
      <c r="H283" s="1072"/>
      <c r="I283" s="1072"/>
      <c r="J283" s="1072"/>
      <c r="K283" s="1072"/>
      <c r="L283" s="1072"/>
    </row>
    <row r="284" spans="1:12" ht="9.75" customHeight="1" x14ac:dyDescent="0.2">
      <c r="A284" s="1080"/>
      <c r="B284" s="1080"/>
      <c r="C284" s="1080"/>
      <c r="D284" s="1080"/>
      <c r="E284" s="1080"/>
      <c r="F284" s="1080"/>
      <c r="G284" s="1080"/>
      <c r="H284" s="1080"/>
      <c r="I284" s="1080"/>
      <c r="J284" s="1080"/>
      <c r="K284" s="1080"/>
      <c r="L284" s="1080"/>
    </row>
    <row r="285" spans="1:12" ht="10" x14ac:dyDescent="0.2">
      <c r="A285" s="1069" t="str">
        <f t="shared" ref="A285:A291" si="43">A155</f>
        <v>a/  Includes treaty Indian and non-Indian net commercial catches during the adult accounting period.  Source:  Puget Sound run reconstruction model.</v>
      </c>
      <c r="B285" s="1069"/>
      <c r="C285" s="1069"/>
      <c r="D285" s="1069"/>
      <c r="E285" s="1069"/>
      <c r="F285" s="1069"/>
      <c r="G285" s="1069"/>
      <c r="H285" s="1069"/>
      <c r="I285" s="1069"/>
      <c r="J285" s="1069"/>
      <c r="K285" s="1069"/>
      <c r="L285" s="1069"/>
    </row>
    <row r="286" spans="1:12" ht="12" customHeight="1" x14ac:dyDescent="0.2">
      <c r="A286" s="991" t="str">
        <f t="shared" si="43"/>
        <v>b/  Includes estimated off-station returns.</v>
      </c>
      <c r="B286" s="991"/>
      <c r="C286" s="991"/>
      <c r="D286" s="991"/>
      <c r="E286" s="991"/>
      <c r="F286" s="991"/>
      <c r="G286" s="991"/>
      <c r="H286" s="991"/>
      <c r="I286" s="991"/>
      <c r="J286" s="991"/>
      <c r="K286" s="991"/>
      <c r="L286" s="991"/>
    </row>
    <row r="287" spans="1:12" ht="22.5" customHeight="1" x14ac:dyDescent="0.2">
      <c r="A287" s="993" t="str">
        <f t="shared" si="43"/>
        <v>c/  Puget Sound run size is defined as the run available to Puget Sound fisheries; spawning escapement plus Puget Sound fishery catch.  Includes fish caught by treaty net fisheries and non-Indian commercial and recreational fisheries inside Puget Sound.</v>
      </c>
      <c r="B287" s="993"/>
      <c r="C287" s="993"/>
      <c r="D287" s="993"/>
      <c r="E287" s="993"/>
      <c r="F287" s="993"/>
      <c r="G287" s="993"/>
      <c r="H287" s="993"/>
      <c r="I287" s="993"/>
      <c r="J287" s="993"/>
      <c r="K287" s="993"/>
      <c r="L287" s="993"/>
    </row>
    <row r="288" spans="1:12" ht="12" customHeight="1" x14ac:dyDescent="0.2">
      <c r="A288" s="991" t="str">
        <f t="shared" si="43"/>
        <v>d/  State-Tribal comanager goal; the only Council goal is for a total Puget Sound pink salmon spawning escapement of 900,000 natural spawners.</v>
      </c>
      <c r="B288" s="991"/>
      <c r="C288" s="991"/>
      <c r="D288" s="991"/>
      <c r="E288" s="991"/>
      <c r="F288" s="991"/>
      <c r="G288" s="991"/>
      <c r="H288" s="991"/>
      <c r="I288" s="991"/>
      <c r="J288" s="991"/>
      <c r="K288" s="991"/>
      <c r="L288" s="991"/>
    </row>
    <row r="289" spans="1:12" ht="12" customHeight="1" x14ac:dyDescent="0.2">
      <c r="A289" s="991" t="str">
        <f t="shared" si="43"/>
        <v>e/  Nisqually escapement estimate incomplete.</v>
      </c>
      <c r="B289" s="991"/>
      <c r="C289" s="991"/>
      <c r="D289" s="991"/>
      <c r="E289" s="991"/>
      <c r="F289" s="991"/>
      <c r="G289" s="991"/>
      <c r="H289" s="991"/>
      <c r="I289" s="991"/>
      <c r="J289" s="991"/>
      <c r="K289" s="991"/>
      <c r="L289" s="991"/>
    </row>
    <row r="290" spans="1:12" ht="12" customHeight="1" x14ac:dyDescent="0.2">
      <c r="A290" s="991" t="str">
        <f t="shared" si="43"/>
        <v>f/   Green river returns included in run reconstruction.</v>
      </c>
      <c r="B290" s="991"/>
      <c r="C290" s="991"/>
      <c r="D290" s="991"/>
      <c r="E290" s="991"/>
      <c r="F290" s="991"/>
      <c r="G290" s="991"/>
      <c r="H290" s="991"/>
      <c r="I290" s="991"/>
      <c r="J290" s="991"/>
      <c r="K290" s="991"/>
      <c r="L290" s="991"/>
    </row>
    <row r="291" spans="1:12" ht="12" customHeight="1" x14ac:dyDescent="0.2">
      <c r="A291" s="991" t="str">
        <f t="shared" si="43"/>
        <v>g/   Preliminary.</v>
      </c>
      <c r="B291" s="991"/>
      <c r="C291" s="991"/>
      <c r="D291" s="991"/>
      <c r="E291" s="991"/>
      <c r="F291" s="991"/>
      <c r="G291" s="991"/>
      <c r="H291" s="991"/>
      <c r="I291" s="991"/>
      <c r="J291" s="991"/>
      <c r="K291" s="991"/>
      <c r="L291" s="991"/>
    </row>
    <row r="292" spans="1:12" ht="12" customHeight="1" x14ac:dyDescent="0.2">
      <c r="A292" s="993"/>
      <c r="B292" s="993"/>
      <c r="C292" s="993"/>
      <c r="D292" s="993"/>
      <c r="E292" s="993"/>
      <c r="F292" s="993"/>
      <c r="G292" s="993"/>
      <c r="H292" s="993"/>
      <c r="I292" s="993"/>
      <c r="J292" s="993"/>
      <c r="K292" s="993"/>
      <c r="L292" s="993"/>
    </row>
    <row r="293" spans="1:12" ht="12" customHeight="1" x14ac:dyDescent="0.2">
      <c r="A293" s="993"/>
      <c r="B293" s="993"/>
      <c r="C293" s="993"/>
      <c r="D293" s="993"/>
      <c r="E293" s="993"/>
      <c r="F293" s="993"/>
      <c r="G293" s="993"/>
      <c r="H293" s="993"/>
      <c r="I293" s="993"/>
      <c r="J293" s="993"/>
      <c r="K293" s="993"/>
      <c r="L293" s="993"/>
    </row>
  </sheetData>
  <customSheetViews>
    <customSheetView guid="{EF5D9E67-CDBC-4DA7-AF4B-457CDBE1825C}" showGridLines="0" printArea="1">
      <pane ySplit="4" topLeftCell="A5" activePane="bottomLeft" state="frozen"/>
      <selection pane="bottomLeft" activeCell="A5" sqref="A5:L5"/>
      <rowBreaks count="3" manualBreakCount="3">
        <brk id="46" max="11" man="1"/>
        <brk id="92" max="11" man="1"/>
        <brk id="139" max="16383" man="1"/>
      </rowBreaks>
      <pageMargins left="0" right="0" top="0" bottom="0" header="0" footer="0"/>
      <pageSetup scale="98" orientation="landscape" r:id="rId1"/>
      <headerFooter alignWithMargins="0"/>
    </customSheetView>
    <customSheetView guid="{803B97A9-0AF5-4FA4-9F0C-810C2BEAFCD3}" showPageBreaks="1" showGridLines="0" showRuler="0">
      <pane ySplit="4" topLeftCell="A101" activePane="bottomLeft" state="frozen"/>
      <selection pane="bottomLeft" activeCell="A120" sqref="A120:L121"/>
      <rowBreaks count="4" manualBreakCount="4">
        <brk id="38" max="11" man="1"/>
        <brk id="76" max="11" man="1"/>
        <brk id="115" max="16383" man="1"/>
        <brk id="157" max="16383" man="1"/>
      </rowBreaks>
      <pageMargins left="0" right="0" top="0" bottom="0" header="0" footer="0"/>
      <pageSetup orientation="landscape" r:id="rId2"/>
      <headerFooter alignWithMargins="0"/>
    </customSheetView>
    <customSheetView guid="{5AE94949-FC73-44C2-96F8-94154186EF22}" showPageBreaks="1" showGridLines="0" showRuler="0">
      <pane ySplit="3" topLeftCell="A4" activePane="bottomLeft" state="frozen"/>
      <selection pane="bottomLeft" activeCell="C9" sqref="C9"/>
      <rowBreaks count="2" manualBreakCount="2">
        <brk id="35" max="11" man="1"/>
        <brk id="71" max="11" man="1"/>
      </rowBreaks>
      <pageMargins left="0" right="0" top="0" bottom="0" header="0" footer="0"/>
      <pageSetup orientation="landscape" r:id="rId3"/>
      <headerFooter alignWithMargins="0"/>
    </customSheetView>
    <customSheetView guid="{CD5E8C7E-750A-46DA-942B-F5133C1E4099}" showPageBreaks="1" showGridLines="0" showRuler="0">
      <pane ySplit="4" topLeftCell="A101" activePane="bottomLeft" state="frozen"/>
      <selection pane="bottomLeft" activeCell="A120" sqref="A120:L121"/>
      <rowBreaks count="4" manualBreakCount="4">
        <brk id="38" max="11" man="1"/>
        <brk id="76" max="11" man="1"/>
        <brk id="115" max="16383" man="1"/>
        <brk id="157" max="16383" man="1"/>
      </rowBreaks>
      <pageMargins left="0" right="0" top="0" bottom="0" header="0" footer="0"/>
      <pageSetup orientation="landscape" r:id="rId4"/>
      <headerFooter alignWithMargins="0"/>
    </customSheetView>
    <customSheetView guid="{BBF7E6D9-D6DC-4A8E-B6D8-078D86A9ABA9}" showPageBreaks="1" showGridLines="0" showRuler="0">
      <pane ySplit="4" topLeftCell="A101" activePane="bottomLeft" state="frozen"/>
      <selection pane="bottomLeft" activeCell="A120" sqref="A120:L121"/>
      <rowBreaks count="4" manualBreakCount="4">
        <brk id="38" max="11" man="1"/>
        <brk id="76" max="11" man="1"/>
        <brk id="115" max="16383" man="1"/>
        <brk id="157" max="16383" man="1"/>
      </rowBreaks>
      <pageMargins left="0" right="0" top="0" bottom="0" header="0" footer="0"/>
      <pageSetup orientation="landscape" r:id="rId5"/>
      <headerFooter alignWithMargins="0"/>
    </customSheetView>
    <customSheetView guid="{622B48C2-7B56-4B1F-A7B4-4660CCA8C989}" showPageBreaks="1" showGridLines="0" printArea="1" showRuler="0">
      <pane ySplit="3" topLeftCell="A4" activePane="bottomLeft" state="frozen"/>
      <selection pane="bottomLeft" activeCell="M83" sqref="M83"/>
      <rowBreaks count="2" manualBreakCount="2">
        <brk id="35" max="11" man="1"/>
        <brk id="70" max="11" man="1"/>
      </rowBreaks>
      <pageMargins left="0" right="0" top="0" bottom="0" header="0" footer="0"/>
      <pageSetup orientation="landscape" r:id="rId6"/>
      <headerFooter alignWithMargins="0"/>
    </customSheetView>
    <customSheetView guid="{1BB9C890-5E21-46C2-BAFE-D361E72979A8}" showPageBreaks="1" showGridLines="0" printArea="1" showRuler="0">
      <pane ySplit="3" topLeftCell="A70" activePane="bottomLeft" state="frozen"/>
      <selection pane="bottomLeft" activeCell="G89" sqref="G89"/>
      <rowBreaks count="2" manualBreakCount="2">
        <brk id="35" max="11" man="1"/>
        <brk id="70" max="11" man="1"/>
      </rowBreaks>
      <pageMargins left="0" right="0" top="0" bottom="0" header="0" footer="0"/>
      <pageSetup orientation="landscape" r:id="rId7"/>
      <headerFooter alignWithMargins="0"/>
    </customSheetView>
    <customSheetView guid="{CBDD6A68-2B40-41C7-BE8F-235A878832D4}" showGridLines="0" showRuler="0">
      <pane ySplit="3" topLeftCell="A70" activePane="bottomLeft" state="frozen"/>
      <selection pane="bottomLeft" activeCell="G89" sqref="G89"/>
      <rowBreaks count="2" manualBreakCount="2">
        <brk id="35" max="11" man="1"/>
        <brk id="70" max="11" man="1"/>
      </rowBreaks>
      <pageMargins left="0" right="0" top="0" bottom="0" header="0" footer="0"/>
      <pageSetup orientation="landscape" r:id="rId8"/>
      <headerFooter alignWithMargins="0"/>
    </customSheetView>
    <customSheetView guid="{4E64E44E-C413-40AC-A3E9-46A65E2E50C1}" showPageBreaks="1" showGridLines="0" printArea="1" showRuler="0">
      <pane ySplit="3" topLeftCell="A4" activePane="bottomLeft" state="frozen"/>
      <selection pane="bottomLeft" activeCell="A4" sqref="A4:L4"/>
      <rowBreaks count="2" manualBreakCount="2">
        <brk id="35" max="11" man="1"/>
        <brk id="71" max="11" man="1"/>
      </rowBreaks>
      <pageMargins left="0" right="0" top="0" bottom="0" header="0" footer="0"/>
      <pageSetup orientation="landscape" r:id="rId9"/>
      <headerFooter alignWithMargins="0"/>
    </customSheetView>
    <customSheetView guid="{5AF37BD3-DE11-4EB0-B468-40F0C613EAAC}" showPageBreaks="1" showGridLines="0" showRuler="0">
      <pane ySplit="3" topLeftCell="A4" activePane="bottomLeft" state="frozen"/>
      <selection pane="bottomLeft" activeCell="A4" sqref="A4:L4"/>
      <rowBreaks count="2" manualBreakCount="2">
        <brk id="35" max="11" man="1"/>
        <brk id="71" max="11" man="1"/>
      </rowBreaks>
      <pageMargins left="0" right="0" top="0" bottom="0" header="0" footer="0"/>
      <pageSetup orientation="landscape" r:id="rId10"/>
      <headerFooter alignWithMargins="0"/>
    </customSheetView>
    <customSheetView guid="{8B1E0859-77EF-4DDB-A81F-104DBA348B31}" showPageBreaks="1" showGridLines="0" printArea="1">
      <pane ySplit="4" topLeftCell="A5" activePane="bottomLeft" state="frozen"/>
      <selection pane="bottomLeft" activeCell="B119" sqref="B119:L119"/>
      <rowBreaks count="3" manualBreakCount="3">
        <brk id="40" max="11" man="1"/>
        <brk id="80" max="11" man="1"/>
        <brk id="121" max="16383" man="1"/>
      </rowBreaks>
      <pageMargins left="0" right="0" top="0" bottom="0" header="0" footer="0"/>
      <pageSetup orientation="landscape" r:id="rId11"/>
      <headerFooter alignWithMargins="0"/>
    </customSheetView>
    <customSheetView guid="{56968ECB-F4FE-477A-8A39-9E820F23F3B6}" showPageBreaks="1" showGridLines="0" printArea="1">
      <pane ySplit="4" topLeftCell="A101" activePane="bottomLeft" state="frozen"/>
      <selection pane="bottomLeft" activeCell="F107" sqref="F107"/>
      <rowBreaks count="3" manualBreakCount="3">
        <brk id="40" max="11" man="1"/>
        <brk id="80" max="11" man="1"/>
        <brk id="121" max="16383" man="1"/>
      </rowBreaks>
      <pageMargins left="0" right="0" top="0" bottom="0" header="0" footer="0"/>
      <pageSetup orientation="landscape" r:id="rId12"/>
      <headerFooter alignWithMargins="0"/>
    </customSheetView>
    <customSheetView guid="{951E20F6-66AF-4739-924D-9C0B166AA065}" showPageBreaks="1" showGridLines="0" showRuler="0">
      <pane ySplit="4" topLeftCell="A101" activePane="bottomLeft" state="frozen"/>
      <selection pane="bottomLeft" activeCell="A120" sqref="A120:L121"/>
      <rowBreaks count="4" manualBreakCount="4">
        <brk id="38" max="11" man="1"/>
        <brk id="76" max="11" man="1"/>
        <brk id="115" max="16383" man="1"/>
        <brk id="157" max="16383" man="1"/>
      </rowBreaks>
      <pageMargins left="0" right="0" top="0" bottom="0" header="0" footer="0"/>
      <pageSetup orientation="landscape" r:id="rId13"/>
      <headerFooter alignWithMargins="0"/>
    </customSheetView>
  </customSheetViews>
  <mergeCells count="52">
    <mergeCell ref="A289:L289"/>
    <mergeCell ref="A290:L290"/>
    <mergeCell ref="A291:L291"/>
    <mergeCell ref="A292:L293"/>
    <mergeCell ref="A287:L287"/>
    <mergeCell ref="A288:L288"/>
    <mergeCell ref="A248:L248"/>
    <mergeCell ref="A266:L266"/>
    <mergeCell ref="A285:L285"/>
    <mergeCell ref="A286:L286"/>
    <mergeCell ref="A210:L210"/>
    <mergeCell ref="A227:L227"/>
    <mergeCell ref="F242:G242"/>
    <mergeCell ref="A244:L245"/>
    <mergeCell ref="A246:A247"/>
    <mergeCell ref="B246:D246"/>
    <mergeCell ref="F246:H246"/>
    <mergeCell ref="J246:L246"/>
    <mergeCell ref="A283:L284"/>
    <mergeCell ref="A173:L173"/>
    <mergeCell ref="F188:H188"/>
    <mergeCell ref="A189:L189"/>
    <mergeCell ref="A206:L207"/>
    <mergeCell ref="A208:A209"/>
    <mergeCell ref="B208:D208"/>
    <mergeCell ref="F208:H208"/>
    <mergeCell ref="J208:L208"/>
    <mergeCell ref="A169:L170"/>
    <mergeCell ref="A171:A172"/>
    <mergeCell ref="B171:D171"/>
    <mergeCell ref="F171:H171"/>
    <mergeCell ref="J171:L171"/>
    <mergeCell ref="A80:L80"/>
    <mergeCell ref="F103:G103"/>
    <mergeCell ref="A158:L158"/>
    <mergeCell ref="A157:L157"/>
    <mergeCell ref="A1:L2"/>
    <mergeCell ref="A131:L131"/>
    <mergeCell ref="J3:L3"/>
    <mergeCell ref="A5:L5"/>
    <mergeCell ref="A30:L30"/>
    <mergeCell ref="F28:H28"/>
    <mergeCell ref="A3:A4"/>
    <mergeCell ref="B3:D3"/>
    <mergeCell ref="F3:H3"/>
    <mergeCell ref="A55:L55"/>
    <mergeCell ref="A105:L105"/>
    <mergeCell ref="A160:L160"/>
    <mergeCell ref="A161:L161"/>
    <mergeCell ref="A159:L159"/>
    <mergeCell ref="A156:L156"/>
    <mergeCell ref="A155:L155"/>
  </mergeCells>
  <phoneticPr fontId="0" type="noConversion"/>
  <pageMargins left="1" right="1" top="1" bottom="0.5" header="0.5" footer="0.5"/>
  <pageSetup scale="96" orientation="landscape" r:id="rId14"/>
  <headerFooter alignWithMargins="0"/>
  <rowBreaks count="5" manualBreakCount="5">
    <brk id="52" max="11" man="1"/>
    <brk id="102" max="11" man="1"/>
    <brk id="153" max="16383" man="1"/>
    <brk id="205" max="11" man="1"/>
    <brk id="243" max="11" man="1"/>
  </rowBreaks>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5">
    <pageSetUpPr fitToPage="1"/>
  </sheetPr>
  <dimension ref="A1:N108"/>
  <sheetViews>
    <sheetView showGridLines="0" zoomScaleNormal="100" zoomScaleSheetLayoutView="100" workbookViewId="0">
      <pane ySplit="4" topLeftCell="A9" activePane="bottomLeft" state="frozen"/>
      <selection activeCell="J81" sqref="J81"/>
      <selection pane="bottomLeft" activeCell="N5" sqref="N5:N47"/>
    </sheetView>
  </sheetViews>
  <sheetFormatPr defaultColWidth="9.1796875" defaultRowHeight="12" customHeight="1" x14ac:dyDescent="0.2"/>
  <cols>
    <col min="1" max="1" width="12.7265625" style="63" customWidth="1"/>
    <col min="2" max="11" width="12.54296875" style="63" customWidth="1"/>
    <col min="12" max="12" width="12.54296875" style="5" customWidth="1"/>
    <col min="13" max="16384" width="9.1796875" style="112"/>
  </cols>
  <sheetData>
    <row r="1" spans="1:14" ht="12" customHeight="1" x14ac:dyDescent="0.2">
      <c r="A1" s="956" t="s">
        <v>927</v>
      </c>
      <c r="B1" s="956"/>
      <c r="C1" s="956"/>
      <c r="D1" s="956"/>
      <c r="E1" s="956"/>
      <c r="F1" s="956"/>
      <c r="G1" s="956"/>
      <c r="H1" s="956"/>
      <c r="I1" s="956"/>
      <c r="J1" s="956"/>
      <c r="K1" s="956"/>
      <c r="L1" s="956"/>
    </row>
    <row r="2" spans="1:14" ht="12" customHeight="1" x14ac:dyDescent="0.2">
      <c r="A2" s="827"/>
      <c r="B2" s="971" t="s">
        <v>928</v>
      </c>
      <c r="C2" s="971"/>
      <c r="D2" s="971"/>
      <c r="E2" s="971"/>
      <c r="F2" s="971"/>
      <c r="G2" s="971"/>
      <c r="H2" s="971"/>
      <c r="I2" s="971"/>
      <c r="J2" s="971"/>
      <c r="K2" s="971"/>
      <c r="L2" s="971"/>
    </row>
    <row r="3" spans="1:14" ht="12" customHeight="1" x14ac:dyDescent="0.2">
      <c r="A3" s="4"/>
      <c r="B3" s="1042" t="s">
        <v>851</v>
      </c>
      <c r="C3" s="1042"/>
      <c r="D3" s="358"/>
      <c r="E3" s="1042" t="s">
        <v>929</v>
      </c>
      <c r="F3" s="1042"/>
      <c r="G3" s="358"/>
      <c r="H3" s="1053" t="s">
        <v>930</v>
      </c>
      <c r="I3" s="1053"/>
      <c r="J3" s="4"/>
      <c r="K3" s="968" t="s">
        <v>931</v>
      </c>
      <c r="L3" s="968" t="s">
        <v>932</v>
      </c>
    </row>
    <row r="4" spans="1:14" ht="24" customHeight="1" x14ac:dyDescent="0.2">
      <c r="A4" s="355" t="s">
        <v>8</v>
      </c>
      <c r="B4" s="355" t="s">
        <v>868</v>
      </c>
      <c r="C4" s="355" t="s">
        <v>120</v>
      </c>
      <c r="D4" s="355"/>
      <c r="E4" s="355" t="s">
        <v>868</v>
      </c>
      <c r="F4" s="4" t="s">
        <v>933</v>
      </c>
      <c r="G4" s="4"/>
      <c r="H4" s="355" t="s">
        <v>934</v>
      </c>
      <c r="I4" s="355" t="s">
        <v>935</v>
      </c>
      <c r="J4" s="355"/>
      <c r="K4" s="969"/>
      <c r="L4" s="969"/>
      <c r="N4" s="112" t="s">
        <v>1197</v>
      </c>
    </row>
    <row r="5" spans="1:14" ht="12" customHeight="1" x14ac:dyDescent="0.2">
      <c r="A5" s="90">
        <v>1981</v>
      </c>
      <c r="B5" s="34">
        <v>123</v>
      </c>
      <c r="C5" s="34">
        <v>1362</v>
      </c>
      <c r="D5" s="34"/>
      <c r="E5" s="34" t="s">
        <v>310</v>
      </c>
      <c r="F5" s="34" t="s">
        <v>310</v>
      </c>
      <c r="G5" s="34"/>
      <c r="H5" s="1081" t="s">
        <v>310</v>
      </c>
      <c r="I5" s="1081"/>
      <c r="J5" s="34"/>
      <c r="K5" s="34">
        <v>175</v>
      </c>
      <c r="L5" s="34" t="s">
        <v>310</v>
      </c>
      <c r="N5" s="170">
        <f>SUM(B5:L5)</f>
        <v>1660</v>
      </c>
    </row>
    <row r="6" spans="1:14" ht="12" customHeight="1" x14ac:dyDescent="0.2">
      <c r="A6" s="90">
        <v>1982</v>
      </c>
      <c r="B6" s="34">
        <v>68</v>
      </c>
      <c r="C6" s="34">
        <v>965</v>
      </c>
      <c r="D6" s="34"/>
      <c r="E6" s="34" t="s">
        <v>310</v>
      </c>
      <c r="F6" s="34" t="s">
        <v>310</v>
      </c>
      <c r="G6" s="34"/>
      <c r="H6" s="985" t="s">
        <v>310</v>
      </c>
      <c r="I6" s="985"/>
      <c r="J6" s="34"/>
      <c r="K6" s="34">
        <v>20</v>
      </c>
      <c r="L6" s="34" t="s">
        <v>310</v>
      </c>
      <c r="N6" s="170">
        <f t="shared" ref="N6:N47" si="0">SUM(B6:L6)</f>
        <v>1053</v>
      </c>
    </row>
    <row r="7" spans="1:14" ht="12" customHeight="1" x14ac:dyDescent="0.2">
      <c r="A7" s="90">
        <v>1983</v>
      </c>
      <c r="B7" s="34">
        <v>38</v>
      </c>
      <c r="C7" s="34">
        <v>710</v>
      </c>
      <c r="D7" s="34"/>
      <c r="E7" s="34" t="s">
        <v>310</v>
      </c>
      <c r="F7" s="34" t="s">
        <v>310</v>
      </c>
      <c r="G7" s="34"/>
      <c r="H7" s="985" t="s">
        <v>310</v>
      </c>
      <c r="I7" s="985"/>
      <c r="J7" s="34"/>
      <c r="K7" s="34">
        <v>42</v>
      </c>
      <c r="L7" s="34" t="s">
        <v>310</v>
      </c>
      <c r="N7" s="170">
        <f t="shared" si="0"/>
        <v>790</v>
      </c>
    </row>
    <row r="8" spans="1:14" ht="12" customHeight="1" x14ac:dyDescent="0.2">
      <c r="A8" s="90">
        <v>1984</v>
      </c>
      <c r="B8" s="34">
        <v>6</v>
      </c>
      <c r="C8" s="34">
        <v>755</v>
      </c>
      <c r="D8" s="34"/>
      <c r="E8" s="34">
        <v>0</v>
      </c>
      <c r="F8" s="34">
        <v>45</v>
      </c>
      <c r="G8" s="34"/>
      <c r="H8" s="985">
        <v>188</v>
      </c>
      <c r="I8" s="985"/>
      <c r="J8" s="34"/>
      <c r="K8" s="48">
        <v>52</v>
      </c>
      <c r="L8" s="34" t="s">
        <v>310</v>
      </c>
      <c r="N8" s="170">
        <f t="shared" si="0"/>
        <v>1046</v>
      </c>
    </row>
    <row r="9" spans="1:14" ht="12" customHeight="1" x14ac:dyDescent="0.2">
      <c r="A9" s="90">
        <v>1985</v>
      </c>
      <c r="B9" s="34">
        <v>12</v>
      </c>
      <c r="C9" s="34">
        <v>3249</v>
      </c>
      <c r="D9" s="34"/>
      <c r="E9" s="34">
        <v>0</v>
      </c>
      <c r="F9" s="34">
        <v>258</v>
      </c>
      <c r="G9" s="34"/>
      <c r="H9" s="985">
        <v>445</v>
      </c>
      <c r="I9" s="985"/>
      <c r="J9" s="34"/>
      <c r="K9" s="48">
        <v>62</v>
      </c>
      <c r="L9" s="34">
        <v>149</v>
      </c>
      <c r="N9" s="170">
        <f t="shared" si="0"/>
        <v>4175</v>
      </c>
    </row>
    <row r="10" spans="1:14" ht="12" customHeight="1" x14ac:dyDescent="0.2">
      <c r="A10" s="90">
        <v>1986</v>
      </c>
      <c r="B10" s="34">
        <v>43</v>
      </c>
      <c r="C10" s="34">
        <v>1977</v>
      </c>
      <c r="D10" s="34"/>
      <c r="E10" s="34">
        <v>0</v>
      </c>
      <c r="F10" s="34">
        <v>226</v>
      </c>
      <c r="G10" s="34"/>
      <c r="H10" s="985">
        <v>170</v>
      </c>
      <c r="I10" s="985"/>
      <c r="J10" s="34"/>
      <c r="K10" s="48">
        <v>192</v>
      </c>
      <c r="L10" s="34">
        <v>197</v>
      </c>
      <c r="N10" s="170">
        <f t="shared" si="0"/>
        <v>2805</v>
      </c>
    </row>
    <row r="11" spans="1:14" ht="12" customHeight="1" x14ac:dyDescent="0.2">
      <c r="A11" s="90">
        <v>1987</v>
      </c>
      <c r="B11" s="34">
        <v>26</v>
      </c>
      <c r="C11" s="34">
        <v>1981</v>
      </c>
      <c r="D11" s="34"/>
      <c r="E11" s="34">
        <v>0</v>
      </c>
      <c r="F11" s="34">
        <v>181</v>
      </c>
      <c r="G11" s="34"/>
      <c r="H11" s="985">
        <v>248</v>
      </c>
      <c r="I11" s="985"/>
      <c r="J11" s="34"/>
      <c r="K11" s="48">
        <v>261</v>
      </c>
      <c r="L11" s="34">
        <v>115</v>
      </c>
      <c r="N11" s="170">
        <f t="shared" si="0"/>
        <v>2812</v>
      </c>
    </row>
    <row r="12" spans="1:14" ht="12" customHeight="1" x14ac:dyDescent="0.2">
      <c r="A12" s="90">
        <v>1988</v>
      </c>
      <c r="B12" s="34">
        <v>123</v>
      </c>
      <c r="C12" s="34">
        <v>2064</v>
      </c>
      <c r="D12" s="34"/>
      <c r="E12" s="34">
        <v>0</v>
      </c>
      <c r="F12" s="34">
        <v>456</v>
      </c>
      <c r="G12" s="34"/>
      <c r="H12" s="985">
        <v>233</v>
      </c>
      <c r="I12" s="985"/>
      <c r="J12" s="34"/>
      <c r="K12" s="48">
        <v>631</v>
      </c>
      <c r="L12" s="34">
        <v>119</v>
      </c>
      <c r="N12" s="170">
        <f t="shared" si="0"/>
        <v>3626</v>
      </c>
    </row>
    <row r="13" spans="1:14" ht="12" customHeight="1" x14ac:dyDescent="0.2">
      <c r="A13" s="90">
        <v>1989</v>
      </c>
      <c r="B13" s="34">
        <v>303</v>
      </c>
      <c r="C13" s="34">
        <v>1516</v>
      </c>
      <c r="D13" s="34"/>
      <c r="E13" s="34">
        <v>0</v>
      </c>
      <c r="F13" s="34">
        <v>303</v>
      </c>
      <c r="G13" s="34"/>
      <c r="H13" s="985">
        <v>606</v>
      </c>
      <c r="I13" s="985"/>
      <c r="J13" s="34"/>
      <c r="K13" s="48">
        <v>438</v>
      </c>
      <c r="L13" s="34">
        <v>120</v>
      </c>
      <c r="N13" s="170">
        <f t="shared" si="0"/>
        <v>3286</v>
      </c>
    </row>
    <row r="14" spans="1:14" ht="12" customHeight="1" x14ac:dyDescent="0.2">
      <c r="A14" s="90">
        <v>1990</v>
      </c>
      <c r="B14" s="129">
        <v>308</v>
      </c>
      <c r="C14" s="129">
        <v>1592</v>
      </c>
      <c r="D14" s="129"/>
      <c r="E14" s="129">
        <v>0</v>
      </c>
      <c r="F14" s="129">
        <v>10</v>
      </c>
      <c r="G14" s="34"/>
      <c r="H14" s="985">
        <v>142</v>
      </c>
      <c r="I14" s="985"/>
      <c r="J14" s="34"/>
      <c r="K14" s="48">
        <v>517</v>
      </c>
      <c r="L14" s="34">
        <v>76</v>
      </c>
      <c r="N14" s="170">
        <f t="shared" si="0"/>
        <v>2645</v>
      </c>
    </row>
    <row r="15" spans="1:14" ht="12" customHeight="1" x14ac:dyDescent="0.2">
      <c r="A15" s="90">
        <v>1991</v>
      </c>
      <c r="B15" s="129">
        <v>386</v>
      </c>
      <c r="C15" s="129">
        <v>1442</v>
      </c>
      <c r="D15" s="129"/>
      <c r="E15" s="129">
        <v>151</v>
      </c>
      <c r="F15" s="129">
        <v>108</v>
      </c>
      <c r="G15" s="34"/>
      <c r="H15" s="985">
        <v>365</v>
      </c>
      <c r="I15" s="985"/>
      <c r="J15" s="34"/>
      <c r="K15" s="48">
        <v>426</v>
      </c>
      <c r="L15" s="34">
        <v>23</v>
      </c>
      <c r="N15" s="170">
        <f t="shared" si="0"/>
        <v>2901</v>
      </c>
    </row>
    <row r="16" spans="1:14" ht="12" customHeight="1" x14ac:dyDescent="0.2">
      <c r="A16" s="90">
        <v>1992</v>
      </c>
      <c r="B16" s="129">
        <v>249</v>
      </c>
      <c r="C16" s="129">
        <v>986</v>
      </c>
      <c r="D16" s="129"/>
      <c r="E16" s="129">
        <v>1016</v>
      </c>
      <c r="F16" s="129">
        <v>498</v>
      </c>
      <c r="G16" s="34"/>
      <c r="H16" s="985">
        <v>103</v>
      </c>
      <c r="I16" s="985"/>
      <c r="J16" s="34"/>
      <c r="K16" s="48">
        <v>1039</v>
      </c>
      <c r="L16" s="34">
        <v>20</v>
      </c>
      <c r="N16" s="170">
        <f t="shared" si="0"/>
        <v>3911</v>
      </c>
    </row>
    <row r="17" spans="1:14" ht="12" customHeight="1" x14ac:dyDescent="0.2">
      <c r="A17" s="90">
        <v>1993</v>
      </c>
      <c r="B17" s="129">
        <v>1574</v>
      </c>
      <c r="C17" s="129">
        <v>782</v>
      </c>
      <c r="D17" s="129"/>
      <c r="E17" s="129">
        <v>1364</v>
      </c>
      <c r="F17" s="129">
        <v>449</v>
      </c>
      <c r="G17" s="34"/>
      <c r="H17" s="985">
        <v>235</v>
      </c>
      <c r="I17" s="985"/>
      <c r="J17" s="34"/>
      <c r="K17" s="48">
        <v>948</v>
      </c>
      <c r="L17" s="34">
        <v>27</v>
      </c>
      <c r="N17" s="170">
        <f t="shared" si="0"/>
        <v>5379</v>
      </c>
    </row>
    <row r="18" spans="1:14" ht="12" customHeight="1" x14ac:dyDescent="0.2">
      <c r="A18" s="90">
        <v>1994</v>
      </c>
      <c r="B18" s="129">
        <v>881</v>
      </c>
      <c r="C18" s="129">
        <v>470</v>
      </c>
      <c r="D18" s="129"/>
      <c r="E18" s="129">
        <v>549</v>
      </c>
      <c r="F18" s="129">
        <v>45</v>
      </c>
      <c r="G18" s="34"/>
      <c r="H18" s="985">
        <v>118</v>
      </c>
      <c r="I18" s="985"/>
      <c r="J18" s="34"/>
      <c r="K18" s="48">
        <v>1227</v>
      </c>
      <c r="L18" s="34">
        <v>10</v>
      </c>
      <c r="N18" s="170">
        <f t="shared" si="0"/>
        <v>3300</v>
      </c>
    </row>
    <row r="19" spans="1:14" ht="12" customHeight="1" x14ac:dyDescent="0.2">
      <c r="A19" s="90">
        <v>1995</v>
      </c>
      <c r="B19" s="129">
        <v>984</v>
      </c>
      <c r="C19" s="129">
        <v>855</v>
      </c>
      <c r="D19" s="129"/>
      <c r="E19" s="129">
        <v>769</v>
      </c>
      <c r="F19" s="129">
        <v>230</v>
      </c>
      <c r="G19" s="34"/>
      <c r="H19" s="985">
        <v>290</v>
      </c>
      <c r="I19" s="985"/>
      <c r="J19" s="34"/>
      <c r="K19" s="48">
        <v>1684</v>
      </c>
      <c r="L19" s="34">
        <v>16</v>
      </c>
      <c r="N19" s="170">
        <f t="shared" si="0"/>
        <v>4828</v>
      </c>
    </row>
    <row r="20" spans="1:14" ht="12" customHeight="1" x14ac:dyDescent="0.2">
      <c r="A20" s="90">
        <v>1996</v>
      </c>
      <c r="B20" s="129">
        <v>856</v>
      </c>
      <c r="C20" s="129">
        <v>1051</v>
      </c>
      <c r="D20" s="129"/>
      <c r="E20" s="129">
        <v>1070</v>
      </c>
      <c r="F20" s="129">
        <v>535</v>
      </c>
      <c r="G20" s="34"/>
      <c r="H20" s="985">
        <v>203</v>
      </c>
      <c r="I20" s="985"/>
      <c r="J20" s="34"/>
      <c r="K20" s="48">
        <v>1625</v>
      </c>
      <c r="L20" s="34">
        <v>12</v>
      </c>
      <c r="N20" s="170">
        <f t="shared" si="0"/>
        <v>5352</v>
      </c>
    </row>
    <row r="21" spans="1:14" ht="12" customHeight="1" x14ac:dyDescent="0.2">
      <c r="A21" s="90">
        <v>1997</v>
      </c>
      <c r="B21" s="129">
        <v>1059</v>
      </c>
      <c r="C21" s="129">
        <v>1041</v>
      </c>
      <c r="D21" s="129"/>
      <c r="E21" s="129">
        <v>1663</v>
      </c>
      <c r="F21" s="129">
        <v>617</v>
      </c>
      <c r="G21" s="34"/>
      <c r="H21" s="985">
        <v>180</v>
      </c>
      <c r="I21" s="985"/>
      <c r="J21" s="34"/>
      <c r="K21" s="48">
        <v>1609</v>
      </c>
      <c r="L21" s="34">
        <v>16</v>
      </c>
      <c r="N21" s="170">
        <f t="shared" si="0"/>
        <v>6185</v>
      </c>
    </row>
    <row r="22" spans="1:14" ht="12" customHeight="1" x14ac:dyDescent="0.2">
      <c r="A22" s="90">
        <v>1998</v>
      </c>
      <c r="B22" s="129">
        <v>1050</v>
      </c>
      <c r="C22" s="129">
        <v>1086</v>
      </c>
      <c r="D22" s="129"/>
      <c r="E22" s="129">
        <v>1280</v>
      </c>
      <c r="F22" s="129">
        <v>370</v>
      </c>
      <c r="G22" s="34"/>
      <c r="H22" s="985">
        <v>157</v>
      </c>
      <c r="I22" s="985"/>
      <c r="J22" s="34"/>
      <c r="K22" s="48">
        <v>2710</v>
      </c>
      <c r="L22" s="34">
        <v>5</v>
      </c>
      <c r="N22" s="170">
        <f t="shared" si="0"/>
        <v>6658</v>
      </c>
    </row>
    <row r="23" spans="1:14" ht="12" customHeight="1" x14ac:dyDescent="0.2">
      <c r="A23" s="90">
        <v>1999</v>
      </c>
      <c r="B23" s="129">
        <v>3172</v>
      </c>
      <c r="C23" s="129">
        <v>471</v>
      </c>
      <c r="D23" s="129"/>
      <c r="E23" s="129">
        <v>3992</v>
      </c>
      <c r="F23" s="129">
        <v>823</v>
      </c>
      <c r="G23" s="34"/>
      <c r="H23" s="985">
        <v>288</v>
      </c>
      <c r="I23" s="985"/>
      <c r="J23" s="34"/>
      <c r="K23" s="48">
        <v>1448</v>
      </c>
      <c r="L23" s="34">
        <v>4</v>
      </c>
      <c r="N23" s="170">
        <f t="shared" si="0"/>
        <v>10198</v>
      </c>
    </row>
    <row r="24" spans="1:14" ht="12" customHeight="1" x14ac:dyDescent="0.2">
      <c r="A24" s="90">
        <v>2000</v>
      </c>
      <c r="B24" s="129">
        <v>1102</v>
      </c>
      <c r="C24" s="129">
        <v>1021</v>
      </c>
      <c r="D24" s="129"/>
      <c r="E24" s="129">
        <v>2052</v>
      </c>
      <c r="F24" s="129">
        <v>1242</v>
      </c>
      <c r="G24" s="34"/>
      <c r="H24" s="985">
        <v>373</v>
      </c>
      <c r="I24" s="985"/>
      <c r="J24" s="34"/>
      <c r="K24" s="48">
        <v>2650</v>
      </c>
      <c r="L24" s="34">
        <v>0</v>
      </c>
      <c r="N24" s="170">
        <f t="shared" si="0"/>
        <v>8440</v>
      </c>
    </row>
    <row r="25" spans="1:14" ht="12" customHeight="1" x14ac:dyDescent="0.2">
      <c r="A25" s="90">
        <v>2001</v>
      </c>
      <c r="B25" s="129">
        <v>1566</v>
      </c>
      <c r="C25" s="129">
        <v>1856</v>
      </c>
      <c r="D25" s="129"/>
      <c r="E25" s="129">
        <v>5363</v>
      </c>
      <c r="F25" s="129">
        <v>2185</v>
      </c>
      <c r="G25" s="34"/>
      <c r="H25" s="985">
        <v>420</v>
      </c>
      <c r="I25" s="985"/>
      <c r="J25" s="34"/>
      <c r="K25" s="48">
        <v>3074</v>
      </c>
      <c r="L25" s="34">
        <v>0</v>
      </c>
      <c r="N25" s="170">
        <f t="shared" si="0"/>
        <v>14464</v>
      </c>
    </row>
    <row r="26" spans="1:14" ht="12" customHeight="1" x14ac:dyDescent="0.2">
      <c r="A26" s="90">
        <v>2002</v>
      </c>
      <c r="B26" s="129">
        <v>1663</v>
      </c>
      <c r="C26" s="129">
        <v>1065</v>
      </c>
      <c r="D26" s="129"/>
      <c r="E26" s="129">
        <v>5649</v>
      </c>
      <c r="F26" s="129">
        <v>3741</v>
      </c>
      <c r="G26" s="34"/>
      <c r="H26" s="985">
        <v>625</v>
      </c>
      <c r="I26" s="985"/>
      <c r="J26" s="34"/>
      <c r="K26" s="48">
        <v>1656</v>
      </c>
      <c r="L26" s="34">
        <v>0</v>
      </c>
      <c r="N26" s="170">
        <f t="shared" si="0"/>
        <v>14399</v>
      </c>
    </row>
    <row r="27" spans="1:14" ht="12" customHeight="1" x14ac:dyDescent="0.2">
      <c r="A27" s="90">
        <v>2003</v>
      </c>
      <c r="B27" s="129">
        <v>1545</v>
      </c>
      <c r="C27" s="129">
        <v>844</v>
      </c>
      <c r="D27" s="129"/>
      <c r="E27" s="129">
        <v>5046</v>
      </c>
      <c r="F27" s="129">
        <v>2857</v>
      </c>
      <c r="G27" s="34"/>
      <c r="H27" s="985">
        <v>570</v>
      </c>
      <c r="I27" s="985"/>
      <c r="J27" s="34"/>
      <c r="K27" s="48">
        <v>2734</v>
      </c>
      <c r="L27" s="34">
        <v>0</v>
      </c>
      <c r="N27" s="170">
        <f t="shared" si="0"/>
        <v>13596</v>
      </c>
    </row>
    <row r="28" spans="1:14" ht="12" customHeight="1" x14ac:dyDescent="0.2">
      <c r="A28" s="90">
        <v>2004</v>
      </c>
      <c r="B28" s="129">
        <v>3107</v>
      </c>
      <c r="C28" s="129">
        <v>1575</v>
      </c>
      <c r="D28" s="129"/>
      <c r="E28" s="129">
        <v>3501</v>
      </c>
      <c r="F28" s="129">
        <v>1719</v>
      </c>
      <c r="G28" s="34"/>
      <c r="H28" s="985">
        <v>170</v>
      </c>
      <c r="I28" s="985"/>
      <c r="J28" s="34"/>
      <c r="K28" s="48">
        <v>2863</v>
      </c>
      <c r="L28" s="34">
        <v>0</v>
      </c>
      <c r="N28" s="170">
        <f t="shared" si="0"/>
        <v>12935</v>
      </c>
    </row>
    <row r="29" spans="1:14" ht="12" customHeight="1" x14ac:dyDescent="0.2">
      <c r="A29" s="90">
        <v>2005</v>
      </c>
      <c r="B29" s="129">
        <v>2258</v>
      </c>
      <c r="C29" s="129">
        <v>1246</v>
      </c>
      <c r="D29" s="129"/>
      <c r="E29" s="129">
        <v>1569</v>
      </c>
      <c r="F29" s="129">
        <v>2047</v>
      </c>
      <c r="G29" s="34"/>
      <c r="H29" s="985">
        <v>230</v>
      </c>
      <c r="I29" s="985"/>
      <c r="J29" s="34"/>
      <c r="K29" s="48">
        <v>3488</v>
      </c>
      <c r="L29" s="34">
        <v>0</v>
      </c>
      <c r="N29" s="170">
        <f t="shared" si="0"/>
        <v>10838</v>
      </c>
    </row>
    <row r="30" spans="1:14" ht="12" customHeight="1" x14ac:dyDescent="0.2">
      <c r="A30" s="90">
        <v>2006</v>
      </c>
      <c r="B30" s="129">
        <v>1487</v>
      </c>
      <c r="C30" s="129">
        <v>1896</v>
      </c>
      <c r="D30" s="129"/>
      <c r="E30" s="129">
        <v>732</v>
      </c>
      <c r="F30" s="129">
        <v>1184</v>
      </c>
      <c r="G30" s="34"/>
      <c r="H30" s="985">
        <v>515</v>
      </c>
      <c r="I30" s="985"/>
      <c r="J30" s="34"/>
      <c r="K30" s="48">
        <v>3864</v>
      </c>
      <c r="L30" s="34">
        <v>0</v>
      </c>
      <c r="N30" s="170">
        <f t="shared" si="0"/>
        <v>9678</v>
      </c>
    </row>
    <row r="31" spans="1:14" ht="12" customHeight="1" x14ac:dyDescent="0.2">
      <c r="A31" s="90">
        <v>2007</v>
      </c>
      <c r="B31" s="129">
        <v>1931</v>
      </c>
      <c r="C31" s="129">
        <v>613</v>
      </c>
      <c r="D31" s="129"/>
      <c r="E31" s="129">
        <v>665</v>
      </c>
      <c r="F31" s="129">
        <v>1438</v>
      </c>
      <c r="G31" s="34"/>
      <c r="H31" s="985">
        <v>323</v>
      </c>
      <c r="I31" s="985"/>
      <c r="J31" s="34"/>
      <c r="K31" s="48">
        <v>8005</v>
      </c>
      <c r="L31" s="34">
        <v>0</v>
      </c>
      <c r="N31" s="170">
        <f t="shared" si="0"/>
        <v>12975</v>
      </c>
    </row>
    <row r="32" spans="1:14" ht="12" customHeight="1" x14ac:dyDescent="0.2">
      <c r="A32" s="90">
        <v>2008</v>
      </c>
      <c r="B32" s="129">
        <v>1462</v>
      </c>
      <c r="C32" s="129">
        <v>1470</v>
      </c>
      <c r="D32" s="129"/>
      <c r="E32" s="129">
        <v>1194</v>
      </c>
      <c r="F32" s="129">
        <v>1266</v>
      </c>
      <c r="G32" s="34"/>
      <c r="H32" s="985">
        <v>443</v>
      </c>
      <c r="I32" s="985"/>
      <c r="J32" s="34"/>
      <c r="K32" s="48">
        <v>3575</v>
      </c>
      <c r="L32" s="34">
        <v>0</v>
      </c>
      <c r="N32" s="170">
        <f t="shared" si="0"/>
        <v>9410</v>
      </c>
    </row>
    <row r="33" spans="1:14" ht="10.9" customHeight="1" x14ac:dyDescent="0.2">
      <c r="A33" s="90">
        <v>2009</v>
      </c>
      <c r="B33" s="129">
        <v>900</v>
      </c>
      <c r="C33" s="129">
        <v>978</v>
      </c>
      <c r="D33" s="129"/>
      <c r="E33" s="129">
        <v>812</v>
      </c>
      <c r="F33" s="129">
        <v>1903</v>
      </c>
      <c r="G33" s="34"/>
      <c r="H33" s="985">
        <v>453</v>
      </c>
      <c r="I33" s="985"/>
      <c r="J33" s="34"/>
      <c r="K33" s="48">
        <v>2342</v>
      </c>
      <c r="L33" s="34">
        <v>0</v>
      </c>
      <c r="N33" s="170">
        <f t="shared" si="0"/>
        <v>7388</v>
      </c>
    </row>
    <row r="34" spans="1:14" ht="12" customHeight="1" x14ac:dyDescent="0.2">
      <c r="A34" s="90">
        <v>2010</v>
      </c>
      <c r="B34" s="129">
        <v>1371</v>
      </c>
      <c r="C34" s="129">
        <v>1361</v>
      </c>
      <c r="D34" s="129"/>
      <c r="E34" s="129">
        <v>1279</v>
      </c>
      <c r="F34" s="129">
        <v>2048</v>
      </c>
      <c r="G34" s="34"/>
      <c r="H34" s="985">
        <v>548</v>
      </c>
      <c r="I34" s="985"/>
      <c r="J34" s="34"/>
      <c r="K34" s="48">
        <v>2071</v>
      </c>
      <c r="L34" s="34">
        <v>0</v>
      </c>
      <c r="N34" s="170">
        <f t="shared" si="0"/>
        <v>8678</v>
      </c>
    </row>
    <row r="35" spans="1:14" ht="12" customHeight="1" x14ac:dyDescent="0.2">
      <c r="A35" s="90">
        <v>2011</v>
      </c>
      <c r="B35" s="129">
        <v>1301</v>
      </c>
      <c r="C35" s="129">
        <v>825</v>
      </c>
      <c r="D35" s="129"/>
      <c r="E35" s="129">
        <v>1404</v>
      </c>
      <c r="F35" s="129">
        <v>865</v>
      </c>
      <c r="G35" s="34"/>
      <c r="H35" s="985">
        <v>470</v>
      </c>
      <c r="I35" s="985"/>
      <c r="J35" s="34"/>
      <c r="K35" s="48">
        <v>3151</v>
      </c>
      <c r="L35" s="34">
        <v>0</v>
      </c>
      <c r="N35" s="170">
        <f t="shared" si="0"/>
        <v>8016</v>
      </c>
    </row>
    <row r="36" spans="1:14" ht="12" customHeight="1" x14ac:dyDescent="0.2">
      <c r="A36" s="90">
        <v>2012</v>
      </c>
      <c r="B36" s="129">
        <v>1579</v>
      </c>
      <c r="C36" s="129">
        <v>2774</v>
      </c>
      <c r="D36" s="129"/>
      <c r="E36" s="129">
        <v>1215</v>
      </c>
      <c r="F36" s="129">
        <v>758</v>
      </c>
      <c r="G36" s="34"/>
      <c r="H36" s="985">
        <v>508</v>
      </c>
      <c r="I36" s="985"/>
      <c r="J36" s="34"/>
      <c r="K36" s="48">
        <v>3819</v>
      </c>
      <c r="L36" s="34">
        <v>0</v>
      </c>
      <c r="N36" s="170">
        <f t="shared" si="0"/>
        <v>10653</v>
      </c>
    </row>
    <row r="37" spans="1:14" ht="12" customHeight="1" x14ac:dyDescent="0.2">
      <c r="A37" s="90">
        <v>2013</v>
      </c>
      <c r="B37" s="767">
        <v>1256</v>
      </c>
      <c r="C37" s="767">
        <v>2010</v>
      </c>
      <c r="D37" s="767"/>
      <c r="E37" s="767">
        <v>2297</v>
      </c>
      <c r="F37" s="767">
        <v>1346</v>
      </c>
      <c r="G37" s="753"/>
      <c r="H37" s="985">
        <v>243</v>
      </c>
      <c r="I37" s="985"/>
      <c r="J37" s="753"/>
      <c r="K37" s="765">
        <v>6541</v>
      </c>
      <c r="L37" s="34">
        <v>0</v>
      </c>
      <c r="N37" s="170">
        <f t="shared" si="0"/>
        <v>13693</v>
      </c>
    </row>
    <row r="38" spans="1:14" ht="12" customHeight="1" x14ac:dyDescent="0.2">
      <c r="A38" s="90">
        <v>2014</v>
      </c>
      <c r="B38" s="767">
        <v>1109</v>
      </c>
      <c r="C38" s="767">
        <v>1608</v>
      </c>
      <c r="D38" s="767"/>
      <c r="E38" s="767">
        <v>1998</v>
      </c>
      <c r="F38" s="767">
        <v>1398</v>
      </c>
      <c r="G38" s="753"/>
      <c r="H38" s="985">
        <v>208</v>
      </c>
      <c r="I38" s="985"/>
      <c r="J38" s="753"/>
      <c r="K38" s="765">
        <v>2131</v>
      </c>
      <c r="L38" s="34">
        <v>0</v>
      </c>
      <c r="N38" s="170">
        <f t="shared" si="0"/>
        <v>8452</v>
      </c>
    </row>
    <row r="39" spans="1:14" ht="12" customHeight="1" x14ac:dyDescent="0.2">
      <c r="A39" s="146">
        <v>2015</v>
      </c>
      <c r="B39" s="768">
        <v>1836</v>
      </c>
      <c r="C39" s="768">
        <v>1409</v>
      </c>
      <c r="D39" s="768"/>
      <c r="E39" s="768">
        <v>2994</v>
      </c>
      <c r="F39" s="768">
        <v>1717</v>
      </c>
      <c r="G39" s="754"/>
      <c r="H39" s="985">
        <v>135</v>
      </c>
      <c r="I39" s="985"/>
      <c r="J39" s="754"/>
      <c r="K39" s="766">
        <v>2893</v>
      </c>
      <c r="L39" s="34">
        <v>0</v>
      </c>
      <c r="N39" s="170">
        <f t="shared" si="0"/>
        <v>10984</v>
      </c>
    </row>
    <row r="40" spans="1:14" ht="12" customHeight="1" x14ac:dyDescent="0.2">
      <c r="A40" s="146">
        <v>2016</v>
      </c>
      <c r="B40" s="768">
        <v>2441</v>
      </c>
      <c r="C40" s="768">
        <v>2445</v>
      </c>
      <c r="D40" s="768"/>
      <c r="E40" s="768">
        <v>1806</v>
      </c>
      <c r="F40" s="768">
        <v>1141</v>
      </c>
      <c r="G40" s="754"/>
      <c r="H40" s="985">
        <v>654</v>
      </c>
      <c r="I40" s="985"/>
      <c r="J40" s="754"/>
      <c r="K40" s="766">
        <v>6585</v>
      </c>
      <c r="L40" s="34">
        <v>0</v>
      </c>
      <c r="N40" s="170">
        <f t="shared" si="0"/>
        <v>15072</v>
      </c>
    </row>
    <row r="41" spans="1:14" ht="12" customHeight="1" x14ac:dyDescent="0.2">
      <c r="A41" s="146">
        <v>2017</v>
      </c>
      <c r="B41" s="768">
        <v>3325</v>
      </c>
      <c r="C41" s="768">
        <v>2850</v>
      </c>
      <c r="D41" s="768"/>
      <c r="E41" s="768">
        <v>2301</v>
      </c>
      <c r="F41" s="768">
        <v>2016</v>
      </c>
      <c r="G41" s="754"/>
      <c r="H41" s="985">
        <v>981</v>
      </c>
      <c r="I41" s="985"/>
      <c r="J41" s="755"/>
      <c r="K41" s="766">
        <v>9986</v>
      </c>
      <c r="L41" s="34">
        <v>0</v>
      </c>
      <c r="N41" s="170">
        <f t="shared" si="0"/>
        <v>21459</v>
      </c>
    </row>
    <row r="42" spans="1:14" ht="12" customHeight="1" x14ac:dyDescent="0.2">
      <c r="A42" s="146">
        <v>2018</v>
      </c>
      <c r="B42" s="768">
        <v>2333</v>
      </c>
      <c r="C42" s="768">
        <v>2376</v>
      </c>
      <c r="D42" s="768"/>
      <c r="E42" s="768">
        <v>2171</v>
      </c>
      <c r="F42" s="768">
        <v>1791</v>
      </c>
      <c r="G42" s="754"/>
      <c r="H42" s="986">
        <v>1341</v>
      </c>
      <c r="I42" s="986"/>
      <c r="J42" s="754"/>
      <c r="K42" s="766">
        <v>6530</v>
      </c>
      <c r="L42" s="34">
        <v>0</v>
      </c>
      <c r="N42" s="170">
        <f t="shared" si="0"/>
        <v>16542</v>
      </c>
    </row>
    <row r="43" spans="1:14" ht="12" customHeight="1" x14ac:dyDescent="0.2">
      <c r="A43" s="146" t="s">
        <v>936</v>
      </c>
      <c r="B43" s="768">
        <f>1734+91</f>
        <v>1825</v>
      </c>
      <c r="C43" s="768">
        <v>1131</v>
      </c>
      <c r="D43" s="768"/>
      <c r="E43" s="768">
        <v>1516</v>
      </c>
      <c r="F43" s="768">
        <v>880</v>
      </c>
      <c r="G43" s="754"/>
      <c r="H43" s="788">
        <v>1504</v>
      </c>
      <c r="I43" s="788">
        <v>579</v>
      </c>
      <c r="J43" s="754"/>
      <c r="K43" s="766">
        <v>5108</v>
      </c>
      <c r="L43" s="34">
        <v>0</v>
      </c>
      <c r="N43" s="170">
        <f t="shared" si="0"/>
        <v>12543</v>
      </c>
    </row>
    <row r="44" spans="1:14" ht="12" customHeight="1" x14ac:dyDescent="0.2">
      <c r="A44" s="146" t="s">
        <v>937</v>
      </c>
      <c r="B44" s="768">
        <f>1827+61</f>
        <v>1888</v>
      </c>
      <c r="C44" s="768">
        <v>1449</v>
      </c>
      <c r="D44" s="768"/>
      <c r="E44" s="768">
        <v>1573</v>
      </c>
      <c r="F44" s="768">
        <v>349</v>
      </c>
      <c r="G44" s="754"/>
      <c r="H44" s="788">
        <v>3026</v>
      </c>
      <c r="I44" s="788">
        <v>1479</v>
      </c>
      <c r="J44" s="754"/>
      <c r="K44" s="766">
        <v>4974</v>
      </c>
      <c r="L44" s="34">
        <v>0</v>
      </c>
      <c r="N44" s="170">
        <f t="shared" si="0"/>
        <v>14738</v>
      </c>
    </row>
    <row r="45" spans="1:14" ht="12" customHeight="1" x14ac:dyDescent="0.2">
      <c r="A45" s="146" t="s">
        <v>938</v>
      </c>
      <c r="B45" s="768">
        <f>2558+643</f>
        <v>3201</v>
      </c>
      <c r="C45" s="768">
        <v>1602</v>
      </c>
      <c r="D45" s="768"/>
      <c r="E45" s="768">
        <v>5085</v>
      </c>
      <c r="F45" s="768">
        <v>1151</v>
      </c>
      <c r="G45" s="754"/>
      <c r="H45" s="788">
        <v>1637</v>
      </c>
      <c r="I45" s="788">
        <v>3513</v>
      </c>
      <c r="J45" s="754"/>
      <c r="K45" s="766">
        <v>6931</v>
      </c>
      <c r="L45" s="34">
        <v>0</v>
      </c>
      <c r="N45" s="170">
        <f t="shared" si="0"/>
        <v>23120</v>
      </c>
    </row>
    <row r="46" spans="1:14" ht="12" customHeight="1" x14ac:dyDescent="0.2">
      <c r="A46" s="146" t="s">
        <v>939</v>
      </c>
      <c r="B46" s="768">
        <f>3672+214</f>
        <v>3886</v>
      </c>
      <c r="C46" s="789">
        <v>3487</v>
      </c>
      <c r="D46" s="768"/>
      <c r="E46" s="768">
        <v>4140</v>
      </c>
      <c r="F46" s="768" t="s">
        <v>310</v>
      </c>
      <c r="G46" s="754"/>
      <c r="H46" s="791">
        <v>2826</v>
      </c>
      <c r="I46" s="754" t="s">
        <v>310</v>
      </c>
      <c r="J46" s="754"/>
      <c r="K46" s="766">
        <v>5804</v>
      </c>
      <c r="L46" s="34">
        <v>0</v>
      </c>
      <c r="N46" s="170">
        <f t="shared" si="0"/>
        <v>20143</v>
      </c>
    </row>
    <row r="47" spans="1:14" ht="12" customHeight="1" x14ac:dyDescent="0.2">
      <c r="A47" s="125" t="s">
        <v>468</v>
      </c>
      <c r="B47" s="768">
        <v>2993</v>
      </c>
      <c r="C47" s="789">
        <v>2174</v>
      </c>
      <c r="D47" s="768"/>
      <c r="E47" s="768">
        <v>4005</v>
      </c>
      <c r="F47" s="768" t="s">
        <v>310</v>
      </c>
      <c r="G47" s="754"/>
      <c r="H47" s="788">
        <v>2154</v>
      </c>
      <c r="I47" s="754" t="s">
        <v>310</v>
      </c>
      <c r="J47" s="754"/>
      <c r="K47" s="766">
        <v>5596</v>
      </c>
      <c r="L47" s="34">
        <v>0</v>
      </c>
      <c r="N47" s="170">
        <f t="shared" si="0"/>
        <v>16922</v>
      </c>
    </row>
    <row r="48" spans="1:14" ht="12" customHeight="1" x14ac:dyDescent="0.2">
      <c r="A48" s="807" t="s">
        <v>130</v>
      </c>
      <c r="B48" s="829"/>
      <c r="C48" s="829">
        <v>2000</v>
      </c>
      <c r="D48" s="829"/>
      <c r="E48" s="829"/>
      <c r="F48" s="829"/>
      <c r="G48" s="829"/>
      <c r="H48" s="829"/>
      <c r="I48" s="829"/>
      <c r="J48" s="829"/>
      <c r="K48" s="829"/>
      <c r="L48" s="829"/>
    </row>
    <row r="49" spans="1:12" ht="23.25" customHeight="1" x14ac:dyDescent="0.2">
      <c r="A49" s="946" t="s">
        <v>940</v>
      </c>
      <c r="B49" s="946"/>
      <c r="C49" s="946"/>
      <c r="D49" s="946"/>
      <c r="E49" s="946"/>
      <c r="F49" s="946"/>
      <c r="G49" s="946"/>
      <c r="H49" s="946"/>
      <c r="I49" s="946"/>
      <c r="J49" s="946"/>
      <c r="K49" s="946"/>
      <c r="L49" s="946"/>
    </row>
    <row r="50" spans="1:12" ht="10" x14ac:dyDescent="0.2">
      <c r="A50" s="956" t="s">
        <v>941</v>
      </c>
      <c r="B50" s="956"/>
      <c r="C50" s="956"/>
      <c r="D50" s="956"/>
      <c r="E50" s="956"/>
      <c r="F50" s="956"/>
      <c r="G50" s="956"/>
      <c r="H50" s="956"/>
      <c r="I50" s="956"/>
      <c r="J50" s="956"/>
      <c r="K50" s="956"/>
      <c r="L50" s="956"/>
    </row>
    <row r="51" spans="1:12" ht="22.5" customHeight="1" x14ac:dyDescent="0.2">
      <c r="A51" s="946" t="s">
        <v>942</v>
      </c>
      <c r="B51" s="946"/>
      <c r="C51" s="946"/>
      <c r="D51" s="946"/>
      <c r="E51" s="946"/>
      <c r="F51" s="946"/>
      <c r="G51" s="946"/>
      <c r="H51" s="946"/>
      <c r="I51" s="946"/>
      <c r="J51" s="946"/>
      <c r="K51" s="946"/>
      <c r="L51" s="946"/>
    </row>
    <row r="52" spans="1:12" ht="23.25" customHeight="1" x14ac:dyDescent="0.2">
      <c r="A52" s="946" t="s">
        <v>943</v>
      </c>
      <c r="B52" s="946"/>
      <c r="C52" s="946"/>
      <c r="D52" s="946"/>
      <c r="E52" s="946"/>
      <c r="F52" s="946"/>
      <c r="G52" s="946"/>
      <c r="H52" s="946"/>
      <c r="I52" s="946"/>
      <c r="J52" s="946"/>
      <c r="K52" s="946"/>
      <c r="L52" s="946"/>
    </row>
    <row r="53" spans="1:12" ht="13.5" customHeight="1" x14ac:dyDescent="0.2">
      <c r="A53" s="112" t="s">
        <v>944</v>
      </c>
      <c r="B53" s="90"/>
      <c r="C53" s="90"/>
      <c r="D53" s="90"/>
      <c r="E53" s="90"/>
      <c r="F53" s="90"/>
      <c r="G53" s="90"/>
      <c r="H53" s="90"/>
      <c r="I53" s="90"/>
      <c r="J53" s="90"/>
      <c r="K53" s="90"/>
      <c r="L53" s="90"/>
    </row>
    <row r="54" spans="1:12" ht="12" customHeight="1" x14ac:dyDescent="0.2">
      <c r="A54" s="946" t="s">
        <v>945</v>
      </c>
      <c r="B54" s="946"/>
      <c r="C54" s="946"/>
      <c r="D54" s="946"/>
      <c r="E54" s="946"/>
      <c r="F54" s="946"/>
      <c r="G54" s="946"/>
      <c r="H54" s="946"/>
      <c r="I54" s="946"/>
      <c r="J54" s="946"/>
      <c r="K54" s="946"/>
      <c r="L54" s="946"/>
    </row>
    <row r="55" spans="1:12" ht="10" x14ac:dyDescent="0.2">
      <c r="A55" s="956" t="s">
        <v>946</v>
      </c>
      <c r="B55" s="956"/>
      <c r="C55" s="956"/>
      <c r="D55" s="956"/>
      <c r="E55" s="956"/>
      <c r="F55" s="956"/>
      <c r="G55" s="956"/>
      <c r="H55" s="956"/>
      <c r="I55" s="956"/>
      <c r="J55" s="956"/>
      <c r="K55" s="956"/>
      <c r="L55" s="956"/>
    </row>
    <row r="56" spans="1:12" ht="12" customHeight="1" x14ac:dyDescent="0.2">
      <c r="A56" s="956" t="s">
        <v>947</v>
      </c>
      <c r="B56" s="956"/>
      <c r="C56" s="956"/>
      <c r="D56" s="956"/>
      <c r="E56" s="956"/>
      <c r="F56" s="956"/>
      <c r="G56" s="956"/>
      <c r="H56" s="956"/>
      <c r="I56" s="956"/>
      <c r="J56" s="956"/>
      <c r="K56" s="956"/>
      <c r="L56" s="956"/>
    </row>
    <row r="57" spans="1:12" ht="10" x14ac:dyDescent="0.2">
      <c r="A57" s="112"/>
      <c r="B57" s="112"/>
      <c r="C57" s="112"/>
      <c r="D57" s="112"/>
      <c r="E57" s="112"/>
      <c r="F57" s="112"/>
      <c r="G57" s="112"/>
      <c r="H57" s="112"/>
      <c r="I57" s="112"/>
      <c r="J57" s="112"/>
      <c r="K57" s="112"/>
      <c r="L57" s="112"/>
    </row>
    <row r="58" spans="1:12" ht="12" customHeight="1" x14ac:dyDescent="0.2">
      <c r="A58" s="112"/>
    </row>
    <row r="67" spans="1:12" s="275" customFormat="1" ht="12" customHeight="1" x14ac:dyDescent="0.2">
      <c r="A67" s="243"/>
      <c r="B67" s="243"/>
      <c r="C67" s="243"/>
      <c r="D67" s="243"/>
      <c r="E67" s="243"/>
      <c r="F67" s="243"/>
      <c r="G67" s="243"/>
      <c r="H67" s="243"/>
      <c r="I67" s="243"/>
      <c r="J67" s="243"/>
      <c r="K67" s="243"/>
      <c r="L67" s="244"/>
    </row>
    <row r="76" spans="1:12" ht="12" customHeight="1" x14ac:dyDescent="0.2">
      <c r="A76" s="956" t="s">
        <v>927</v>
      </c>
      <c r="B76" s="956"/>
      <c r="C76" s="956"/>
      <c r="D76" s="956"/>
      <c r="E76" s="956"/>
      <c r="F76" s="956"/>
      <c r="G76" s="956"/>
      <c r="H76" s="956"/>
      <c r="I76" s="956"/>
      <c r="J76" s="956"/>
      <c r="K76" s="956"/>
      <c r="L76" s="956"/>
    </row>
    <row r="77" spans="1:12" ht="12" customHeight="1" x14ac:dyDescent="0.2">
      <c r="A77" s="807"/>
      <c r="B77" s="965" t="s">
        <v>928</v>
      </c>
      <c r="C77" s="965"/>
      <c r="D77" s="965"/>
      <c r="E77" s="965"/>
      <c r="F77" s="965"/>
      <c r="G77" s="965"/>
      <c r="H77" s="965"/>
      <c r="I77" s="965"/>
      <c r="J77" s="965"/>
      <c r="K77" s="965"/>
      <c r="L77" s="965"/>
    </row>
    <row r="78" spans="1:12" ht="12" customHeight="1" x14ac:dyDescent="0.2">
      <c r="A78" s="90"/>
      <c r="B78" s="954" t="s">
        <v>851</v>
      </c>
      <c r="C78" s="954"/>
      <c r="D78" s="8"/>
      <c r="E78" s="954" t="s">
        <v>929</v>
      </c>
      <c r="F78" s="954"/>
      <c r="G78" s="8"/>
      <c r="H78" s="1053" t="s">
        <v>930</v>
      </c>
      <c r="I78" s="1053"/>
      <c r="J78" s="1"/>
      <c r="K78" s="968" t="s">
        <v>931</v>
      </c>
      <c r="L78" s="968" t="s">
        <v>932</v>
      </c>
    </row>
    <row r="79" spans="1:12" ht="21.75" customHeight="1" x14ac:dyDescent="0.2">
      <c r="A79" s="362" t="s">
        <v>8</v>
      </c>
      <c r="B79" s="355" t="s">
        <v>868</v>
      </c>
      <c r="C79" s="355" t="s">
        <v>120</v>
      </c>
      <c r="D79" s="355"/>
      <c r="E79" s="355" t="s">
        <v>868</v>
      </c>
      <c r="F79" s="69" t="s">
        <v>933</v>
      </c>
      <c r="G79" s="4"/>
      <c r="H79" s="355" t="s">
        <v>934</v>
      </c>
      <c r="I79" s="355" t="s">
        <v>935</v>
      </c>
      <c r="J79" s="2"/>
      <c r="K79" s="969"/>
      <c r="L79" s="969"/>
    </row>
    <row r="80" spans="1:12" ht="12" customHeight="1" x14ac:dyDescent="0.2">
      <c r="A80" s="63" t="s">
        <v>44</v>
      </c>
      <c r="B80" s="129">
        <f>AVERAGE(B5:B9)</f>
        <v>49.4</v>
      </c>
      <c r="C80" s="129">
        <f t="shared" ref="C80:L80" si="1">AVERAGE(C5:C9)</f>
        <v>1408.2</v>
      </c>
      <c r="D80" s="129"/>
      <c r="E80" s="129">
        <f t="shared" si="1"/>
        <v>0</v>
      </c>
      <c r="F80" s="129">
        <f t="shared" si="1"/>
        <v>151.5</v>
      </c>
      <c r="G80" s="34"/>
      <c r="H80" s="1081">
        <f>AVERAGE(H8:I9)</f>
        <v>316.5</v>
      </c>
      <c r="I80" s="1081"/>
      <c r="J80" s="34"/>
      <c r="K80" s="129">
        <f t="shared" si="1"/>
        <v>70.2</v>
      </c>
      <c r="L80" s="34">
        <f t="shared" si="1"/>
        <v>149</v>
      </c>
    </row>
    <row r="81" spans="1:12" ht="12" customHeight="1" x14ac:dyDescent="0.2">
      <c r="A81" s="63" t="s">
        <v>45</v>
      </c>
      <c r="B81" s="129">
        <f>AVERAGE(B10:B14)</f>
        <v>160.6</v>
      </c>
      <c r="C81" s="129">
        <f t="shared" ref="C81:L81" si="2">AVERAGE(C10:C14)</f>
        <v>1826</v>
      </c>
      <c r="D81" s="129"/>
      <c r="E81" s="129">
        <f t="shared" si="2"/>
        <v>0</v>
      </c>
      <c r="F81" s="129">
        <f t="shared" si="2"/>
        <v>235.2</v>
      </c>
      <c r="G81" s="34"/>
      <c r="H81" s="985">
        <f>AVERAGE(H10:I14)</f>
        <v>279.8</v>
      </c>
      <c r="I81" s="985"/>
      <c r="J81" s="34"/>
      <c r="K81" s="129">
        <f t="shared" si="2"/>
        <v>407.8</v>
      </c>
      <c r="L81" s="34">
        <f t="shared" si="2"/>
        <v>125.4</v>
      </c>
    </row>
    <row r="82" spans="1:12" ht="12" customHeight="1" x14ac:dyDescent="0.2">
      <c r="A82" s="63" t="s">
        <v>46</v>
      </c>
      <c r="B82" s="129">
        <f>AVERAGE(B15:B19)</f>
        <v>814.8</v>
      </c>
      <c r="C82" s="129">
        <f t="shared" ref="C82:L82" si="3">AVERAGE(C15:C19)</f>
        <v>907</v>
      </c>
      <c r="D82" s="129"/>
      <c r="E82" s="129">
        <f t="shared" si="3"/>
        <v>769.8</v>
      </c>
      <c r="F82" s="129">
        <f t="shared" si="3"/>
        <v>266</v>
      </c>
      <c r="G82" s="34"/>
      <c r="H82" s="985">
        <f>AVERAGE(H15:I19)</f>
        <v>222.2</v>
      </c>
      <c r="I82" s="985"/>
      <c r="J82" s="34"/>
      <c r="K82" s="129">
        <f t="shared" si="3"/>
        <v>1064.8</v>
      </c>
      <c r="L82" s="34">
        <f t="shared" si="3"/>
        <v>19.2</v>
      </c>
    </row>
    <row r="83" spans="1:12" ht="12" customHeight="1" x14ac:dyDescent="0.2">
      <c r="A83" s="90" t="s">
        <v>47</v>
      </c>
      <c r="B83" s="129">
        <f>AVERAGE(B20:B24)</f>
        <v>1447.8</v>
      </c>
      <c r="C83" s="129">
        <f t="shared" ref="C83:L83" si="4">AVERAGE(C20:C24)</f>
        <v>934</v>
      </c>
      <c r="D83" s="129"/>
      <c r="E83" s="129">
        <f t="shared" si="4"/>
        <v>2011.4</v>
      </c>
      <c r="F83" s="129">
        <f t="shared" si="4"/>
        <v>717.4</v>
      </c>
      <c r="G83" s="34"/>
      <c r="H83" s="985">
        <f>AVERAGE(H20:I24)</f>
        <v>240.2</v>
      </c>
      <c r="I83" s="985"/>
      <c r="J83" s="34"/>
      <c r="K83" s="129">
        <f t="shared" si="4"/>
        <v>2008.4</v>
      </c>
      <c r="L83" s="34">
        <f t="shared" si="4"/>
        <v>7.4</v>
      </c>
    </row>
    <row r="84" spans="1:12" ht="12" customHeight="1" x14ac:dyDescent="0.2">
      <c r="A84" s="90" t="s">
        <v>48</v>
      </c>
      <c r="B84" s="129">
        <f>AVERAGE(B25:B29)</f>
        <v>2027.8</v>
      </c>
      <c r="C84" s="129">
        <f t="shared" ref="C84:L84" si="5">AVERAGE(C25:C29)</f>
        <v>1317.2</v>
      </c>
      <c r="D84" s="129"/>
      <c r="E84" s="129">
        <f t="shared" si="5"/>
        <v>4225.6000000000004</v>
      </c>
      <c r="F84" s="129">
        <f t="shared" si="5"/>
        <v>2509.8000000000002</v>
      </c>
      <c r="G84" s="34"/>
      <c r="H84" s="985">
        <f>AVERAGE(H25:I29)</f>
        <v>403</v>
      </c>
      <c r="I84" s="985"/>
      <c r="J84" s="34"/>
      <c r="K84" s="129">
        <f t="shared" si="5"/>
        <v>2763</v>
      </c>
      <c r="L84" s="34">
        <f t="shared" si="5"/>
        <v>0</v>
      </c>
    </row>
    <row r="85" spans="1:12" ht="12" customHeight="1" x14ac:dyDescent="0.2">
      <c r="A85" s="90" t="s">
        <v>49</v>
      </c>
      <c r="B85" s="129">
        <f>AVERAGE(B30:B34)</f>
        <v>1430.2</v>
      </c>
      <c r="C85" s="129">
        <f t="shared" ref="C85:L85" si="6">AVERAGE(C30:C34)</f>
        <v>1263.5999999999999</v>
      </c>
      <c r="D85" s="129"/>
      <c r="E85" s="129">
        <f t="shared" si="6"/>
        <v>936.4</v>
      </c>
      <c r="F85" s="129">
        <f t="shared" si="6"/>
        <v>1567.8</v>
      </c>
      <c r="G85" s="34"/>
      <c r="H85" s="985">
        <f>AVERAGE(H30:I34)</f>
        <v>456.4</v>
      </c>
      <c r="I85" s="985"/>
      <c r="J85" s="34"/>
      <c r="K85" s="129">
        <f t="shared" si="6"/>
        <v>3971.4</v>
      </c>
      <c r="L85" s="34">
        <f t="shared" si="6"/>
        <v>0</v>
      </c>
    </row>
    <row r="86" spans="1:12" ht="12" customHeight="1" x14ac:dyDescent="0.2">
      <c r="A86" s="90">
        <v>2011</v>
      </c>
      <c r="B86" s="129">
        <f t="shared" ref="B86:C96" si="7">B35</f>
        <v>1301</v>
      </c>
      <c r="C86" s="129">
        <f t="shared" si="7"/>
        <v>825</v>
      </c>
      <c r="D86" s="129"/>
      <c r="E86" s="129">
        <f>E35</f>
        <v>1404</v>
      </c>
      <c r="F86" s="129">
        <f>F35</f>
        <v>865</v>
      </c>
      <c r="G86" s="34"/>
      <c r="H86" s="985">
        <f t="shared" ref="H86:H94" si="8">H35</f>
        <v>470</v>
      </c>
      <c r="I86" s="985"/>
      <c r="J86" s="34"/>
      <c r="K86" s="129">
        <f t="shared" ref="K86:L96" si="9">K35</f>
        <v>3151</v>
      </c>
      <c r="L86" s="34">
        <f t="shared" si="9"/>
        <v>0</v>
      </c>
    </row>
    <row r="87" spans="1:12" ht="12" customHeight="1" x14ac:dyDescent="0.2">
      <c r="A87" s="90">
        <v>2012</v>
      </c>
      <c r="B87" s="129">
        <f t="shared" si="7"/>
        <v>1579</v>
      </c>
      <c r="C87" s="129">
        <f t="shared" si="7"/>
        <v>2774</v>
      </c>
      <c r="D87" s="129"/>
      <c r="E87" s="129">
        <f>E36</f>
        <v>1215</v>
      </c>
      <c r="F87" s="129">
        <f>F36</f>
        <v>758</v>
      </c>
      <c r="G87" s="34"/>
      <c r="H87" s="985">
        <f t="shared" si="8"/>
        <v>508</v>
      </c>
      <c r="I87" s="985"/>
      <c r="J87" s="34"/>
      <c r="K87" s="129">
        <f t="shared" si="9"/>
        <v>3819</v>
      </c>
      <c r="L87" s="34">
        <f t="shared" si="9"/>
        <v>0</v>
      </c>
    </row>
    <row r="88" spans="1:12" ht="12" customHeight="1" x14ac:dyDescent="0.2">
      <c r="A88" s="90">
        <v>2013</v>
      </c>
      <c r="B88" s="129">
        <f t="shared" si="7"/>
        <v>1256</v>
      </c>
      <c r="C88" s="129">
        <f t="shared" si="7"/>
        <v>2010</v>
      </c>
      <c r="D88" s="129"/>
      <c r="E88" s="129">
        <f t="shared" ref="E88:F88" si="10">E37</f>
        <v>2297</v>
      </c>
      <c r="F88" s="129">
        <f t="shared" si="10"/>
        <v>1346</v>
      </c>
      <c r="G88" s="34"/>
      <c r="H88" s="985">
        <f t="shared" si="8"/>
        <v>243</v>
      </c>
      <c r="I88" s="985"/>
      <c r="J88" s="34"/>
      <c r="K88" s="129">
        <f t="shared" si="9"/>
        <v>6541</v>
      </c>
      <c r="L88" s="34">
        <f t="shared" si="9"/>
        <v>0</v>
      </c>
    </row>
    <row r="89" spans="1:12" ht="12" customHeight="1" x14ac:dyDescent="0.2">
      <c r="A89" s="90">
        <v>2014</v>
      </c>
      <c r="B89" s="129">
        <f t="shared" si="7"/>
        <v>1109</v>
      </c>
      <c r="C89" s="129">
        <f t="shared" si="7"/>
        <v>1608</v>
      </c>
      <c r="D89" s="129"/>
      <c r="E89" s="129">
        <f t="shared" ref="E89:F89" si="11">E38</f>
        <v>1998</v>
      </c>
      <c r="F89" s="129">
        <f t="shared" si="11"/>
        <v>1398</v>
      </c>
      <c r="G89" s="34"/>
      <c r="H89" s="985">
        <f t="shared" si="8"/>
        <v>208</v>
      </c>
      <c r="I89" s="985"/>
      <c r="J89" s="34"/>
      <c r="K89" s="129">
        <f t="shared" si="9"/>
        <v>2131</v>
      </c>
      <c r="L89" s="34">
        <f t="shared" si="9"/>
        <v>0</v>
      </c>
    </row>
    <row r="90" spans="1:12" ht="12" customHeight="1" x14ac:dyDescent="0.2">
      <c r="A90" s="90">
        <v>2015</v>
      </c>
      <c r="B90" s="129">
        <f t="shared" si="7"/>
        <v>1836</v>
      </c>
      <c r="C90" s="129">
        <f t="shared" si="7"/>
        <v>1409</v>
      </c>
      <c r="D90" s="129"/>
      <c r="E90" s="129">
        <f t="shared" ref="E90:F90" si="12">E39</f>
        <v>2994</v>
      </c>
      <c r="F90" s="129">
        <f t="shared" si="12"/>
        <v>1717</v>
      </c>
      <c r="G90" s="34"/>
      <c r="H90" s="985">
        <f t="shared" si="8"/>
        <v>135</v>
      </c>
      <c r="I90" s="985"/>
      <c r="J90" s="34"/>
      <c r="K90" s="129">
        <f t="shared" si="9"/>
        <v>2893</v>
      </c>
      <c r="L90" s="34">
        <f t="shared" si="9"/>
        <v>0</v>
      </c>
    </row>
    <row r="91" spans="1:12" ht="12" customHeight="1" x14ac:dyDescent="0.2">
      <c r="A91" s="90">
        <v>2016</v>
      </c>
      <c r="B91" s="129">
        <f t="shared" si="7"/>
        <v>2441</v>
      </c>
      <c r="C91" s="129">
        <f t="shared" si="7"/>
        <v>2445</v>
      </c>
      <c r="D91" s="129"/>
      <c r="E91" s="129">
        <f t="shared" ref="E91:F91" si="13">E40</f>
        <v>1806</v>
      </c>
      <c r="F91" s="129">
        <f t="shared" si="13"/>
        <v>1141</v>
      </c>
      <c r="G91" s="754"/>
      <c r="H91" s="985">
        <f t="shared" si="8"/>
        <v>654</v>
      </c>
      <c r="I91" s="985"/>
      <c r="J91" s="754"/>
      <c r="K91" s="129">
        <f t="shared" si="9"/>
        <v>6585</v>
      </c>
      <c r="L91" s="34">
        <f t="shared" si="9"/>
        <v>0</v>
      </c>
    </row>
    <row r="92" spans="1:12" ht="12" customHeight="1" x14ac:dyDescent="0.2">
      <c r="A92" s="90">
        <v>2017</v>
      </c>
      <c r="B92" s="129">
        <f t="shared" si="7"/>
        <v>3325</v>
      </c>
      <c r="C92" s="129">
        <f t="shared" si="7"/>
        <v>2850</v>
      </c>
      <c r="D92" s="129"/>
      <c r="E92" s="129">
        <f t="shared" ref="E92:F92" si="14">E41</f>
        <v>2301</v>
      </c>
      <c r="F92" s="129">
        <f t="shared" si="14"/>
        <v>2016</v>
      </c>
      <c r="G92" s="754"/>
      <c r="H92" s="985">
        <f t="shared" si="8"/>
        <v>981</v>
      </c>
      <c r="I92" s="985"/>
      <c r="J92" s="755"/>
      <c r="K92" s="129">
        <f t="shared" si="9"/>
        <v>9986</v>
      </c>
      <c r="L92" s="34">
        <f t="shared" si="9"/>
        <v>0</v>
      </c>
    </row>
    <row r="93" spans="1:12" ht="12" customHeight="1" x14ac:dyDescent="0.2">
      <c r="A93" s="90">
        <v>2018</v>
      </c>
      <c r="B93" s="129">
        <f t="shared" si="7"/>
        <v>2333</v>
      </c>
      <c r="C93" s="129">
        <f t="shared" si="7"/>
        <v>2376</v>
      </c>
      <c r="D93" s="129"/>
      <c r="E93" s="129">
        <f t="shared" ref="E93:F93" si="15">E42</f>
        <v>2171</v>
      </c>
      <c r="F93" s="129">
        <f t="shared" si="15"/>
        <v>1791</v>
      </c>
      <c r="G93" s="754"/>
      <c r="H93" s="986">
        <f t="shared" si="8"/>
        <v>1341</v>
      </c>
      <c r="I93" s="986"/>
      <c r="J93" s="754"/>
      <c r="K93" s="129">
        <f t="shared" si="9"/>
        <v>6530</v>
      </c>
      <c r="L93" s="34">
        <f t="shared" si="9"/>
        <v>0</v>
      </c>
    </row>
    <row r="94" spans="1:12" ht="12" customHeight="1" x14ac:dyDescent="0.2">
      <c r="A94" s="90" t="s">
        <v>936</v>
      </c>
      <c r="B94" s="129">
        <f t="shared" si="7"/>
        <v>1825</v>
      </c>
      <c r="C94" s="129">
        <f t="shared" si="7"/>
        <v>1131</v>
      </c>
      <c r="D94" s="129"/>
      <c r="E94" s="129">
        <f t="shared" ref="E94:F94" si="16">E43</f>
        <v>1516</v>
      </c>
      <c r="F94" s="129">
        <f t="shared" si="16"/>
        <v>880</v>
      </c>
      <c r="G94" s="34"/>
      <c r="H94" s="129">
        <f t="shared" si="8"/>
        <v>1504</v>
      </c>
      <c r="I94" s="129">
        <f>I43</f>
        <v>579</v>
      </c>
      <c r="J94" s="34"/>
      <c r="K94" s="129">
        <f t="shared" si="9"/>
        <v>5108</v>
      </c>
      <c r="L94" s="34">
        <f t="shared" si="9"/>
        <v>0</v>
      </c>
    </row>
    <row r="95" spans="1:12" ht="12" customHeight="1" x14ac:dyDescent="0.2">
      <c r="A95" s="90" t="s">
        <v>937</v>
      </c>
      <c r="B95" s="129">
        <f t="shared" si="7"/>
        <v>1888</v>
      </c>
      <c r="C95" s="129">
        <f t="shared" si="7"/>
        <v>1449</v>
      </c>
      <c r="D95" s="129"/>
      <c r="E95" s="129">
        <f t="shared" ref="E95:F95" si="17">E44</f>
        <v>1573</v>
      </c>
      <c r="F95" s="129">
        <f t="shared" si="17"/>
        <v>349</v>
      </c>
      <c r="G95" s="34"/>
      <c r="H95" s="129">
        <f t="shared" ref="H95:I96" si="18">H44</f>
        <v>3026</v>
      </c>
      <c r="I95" s="129">
        <f t="shared" si="18"/>
        <v>1479</v>
      </c>
      <c r="J95" s="34"/>
      <c r="K95" s="129">
        <f t="shared" si="9"/>
        <v>4974</v>
      </c>
      <c r="L95" s="34">
        <f t="shared" si="9"/>
        <v>0</v>
      </c>
    </row>
    <row r="96" spans="1:12" ht="12" customHeight="1" x14ac:dyDescent="0.2">
      <c r="A96" s="90" t="s">
        <v>938</v>
      </c>
      <c r="B96" s="129">
        <f t="shared" si="7"/>
        <v>3201</v>
      </c>
      <c r="C96" s="129">
        <f t="shared" si="7"/>
        <v>1602</v>
      </c>
      <c r="D96" s="129"/>
      <c r="E96" s="129">
        <f>E45</f>
        <v>5085</v>
      </c>
      <c r="F96" s="129">
        <f>F45</f>
        <v>1151</v>
      </c>
      <c r="G96" s="34"/>
      <c r="H96" s="129">
        <f>H45</f>
        <v>1637</v>
      </c>
      <c r="I96" s="129">
        <f t="shared" si="18"/>
        <v>3513</v>
      </c>
      <c r="J96" s="34"/>
      <c r="K96" s="129">
        <f t="shared" si="9"/>
        <v>6931</v>
      </c>
      <c r="L96" s="34">
        <f t="shared" si="9"/>
        <v>0</v>
      </c>
    </row>
    <row r="97" spans="1:12" ht="12" customHeight="1" x14ac:dyDescent="0.2">
      <c r="A97" s="90" t="s">
        <v>939</v>
      </c>
      <c r="B97" s="129">
        <f>B46</f>
        <v>3886</v>
      </c>
      <c r="C97" s="129">
        <f t="shared" ref="C97:L98" si="19">C46</f>
        <v>3487</v>
      </c>
      <c r="D97" s="129"/>
      <c r="E97" s="129">
        <f t="shared" ref="E97:F98" si="20">E46</f>
        <v>4140</v>
      </c>
      <c r="F97" s="129" t="str">
        <f t="shared" si="20"/>
        <v>NA</v>
      </c>
      <c r="G97" s="34"/>
      <c r="H97" s="129">
        <f t="shared" ref="H97:I98" si="21">H46</f>
        <v>2826</v>
      </c>
      <c r="I97" s="129" t="str">
        <f t="shared" si="21"/>
        <v>NA</v>
      </c>
      <c r="J97" s="34"/>
      <c r="K97" s="129">
        <f t="shared" si="19"/>
        <v>5804</v>
      </c>
      <c r="L97" s="34">
        <f t="shared" si="19"/>
        <v>0</v>
      </c>
    </row>
    <row r="98" spans="1:12" ht="12" customHeight="1" x14ac:dyDescent="0.2">
      <c r="A98" s="125" t="s">
        <v>468</v>
      </c>
      <c r="B98" s="36">
        <f>B47</f>
        <v>2993</v>
      </c>
      <c r="C98" s="36">
        <f t="shared" si="19"/>
        <v>2174</v>
      </c>
      <c r="D98" s="36"/>
      <c r="E98" s="36">
        <f t="shared" si="20"/>
        <v>4005</v>
      </c>
      <c r="F98" s="36" t="str">
        <f t="shared" si="20"/>
        <v>NA</v>
      </c>
      <c r="G98" s="364"/>
      <c r="H98" s="36">
        <f t="shared" si="21"/>
        <v>2154</v>
      </c>
      <c r="I98" s="36" t="str">
        <f t="shared" si="21"/>
        <v>NA</v>
      </c>
      <c r="J98" s="364"/>
      <c r="K98" s="36">
        <f t="shared" si="19"/>
        <v>5596</v>
      </c>
      <c r="L98" s="364">
        <f t="shared" si="19"/>
        <v>0</v>
      </c>
    </row>
    <row r="99" spans="1:12" ht="12" customHeight="1" x14ac:dyDescent="0.2">
      <c r="A99" s="125" t="s">
        <v>130</v>
      </c>
      <c r="B99" s="34"/>
      <c r="C99" s="129">
        <f>C48</f>
        <v>2000</v>
      </c>
      <c r="D99" s="34"/>
      <c r="E99" s="34"/>
      <c r="F99" s="34"/>
      <c r="G99" s="34"/>
      <c r="H99" s="34"/>
      <c r="I99" s="34"/>
      <c r="J99" s="34"/>
      <c r="K99" s="34"/>
      <c r="L99" s="34"/>
    </row>
    <row r="100" spans="1:12" ht="25.5" customHeight="1" x14ac:dyDescent="0.2">
      <c r="A100" s="957" t="str">
        <f>A49</f>
        <v>a/ Beginning in 2019, data were available to independently account for hatchery and natural spawning escapement. Prior to 2019, natural and hatchery spawning escapement are combined.</v>
      </c>
      <c r="B100" s="957"/>
      <c r="C100" s="957"/>
      <c r="D100" s="957"/>
      <c r="E100" s="957"/>
      <c r="F100" s="957"/>
      <c r="G100" s="957"/>
      <c r="H100" s="957"/>
      <c r="I100" s="957"/>
      <c r="J100" s="957"/>
      <c r="K100" s="957"/>
      <c r="L100" s="957"/>
    </row>
    <row r="101" spans="1:12" ht="12" customHeight="1" x14ac:dyDescent="0.2">
      <c r="A101" s="946" t="str">
        <f>A50</f>
        <v>b/  Hatchery escapement estimates include all rack returns (retained and released).</v>
      </c>
      <c r="B101" s="946"/>
      <c r="C101" s="946"/>
      <c r="D101" s="946"/>
      <c r="E101" s="946"/>
      <c r="F101" s="946"/>
      <c r="G101" s="946"/>
      <c r="H101" s="946"/>
      <c r="I101" s="946"/>
      <c r="J101" s="946"/>
      <c r="K101" s="946"/>
      <c r="L101" s="946"/>
    </row>
    <row r="102" spans="1:12" ht="21.75" customHeight="1" x14ac:dyDescent="0.2">
      <c r="A102" s="946" t="str">
        <f>A51</f>
        <v>c/  Natural escapement estimates based on carcass counts expanded by a 3.48 multiplier developed from 5 years of redd count-based estimates.  Most natural spawners are hatchery fish spawning in the wild.</v>
      </c>
      <c r="B102" s="946"/>
      <c r="C102" s="946"/>
      <c r="D102" s="946"/>
      <c r="E102" s="946"/>
      <c r="F102" s="946"/>
      <c r="G102" s="946"/>
      <c r="H102" s="946"/>
      <c r="I102" s="946"/>
      <c r="J102" s="946"/>
      <c r="K102" s="946"/>
      <c r="L102" s="946"/>
    </row>
    <row r="103" spans="1:12" ht="24" customHeight="1" x14ac:dyDescent="0.2">
      <c r="A103" s="946" t="str">
        <f t="shared" ref="A103:A104" si="22">A52</f>
        <v xml:space="preserve">d/ Nooksack basin co-managers updated spawning ground escapements to report "Total Basin Escapement" for each Spring Chinook stock starting with Run Year 2016. </v>
      </c>
      <c r="B103" s="946"/>
      <c r="C103" s="946"/>
      <c r="D103" s="946"/>
      <c r="E103" s="946"/>
      <c r="F103" s="946"/>
      <c r="G103" s="946"/>
      <c r="H103" s="946"/>
      <c r="I103" s="946"/>
      <c r="J103" s="946"/>
      <c r="K103" s="946"/>
      <c r="L103" s="946"/>
    </row>
    <row r="104" spans="1:12" ht="24" customHeight="1" x14ac:dyDescent="0.2">
      <c r="A104" s="946" t="str">
        <f t="shared" si="22"/>
        <v>e/ The 2021 SF Nooksack "natural" spawning ground escapement includes an estimated 2,333 pre-spawn mortalities from a mass mortality event in the SF Nooksack River.</v>
      </c>
      <c r="B104" s="946"/>
      <c r="C104" s="946"/>
      <c r="D104" s="946"/>
      <c r="E104" s="946"/>
      <c r="F104" s="946"/>
      <c r="G104" s="946"/>
      <c r="H104" s="946"/>
      <c r="I104" s="946"/>
      <c r="J104" s="946"/>
      <c r="K104" s="946"/>
      <c r="L104" s="946"/>
    </row>
    <row r="105" spans="1:12" ht="34.5" customHeight="1" x14ac:dyDescent="0.2">
      <c r="A105" s="946" t="str">
        <f>A54</f>
        <v xml:space="preserve">f/ Estimate includes adult returns to Hupp Springs, White R. Hatchery, and Buckley Trap. Data from 1999 - 2017 were updated using new "agreed-to" methodology for estimating unsampled portions of Spring Chinook back to Buckley Trap with Fall/Unknown origin fish removed from the estimate. </v>
      </c>
      <c r="B105" s="946"/>
      <c r="C105" s="946"/>
      <c r="D105" s="946"/>
      <c r="E105" s="946"/>
      <c r="F105" s="946"/>
      <c r="G105" s="946"/>
      <c r="H105" s="946"/>
      <c r="I105" s="946"/>
      <c r="J105" s="946"/>
      <c r="K105" s="946"/>
      <c r="L105" s="946"/>
    </row>
    <row r="106" spans="1:12" ht="12" customHeight="1" x14ac:dyDescent="0.2">
      <c r="A106" s="946" t="str">
        <f>A55</f>
        <v>g/  Program discontinued.</v>
      </c>
      <c r="B106" s="946"/>
      <c r="C106" s="946"/>
      <c r="D106" s="946"/>
      <c r="E106" s="946"/>
      <c r="F106" s="946"/>
      <c r="G106" s="946"/>
      <c r="H106" s="946"/>
      <c r="I106" s="946"/>
      <c r="J106" s="946"/>
      <c r="K106" s="946"/>
      <c r="L106" s="946"/>
    </row>
    <row r="107" spans="1:12" ht="12" customHeight="1" x14ac:dyDescent="0.2">
      <c r="A107" s="946" t="str">
        <f>A56</f>
        <v>h/  Preliminary.</v>
      </c>
      <c r="B107" s="946"/>
      <c r="C107" s="946"/>
      <c r="D107" s="946"/>
      <c r="E107" s="946"/>
      <c r="F107" s="946"/>
      <c r="G107" s="946"/>
      <c r="H107" s="946"/>
      <c r="I107" s="946"/>
      <c r="J107" s="946"/>
      <c r="K107" s="946"/>
      <c r="L107" s="946"/>
    </row>
    <row r="108" spans="1:12" ht="28.5" customHeight="1" x14ac:dyDescent="0.2">
      <c r="A108" s="946"/>
      <c r="B108" s="946"/>
      <c r="C108" s="946"/>
      <c r="D108" s="946"/>
      <c r="E108" s="946"/>
      <c r="F108" s="946"/>
      <c r="G108" s="946"/>
      <c r="H108" s="946"/>
      <c r="I108" s="946"/>
      <c r="J108" s="946"/>
      <c r="K108" s="946"/>
      <c r="L108" s="946"/>
    </row>
  </sheetData>
  <customSheetViews>
    <customSheetView guid="{EF5D9E67-CDBC-4DA7-AF4B-457CDBE1825C}" showGridLines="0">
      <pane ySplit="4" topLeftCell="A17" activePane="bottomLeft" state="frozen"/>
      <selection pane="bottomLeft" activeCell="C38" sqref="C38"/>
      <pageMargins left="0" right="0" top="0" bottom="0" header="0" footer="0"/>
      <pageSetup orientation="landscape" r:id="rId1"/>
      <headerFooter alignWithMargins="0"/>
    </customSheetView>
    <customSheetView guid="{803B97A9-0AF5-4FA4-9F0C-810C2BEAFCD3}" showPageBreaks="1" showGridLines="0" showRuler="0">
      <pane ySplit="4" topLeftCell="A5" activePane="bottomLeft" state="frozen"/>
      <selection pane="bottomLeft" activeCell="A5" sqref="A5"/>
      <pageMargins left="0" right="0" top="0" bottom="0" header="0" footer="0"/>
      <pageSetup orientation="landscape" r:id="rId2"/>
      <headerFooter alignWithMargins="0"/>
    </customSheetView>
    <customSheetView guid="{5AE94949-FC73-44C2-96F8-94154186EF22}" showPageBreaks="1" showGridLines="0" showRuler="0">
      <pane ySplit="4" topLeftCell="A5" activePane="bottomLeft" state="frozen"/>
      <selection pane="bottomLeft" activeCell="B29" sqref="B29:H29"/>
      <pageMargins left="0" right="0" top="0" bottom="0" header="0" footer="0"/>
      <pageSetup orientation="landscape" r:id="rId3"/>
      <headerFooter alignWithMargins="0"/>
    </customSheetView>
    <customSheetView guid="{CD5E8C7E-750A-46DA-942B-F5133C1E4099}" showPageBreaks="1" showGridLines="0" showRuler="0">
      <pane ySplit="4" topLeftCell="A5" activePane="bottomLeft" state="frozen"/>
      <selection pane="bottomLeft" activeCell="A5" sqref="A5"/>
      <pageMargins left="0" right="0" top="0" bottom="0" header="0" footer="0"/>
      <pageSetup orientation="landscape" r:id="rId4"/>
      <headerFooter alignWithMargins="0"/>
    </customSheetView>
    <customSheetView guid="{BBF7E6D9-D6DC-4A8E-B6D8-078D86A9ABA9}" showPageBreaks="1" showGridLines="0" showRuler="0">
      <pane ySplit="4" topLeftCell="A5" activePane="bottomLeft" state="frozen"/>
      <selection pane="bottomLeft" activeCell="A5" sqref="A5"/>
      <pageMargins left="0" right="0" top="0" bottom="0" header="0" footer="0"/>
      <pageSetup orientation="landscape" r:id="rId5"/>
      <headerFooter alignWithMargins="0"/>
    </customSheetView>
    <customSheetView guid="{622B48C2-7B56-4B1F-A7B4-4660CCA8C989}" showPageBreaks="1" showGridLines="0" printArea="1" showRuler="0">
      <pane ySplit="4" topLeftCell="A9" activePane="bottomLeft" state="frozen"/>
      <selection pane="bottomLeft" activeCell="A33" sqref="A33:H33"/>
      <pageMargins left="0" right="0" top="0" bottom="0" header="0" footer="0"/>
      <pageSetup orientation="landscape" r:id="rId6"/>
      <headerFooter alignWithMargins="0"/>
    </customSheetView>
    <customSheetView guid="{1BB9C890-5E21-46C2-BAFE-D361E72979A8}" showPageBreaks="1" showGridLines="0" printArea="1" showRuler="0">
      <pane ySplit="4" topLeftCell="A81" activePane="bottomLeft" state="frozen"/>
      <selection pane="bottomLeft" sqref="A1:H1"/>
      <pageMargins left="0" right="0" top="0" bottom="0" header="0" footer="0"/>
      <pageSetup orientation="landscape" r:id="rId7"/>
      <headerFooter alignWithMargins="0"/>
    </customSheetView>
    <customSheetView guid="{CBDD6A68-2B40-41C7-BE8F-235A878832D4}" showGridLines="0" showRuler="0">
      <pane ySplit="4" topLeftCell="A81" activePane="bottomLeft" state="frozen"/>
      <selection pane="bottomLeft" sqref="A1:H1"/>
      <pageMargins left="0" right="0" top="0" bottom="0" header="0" footer="0"/>
      <pageSetup orientation="landscape" r:id="rId8"/>
      <headerFooter alignWithMargins="0"/>
    </customSheetView>
    <customSheetView guid="{4E64E44E-C413-40AC-A3E9-46A65E2E50C1}" showPageBreaks="1" showGridLines="0" printArea="1" showRuler="0">
      <pane ySplit="4" topLeftCell="A5" activePane="bottomLeft" state="frozen"/>
      <selection pane="bottomLeft" sqref="A1:IV65536"/>
      <pageMargins left="0" right="0" top="0" bottom="0" header="0" footer="0"/>
      <pageSetup orientation="landscape" r:id="rId9"/>
      <headerFooter alignWithMargins="0"/>
    </customSheetView>
    <customSheetView guid="{5AF37BD3-DE11-4EB0-B468-40F0C613EAAC}" showPageBreaks="1" showGridLines="0" showRuler="0">
      <pane ySplit="4" topLeftCell="A5" activePane="bottomLeft" state="frozen"/>
      <selection pane="bottomLeft" sqref="A1:IV65536"/>
      <pageMargins left="0" right="0" top="0" bottom="0" header="0" footer="0"/>
      <pageSetup orientation="landscape" r:id="rId10"/>
      <headerFooter alignWithMargins="0"/>
    </customSheetView>
    <customSheetView guid="{8B1E0859-77EF-4DDB-A81F-104DBA348B31}" showPageBreaks="1" showGridLines="0" printArea="1">
      <pane ySplit="4" topLeftCell="A99" activePane="bottomLeft" state="frozen"/>
      <selection pane="bottomLeft" activeCell="A129" sqref="A102:I129"/>
      <pageMargins left="0" right="0" top="0" bottom="0" header="0" footer="0"/>
      <pageSetup orientation="landscape" r:id="rId11"/>
      <headerFooter alignWithMargins="0"/>
    </customSheetView>
    <customSheetView guid="{56968ECB-F4FE-477A-8A39-9E820F23F3B6}" showPageBreaks="1" showGridLines="0" printArea="1">
      <pane ySplit="4" topLeftCell="A103" activePane="bottomLeft" state="frozen"/>
      <selection pane="bottomLeft" activeCell="A5" sqref="A5:I34"/>
      <pageMargins left="0" right="0" top="0" bottom="0" header="0" footer="0"/>
      <pageSetup orientation="landscape" r:id="rId12"/>
      <headerFooter alignWithMargins="0"/>
    </customSheetView>
    <customSheetView guid="{951E20F6-66AF-4739-924D-9C0B166AA065}" showPageBreaks="1" showGridLines="0" printArea="1" showRuler="0">
      <pane ySplit="4" topLeftCell="A116" activePane="bottomLeft" state="frozen"/>
      <selection pane="bottomLeft" activeCell="A105" sqref="A105:I135"/>
      <pageMargins left="0" right="0" top="0" bottom="0" header="0" footer="0"/>
      <pageSetup orientation="landscape" r:id="rId13"/>
      <headerFooter alignWithMargins="0"/>
    </customSheetView>
  </customSheetViews>
  <mergeCells count="82">
    <mergeCell ref="B78:C78"/>
    <mergeCell ref="H92:I92"/>
    <mergeCell ref="H93:I93"/>
    <mergeCell ref="H87:I87"/>
    <mergeCell ref="H88:I88"/>
    <mergeCell ref="H80:I80"/>
    <mergeCell ref="H81:I81"/>
    <mergeCell ref="H89:I89"/>
    <mergeCell ref="H82:I82"/>
    <mergeCell ref="H83:I83"/>
    <mergeCell ref="H84:I84"/>
    <mergeCell ref="H85:I85"/>
    <mergeCell ref="H86:I86"/>
    <mergeCell ref="H90:I90"/>
    <mergeCell ref="H91:I91"/>
    <mergeCell ref="H5:I5"/>
    <mergeCell ref="H6:I6"/>
    <mergeCell ref="H7:I7"/>
    <mergeCell ref="H8:I8"/>
    <mergeCell ref="H9:I9"/>
    <mergeCell ref="A1:L1"/>
    <mergeCell ref="B2:L2"/>
    <mergeCell ref="B3:C3"/>
    <mergeCell ref="E3:F3"/>
    <mergeCell ref="K3:K4"/>
    <mergeCell ref="L3:L4"/>
    <mergeCell ref="H3:I3"/>
    <mergeCell ref="H10:I10"/>
    <mergeCell ref="H11:I11"/>
    <mergeCell ref="H12:I12"/>
    <mergeCell ref="H13:I13"/>
    <mergeCell ref="H14:I14"/>
    <mergeCell ref="H15:I15"/>
    <mergeCell ref="H16:I16"/>
    <mergeCell ref="H17:I17"/>
    <mergeCell ref="H18:I18"/>
    <mergeCell ref="H19:I19"/>
    <mergeCell ref="H20:I20"/>
    <mergeCell ref="H21:I21"/>
    <mergeCell ref="H22:I22"/>
    <mergeCell ref="H23:I23"/>
    <mergeCell ref="H24:I24"/>
    <mergeCell ref="H25:I25"/>
    <mergeCell ref="H26:I26"/>
    <mergeCell ref="H27:I27"/>
    <mergeCell ref="H28:I28"/>
    <mergeCell ref="H29:I29"/>
    <mergeCell ref="H30:I30"/>
    <mergeCell ref="H31:I31"/>
    <mergeCell ref="H32:I32"/>
    <mergeCell ref="H33:I33"/>
    <mergeCell ref="H34:I34"/>
    <mergeCell ref="H35:I35"/>
    <mergeCell ref="H36:I36"/>
    <mergeCell ref="H37:I37"/>
    <mergeCell ref="H38:I38"/>
    <mergeCell ref="H39:I39"/>
    <mergeCell ref="H40:I40"/>
    <mergeCell ref="H41:I41"/>
    <mergeCell ref="H42:I42"/>
    <mergeCell ref="H78:I78"/>
    <mergeCell ref="A52:L52"/>
    <mergeCell ref="A50:L50"/>
    <mergeCell ref="A56:L56"/>
    <mergeCell ref="E78:F78"/>
    <mergeCell ref="K78:K79"/>
    <mergeCell ref="L78:L79"/>
    <mergeCell ref="A49:L49"/>
    <mergeCell ref="A51:L51"/>
    <mergeCell ref="A54:L54"/>
    <mergeCell ref="A55:L55"/>
    <mergeCell ref="B77:L77"/>
    <mergeCell ref="A76:L76"/>
    <mergeCell ref="A100:L100"/>
    <mergeCell ref="A108:L108"/>
    <mergeCell ref="A104:L104"/>
    <mergeCell ref="A103:L103"/>
    <mergeCell ref="A105:L105"/>
    <mergeCell ref="A101:L101"/>
    <mergeCell ref="A102:L102"/>
    <mergeCell ref="A107:L107"/>
    <mergeCell ref="A106:L106"/>
  </mergeCells>
  <phoneticPr fontId="0" type="noConversion"/>
  <pageMargins left="1" right="1" top="1" bottom="1" header="0.5" footer="0.5"/>
  <pageSetup fitToHeight="0" orientation="landscape" r:id="rId14"/>
  <headerFooter alignWithMargins="0"/>
  <legacyDrawing r:id="rId1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3">
    <pageSetUpPr fitToPage="1"/>
  </sheetPr>
  <dimension ref="A1:S81"/>
  <sheetViews>
    <sheetView showGridLines="0" zoomScaleNormal="100" workbookViewId="0">
      <selection activeCell="C44" sqref="C44"/>
    </sheetView>
  </sheetViews>
  <sheetFormatPr defaultColWidth="9.1796875" defaultRowHeight="14.5" x14ac:dyDescent="0.35"/>
  <cols>
    <col min="1" max="1" width="28.453125" style="189" customWidth="1"/>
    <col min="2" max="2" width="8.453125" style="188" customWidth="1"/>
    <col min="3" max="3" width="29.7265625" style="188" customWidth="1"/>
    <col min="4" max="11" width="8.453125" style="188" customWidth="1"/>
    <col min="12" max="13" width="8.453125" style="189" customWidth="1"/>
    <col min="14" max="16" width="9.1796875" style="189"/>
    <col min="17" max="17" width="9.1796875" style="346"/>
    <col min="18" max="16384" width="9.1796875" style="189"/>
  </cols>
  <sheetData>
    <row r="1" spans="1:19" ht="14.5" customHeight="1" x14ac:dyDescent="0.35">
      <c r="A1" s="1082" t="s">
        <v>948</v>
      </c>
      <c r="B1" s="1082"/>
      <c r="C1" s="1082"/>
      <c r="D1" s="1082"/>
      <c r="E1" s="1082"/>
      <c r="F1" s="1082"/>
      <c r="G1" s="1082"/>
      <c r="H1" s="1082"/>
      <c r="I1" s="1082"/>
      <c r="J1" s="1082"/>
      <c r="K1" s="1082"/>
      <c r="L1" s="1082"/>
      <c r="M1" s="233"/>
      <c r="N1" s="234"/>
      <c r="O1" s="234"/>
      <c r="P1" s="234"/>
      <c r="Q1" s="347"/>
      <c r="R1" s="197"/>
      <c r="S1" s="197"/>
    </row>
    <row r="2" spans="1:19" ht="11.5" customHeight="1" x14ac:dyDescent="0.35">
      <c r="A2" s="194"/>
      <c r="B2" s="186" t="s">
        <v>949</v>
      </c>
      <c r="C2" s="186" t="s">
        <v>950</v>
      </c>
      <c r="D2" s="186">
        <v>2006</v>
      </c>
      <c r="E2" s="186">
        <v>2007</v>
      </c>
      <c r="F2" s="186">
        <v>2008</v>
      </c>
      <c r="G2" s="186">
        <v>2009</v>
      </c>
      <c r="H2" s="186">
        <v>2010</v>
      </c>
      <c r="I2" s="186">
        <v>2011</v>
      </c>
      <c r="J2" s="186">
        <v>2012</v>
      </c>
      <c r="K2" s="186">
        <v>2013</v>
      </c>
      <c r="L2" s="186">
        <v>2014</v>
      </c>
      <c r="M2" s="186">
        <v>2015</v>
      </c>
      <c r="N2" s="186">
        <v>2016</v>
      </c>
      <c r="O2" s="186">
        <v>2017</v>
      </c>
      <c r="P2" s="186">
        <v>2018</v>
      </c>
      <c r="Q2" s="348">
        <v>2019</v>
      </c>
    </row>
    <row r="3" spans="1:19" ht="11.5" customHeight="1" x14ac:dyDescent="0.35">
      <c r="A3" s="192" t="s">
        <v>951</v>
      </c>
      <c r="B3" s="68"/>
      <c r="C3" s="68"/>
      <c r="D3" s="68"/>
      <c r="E3" s="68"/>
      <c r="F3" s="68"/>
      <c r="G3" s="68"/>
      <c r="H3" s="68"/>
      <c r="I3" s="68"/>
      <c r="J3" s="68"/>
      <c r="K3" s="68"/>
      <c r="L3" s="6"/>
      <c r="M3" s="6"/>
    </row>
    <row r="4" spans="1:19" ht="11.5" customHeight="1" x14ac:dyDescent="0.35">
      <c r="A4" s="175" t="s">
        <v>952</v>
      </c>
      <c r="B4" s="193"/>
      <c r="C4" s="202" t="s">
        <v>953</v>
      </c>
      <c r="D4" s="193">
        <f>SummData!$B$46</f>
        <v>275030</v>
      </c>
      <c r="E4" s="193">
        <f>SummData!$B$47</f>
        <v>91374</v>
      </c>
      <c r="F4" s="193">
        <f>SummData!$B$48</f>
        <v>65364</v>
      </c>
      <c r="G4" s="193">
        <f>SummData!$B$49</f>
        <v>40873</v>
      </c>
      <c r="H4" s="193">
        <f>SummData!$B$50</f>
        <v>124276</v>
      </c>
      <c r="I4" s="193">
        <f>SummData!$B$51</f>
        <v>119342</v>
      </c>
      <c r="J4" s="193">
        <f>SummData!$B$52</f>
        <v>285429</v>
      </c>
      <c r="K4" s="193">
        <f>SummData!$B$53</f>
        <v>406846</v>
      </c>
      <c r="L4" s="193">
        <f>SummData!$B$54</f>
        <v>212476</v>
      </c>
      <c r="M4" s="193">
        <f>SummData!$B$55</f>
        <v>113468</v>
      </c>
      <c r="N4" s="193">
        <f>SummData!$B$56</f>
        <v>89699</v>
      </c>
      <c r="O4" s="193">
        <f>SummData!$B$57</f>
        <v>44329</v>
      </c>
      <c r="P4" s="193">
        <f>SummData!$B$58</f>
        <v>105466</v>
      </c>
      <c r="Q4" s="345">
        <f>SummData!$B$58</f>
        <v>105466</v>
      </c>
    </row>
    <row r="5" spans="1:19" ht="11.5" customHeight="1" x14ac:dyDescent="0.35">
      <c r="A5" s="175" t="s">
        <v>954</v>
      </c>
      <c r="B5" s="193"/>
      <c r="C5" s="203" t="s">
        <v>955</v>
      </c>
      <c r="D5" s="193">
        <f>SummData!$D$46</f>
        <v>10669</v>
      </c>
      <c r="E5" s="193">
        <f>SummData!$D$47</f>
        <v>9177</v>
      </c>
      <c r="F5" s="193">
        <f>SummData!$D$48</f>
        <v>11943</v>
      </c>
      <c r="G5" s="193">
        <f>SummData!$D$49</f>
        <v>3517</v>
      </c>
      <c r="H5" s="193">
        <f>SummData!$D$50</f>
        <v>2951</v>
      </c>
      <c r="I5" s="193">
        <f>SummData!$D$51</f>
        <v>5547</v>
      </c>
      <c r="J5" s="193">
        <f>SummData!$D$52</f>
        <v>18694</v>
      </c>
      <c r="K5" s="193">
        <f>SummData!$D$53</f>
        <v>18507</v>
      </c>
      <c r="L5" s="193">
        <f>SummData!$D$54</f>
        <v>7127</v>
      </c>
      <c r="M5" s="193">
        <f>SummData!$D$55</f>
        <v>1039</v>
      </c>
      <c r="N5" s="193">
        <f>SummData!$D$56</f>
        <v>6458</v>
      </c>
      <c r="O5" s="193">
        <f>SummData!$D$57</f>
        <v>1055</v>
      </c>
      <c r="P5" s="193">
        <f>SummData!$D$58</f>
        <v>2806</v>
      </c>
      <c r="Q5" s="345">
        <f>SummData!$D$58</f>
        <v>2806</v>
      </c>
    </row>
    <row r="6" spans="1:19" ht="11.5" customHeight="1" x14ac:dyDescent="0.35">
      <c r="A6" s="175" t="s">
        <v>956</v>
      </c>
      <c r="B6" s="193"/>
      <c r="C6" s="203" t="s">
        <v>957</v>
      </c>
      <c r="D6" s="193">
        <f>SummData!$E$46</f>
        <v>16911</v>
      </c>
      <c r="E6" s="193">
        <f>SummData!$E$47</f>
        <v>2402</v>
      </c>
      <c r="F6" s="193">
        <f>SummData!$E$48</f>
        <v>2623</v>
      </c>
      <c r="G6" s="193">
        <f>SummData!$E$49</f>
        <v>4483</v>
      </c>
      <c r="H6" s="193">
        <f>SummData!$E$50</f>
        <v>1554</v>
      </c>
      <c r="I6" s="193">
        <f>SummData!$E$51</f>
        <v>637</v>
      </c>
      <c r="J6" s="193">
        <f>SummData!$E$52</f>
        <v>2527</v>
      </c>
      <c r="K6" s="193">
        <f>SummData!$E$53</f>
        <v>5622</v>
      </c>
      <c r="L6" s="193">
        <f>SummData!$E$54</f>
        <v>2688</v>
      </c>
      <c r="M6" s="193">
        <f>SummData!$E$55</f>
        <v>3382</v>
      </c>
      <c r="N6" s="193">
        <f>SummData!$E$56</f>
        <v>924</v>
      </c>
      <c r="O6" s="193">
        <f>SummData!$E$57</f>
        <v>490</v>
      </c>
      <c r="P6" s="193">
        <f>SummData!$E$58</f>
        <v>1884</v>
      </c>
      <c r="Q6" s="345">
        <f>SummData!$E$58</f>
        <v>1884</v>
      </c>
    </row>
    <row r="7" spans="1:19" ht="11.5" customHeight="1" x14ac:dyDescent="0.35">
      <c r="A7" s="175" t="s">
        <v>958</v>
      </c>
      <c r="B7" s="193"/>
      <c r="C7" s="203" t="s">
        <v>959</v>
      </c>
      <c r="D7" s="193">
        <f>SummData!$G$46</f>
        <v>0</v>
      </c>
      <c r="E7" s="193">
        <f>SummData!$G$47</f>
        <v>0</v>
      </c>
      <c r="F7" s="193">
        <f>SummData!$G$48</f>
        <v>0</v>
      </c>
      <c r="G7" s="193">
        <f>SummData!$G$49</f>
        <v>0</v>
      </c>
      <c r="H7" s="193">
        <f>SummData!$G$50</f>
        <v>0</v>
      </c>
      <c r="I7" s="193">
        <f>SummData!$G$51</f>
        <v>0</v>
      </c>
      <c r="J7" s="193">
        <f>SummData!$G$52</f>
        <v>0</v>
      </c>
      <c r="K7" s="193">
        <f>SummData!$G$53</f>
        <v>0</v>
      </c>
      <c r="L7" s="193">
        <f>SummData!$G$54</f>
        <v>0</v>
      </c>
      <c r="M7" s="193">
        <f>SummData!$G$55</f>
        <v>0</v>
      </c>
      <c r="N7" s="193">
        <f>SummData!$G$56</f>
        <v>0</v>
      </c>
      <c r="O7" s="193">
        <f>SummData!$G$57</f>
        <v>0</v>
      </c>
      <c r="P7" s="193">
        <f>SummData!$G$58</f>
        <v>0</v>
      </c>
      <c r="Q7" s="345">
        <f>SummData!$G$58</f>
        <v>0</v>
      </c>
    </row>
    <row r="8" spans="1:19" ht="11.5" customHeight="1" x14ac:dyDescent="0.35">
      <c r="A8" s="192" t="s">
        <v>960</v>
      </c>
      <c r="B8" s="193"/>
      <c r="C8" s="193"/>
      <c r="D8" s="193"/>
      <c r="E8" s="193"/>
      <c r="F8" s="193"/>
      <c r="G8" s="193"/>
      <c r="H8" s="193"/>
      <c r="I8" s="193"/>
      <c r="J8" s="193"/>
      <c r="K8" s="193"/>
      <c r="L8" s="193"/>
      <c r="M8" s="193"/>
    </row>
    <row r="9" spans="1:19" ht="11.5" customHeight="1" x14ac:dyDescent="0.35">
      <c r="A9" s="175" t="s">
        <v>961</v>
      </c>
      <c r="B9" s="202" t="s">
        <v>962</v>
      </c>
      <c r="C9" s="203" t="s">
        <v>963</v>
      </c>
      <c r="D9" s="193" t="e">
        <f>SummData!#REF!</f>
        <v>#REF!</v>
      </c>
      <c r="E9" s="193">
        <f>SummData!$H$33</f>
        <v>57212</v>
      </c>
      <c r="F9" s="193" t="e">
        <f>SummData!#REF!</f>
        <v>#REF!</v>
      </c>
      <c r="G9" s="193">
        <f>SummData!$H$34</f>
        <v>63983</v>
      </c>
      <c r="H9" s="193" t="e">
        <f>SummData!#REF!</f>
        <v>#REF!</v>
      </c>
      <c r="I9" s="193">
        <f>SummData!$H$35</f>
        <v>222768</v>
      </c>
      <c r="J9" s="193" t="e">
        <f>SummData!#REF!</f>
        <v>#REF!</v>
      </c>
      <c r="K9" s="193">
        <f>SummData!$H$36</f>
        <v>175773</v>
      </c>
      <c r="L9" s="193" t="e">
        <f>SummData!#REF!</f>
        <v>#REF!</v>
      </c>
      <c r="M9" s="193">
        <f>SummData!$H$37</f>
        <v>83736</v>
      </c>
      <c r="N9" s="193" t="e">
        <f>SummData!#REF!</f>
        <v>#REF!</v>
      </c>
      <c r="O9" s="193">
        <f>SummData!$H$38</f>
        <v>90647</v>
      </c>
      <c r="P9" s="193" t="e">
        <f>SummData!#REF!</f>
        <v>#REF!</v>
      </c>
      <c r="Q9" s="345" t="e">
        <f>SummData!#REF!</f>
        <v>#REF!</v>
      </c>
    </row>
    <row r="10" spans="1:19" ht="11.5" customHeight="1" x14ac:dyDescent="0.35">
      <c r="A10" s="175" t="s">
        <v>964</v>
      </c>
      <c r="B10" s="203" t="s">
        <v>965</v>
      </c>
      <c r="C10" s="203" t="s">
        <v>966</v>
      </c>
      <c r="D10" s="193">
        <f>SummData!$I$46</f>
        <v>0</v>
      </c>
      <c r="E10" s="193">
        <f>SummData!$I$47</f>
        <v>0</v>
      </c>
      <c r="F10" s="193">
        <f>SummData!$I$48</f>
        <v>0</v>
      </c>
      <c r="G10" s="193">
        <f>SummData!$I$49</f>
        <v>0</v>
      </c>
      <c r="H10" s="193">
        <f>SummData!$I$50</f>
        <v>0</v>
      </c>
      <c r="I10" s="193">
        <f>SummData!$I$51</f>
        <v>0</v>
      </c>
      <c r="J10" s="193">
        <f>SummData!$I$52</f>
        <v>0</v>
      </c>
      <c r="K10" s="193">
        <f>SummData!$I$53</f>
        <v>0</v>
      </c>
      <c r="L10" s="193">
        <f>SummData!$I$54</f>
        <v>0</v>
      </c>
      <c r="M10" s="193">
        <f>SummData!$I$55</f>
        <v>0</v>
      </c>
      <c r="N10" s="193">
        <f>SummData!$I$56</f>
        <v>0</v>
      </c>
      <c r="O10" s="193">
        <f>SummData!$I$57</f>
        <v>0</v>
      </c>
      <c r="P10" s="193">
        <f>SummData!$I$58</f>
        <v>0</v>
      </c>
      <c r="Q10" s="345">
        <f>SummData!$I$58</f>
        <v>0</v>
      </c>
    </row>
    <row r="11" spans="1:19" ht="11.5" customHeight="1" x14ac:dyDescent="0.35">
      <c r="A11" s="175" t="s">
        <v>967</v>
      </c>
      <c r="B11" s="203" t="s">
        <v>965</v>
      </c>
      <c r="C11" s="203" t="s">
        <v>966</v>
      </c>
      <c r="D11" s="193">
        <f>SummData!$K$46</f>
        <v>0</v>
      </c>
      <c r="E11" s="193">
        <f>SummData!$K$47</f>
        <v>0</v>
      </c>
      <c r="F11" s="193">
        <f>SummData!$K$48</f>
        <v>0</v>
      </c>
      <c r="G11" s="193">
        <f>SummData!$K$49</f>
        <v>0</v>
      </c>
      <c r="H11" s="193">
        <f>SummData!$K$50</f>
        <v>0</v>
      </c>
      <c r="I11" s="193">
        <f>SummData!$K$51</f>
        <v>0</v>
      </c>
      <c r="J11" s="193">
        <f>SummData!$K$52</f>
        <v>0</v>
      </c>
      <c r="K11" s="193">
        <f>SummData!$K$53</f>
        <v>0</v>
      </c>
      <c r="L11" s="193">
        <f>SummData!$K$54</f>
        <v>0</v>
      </c>
      <c r="M11" s="193">
        <f>SummData!$K$55</f>
        <v>0</v>
      </c>
      <c r="N11" s="193">
        <f>SummData!$K$56</f>
        <v>0</v>
      </c>
      <c r="O11" s="193">
        <f>SummData!$K$57</f>
        <v>0</v>
      </c>
      <c r="P11" s="193">
        <f>SummData!$K$58</f>
        <v>0</v>
      </c>
      <c r="Q11" s="345">
        <f>SummData!$K$58</f>
        <v>0</v>
      </c>
    </row>
    <row r="12" spans="1:19" ht="11.5" customHeight="1" x14ac:dyDescent="0.35">
      <c r="A12" s="192" t="s">
        <v>968</v>
      </c>
      <c r="D12" s="193"/>
      <c r="E12" s="193"/>
      <c r="F12" s="193"/>
      <c r="G12" s="193"/>
      <c r="H12" s="193"/>
      <c r="I12" s="193"/>
      <c r="J12" s="193"/>
      <c r="K12" s="193"/>
      <c r="L12" s="193"/>
      <c r="M12" s="193"/>
    </row>
    <row r="13" spans="1:19" ht="11.5" customHeight="1" x14ac:dyDescent="0.35">
      <c r="A13" s="175" t="s">
        <v>969</v>
      </c>
      <c r="B13" s="202" t="s">
        <v>970</v>
      </c>
      <c r="C13" s="203" t="s">
        <v>971</v>
      </c>
      <c r="D13" s="193">
        <f>SummData!$L$46</f>
        <v>23</v>
      </c>
      <c r="E13" s="193">
        <f>SummData!$L$47</f>
        <v>29</v>
      </c>
      <c r="F13" s="193">
        <f>SummData!$L$48</f>
        <v>13</v>
      </c>
      <c r="G13" s="193">
        <f>SummData!$L$49</f>
        <v>66</v>
      </c>
      <c r="H13" s="193">
        <f>SummData!$L$50</f>
        <v>52</v>
      </c>
      <c r="I13" s="193">
        <f>SummData!$L$51</f>
        <v>35</v>
      </c>
      <c r="J13" s="193">
        <f>SummData!$L$52</f>
        <v>39</v>
      </c>
      <c r="K13" s="193">
        <f>SummData!$L$53</f>
        <v>23</v>
      </c>
      <c r="L13" s="193">
        <f>SummData!$L$54</f>
        <v>34</v>
      </c>
      <c r="M13" s="193">
        <f>SummData!$L$55</f>
        <v>60</v>
      </c>
      <c r="N13" s="193">
        <f>SummData!$L$56</f>
        <v>34</v>
      </c>
      <c r="O13" s="193">
        <f>SummData!$L$57</f>
        <v>26</v>
      </c>
      <c r="P13" s="193">
        <f>SummData!$L$58</f>
        <v>29</v>
      </c>
      <c r="Q13" s="345">
        <f>SummData!$L$58</f>
        <v>29</v>
      </c>
    </row>
    <row r="14" spans="1:19" ht="11.5" customHeight="1" x14ac:dyDescent="0.35">
      <c r="A14" s="175" t="s">
        <v>972</v>
      </c>
      <c r="B14" s="202" t="s">
        <v>973</v>
      </c>
      <c r="C14" s="203" t="s">
        <v>971</v>
      </c>
      <c r="D14" s="193">
        <f>SummData!$N$46</f>
        <v>76</v>
      </c>
      <c r="E14" s="193">
        <f>SummData!$N$47</f>
        <v>42</v>
      </c>
      <c r="F14" s="193">
        <f>SummData!$N$48</f>
        <v>40</v>
      </c>
      <c r="G14" s="193">
        <f>SummData!$N$49</f>
        <v>61</v>
      </c>
      <c r="H14" s="193">
        <f>SummData!$N$50</f>
        <v>87</v>
      </c>
      <c r="I14" s="193">
        <f>SummData!$N$51</f>
        <v>109</v>
      </c>
      <c r="J14" s="193">
        <f>SummData!$N$52</f>
        <v>146</v>
      </c>
      <c r="K14" s="193">
        <f>SummData!$N$53</f>
        <v>189</v>
      </c>
      <c r="L14" s="193">
        <f>SummData!$N$54</f>
        <v>157</v>
      </c>
      <c r="M14" s="193">
        <f>SummData!$N$55</f>
        <v>247</v>
      </c>
      <c r="N14" s="193">
        <f>SummData!$N$56</f>
        <v>118</v>
      </c>
      <c r="O14" s="193">
        <f>SummData!$N$57</f>
        <v>114</v>
      </c>
      <c r="P14" s="193">
        <f>SummData!$N$58</f>
        <v>92</v>
      </c>
      <c r="Q14" s="345">
        <f>SummData!$N$58</f>
        <v>92</v>
      </c>
    </row>
    <row r="15" spans="1:19" ht="11.5" customHeight="1" x14ac:dyDescent="0.35">
      <c r="A15" s="192" t="s">
        <v>974</v>
      </c>
      <c r="D15" s="193"/>
      <c r="E15" s="193"/>
      <c r="F15" s="193"/>
      <c r="G15" s="193"/>
      <c r="H15" s="193"/>
      <c r="I15" s="193"/>
      <c r="J15" s="193"/>
      <c r="K15" s="193"/>
      <c r="L15" s="193"/>
      <c r="M15" s="193"/>
    </row>
    <row r="16" spans="1:19" ht="11.5" customHeight="1" x14ac:dyDescent="0.35">
      <c r="A16" s="175" t="s">
        <v>975</v>
      </c>
      <c r="B16" s="202" t="s">
        <v>976</v>
      </c>
      <c r="C16" s="203" t="s">
        <v>977</v>
      </c>
      <c r="D16" s="193">
        <f>SummData!$Z$46</f>
        <v>45817</v>
      </c>
      <c r="E16" s="193">
        <f>SummData!$Z$47</f>
        <v>21994</v>
      </c>
      <c r="F16" s="193">
        <f>SummData!$Z$48</f>
        <v>23018</v>
      </c>
      <c r="G16" s="193">
        <f>SummData!$Z$49</f>
        <v>33728</v>
      </c>
      <c r="H16" s="193">
        <f>SummData!$Z$50</f>
        <v>37405</v>
      </c>
      <c r="I16" s="193">
        <f>SummData!$Z$51</f>
        <v>52126</v>
      </c>
      <c r="J16" s="193">
        <f>SummData!$Z$52</f>
        <v>31506</v>
      </c>
      <c r="K16" s="193">
        <f>SummData!$Z$53</f>
        <v>35088</v>
      </c>
      <c r="L16" s="193">
        <f>SummData!$Z$54</f>
        <v>40648</v>
      </c>
      <c r="M16" s="193">
        <f>SummData!$Z$55</f>
        <v>45235</v>
      </c>
      <c r="N16" s="193">
        <f>SummData!$Z$56</f>
        <v>25083</v>
      </c>
      <c r="O16" s="193">
        <f>SummData!$Z$57</f>
        <v>32570</v>
      </c>
      <c r="P16" s="193">
        <f>SummData!$Z$58</f>
        <v>26948</v>
      </c>
      <c r="Q16" s="345">
        <f>SummData!$Z$58</f>
        <v>26948</v>
      </c>
    </row>
    <row r="17" spans="1:17" ht="11.5" customHeight="1" x14ac:dyDescent="0.35">
      <c r="A17" s="175" t="s">
        <v>978</v>
      </c>
      <c r="B17" s="202" t="s">
        <v>979</v>
      </c>
      <c r="C17" s="203" t="s">
        <v>977</v>
      </c>
      <c r="D17" s="193">
        <f>SummData!$AD$46</f>
        <v>17428</v>
      </c>
      <c r="E17" s="193">
        <f>SummData!$AD$47</f>
        <v>13117</v>
      </c>
      <c r="F17" s="193">
        <f>SummData!$AD$48</f>
        <v>15391</v>
      </c>
      <c r="G17" s="193">
        <f>SummData!$AD$49</f>
        <v>9290</v>
      </c>
      <c r="H17" s="193">
        <f>SummData!$AD$50</f>
        <v>18158</v>
      </c>
      <c r="I17" s="193">
        <f>SummData!$AD$51</f>
        <v>22870</v>
      </c>
      <c r="J17" s="193">
        <f>SummData!$AD$52</f>
        <v>14032</v>
      </c>
      <c r="K17" s="193">
        <f>SummData!$AD$53</f>
        <v>12503</v>
      </c>
      <c r="L17" s="193">
        <f>SummData!$AD$54</f>
        <v>11893</v>
      </c>
      <c r="M17" s="193">
        <f>SummData!$AD$55</f>
        <v>17305</v>
      </c>
      <c r="N17" s="193">
        <f>SummData!$AD$56</f>
        <v>11248</v>
      </c>
      <c r="O17" s="193">
        <f>SummData!$AD$57</f>
        <v>17145</v>
      </c>
      <c r="P17" s="193">
        <f>SummData!$AD$58</f>
        <v>20741</v>
      </c>
      <c r="Q17" s="345">
        <f>SummData!$AD$58</f>
        <v>20741</v>
      </c>
    </row>
    <row r="18" spans="1:17" ht="11.5" customHeight="1" x14ac:dyDescent="0.35">
      <c r="A18" s="175" t="s">
        <v>980</v>
      </c>
      <c r="B18" s="202" t="s">
        <v>981</v>
      </c>
      <c r="C18" s="203" t="s">
        <v>977</v>
      </c>
      <c r="D18" s="193">
        <f>SummData!$AE$46</f>
        <v>4258</v>
      </c>
      <c r="E18" s="193">
        <f>SummData!$AE$47</f>
        <v>1614</v>
      </c>
      <c r="F18" s="193">
        <f>SummData!$AE$48</f>
        <v>4199</v>
      </c>
      <c r="G18" s="193">
        <f>SummData!$AE$49</f>
        <v>5997</v>
      </c>
      <c r="H18" s="193">
        <f>SummData!$AE$50</f>
        <v>5930</v>
      </c>
      <c r="I18" s="193">
        <f>SummData!$AE$51</f>
        <v>6506</v>
      </c>
      <c r="J18" s="193">
        <f>SummData!$AE$52</f>
        <v>6478</v>
      </c>
      <c r="K18" s="193">
        <f>SummData!$AE$53</f>
        <v>4689</v>
      </c>
      <c r="L18" s="193">
        <f>SummData!$AE$54</f>
        <v>5119.6307589972512</v>
      </c>
      <c r="M18" s="193">
        <f>SummData!$AE$55</f>
        <v>7483.2670943524099</v>
      </c>
      <c r="N18" s="193">
        <f>SummData!$AE$56</f>
        <v>3943.7602055265106</v>
      </c>
      <c r="O18" s="193">
        <f>SummData!$AE$57</f>
        <v>4419.0620049958661</v>
      </c>
      <c r="P18" s="193">
        <f>SummData!$AE$58</f>
        <v>3115.0446329445895</v>
      </c>
      <c r="Q18" s="345">
        <f>SummData!$AE$58</f>
        <v>3115.0446329445895</v>
      </c>
    </row>
    <row r="19" spans="1:17" ht="11.5" customHeight="1" x14ac:dyDescent="0.35">
      <c r="A19" s="175" t="s">
        <v>982</v>
      </c>
      <c r="B19" s="202" t="s">
        <v>983</v>
      </c>
      <c r="C19" s="203" t="s">
        <v>977</v>
      </c>
      <c r="D19" s="193">
        <f>SummData!$AG$46</f>
        <v>2355</v>
      </c>
      <c r="E19" s="193">
        <f>SummData!$AG$47</f>
        <v>2438</v>
      </c>
      <c r="F19" s="193">
        <f>SummData!$AG$48</f>
        <v>3936</v>
      </c>
      <c r="G19" s="193">
        <f>SummData!$AG$49</f>
        <v>2768</v>
      </c>
      <c r="H19" s="193">
        <f>SummData!$AG$50</f>
        <v>3238</v>
      </c>
      <c r="I19" s="193">
        <f>SummData!$AG$51</f>
        <v>2221</v>
      </c>
      <c r="J19" s="193">
        <f>SummData!$AG$52</f>
        <v>3113</v>
      </c>
      <c r="K19" s="193">
        <f>SummData!$AG$53</f>
        <v>3439</v>
      </c>
      <c r="L19" s="193">
        <f>SummData!$AG$54</f>
        <v>2745</v>
      </c>
      <c r="M19" s="193">
        <f>SummData!$AG$55</f>
        <v>2497</v>
      </c>
      <c r="N19" s="193">
        <f>SummData!$AG$56</f>
        <v>3018</v>
      </c>
      <c r="O19" s="193">
        <f>SummData!$AG$57</f>
        <v>2569</v>
      </c>
      <c r="P19" s="193">
        <f>SummData!$AG$58</f>
        <v>2711</v>
      </c>
      <c r="Q19" s="345">
        <f>SummData!$AG$58</f>
        <v>2711</v>
      </c>
    </row>
    <row r="20" spans="1:17" ht="11.5" customHeight="1" x14ac:dyDescent="0.35">
      <c r="A20" s="175" t="s">
        <v>984</v>
      </c>
      <c r="B20" s="202" t="s">
        <v>985</v>
      </c>
      <c r="C20" s="203" t="s">
        <v>977</v>
      </c>
      <c r="D20" s="193">
        <f>SummData!$AI$46</f>
        <v>7671</v>
      </c>
      <c r="E20" s="193">
        <f>SummData!$AI$47</f>
        <v>4137</v>
      </c>
      <c r="F20" s="193">
        <f>SummData!$AI$48</f>
        <v>5255</v>
      </c>
      <c r="G20" s="193">
        <f>SummData!$AI$49</f>
        <v>5916</v>
      </c>
      <c r="H20" s="193">
        <f>SummData!$AI$50</f>
        <v>7003</v>
      </c>
      <c r="I20" s="193">
        <f>SummData!$AI$51</f>
        <v>6806</v>
      </c>
      <c r="J20" s="193">
        <f>SummData!$AI$52</f>
        <v>6718</v>
      </c>
      <c r="K20" s="193">
        <f>SummData!$AI$53</f>
        <v>6926</v>
      </c>
      <c r="L20" s="193">
        <f>SummData!$AI$54</f>
        <v>7418</v>
      </c>
      <c r="M20" s="193">
        <f>SummData!$AI$55</f>
        <v>6695</v>
      </c>
      <c r="N20" s="193">
        <f>SummData!$AI$56</f>
        <v>5011</v>
      </c>
      <c r="O20" s="193">
        <f>SummData!$AI$57</f>
        <v>7999</v>
      </c>
      <c r="P20" s="193">
        <f>SummData!$AI$58</f>
        <v>6722</v>
      </c>
      <c r="Q20" s="345">
        <f>SummData!$AI$58</f>
        <v>6722</v>
      </c>
    </row>
    <row r="21" spans="1:17" ht="11.5" customHeight="1" x14ac:dyDescent="0.35">
      <c r="A21" s="175" t="s">
        <v>986</v>
      </c>
      <c r="B21" s="202" t="s">
        <v>987</v>
      </c>
      <c r="C21" s="203" t="s">
        <v>977</v>
      </c>
      <c r="D21" s="193">
        <f>SummData!$AJ$46</f>
        <v>895</v>
      </c>
      <c r="E21" s="193">
        <f>SummData!$AJ$47</f>
        <v>567</v>
      </c>
      <c r="F21" s="193">
        <f>SummData!$AJ$48</f>
        <v>478</v>
      </c>
      <c r="G21" s="193">
        <f>SummData!$AJ$49</f>
        <v>321.37771739339081</v>
      </c>
      <c r="H21" s="193">
        <f>SummData!$AJ$50</f>
        <v>773</v>
      </c>
      <c r="I21" s="193">
        <f>SummData!$AJ$51</f>
        <v>1499.0000000000002</v>
      </c>
      <c r="J21" s="193">
        <f>SummData!$AJ$52</f>
        <v>620</v>
      </c>
      <c r="K21" s="193">
        <f>SummData!$AJ$53</f>
        <v>976.41368640173459</v>
      </c>
      <c r="L21" s="193">
        <f>SummData!$AJ$54</f>
        <v>1608.5</v>
      </c>
      <c r="M21" s="193">
        <f>SummData!$AJ$55</f>
        <v>2707.5683630520762</v>
      </c>
      <c r="N21" s="193">
        <f>SummData!$AJ$56</f>
        <v>1260.5644553474231</v>
      </c>
      <c r="O21" s="193">
        <f>SummData!$AJ$57</f>
        <v>711.61536628317845</v>
      </c>
      <c r="P21" s="193">
        <f>SummData!$AJ$58</f>
        <v>2103.1395070041567</v>
      </c>
      <c r="Q21" s="345">
        <f>SummData!$AJ$58</f>
        <v>2103.1395070041567</v>
      </c>
    </row>
    <row r="22" spans="1:17" ht="11.5" customHeight="1" x14ac:dyDescent="0.35">
      <c r="A22" s="175" t="s">
        <v>988</v>
      </c>
      <c r="B22" s="202" t="s">
        <v>979</v>
      </c>
      <c r="C22" s="203" t="s">
        <v>977</v>
      </c>
      <c r="D22" s="193">
        <f>SummData!$AA$46</f>
        <v>2863</v>
      </c>
      <c r="E22" s="193">
        <f>SummData!$AA$47</f>
        <v>915</v>
      </c>
      <c r="F22" s="193">
        <f>SummData!$AA$48</f>
        <v>997</v>
      </c>
      <c r="G22" s="193">
        <f>SummData!$AA$49</f>
        <v>1150</v>
      </c>
      <c r="H22" s="193">
        <f>SummData!$AA$50</f>
        <v>3495</v>
      </c>
      <c r="I22" s="193">
        <f>SummData!$AA$51</f>
        <v>2573</v>
      </c>
      <c r="J22" s="193">
        <f>SummData!$AA$52</f>
        <v>1151</v>
      </c>
      <c r="K22" s="193">
        <f>SummData!$AA$53</f>
        <v>2638</v>
      </c>
      <c r="L22" s="193">
        <f>SummData!$AA$54</f>
        <v>1659</v>
      </c>
      <c r="M22" s="193">
        <f>SummData!$AA$55</f>
        <v>2065</v>
      </c>
      <c r="N22" s="193">
        <f>SummData!$AA$56</f>
        <v>1056</v>
      </c>
      <c r="O22" s="193">
        <f>SummData!$AA$57</f>
        <v>1391</v>
      </c>
      <c r="P22" s="193">
        <f>SummData!$AA$58</f>
        <v>526</v>
      </c>
      <c r="Q22" s="345">
        <f>SummData!$AA$58</f>
        <v>526</v>
      </c>
    </row>
    <row r="23" spans="1:17" ht="11.5" customHeight="1" x14ac:dyDescent="0.35">
      <c r="A23" s="175" t="s">
        <v>989</v>
      </c>
      <c r="B23" s="202" t="s">
        <v>990</v>
      </c>
      <c r="C23" s="203" t="s">
        <v>977</v>
      </c>
      <c r="D23" s="193">
        <f>SummData!$AC$46</f>
        <v>336</v>
      </c>
      <c r="E23" s="193">
        <f>SummData!$AC$47</f>
        <v>358</v>
      </c>
      <c r="F23" s="193">
        <f>SummData!$AC$48</f>
        <v>305</v>
      </c>
      <c r="G23" s="193">
        <f>SummData!$AC$49</f>
        <v>501</v>
      </c>
      <c r="H23" s="193">
        <f>SummData!$AC$50</f>
        <v>262.13939393939393</v>
      </c>
      <c r="I23" s="193">
        <f>SummData!$AC$51</f>
        <v>377.5212121212121</v>
      </c>
      <c r="J23" s="193">
        <f>SummData!$AC$52</f>
        <v>769.21212121212125</v>
      </c>
      <c r="K23" s="193">
        <f>SummData!$AC$53</f>
        <v>526.30303030303025</v>
      </c>
      <c r="L23" s="193">
        <f>SummData!$AC$54</f>
        <v>401.7815526146963</v>
      </c>
      <c r="M23" s="193">
        <f>SummData!$AC$55</f>
        <v>561.47151003334943</v>
      </c>
      <c r="N23" s="193">
        <f>SummData!$AC$56</f>
        <v>733.06632393379107</v>
      </c>
      <c r="O23" s="193">
        <f>SummData!$AC$57</f>
        <v>859.59495146942299</v>
      </c>
      <c r="P23" s="193">
        <f>SummData!$AC$58</f>
        <v>497</v>
      </c>
      <c r="Q23" s="345">
        <f>SummData!$AC$58</f>
        <v>497</v>
      </c>
    </row>
    <row r="24" spans="1:17" ht="11.5" customHeight="1" x14ac:dyDescent="0.35">
      <c r="A24" s="175" t="s">
        <v>991</v>
      </c>
      <c r="B24" s="202" t="s">
        <v>992</v>
      </c>
      <c r="C24" s="203" t="s">
        <v>977</v>
      </c>
      <c r="D24" s="193">
        <f>SummData!$AF$46</f>
        <v>1632</v>
      </c>
      <c r="E24" s="193">
        <f>SummData!$AF$47</f>
        <v>1615</v>
      </c>
      <c r="F24" s="193">
        <f>SummData!$AF$48</f>
        <v>977</v>
      </c>
      <c r="G24" s="193">
        <f>SummData!$AF$49</f>
        <v>1035</v>
      </c>
      <c r="H24" s="193">
        <f>SummData!$AF$50</f>
        <v>941</v>
      </c>
      <c r="I24" s="193">
        <f>SummData!$AF$51</f>
        <v>935</v>
      </c>
      <c r="J24" s="193">
        <f>SummData!$AF$52</f>
        <v>1370</v>
      </c>
      <c r="K24" s="193">
        <f>SummData!$AF$53</f>
        <v>1370</v>
      </c>
      <c r="L24" s="193">
        <f>SummData!$AF$54</f>
        <v>1103</v>
      </c>
      <c r="M24" s="193">
        <f>SummData!$AF$55</f>
        <v>1156</v>
      </c>
      <c r="N24" s="193">
        <f>SummData!$AF$56</f>
        <v>1176</v>
      </c>
      <c r="O24" s="193">
        <f>SummData!$AF$57</f>
        <v>1430</v>
      </c>
      <c r="P24" s="193">
        <f>SummData!$AF$58</f>
        <v>869</v>
      </c>
      <c r="Q24" s="345">
        <f>SummData!$AF$58</f>
        <v>869</v>
      </c>
    </row>
    <row r="25" spans="1:17" ht="11.5" customHeight="1" x14ac:dyDescent="0.35">
      <c r="A25" s="175" t="s">
        <v>993</v>
      </c>
      <c r="B25" s="202" t="s">
        <v>994</v>
      </c>
      <c r="C25" s="203" t="s">
        <v>977</v>
      </c>
      <c r="D25" s="193">
        <f>SummData!$AH$46</f>
        <v>2591</v>
      </c>
      <c r="E25" s="193">
        <f>SummData!$AH$47</f>
        <v>2489</v>
      </c>
      <c r="F25" s="193">
        <f>SummData!$AH$48</f>
        <v>3001</v>
      </c>
      <c r="G25" s="193">
        <f>SummData!$AH$49</f>
        <v>2073</v>
      </c>
      <c r="H25" s="193">
        <f>SummData!$AH$50</f>
        <v>2495</v>
      </c>
      <c r="I25" s="193">
        <f>SummData!$AH$51</f>
        <v>2582</v>
      </c>
      <c r="J25" s="193">
        <f>SummData!$AH$52</f>
        <v>2762</v>
      </c>
      <c r="K25" s="193">
        <f>SummData!$AH$53</f>
        <v>3503</v>
      </c>
      <c r="L25" s="193">
        <f>SummData!$AH$54</f>
        <v>2162</v>
      </c>
      <c r="M25" s="193">
        <f>SummData!$AH$55</f>
        <v>2919</v>
      </c>
      <c r="N25" s="193">
        <f>SummData!$AH$56</f>
        <v>3485</v>
      </c>
      <c r="O25" s="193">
        <f>SummData!$AH$57</f>
        <v>3846</v>
      </c>
      <c r="P25" s="193">
        <f>SummData!$AH$58</f>
        <v>3848</v>
      </c>
      <c r="Q25" s="345">
        <f>SummData!$AH$58</f>
        <v>3848</v>
      </c>
    </row>
    <row r="26" spans="1:17" ht="11.5" customHeight="1" x14ac:dyDescent="0.35">
      <c r="A26" s="175" t="s">
        <v>995</v>
      </c>
      <c r="B26" s="202" t="s">
        <v>976</v>
      </c>
      <c r="C26" s="202" t="s">
        <v>996</v>
      </c>
      <c r="D26" s="193" t="e">
        <f>SummData!#REF!</f>
        <v>#REF!</v>
      </c>
      <c r="E26" s="193" t="e">
        <f>SummData!#REF!</f>
        <v>#REF!</v>
      </c>
      <c r="F26" s="193" t="e">
        <f>SummData!#REF!</f>
        <v>#REF!</v>
      </c>
      <c r="G26" s="193" t="e">
        <f>SummData!#REF!</f>
        <v>#REF!</v>
      </c>
      <c r="H26" s="193" t="e">
        <f>SummData!#REF!</f>
        <v>#REF!</v>
      </c>
      <c r="I26" s="193" t="e">
        <f>SummData!#REF!</f>
        <v>#REF!</v>
      </c>
      <c r="J26" s="193" t="e">
        <f>SummData!#REF!</f>
        <v>#REF!</v>
      </c>
      <c r="K26" s="193" t="e">
        <f>SummData!#REF!</f>
        <v>#REF!</v>
      </c>
      <c r="L26" s="193" t="e">
        <f>SummData!#REF!</f>
        <v>#REF!</v>
      </c>
      <c r="M26" s="193" t="e">
        <f>SummData!#REF!</f>
        <v>#REF!</v>
      </c>
      <c r="N26" s="193" t="e">
        <f>SummData!#REF!</f>
        <v>#REF!</v>
      </c>
      <c r="O26" s="193" t="e">
        <f>SummData!#REF!</f>
        <v>#REF!</v>
      </c>
      <c r="P26" s="193" t="e">
        <f>SummData!#REF!</f>
        <v>#REF!</v>
      </c>
      <c r="Q26" s="345" t="e">
        <f>SummData!#REF!</f>
        <v>#REF!</v>
      </c>
    </row>
    <row r="27" spans="1:17" ht="11.5" customHeight="1" x14ac:dyDescent="0.35">
      <c r="A27" s="175" t="s">
        <v>997</v>
      </c>
      <c r="B27" s="204" t="s">
        <v>965</v>
      </c>
      <c r="C27" s="203" t="s">
        <v>966</v>
      </c>
      <c r="D27" s="193" t="e">
        <f>SummData!#REF!</f>
        <v>#REF!</v>
      </c>
      <c r="E27" s="193" t="e">
        <f>SummData!#REF!</f>
        <v>#REF!</v>
      </c>
      <c r="F27" s="193" t="e">
        <f>SummData!#REF!</f>
        <v>#REF!</v>
      </c>
      <c r="G27" s="193" t="e">
        <f>SummData!#REF!</f>
        <v>#REF!</v>
      </c>
      <c r="H27" s="193" t="e">
        <f>SummData!#REF!</f>
        <v>#REF!</v>
      </c>
      <c r="I27" s="193" t="e">
        <f>SummData!#REF!</f>
        <v>#REF!</v>
      </c>
      <c r="J27" s="193" t="e">
        <f>SummData!#REF!</f>
        <v>#REF!</v>
      </c>
      <c r="K27" s="193" t="e">
        <f>SummData!#REF!</f>
        <v>#REF!</v>
      </c>
      <c r="L27" s="193" t="e">
        <f>SummData!#REF!</f>
        <v>#REF!</v>
      </c>
      <c r="M27" s="193" t="e">
        <f>SummData!#REF!</f>
        <v>#REF!</v>
      </c>
      <c r="N27" s="193" t="e">
        <f>SummData!#REF!</f>
        <v>#REF!</v>
      </c>
      <c r="O27" s="193" t="e">
        <f>SummData!#REF!</f>
        <v>#REF!</v>
      </c>
      <c r="P27" s="193" t="e">
        <f>SummData!#REF!</f>
        <v>#REF!</v>
      </c>
      <c r="Q27" s="345" t="e">
        <f>SummData!#REF!</f>
        <v>#REF!</v>
      </c>
    </row>
    <row r="28" spans="1:17" ht="11.5" customHeight="1" x14ac:dyDescent="0.35">
      <c r="A28" s="343" t="s">
        <v>998</v>
      </c>
      <c r="B28" s="344"/>
      <c r="C28" s="344"/>
      <c r="D28" s="345"/>
      <c r="E28" s="345"/>
      <c r="F28" s="345"/>
      <c r="G28" s="345"/>
      <c r="H28" s="345"/>
      <c r="I28" s="345"/>
      <c r="J28" s="345"/>
      <c r="K28" s="345"/>
      <c r="L28" s="345"/>
      <c r="M28" s="345"/>
      <c r="N28" s="346"/>
      <c r="O28" s="346"/>
      <c r="P28" s="346"/>
    </row>
    <row r="29" spans="1:17" ht="11.5" customHeight="1" x14ac:dyDescent="0.35">
      <c r="A29" s="175" t="s">
        <v>999</v>
      </c>
      <c r="B29" s="202" t="s">
        <v>1000</v>
      </c>
      <c r="C29" s="204" t="s">
        <v>996</v>
      </c>
      <c r="D29" s="193" t="e">
        <f>SummData!#REF!</f>
        <v>#REF!</v>
      </c>
      <c r="E29" s="193" t="e">
        <f>SummData!#REF!</f>
        <v>#REF!</v>
      </c>
      <c r="F29" s="193" t="e">
        <f>SummData!#REF!</f>
        <v>#REF!</v>
      </c>
      <c r="G29" s="193" t="e">
        <f>SummData!#REF!</f>
        <v>#REF!</v>
      </c>
      <c r="H29" s="193" t="e">
        <f>SummData!#REF!</f>
        <v>#REF!</v>
      </c>
      <c r="I29" s="193" t="e">
        <f>SummData!#REF!</f>
        <v>#REF!</v>
      </c>
      <c r="J29" s="193" t="e">
        <f>SummData!#REF!</f>
        <v>#REF!</v>
      </c>
      <c r="K29" s="193" t="e">
        <f>SummData!#REF!</f>
        <v>#REF!</v>
      </c>
      <c r="L29" s="193" t="e">
        <f>SummData!#REF!</f>
        <v>#REF!</v>
      </c>
      <c r="M29" s="193" t="e">
        <f>SummData!#REF!</f>
        <v>#REF!</v>
      </c>
      <c r="N29" s="193" t="e">
        <f>SummData!#REF!</f>
        <v>#REF!</v>
      </c>
      <c r="O29" s="193" t="e">
        <f>SummData!#REF!</f>
        <v>#REF!</v>
      </c>
      <c r="P29" s="193" t="e">
        <f>SummData!#REF!</f>
        <v>#REF!</v>
      </c>
      <c r="Q29" s="345" t="e">
        <f>SummData!#REF!</f>
        <v>#REF!</v>
      </c>
    </row>
    <row r="30" spans="1:17" ht="11.5" customHeight="1" x14ac:dyDescent="0.35">
      <c r="A30" s="175" t="s">
        <v>1001</v>
      </c>
      <c r="B30" s="202" t="s">
        <v>1000</v>
      </c>
      <c r="C30" s="202" t="s">
        <v>1002</v>
      </c>
      <c r="D30" s="193" t="e">
        <f>SummData!#REF!</f>
        <v>#REF!</v>
      </c>
      <c r="E30" s="193" t="e">
        <f>SummData!#REF!</f>
        <v>#REF!</v>
      </c>
      <c r="F30" s="193" t="e">
        <f>SummData!#REF!</f>
        <v>#REF!</v>
      </c>
      <c r="G30" s="193" t="e">
        <f>SummData!#REF!</f>
        <v>#REF!</v>
      </c>
      <c r="H30" s="193" t="e">
        <f>SummData!#REF!</f>
        <v>#REF!</v>
      </c>
      <c r="I30" s="193" t="e">
        <f>SummData!#REF!</f>
        <v>#REF!</v>
      </c>
      <c r="J30" s="193" t="e">
        <f>SummData!#REF!</f>
        <v>#REF!</v>
      </c>
      <c r="K30" s="193" t="e">
        <f>SummData!#REF!</f>
        <v>#REF!</v>
      </c>
      <c r="L30" s="193" t="e">
        <f>SummData!#REF!</f>
        <v>#REF!</v>
      </c>
      <c r="M30" s="193" t="e">
        <f>SummData!#REF!</f>
        <v>#REF!</v>
      </c>
      <c r="N30" s="193" t="e">
        <f>SummData!#REF!</f>
        <v>#REF!</v>
      </c>
      <c r="O30" s="193" t="e">
        <f>SummData!#REF!</f>
        <v>#REF!</v>
      </c>
      <c r="P30" s="193" t="e">
        <f>SummData!#REF!</f>
        <v>#REF!</v>
      </c>
      <c r="Q30" s="345" t="e">
        <f>SummData!#REF!</f>
        <v>#REF!</v>
      </c>
    </row>
    <row r="31" spans="1:17" ht="11.5" customHeight="1" x14ac:dyDescent="0.35">
      <c r="A31" s="175" t="s">
        <v>1003</v>
      </c>
      <c r="B31" s="202" t="s">
        <v>1004</v>
      </c>
      <c r="C31" s="202" t="s">
        <v>1005</v>
      </c>
      <c r="D31" s="193" t="e">
        <f>SummData!#REF!</f>
        <v>#REF!</v>
      </c>
      <c r="E31" s="193" t="e">
        <f>SummData!#REF!</f>
        <v>#REF!</v>
      </c>
      <c r="F31" s="193" t="e">
        <f>SummData!#REF!</f>
        <v>#REF!</v>
      </c>
      <c r="G31" s="193" t="e">
        <f>SummData!#REF!</f>
        <v>#REF!</v>
      </c>
      <c r="H31" s="193" t="e">
        <f>SummData!#REF!</f>
        <v>#REF!</v>
      </c>
      <c r="I31" s="193" t="e">
        <f>SummData!#REF!</f>
        <v>#REF!</v>
      </c>
      <c r="J31" s="193" t="e">
        <f>SummData!#REF!</f>
        <v>#REF!</v>
      </c>
      <c r="K31" s="193" t="e">
        <f>SummData!#REF!</f>
        <v>#REF!</v>
      </c>
      <c r="L31" s="193" t="e">
        <f>SummData!#REF!</f>
        <v>#REF!</v>
      </c>
      <c r="M31" s="193" t="e">
        <f>SummData!#REF!</f>
        <v>#REF!</v>
      </c>
      <c r="N31" s="193" t="e">
        <f>SummData!#REF!</f>
        <v>#REF!</v>
      </c>
      <c r="O31" s="193" t="e">
        <f>SummData!#REF!</f>
        <v>#REF!</v>
      </c>
      <c r="P31" s="193" t="e">
        <f>SummData!#REF!</f>
        <v>#REF!</v>
      </c>
      <c r="Q31" s="345" t="e">
        <f>SummData!#REF!</f>
        <v>#REF!</v>
      </c>
    </row>
    <row r="32" spans="1:17" ht="11.5" customHeight="1" x14ac:dyDescent="0.35">
      <c r="A32" s="175" t="s">
        <v>1006</v>
      </c>
      <c r="B32" s="202" t="s">
        <v>1004</v>
      </c>
      <c r="C32" s="202" t="s">
        <v>1007</v>
      </c>
      <c r="D32" s="193" t="e">
        <f>SummData!#REF!</f>
        <v>#REF!</v>
      </c>
      <c r="E32" s="193" t="e">
        <f>SummData!#REF!</f>
        <v>#REF!</v>
      </c>
      <c r="F32" s="193" t="e">
        <f>SummData!#REF!</f>
        <v>#REF!</v>
      </c>
      <c r="G32" s="193" t="e">
        <f>SummData!#REF!</f>
        <v>#REF!</v>
      </c>
      <c r="H32" s="193" t="e">
        <f>SummData!#REF!</f>
        <v>#REF!</v>
      </c>
      <c r="I32" s="193" t="e">
        <f>SummData!#REF!</f>
        <v>#REF!</v>
      </c>
      <c r="J32" s="193" t="e">
        <f>SummData!#REF!</f>
        <v>#REF!</v>
      </c>
      <c r="K32" s="193" t="e">
        <f>SummData!#REF!</f>
        <v>#REF!</v>
      </c>
      <c r="L32" s="193" t="e">
        <f>SummData!#REF!</f>
        <v>#REF!</v>
      </c>
      <c r="M32" s="193" t="e">
        <f>SummData!#REF!</f>
        <v>#REF!</v>
      </c>
      <c r="N32" s="193" t="e">
        <f>SummData!#REF!</f>
        <v>#REF!</v>
      </c>
      <c r="O32" s="193" t="e">
        <f>SummData!#REF!</f>
        <v>#REF!</v>
      </c>
      <c r="P32" s="193" t="e">
        <f>SummData!#REF!</f>
        <v>#REF!</v>
      </c>
      <c r="Q32" s="345" t="e">
        <f>SummData!#REF!</f>
        <v>#REF!</v>
      </c>
    </row>
    <row r="33" spans="1:19" ht="11.5" customHeight="1" x14ac:dyDescent="0.35">
      <c r="A33" s="175" t="s">
        <v>999</v>
      </c>
      <c r="B33" s="202" t="s">
        <v>1000</v>
      </c>
      <c r="C33" s="204" t="s">
        <v>996</v>
      </c>
      <c r="D33" s="193" t="e">
        <f>SummData!#REF!</f>
        <v>#REF!</v>
      </c>
      <c r="E33" s="193" t="e">
        <f>SummData!#REF!</f>
        <v>#REF!</v>
      </c>
      <c r="F33" s="193" t="e">
        <f>SummData!#REF!</f>
        <v>#REF!</v>
      </c>
      <c r="G33" s="193" t="e">
        <f>SummData!#REF!</f>
        <v>#REF!</v>
      </c>
      <c r="H33" s="193" t="e">
        <f>SummData!#REF!</f>
        <v>#REF!</v>
      </c>
      <c r="I33" s="193" t="e">
        <f>SummData!#REF!</f>
        <v>#REF!</v>
      </c>
      <c r="J33" s="193" t="e">
        <f>SummData!#REF!</f>
        <v>#REF!</v>
      </c>
      <c r="K33" s="193" t="e">
        <f>SummData!#REF!</f>
        <v>#REF!</v>
      </c>
      <c r="L33" s="193" t="e">
        <f>SummData!#REF!</f>
        <v>#REF!</v>
      </c>
      <c r="M33" s="193" t="e">
        <f>SummData!#REF!</f>
        <v>#REF!</v>
      </c>
      <c r="N33" s="193" t="e">
        <f>SummData!#REF!</f>
        <v>#REF!</v>
      </c>
      <c r="O33" s="193" t="e">
        <f>SummData!#REF!</f>
        <v>#REF!</v>
      </c>
      <c r="P33" s="193" t="e">
        <f>SummData!#REF!</f>
        <v>#REF!</v>
      </c>
      <c r="Q33" s="345" t="e">
        <f>SummData!#REF!</f>
        <v>#REF!</v>
      </c>
    </row>
    <row r="34" spans="1:19" ht="11.5" customHeight="1" x14ac:dyDescent="0.35">
      <c r="A34" s="175" t="s">
        <v>1008</v>
      </c>
      <c r="B34" s="202" t="s">
        <v>1009</v>
      </c>
      <c r="C34" s="202" t="s">
        <v>1010</v>
      </c>
      <c r="D34" s="193" t="e">
        <f>SummData!#REF!</f>
        <v>#REF!</v>
      </c>
      <c r="E34" s="193" t="e">
        <f>SummData!#REF!</f>
        <v>#REF!</v>
      </c>
      <c r="F34" s="193" t="e">
        <f>SummData!#REF!</f>
        <v>#REF!</v>
      </c>
      <c r="G34" s="193" t="e">
        <f>SummData!#REF!</f>
        <v>#REF!</v>
      </c>
      <c r="H34" s="193" t="e">
        <f>SummData!#REF!</f>
        <v>#REF!</v>
      </c>
      <c r="I34" s="193" t="e">
        <f>SummData!#REF!</f>
        <v>#REF!</v>
      </c>
      <c r="J34" s="193" t="e">
        <f>SummData!#REF!</f>
        <v>#REF!</v>
      </c>
      <c r="K34" s="193" t="e">
        <f>SummData!#REF!</f>
        <v>#REF!</v>
      </c>
      <c r="L34" s="193" t="e">
        <f>SummData!#REF!</f>
        <v>#REF!</v>
      </c>
      <c r="M34" s="193" t="e">
        <f>SummData!#REF!</f>
        <v>#REF!</v>
      </c>
      <c r="N34" s="193" t="e">
        <f>SummData!#REF!</f>
        <v>#REF!</v>
      </c>
      <c r="O34" s="193" t="e">
        <f>SummData!#REF!</f>
        <v>#REF!</v>
      </c>
      <c r="P34" s="193" t="e">
        <f>SummData!#REF!</f>
        <v>#REF!</v>
      </c>
      <c r="Q34" s="345" t="e">
        <f>SummData!#REF!</f>
        <v>#REF!</v>
      </c>
    </row>
    <row r="35" spans="1:19" ht="11.5" customHeight="1" x14ac:dyDescent="0.35">
      <c r="A35" s="175" t="s">
        <v>1011</v>
      </c>
      <c r="B35" s="202" t="s">
        <v>1012</v>
      </c>
      <c r="C35" s="203" t="s">
        <v>1013</v>
      </c>
      <c r="D35" s="193" t="e">
        <f>SummData!#REF!</f>
        <v>#REF!</v>
      </c>
      <c r="E35" s="193" t="e">
        <f>SummData!#REF!</f>
        <v>#REF!</v>
      </c>
      <c r="F35" s="193" t="e">
        <f>SummData!#REF!</f>
        <v>#REF!</v>
      </c>
      <c r="G35" s="193" t="e">
        <f>SummData!#REF!</f>
        <v>#REF!</v>
      </c>
      <c r="H35" s="193" t="e">
        <f>SummData!#REF!</f>
        <v>#REF!</v>
      </c>
      <c r="I35" s="193" t="e">
        <f>SummData!#REF!</f>
        <v>#REF!</v>
      </c>
      <c r="J35" s="193" t="e">
        <f>SummData!#REF!</f>
        <v>#REF!</v>
      </c>
      <c r="K35" s="193" t="e">
        <f>SummData!#REF!</f>
        <v>#REF!</v>
      </c>
      <c r="L35" s="193" t="e">
        <f>SummData!#REF!</f>
        <v>#REF!</v>
      </c>
      <c r="M35" s="193" t="e">
        <f>SummData!#REF!</f>
        <v>#REF!</v>
      </c>
      <c r="N35" s="193" t="e">
        <f>SummData!#REF!</f>
        <v>#REF!</v>
      </c>
      <c r="O35" s="193" t="e">
        <f>SummData!#REF!</f>
        <v>#REF!</v>
      </c>
      <c r="P35" s="193" t="e">
        <f>SummData!#REF!</f>
        <v>#REF!</v>
      </c>
      <c r="Q35" s="345" t="e">
        <f>SummData!#REF!</f>
        <v>#REF!</v>
      </c>
    </row>
    <row r="36" spans="1:19" ht="11.5" customHeight="1" x14ac:dyDescent="0.35">
      <c r="A36" s="175" t="s">
        <v>1014</v>
      </c>
      <c r="B36" s="202" t="s">
        <v>1015</v>
      </c>
      <c r="C36" s="202" t="s">
        <v>1016</v>
      </c>
      <c r="D36" s="193" t="e">
        <f>SummData!#REF!</f>
        <v>#REF!</v>
      </c>
      <c r="E36" s="193" t="e">
        <f>SummData!#REF!</f>
        <v>#REF!</v>
      </c>
      <c r="F36" s="193" t="e">
        <f>SummData!#REF!</f>
        <v>#REF!</v>
      </c>
      <c r="G36" s="193" t="e">
        <f>SummData!#REF!</f>
        <v>#REF!</v>
      </c>
      <c r="H36" s="193" t="e">
        <f>SummData!#REF!</f>
        <v>#REF!</v>
      </c>
      <c r="I36" s="193" t="e">
        <f>SummData!#REF!</f>
        <v>#REF!</v>
      </c>
      <c r="J36" s="193" t="e">
        <f>SummData!#REF!</f>
        <v>#REF!</v>
      </c>
      <c r="K36" s="193" t="e">
        <f>SummData!#REF!</f>
        <v>#REF!</v>
      </c>
      <c r="L36" s="193" t="e">
        <f>SummData!#REF!</f>
        <v>#REF!</v>
      </c>
      <c r="M36" s="193" t="e">
        <f>SummData!#REF!</f>
        <v>#REF!</v>
      </c>
      <c r="N36" s="193" t="e">
        <f>SummData!#REF!</f>
        <v>#REF!</v>
      </c>
      <c r="O36" s="193" t="e">
        <f>SummData!#REF!</f>
        <v>#REF!</v>
      </c>
      <c r="P36" s="193" t="e">
        <f>SummData!#REF!</f>
        <v>#REF!</v>
      </c>
      <c r="Q36" s="345" t="e">
        <f>SummData!#REF!</f>
        <v>#REF!</v>
      </c>
    </row>
    <row r="37" spans="1:19" ht="11.5" customHeight="1" x14ac:dyDescent="0.35">
      <c r="A37" s="175" t="s">
        <v>1017</v>
      </c>
      <c r="B37" s="202" t="s">
        <v>1018</v>
      </c>
      <c r="C37" s="202" t="s">
        <v>1019</v>
      </c>
      <c r="D37" s="193" t="e">
        <f>SummData!#REF!</f>
        <v>#REF!</v>
      </c>
      <c r="E37" s="193" t="e">
        <f>SummData!#REF!</f>
        <v>#REF!</v>
      </c>
      <c r="F37" s="193" t="e">
        <f>SummData!#REF!</f>
        <v>#REF!</v>
      </c>
      <c r="G37" s="193" t="e">
        <f>SummData!#REF!</f>
        <v>#REF!</v>
      </c>
      <c r="H37" s="193" t="e">
        <f>SummData!#REF!</f>
        <v>#REF!</v>
      </c>
      <c r="I37" s="193" t="e">
        <f>SummData!#REF!</f>
        <v>#REF!</v>
      </c>
      <c r="J37" s="193" t="e">
        <f>SummData!#REF!</f>
        <v>#REF!</v>
      </c>
      <c r="K37" s="193" t="e">
        <f>SummData!#REF!</f>
        <v>#REF!</v>
      </c>
      <c r="L37" s="193" t="e">
        <f>SummData!#REF!</f>
        <v>#REF!</v>
      </c>
      <c r="M37" s="193" t="e">
        <f>SummData!#REF!</f>
        <v>#REF!</v>
      </c>
      <c r="N37" s="193" t="e">
        <f>SummData!#REF!</f>
        <v>#REF!</v>
      </c>
      <c r="O37" s="193" t="e">
        <f>SummData!#REF!</f>
        <v>#REF!</v>
      </c>
      <c r="P37" s="193" t="e">
        <f>SummData!#REF!</f>
        <v>#REF!</v>
      </c>
      <c r="Q37" s="345" t="e">
        <f>SummData!#REF!</f>
        <v>#REF!</v>
      </c>
    </row>
    <row r="38" spans="1:19" ht="11.5" customHeight="1" x14ac:dyDescent="0.35">
      <c r="A38" s="175" t="s">
        <v>1020</v>
      </c>
      <c r="B38" s="202" t="s">
        <v>1021</v>
      </c>
      <c r="C38" s="202" t="s">
        <v>1022</v>
      </c>
      <c r="D38" s="193" t="e">
        <f>SummData!#REF!</f>
        <v>#REF!</v>
      </c>
      <c r="E38" s="193" t="e">
        <f>SummData!#REF!</f>
        <v>#REF!</v>
      </c>
      <c r="F38" s="193" t="e">
        <f>SummData!#REF!</f>
        <v>#REF!</v>
      </c>
      <c r="G38" s="193" t="e">
        <f>SummData!#REF!</f>
        <v>#REF!</v>
      </c>
      <c r="H38" s="193" t="e">
        <f>SummData!#REF!</f>
        <v>#REF!</v>
      </c>
      <c r="I38" s="193" t="e">
        <f>SummData!#REF!</f>
        <v>#REF!</v>
      </c>
      <c r="J38" s="193" t="e">
        <f>SummData!#REF!</f>
        <v>#REF!</v>
      </c>
      <c r="K38" s="193" t="e">
        <f>SummData!#REF!</f>
        <v>#REF!</v>
      </c>
      <c r="L38" s="193" t="e">
        <f>SummData!#REF!</f>
        <v>#REF!</v>
      </c>
      <c r="M38" s="193" t="e">
        <f>SummData!#REF!</f>
        <v>#REF!</v>
      </c>
      <c r="N38" s="193" t="e">
        <f>SummData!#REF!</f>
        <v>#REF!</v>
      </c>
      <c r="O38" s="193" t="e">
        <f>SummData!#REF!</f>
        <v>#REF!</v>
      </c>
      <c r="P38" s="193" t="e">
        <f>SummData!#REF!</f>
        <v>#REF!</v>
      </c>
      <c r="Q38" s="345" t="e">
        <f>SummData!#REF!</f>
        <v>#REF!</v>
      </c>
    </row>
    <row r="39" spans="1:19" ht="11.5" customHeight="1" x14ac:dyDescent="0.35">
      <c r="A39" s="175" t="s">
        <v>1023</v>
      </c>
      <c r="B39" s="202" t="s">
        <v>1024</v>
      </c>
      <c r="C39" s="202" t="s">
        <v>1025</v>
      </c>
      <c r="D39" s="193" t="e">
        <f>SummData!#REF!</f>
        <v>#REF!</v>
      </c>
      <c r="E39" s="193" t="e">
        <f>SummData!#REF!</f>
        <v>#REF!</v>
      </c>
      <c r="F39" s="193" t="e">
        <f>SummData!#REF!</f>
        <v>#REF!</v>
      </c>
      <c r="G39" s="193" t="e">
        <f>SummData!#REF!</f>
        <v>#REF!</v>
      </c>
      <c r="H39" s="193" t="e">
        <f>SummData!#REF!</f>
        <v>#REF!</v>
      </c>
      <c r="I39" s="193" t="e">
        <f>SummData!#REF!</f>
        <v>#REF!</v>
      </c>
      <c r="J39" s="193" t="e">
        <f>SummData!#REF!</f>
        <v>#REF!</v>
      </c>
      <c r="K39" s="193" t="e">
        <f>SummData!#REF!</f>
        <v>#REF!</v>
      </c>
      <c r="L39" s="193" t="e">
        <f>SummData!#REF!</f>
        <v>#REF!</v>
      </c>
      <c r="M39" s="193" t="e">
        <f>SummData!#REF!</f>
        <v>#REF!</v>
      </c>
      <c r="N39" s="193" t="e">
        <f>SummData!#REF!</f>
        <v>#REF!</v>
      </c>
      <c r="O39" s="193" t="e">
        <f>SummData!#REF!</f>
        <v>#REF!</v>
      </c>
      <c r="P39" s="193" t="e">
        <f>SummData!#REF!</f>
        <v>#REF!</v>
      </c>
      <c r="Q39" s="345" t="e">
        <f>SummData!#REF!</f>
        <v>#REF!</v>
      </c>
    </row>
    <row r="40" spans="1:19" ht="11.5" customHeight="1" x14ac:dyDescent="0.35">
      <c r="A40" s="175" t="s">
        <v>1026</v>
      </c>
      <c r="B40" s="202" t="s">
        <v>1024</v>
      </c>
      <c r="C40" s="202" t="s">
        <v>1027</v>
      </c>
      <c r="D40" s="193" t="e">
        <f>SummData!#REF!</f>
        <v>#REF!</v>
      </c>
      <c r="E40" s="193" t="e">
        <f>SummData!#REF!</f>
        <v>#REF!</v>
      </c>
      <c r="F40" s="193" t="e">
        <f>SummData!#REF!</f>
        <v>#REF!</v>
      </c>
      <c r="G40" s="193" t="e">
        <f>SummData!#REF!</f>
        <v>#REF!</v>
      </c>
      <c r="H40" s="193" t="e">
        <f>SummData!#REF!</f>
        <v>#REF!</v>
      </c>
      <c r="I40" s="193" t="e">
        <f>SummData!#REF!</f>
        <v>#REF!</v>
      </c>
      <c r="J40" s="193" t="e">
        <f>SummData!#REF!</f>
        <v>#REF!</v>
      </c>
      <c r="K40" s="193" t="e">
        <f>SummData!#REF!</f>
        <v>#REF!</v>
      </c>
      <c r="L40" s="193" t="e">
        <f>SummData!#REF!</f>
        <v>#REF!</v>
      </c>
      <c r="M40" s="193" t="e">
        <f>SummData!#REF!</f>
        <v>#REF!</v>
      </c>
      <c r="N40" s="193" t="e">
        <f>SummData!#REF!</f>
        <v>#REF!</v>
      </c>
      <c r="O40" s="193" t="e">
        <f>SummData!#REF!</f>
        <v>#REF!</v>
      </c>
      <c r="P40" s="193" t="e">
        <f>SummData!#REF!</f>
        <v>#REF!</v>
      </c>
      <c r="Q40" s="345" t="e">
        <f>SummData!#REF!</f>
        <v>#REF!</v>
      </c>
    </row>
    <row r="42" spans="1:19" ht="14.5" customHeight="1" x14ac:dyDescent="0.35">
      <c r="A42" s="1082" t="s">
        <v>1028</v>
      </c>
      <c r="B42" s="1082"/>
      <c r="C42" s="1082"/>
      <c r="D42" s="1082"/>
      <c r="E42" s="1082"/>
      <c r="F42" s="1082"/>
      <c r="G42" s="1082"/>
      <c r="H42" s="1082"/>
      <c r="I42" s="1082"/>
      <c r="J42" s="1082"/>
      <c r="K42" s="1082"/>
      <c r="L42" s="1082"/>
      <c r="M42" s="233"/>
      <c r="N42" s="234"/>
      <c r="O42" s="234"/>
      <c r="P42" s="197"/>
      <c r="Q42" s="349"/>
      <c r="R42" s="197"/>
      <c r="S42" s="197"/>
    </row>
    <row r="43" spans="1:19" ht="11.5" customHeight="1" x14ac:dyDescent="0.35">
      <c r="A43" s="194"/>
      <c r="B43" s="186" t="s">
        <v>949</v>
      </c>
      <c r="C43" s="186" t="s">
        <v>1029</v>
      </c>
      <c r="D43" s="186">
        <v>2006</v>
      </c>
      <c r="E43" s="186">
        <v>2007</v>
      </c>
      <c r="F43" s="186">
        <v>2008</v>
      </c>
      <c r="G43" s="186">
        <v>2009</v>
      </c>
      <c r="H43" s="186">
        <v>2010</v>
      </c>
      <c r="I43" s="186">
        <v>2011</v>
      </c>
      <c r="J43" s="186">
        <v>2012</v>
      </c>
      <c r="K43" s="186">
        <v>2013</v>
      </c>
      <c r="L43" s="186">
        <v>2014</v>
      </c>
      <c r="M43" s="186">
        <v>2015</v>
      </c>
      <c r="N43" s="186">
        <v>2016</v>
      </c>
      <c r="O43" s="186">
        <v>2017</v>
      </c>
      <c r="P43" s="186">
        <v>2018</v>
      </c>
      <c r="Q43" s="348">
        <v>2018</v>
      </c>
    </row>
    <row r="44" spans="1:19" ht="11.5" customHeight="1" x14ac:dyDescent="0.35">
      <c r="A44" s="192" t="s">
        <v>1030</v>
      </c>
      <c r="B44" s="193"/>
      <c r="C44" s="193"/>
      <c r="D44" s="193"/>
      <c r="E44" s="193"/>
      <c r="F44" s="193"/>
      <c r="G44" s="193"/>
      <c r="H44" s="193"/>
      <c r="I44" s="193"/>
      <c r="J44" s="193"/>
      <c r="K44" s="193"/>
      <c r="L44" s="193"/>
      <c r="M44" s="193"/>
    </row>
    <row r="45" spans="1:19" ht="11.5" customHeight="1" x14ac:dyDescent="0.35">
      <c r="A45" s="175" t="s">
        <v>1031</v>
      </c>
      <c r="B45" s="202" t="s">
        <v>1032</v>
      </c>
      <c r="C45" s="202" t="s">
        <v>1033</v>
      </c>
      <c r="D45" s="193">
        <f>SummData!$AK$46</f>
        <v>4387.5563168734152</v>
      </c>
      <c r="E45" s="193">
        <f>SummData!$AK$47</f>
        <v>2127.1795510245124</v>
      </c>
      <c r="F45" s="193">
        <f>SummData!$AK$48</f>
        <v>1899.0050638081557</v>
      </c>
      <c r="G45" s="193">
        <f>SummData!$AK$49</f>
        <v>4387.6815606160544</v>
      </c>
      <c r="H45" s="193">
        <f>SummData!$AK$50</f>
        <v>2913.0342714089056</v>
      </c>
      <c r="I45" s="193">
        <f>SummData!$AK$51</f>
        <v>4123.3813082441593</v>
      </c>
      <c r="J45" s="193">
        <f>SummData!$AK$52</f>
        <v>4254.295792781646</v>
      </c>
      <c r="K45" s="193">
        <f>SummData!$AK$53</f>
        <v>6394.1299650840301</v>
      </c>
      <c r="L45" s="193">
        <f>SummData!$AK$54</f>
        <v>6933.7834672998015</v>
      </c>
      <c r="M45" s="193">
        <f>SummData!$AK$55</f>
        <v>7338.2322677785451</v>
      </c>
      <c r="N45" s="193">
        <f>SummData!$AK$56</f>
        <v>4469.5575972410497</v>
      </c>
      <c r="O45" s="193">
        <f>SummData!$AK$57</f>
        <v>4976.0693530949029</v>
      </c>
      <c r="P45" s="193">
        <f>SummData!$AK$58</f>
        <v>10272.240166902615</v>
      </c>
      <c r="Q45" s="345">
        <f>SummData!$AK$58</f>
        <v>10272.240166902615</v>
      </c>
    </row>
    <row r="46" spans="1:19" ht="11.5" customHeight="1" x14ac:dyDescent="0.35">
      <c r="A46" s="175" t="s">
        <v>1034</v>
      </c>
      <c r="B46" s="202" t="s">
        <v>1035</v>
      </c>
      <c r="C46" s="189" t="s">
        <v>1036</v>
      </c>
      <c r="D46" s="193">
        <f>SummData!$AL$46</f>
        <v>1209.0000199999999</v>
      </c>
      <c r="E46" s="193">
        <f>SummData!$AL$47</f>
        <v>531.00001999999995</v>
      </c>
      <c r="F46" s="193">
        <f>SummData!$AL$48</f>
        <v>1134.0000199999999</v>
      </c>
      <c r="G46" s="193">
        <f>SummData!$AL$49</f>
        <v>1067.0000199999999</v>
      </c>
      <c r="H46" s="193">
        <f>SummData!$AL$50</f>
        <v>1214.0000199999999</v>
      </c>
      <c r="I46" s="193">
        <f>SummData!$AL$51</f>
        <v>1321.0000199999999</v>
      </c>
      <c r="J46" s="193">
        <f>SummData!$AL$52</f>
        <v>1533.0000199999999</v>
      </c>
      <c r="K46" s="200" t="str">
        <f>SummData!$AL$53</f>
        <v>NA</v>
      </c>
      <c r="L46" s="200" t="str">
        <f>SummData!$AL$54</f>
        <v>NA</v>
      </c>
      <c r="M46" s="200" t="str">
        <f>SummData!$AL$55</f>
        <v>NA</v>
      </c>
      <c r="N46" s="200" t="str">
        <f>SummData!$AL$56</f>
        <v>NA</v>
      </c>
      <c r="O46" s="200" t="str">
        <f>SummData!$AL$57</f>
        <v>NA</v>
      </c>
      <c r="P46" s="200" t="str">
        <f>SummData!$AL$58</f>
        <v>NA</v>
      </c>
      <c r="Q46" s="345" t="str">
        <f>SummData!$AL$58</f>
        <v>NA</v>
      </c>
    </row>
    <row r="47" spans="1:19" ht="11.5" customHeight="1" x14ac:dyDescent="0.35">
      <c r="A47" s="175" t="s">
        <v>1037</v>
      </c>
      <c r="B47" s="202" t="s">
        <v>1035</v>
      </c>
      <c r="C47" s="189" t="s">
        <v>1036</v>
      </c>
      <c r="D47" s="193">
        <f>SummData!$AM$46</f>
        <v>39848.530421452604</v>
      </c>
      <c r="E47" s="193">
        <f>SummData!$AM$47</f>
        <v>32428.939311670783</v>
      </c>
      <c r="F47" s="193">
        <f>SummData!$AM$48</f>
        <v>33438.294510251202</v>
      </c>
      <c r="G47" s="193">
        <f>SummData!$AM$49</f>
        <v>38056.795259469414</v>
      </c>
      <c r="H47" s="193">
        <f>SummData!$AM$50</f>
        <v>37805.708580903061</v>
      </c>
      <c r="I47" s="193">
        <f>SummData!$AM$51</f>
        <v>62937.686113479489</v>
      </c>
      <c r="J47" s="193">
        <f>SummData!$AM$52</f>
        <v>85610.157666452826</v>
      </c>
      <c r="K47" s="200">
        <f>SummData!$AM$53</f>
        <v>71784.982441663189</v>
      </c>
      <c r="L47" s="200">
        <f>SummData!$AM$54</f>
        <v>25174.105781066221</v>
      </c>
      <c r="M47" s="200">
        <f>SummData!$AM$55</f>
        <v>32943.508885769945</v>
      </c>
      <c r="N47" s="200">
        <f>SummData!$AM$56</f>
        <v>66217.262575186352</v>
      </c>
      <c r="O47" s="200">
        <f>SummData!$AM$57</f>
        <v>100978.91832752284</v>
      </c>
      <c r="P47" s="200">
        <f>SummData!$AM$58</f>
        <v>72511.290809707862</v>
      </c>
      <c r="Q47" s="345">
        <f>SummData!$AM$58</f>
        <v>72511.290809707862</v>
      </c>
    </row>
    <row r="48" spans="1:19" ht="11.5" customHeight="1" x14ac:dyDescent="0.35">
      <c r="A48" s="175" t="s">
        <v>1038</v>
      </c>
      <c r="B48" s="202" t="s">
        <v>1039</v>
      </c>
      <c r="C48" s="202" t="s">
        <v>977</v>
      </c>
      <c r="D48" s="193">
        <f>SummData!$AN$46</f>
        <v>31945.104541688725</v>
      </c>
      <c r="E48" s="193">
        <f>SummData!$AN$47</f>
        <v>26554.205967432121</v>
      </c>
      <c r="F48" s="193">
        <f>SummData!$AN$48</f>
        <v>29127.532959928983</v>
      </c>
      <c r="G48" s="193">
        <f>SummData!$AN$49</f>
        <v>20913.670868282523</v>
      </c>
      <c r="H48" s="193">
        <f>SummData!$AN$50</f>
        <v>36269.386911238245</v>
      </c>
      <c r="I48" s="193">
        <f>SummData!$AN$51</f>
        <v>33536.239705867207</v>
      </c>
      <c r="J48" s="193">
        <f>SummData!$AN$52</f>
        <v>33726.792419606565</v>
      </c>
      <c r="K48" s="200">
        <f>SummData!$AN$53</f>
        <v>32901.782064169609</v>
      </c>
      <c r="L48" s="200">
        <f>SummData!$AN$54</f>
        <v>25674.654779314878</v>
      </c>
      <c r="M48" s="200">
        <f>SummData!$AN$55</f>
        <v>18785.761469134632</v>
      </c>
      <c r="N48" s="200">
        <f>SummData!$AN$56</f>
        <v>15911.194160713078</v>
      </c>
      <c r="O48" s="200">
        <f>SummData!$AN$57</f>
        <v>25658.528520235395</v>
      </c>
      <c r="P48" s="200">
        <f>SummData!$AN$58</f>
        <v>19474.09892379793</v>
      </c>
      <c r="Q48" s="345">
        <f>SummData!$AN$58</f>
        <v>19474.09892379793</v>
      </c>
    </row>
    <row r="49" spans="1:17" ht="11.5" customHeight="1" x14ac:dyDescent="0.35">
      <c r="A49" s="175" t="s">
        <v>1040</v>
      </c>
      <c r="B49" s="202" t="s">
        <v>1032</v>
      </c>
      <c r="C49" s="202" t="s">
        <v>1041</v>
      </c>
      <c r="D49" s="193">
        <f>SummData!$AO$46</f>
        <v>22862.692437150126</v>
      </c>
      <c r="E49" s="193">
        <f>SummData!$AO$47</f>
        <v>13362.690611281261</v>
      </c>
      <c r="F49" s="193">
        <f>SummData!$AO$48</f>
        <v>15185.959053733563</v>
      </c>
      <c r="G49" s="193">
        <f>SummData!$AO$49</f>
        <v>12254.526215857031</v>
      </c>
      <c r="H49" s="193">
        <f>SummData!$AO$50</f>
        <v>9777.8116750606769</v>
      </c>
      <c r="I49" s="193">
        <f>SummData!$AO$51</f>
        <v>9310.5061778614254</v>
      </c>
      <c r="J49" s="193">
        <f>SummData!$AO$52</f>
        <v>15852.172378454256</v>
      </c>
      <c r="K49" s="200">
        <f>SummData!$AO$53</f>
        <v>13057.274822472744</v>
      </c>
      <c r="L49" s="200">
        <f>SummData!$AO$54</f>
        <v>12149.532586064621</v>
      </c>
      <c r="M49" s="200">
        <f>SummData!$AO$55</f>
        <v>14854.244969007657</v>
      </c>
      <c r="N49" s="200">
        <f>SummData!$AO$56</f>
        <v>21105.195215780768</v>
      </c>
      <c r="O49" s="200">
        <f>SummData!$AO$57</f>
        <v>13768.942751360542</v>
      </c>
      <c r="P49" s="200">
        <f>SummData!$AO$58</f>
        <v>12247.013045122367</v>
      </c>
      <c r="Q49" s="345">
        <f>SummData!$AO$58</f>
        <v>12247.013045122367</v>
      </c>
    </row>
    <row r="50" spans="1:17" ht="11.5" customHeight="1" x14ac:dyDescent="0.35">
      <c r="A50" s="175" t="s">
        <v>1042</v>
      </c>
      <c r="B50" s="202" t="s">
        <v>1039</v>
      </c>
      <c r="C50" s="202" t="s">
        <v>1041</v>
      </c>
      <c r="D50" s="193">
        <f>SummData!$AP$46</f>
        <v>9678</v>
      </c>
      <c r="E50" s="193">
        <f>SummData!$AP$47</f>
        <v>12975</v>
      </c>
      <c r="F50" s="193">
        <f>SummData!$AP$48</f>
        <v>9410</v>
      </c>
      <c r="G50" s="193">
        <f>SummData!$AP$49</f>
        <v>7388</v>
      </c>
      <c r="H50" s="193">
        <f>SummData!$AP$50</f>
        <v>8678</v>
      </c>
      <c r="I50" s="193">
        <f>SummData!$AP$51</f>
        <v>8016</v>
      </c>
      <c r="J50" s="193">
        <f>SummData!$AP$52</f>
        <v>10653</v>
      </c>
      <c r="K50" s="200">
        <f>SummData!$AP$53</f>
        <v>13693</v>
      </c>
      <c r="L50" s="200">
        <f>SummData!$AP$54</f>
        <v>8452</v>
      </c>
      <c r="M50" s="200">
        <f>SummData!$AP$55</f>
        <v>10984</v>
      </c>
      <c r="N50" s="200">
        <f>SummData!$AP$56</f>
        <v>15072</v>
      </c>
      <c r="O50" s="200">
        <f>SummData!$AP$57</f>
        <v>21459</v>
      </c>
      <c r="P50" s="200">
        <f>SummData!$AP$58</f>
        <v>16542</v>
      </c>
      <c r="Q50" s="345">
        <f>SummData!$AP$58</f>
        <v>16542</v>
      </c>
    </row>
    <row r="51" spans="1:17" ht="11.5" customHeight="1" x14ac:dyDescent="0.35">
      <c r="A51" s="175" t="s">
        <v>1043</v>
      </c>
      <c r="B51" s="202" t="s">
        <v>1035</v>
      </c>
      <c r="C51" s="189" t="s">
        <v>1044</v>
      </c>
      <c r="D51" s="193">
        <f>SummData!$AQ$46</f>
        <v>20016.296427014186</v>
      </c>
      <c r="E51" s="193">
        <f>SummData!$AQ$47</f>
        <v>17378.311651651413</v>
      </c>
      <c r="F51" s="193">
        <f>SummData!$AQ$48</f>
        <v>20015.805501910654</v>
      </c>
      <c r="G51" s="193">
        <f>SummData!$AQ$49</f>
        <v>7305.2760153717136</v>
      </c>
      <c r="H51" s="193">
        <f>SummData!$AQ$50</f>
        <v>12092.09936972801</v>
      </c>
      <c r="I51" s="193">
        <f>SummData!$AQ$51</f>
        <v>11431.256180252232</v>
      </c>
      <c r="J51" s="193">
        <f>SummData!$AQ$52</f>
        <v>14031.488377266602</v>
      </c>
      <c r="K51" s="200">
        <f>SummData!$AQ$53</f>
        <v>11753.755260782495</v>
      </c>
      <c r="L51" s="200">
        <f>SummData!$AQ$54</f>
        <v>11024.536114517965</v>
      </c>
      <c r="M51" s="200">
        <f>SummData!$AQ$55</f>
        <v>10177.29208753059</v>
      </c>
      <c r="N51" s="200">
        <f>SummData!$AQ$56</f>
        <v>20660.93863224463</v>
      </c>
      <c r="O51" s="200">
        <f>SummData!$AQ$57</f>
        <v>26012.78427185904</v>
      </c>
      <c r="P51" s="200">
        <f>SummData!$AQ$58</f>
        <v>19763.826129711419</v>
      </c>
      <c r="Q51" s="345">
        <f>SummData!$AQ$58</f>
        <v>19763.826129711419</v>
      </c>
    </row>
    <row r="52" spans="1:17" ht="11.5" customHeight="1" x14ac:dyDescent="0.35">
      <c r="A52" s="175" t="s">
        <v>1045</v>
      </c>
      <c r="B52" s="202" t="s">
        <v>1035</v>
      </c>
      <c r="C52" s="189" t="s">
        <v>1044</v>
      </c>
      <c r="D52" s="193" t="e">
        <f>SummData!#REF!</f>
        <v>#REF!</v>
      </c>
      <c r="E52" s="193" t="e">
        <f>SummData!#REF!</f>
        <v>#REF!</v>
      </c>
      <c r="F52" s="193" t="e">
        <f>SummData!#REF!</f>
        <v>#REF!</v>
      </c>
      <c r="G52" s="193" t="e">
        <f>SummData!#REF!</f>
        <v>#REF!</v>
      </c>
      <c r="H52" s="193" t="e">
        <f>SummData!#REF!</f>
        <v>#REF!</v>
      </c>
      <c r="I52" s="193" t="e">
        <f>SummData!#REF!</f>
        <v>#REF!</v>
      </c>
      <c r="J52" s="193" t="e">
        <f>SummData!#REF!</f>
        <v>#REF!</v>
      </c>
      <c r="K52" s="200" t="e">
        <f>SummData!#REF!</f>
        <v>#REF!</v>
      </c>
      <c r="L52" s="200" t="e">
        <f>SummData!#REF!</f>
        <v>#REF!</v>
      </c>
      <c r="M52" s="200" t="e">
        <f>SummData!#REF!</f>
        <v>#REF!</v>
      </c>
      <c r="N52" s="200" t="e">
        <f>SummData!#REF!</f>
        <v>#REF!</v>
      </c>
      <c r="O52" s="200" t="e">
        <f>SummData!#REF!</f>
        <v>#REF!</v>
      </c>
      <c r="P52" s="200" t="e">
        <f>SummData!#REF!</f>
        <v>#REF!</v>
      </c>
      <c r="Q52" s="345" t="e">
        <f>SummData!#REF!</f>
        <v>#REF!</v>
      </c>
    </row>
    <row r="53" spans="1:17" ht="11.5" customHeight="1" x14ac:dyDescent="0.35">
      <c r="A53" s="175" t="s">
        <v>1046</v>
      </c>
      <c r="B53" s="202" t="s">
        <v>1035</v>
      </c>
      <c r="C53" s="189" t="s">
        <v>1044</v>
      </c>
      <c r="D53" s="193" t="e">
        <f>SummData!#REF!</f>
        <v>#REF!</v>
      </c>
      <c r="E53" s="193" t="e">
        <f>SummData!#REF!</f>
        <v>#REF!</v>
      </c>
      <c r="F53" s="193" t="e">
        <f>SummData!#REF!</f>
        <v>#REF!</v>
      </c>
      <c r="G53" s="193" t="e">
        <f>SummData!#REF!</f>
        <v>#REF!</v>
      </c>
      <c r="H53" s="193" t="e">
        <f>SummData!#REF!</f>
        <v>#REF!</v>
      </c>
      <c r="I53" s="193" t="e">
        <f>SummData!#REF!</f>
        <v>#REF!</v>
      </c>
      <c r="J53" s="193" t="e">
        <f>SummData!#REF!</f>
        <v>#REF!</v>
      </c>
      <c r="K53" s="200" t="e">
        <f>SummData!#REF!</f>
        <v>#REF!</v>
      </c>
      <c r="L53" s="200" t="e">
        <f>SummData!#REF!</f>
        <v>#REF!</v>
      </c>
      <c r="M53" s="200" t="e">
        <f>SummData!#REF!</f>
        <v>#REF!</v>
      </c>
      <c r="N53" s="200" t="e">
        <f>SummData!#REF!</f>
        <v>#REF!</v>
      </c>
      <c r="O53" s="200" t="e">
        <f>SummData!#REF!</f>
        <v>#REF!</v>
      </c>
      <c r="P53" s="200" t="e">
        <f>SummData!#REF!</f>
        <v>#REF!</v>
      </c>
      <c r="Q53" s="345" t="e">
        <f>SummData!#REF!</f>
        <v>#REF!</v>
      </c>
    </row>
    <row r="54" spans="1:17" ht="11.5" customHeight="1" x14ac:dyDescent="0.35">
      <c r="A54" s="175" t="s">
        <v>1047</v>
      </c>
      <c r="B54" s="202" t="s">
        <v>1039</v>
      </c>
      <c r="C54" s="202" t="s">
        <v>1048</v>
      </c>
      <c r="D54" s="193" t="e">
        <f>SummData!#REF!</f>
        <v>#REF!</v>
      </c>
      <c r="E54" s="193" t="e">
        <f>SummData!#REF!</f>
        <v>#REF!</v>
      </c>
      <c r="F54" s="193" t="e">
        <f>SummData!#REF!</f>
        <v>#REF!</v>
      </c>
      <c r="G54" s="193" t="e">
        <f>SummData!#REF!</f>
        <v>#REF!</v>
      </c>
      <c r="H54" s="193" t="e">
        <f>SummData!#REF!</f>
        <v>#REF!</v>
      </c>
      <c r="I54" s="193" t="e">
        <f>SummData!#REF!</f>
        <v>#REF!</v>
      </c>
      <c r="J54" s="193" t="e">
        <f>SummData!#REF!</f>
        <v>#REF!</v>
      </c>
      <c r="K54" s="200" t="e">
        <f>SummData!#REF!</f>
        <v>#REF!</v>
      </c>
      <c r="L54" s="200" t="e">
        <f>SummData!#REF!</f>
        <v>#REF!</v>
      </c>
      <c r="M54" s="200" t="e">
        <f>SummData!#REF!</f>
        <v>#REF!</v>
      </c>
      <c r="N54" s="200" t="e">
        <f>SummData!#REF!</f>
        <v>#REF!</v>
      </c>
      <c r="O54" s="200" t="e">
        <f>SummData!#REF!</f>
        <v>#REF!</v>
      </c>
      <c r="P54" s="200" t="e">
        <f>SummData!#REF!</f>
        <v>#REF!</v>
      </c>
      <c r="Q54" s="345" t="e">
        <f>SummData!#REF!</f>
        <v>#REF!</v>
      </c>
    </row>
    <row r="55" spans="1:17" ht="11.5" customHeight="1" x14ac:dyDescent="0.35">
      <c r="A55" s="175" t="s">
        <v>1049</v>
      </c>
      <c r="B55" s="202" t="s">
        <v>1035</v>
      </c>
      <c r="C55" s="189" t="s">
        <v>1044</v>
      </c>
      <c r="D55" s="193" t="e">
        <f>SummData!#REF!</f>
        <v>#REF!</v>
      </c>
      <c r="E55" s="193" t="e">
        <f>SummData!#REF!</f>
        <v>#REF!</v>
      </c>
      <c r="F55" s="193" t="e">
        <f>SummData!#REF!</f>
        <v>#REF!</v>
      </c>
      <c r="G55" s="193" t="e">
        <f>SummData!#REF!</f>
        <v>#REF!</v>
      </c>
      <c r="H55" s="193" t="e">
        <f>SummData!#REF!</f>
        <v>#REF!</v>
      </c>
      <c r="I55" s="193" t="e">
        <f>SummData!#REF!</f>
        <v>#REF!</v>
      </c>
      <c r="J55" s="193" t="e">
        <f>SummData!#REF!</f>
        <v>#REF!</v>
      </c>
      <c r="K55" s="193" t="e">
        <f>SummData!#REF!</f>
        <v>#REF!</v>
      </c>
      <c r="L55" s="193" t="e">
        <f>SummData!#REF!</f>
        <v>#REF!</v>
      </c>
      <c r="M55" s="193" t="e">
        <f>SummData!#REF!</f>
        <v>#REF!</v>
      </c>
      <c r="N55" s="193" t="e">
        <f>SummData!#REF!</f>
        <v>#REF!</v>
      </c>
      <c r="O55" s="193" t="e">
        <f>SummData!#REF!</f>
        <v>#REF!</v>
      </c>
      <c r="P55" s="193" t="e">
        <f>SummData!#REF!</f>
        <v>#REF!</v>
      </c>
      <c r="Q55" s="345" t="e">
        <f>SummData!#REF!</f>
        <v>#REF!</v>
      </c>
    </row>
    <row r="56" spans="1:17" ht="11.5" customHeight="1" x14ac:dyDescent="0.35">
      <c r="A56" s="175" t="s">
        <v>1050</v>
      </c>
      <c r="B56" s="202" t="s">
        <v>1035</v>
      </c>
      <c r="C56" s="189" t="s">
        <v>1036</v>
      </c>
      <c r="D56" s="193" t="e">
        <f>SummData!#REF!</f>
        <v>#REF!</v>
      </c>
      <c r="E56" s="193" t="e">
        <f>SummData!#REF!</f>
        <v>#REF!</v>
      </c>
      <c r="F56" s="193" t="e">
        <f>SummData!#REF!</f>
        <v>#REF!</v>
      </c>
      <c r="G56" s="193" t="e">
        <f>SummData!#REF!</f>
        <v>#REF!</v>
      </c>
      <c r="H56" s="193" t="e">
        <f>SummData!#REF!</f>
        <v>#REF!</v>
      </c>
      <c r="I56" s="193" t="e">
        <f>SummData!#REF!</f>
        <v>#REF!</v>
      </c>
      <c r="J56" s="193" t="e">
        <f>SummData!#REF!</f>
        <v>#REF!</v>
      </c>
      <c r="K56" s="193" t="e">
        <f>SummData!#REF!</f>
        <v>#REF!</v>
      </c>
      <c r="L56" s="193" t="e">
        <f>SummData!#REF!</f>
        <v>#REF!</v>
      </c>
      <c r="M56" s="193" t="e">
        <f>SummData!#REF!</f>
        <v>#REF!</v>
      </c>
      <c r="N56" s="193" t="e">
        <f>SummData!#REF!</f>
        <v>#REF!</v>
      </c>
      <c r="O56" s="193" t="e">
        <f>SummData!#REF!</f>
        <v>#REF!</v>
      </c>
      <c r="P56" s="193" t="e">
        <f>SummData!#REF!</f>
        <v>#REF!</v>
      </c>
      <c r="Q56" s="345" t="e">
        <f>SummData!#REF!</f>
        <v>#REF!</v>
      </c>
    </row>
    <row r="57" spans="1:17" ht="11.5" customHeight="1" x14ac:dyDescent="0.35">
      <c r="A57" s="195" t="s">
        <v>1051</v>
      </c>
      <c r="B57" s="205" t="s">
        <v>1035</v>
      </c>
      <c r="C57" s="206" t="s">
        <v>1036</v>
      </c>
      <c r="D57" s="196" t="e">
        <f>SummData!#REF!</f>
        <v>#REF!</v>
      </c>
      <c r="E57" s="196" t="e">
        <f>SummData!#REF!</f>
        <v>#REF!</v>
      </c>
      <c r="F57" s="196" t="e">
        <f>SummData!#REF!</f>
        <v>#REF!</v>
      </c>
      <c r="G57" s="196" t="e">
        <f>SummData!#REF!</f>
        <v>#REF!</v>
      </c>
      <c r="H57" s="196" t="e">
        <f>SummData!#REF!</f>
        <v>#REF!</v>
      </c>
      <c r="I57" s="196" t="e">
        <f>SummData!#REF!</f>
        <v>#REF!</v>
      </c>
      <c r="J57" s="196" t="e">
        <f>SummData!#REF!</f>
        <v>#REF!</v>
      </c>
      <c r="K57" s="196" t="e">
        <f>SummData!#REF!</f>
        <v>#REF!</v>
      </c>
      <c r="L57" s="196" t="e">
        <f>SummData!#REF!</f>
        <v>#REF!</v>
      </c>
      <c r="M57" s="196" t="e">
        <f>SummData!#REF!</f>
        <v>#REF!</v>
      </c>
      <c r="N57" s="196" t="e">
        <f>SummData!#REF!</f>
        <v>#REF!</v>
      </c>
      <c r="O57" s="196" t="e">
        <f>SummData!#REF!</f>
        <v>#REF!</v>
      </c>
      <c r="P57" s="196" t="e">
        <f>SummData!#REF!</f>
        <v>#REF!</v>
      </c>
      <c r="Q57" s="350" t="e">
        <f>SummData!#REF!</f>
        <v>#REF!</v>
      </c>
    </row>
    <row r="58" spans="1:17" x14ac:dyDescent="0.35">
      <c r="A58" s="191"/>
      <c r="B58" s="190"/>
      <c r="C58" s="190"/>
      <c r="D58" s="190"/>
      <c r="E58" s="190"/>
      <c r="F58" s="190"/>
      <c r="G58" s="190"/>
      <c r="H58" s="190"/>
      <c r="I58" s="190"/>
      <c r="J58" s="190"/>
      <c r="K58" s="190"/>
    </row>
    <row r="59" spans="1:17" x14ac:dyDescent="0.35">
      <c r="A59" s="191"/>
      <c r="B59" s="190"/>
      <c r="C59" s="190"/>
      <c r="D59" s="190"/>
      <c r="E59" s="190"/>
      <c r="F59" s="190"/>
      <c r="G59" s="190"/>
      <c r="H59" s="190"/>
      <c r="I59" s="190"/>
      <c r="J59" s="190"/>
      <c r="K59" s="190"/>
    </row>
    <row r="60" spans="1:17" x14ac:dyDescent="0.35">
      <c r="A60" s="191"/>
      <c r="B60" s="190"/>
      <c r="C60" s="190"/>
      <c r="D60" s="190"/>
      <c r="E60" s="190"/>
      <c r="F60" s="190"/>
      <c r="G60" s="190"/>
      <c r="H60" s="190"/>
      <c r="I60" s="190"/>
      <c r="J60" s="190"/>
      <c r="K60" s="190"/>
    </row>
    <row r="61" spans="1:17" x14ac:dyDescent="0.35">
      <c r="A61" s="191"/>
      <c r="B61" s="190"/>
      <c r="C61" s="190"/>
      <c r="D61" s="190"/>
      <c r="E61" s="190"/>
      <c r="F61" s="190"/>
      <c r="G61" s="190"/>
      <c r="H61" s="190"/>
      <c r="I61" s="190"/>
      <c r="J61" s="190"/>
      <c r="K61" s="190"/>
    </row>
    <row r="62" spans="1:17" x14ac:dyDescent="0.35">
      <c r="A62" s="191"/>
      <c r="B62" s="190"/>
      <c r="C62" s="190"/>
      <c r="D62" s="190"/>
      <c r="E62" s="190"/>
      <c r="F62" s="190"/>
      <c r="G62" s="190"/>
      <c r="H62" s="190"/>
      <c r="I62" s="190"/>
      <c r="J62" s="190"/>
      <c r="K62" s="190"/>
    </row>
    <row r="63" spans="1:17" x14ac:dyDescent="0.35">
      <c r="A63" s="191"/>
      <c r="B63" s="190"/>
      <c r="C63" s="190"/>
      <c r="D63" s="190"/>
      <c r="E63" s="190"/>
      <c r="F63" s="190"/>
      <c r="G63" s="190"/>
      <c r="H63" s="190"/>
      <c r="I63" s="190"/>
      <c r="J63" s="190"/>
      <c r="K63" s="190"/>
    </row>
    <row r="64" spans="1:17" x14ac:dyDescent="0.35">
      <c r="A64" s="191"/>
      <c r="B64" s="190"/>
      <c r="C64" s="190"/>
      <c r="D64" s="190"/>
      <c r="E64" s="190"/>
      <c r="F64" s="190"/>
      <c r="G64" s="190"/>
      <c r="H64" s="190"/>
      <c r="I64" s="190"/>
      <c r="J64" s="190"/>
      <c r="K64" s="190"/>
    </row>
    <row r="65" spans="1:11" x14ac:dyDescent="0.35">
      <c r="A65" s="191"/>
      <c r="B65" s="190"/>
      <c r="C65" s="190"/>
      <c r="D65" s="190"/>
      <c r="E65" s="190"/>
      <c r="F65" s="190"/>
      <c r="G65" s="190"/>
      <c r="H65" s="190"/>
      <c r="I65" s="190"/>
      <c r="J65" s="190"/>
      <c r="K65" s="190"/>
    </row>
    <row r="66" spans="1:11" x14ac:dyDescent="0.35">
      <c r="A66" s="191"/>
      <c r="B66" s="190"/>
      <c r="C66" s="190"/>
      <c r="D66" s="190"/>
      <c r="E66" s="190"/>
      <c r="F66" s="190"/>
      <c r="G66" s="190"/>
      <c r="H66" s="190"/>
      <c r="I66" s="190"/>
      <c r="J66" s="190"/>
      <c r="K66" s="190"/>
    </row>
    <row r="67" spans="1:11" x14ac:dyDescent="0.35">
      <c r="A67" s="191"/>
      <c r="B67" s="190"/>
      <c r="C67" s="190"/>
      <c r="D67" s="190"/>
      <c r="E67" s="190"/>
      <c r="F67" s="190"/>
      <c r="G67" s="190"/>
      <c r="H67" s="190"/>
      <c r="I67" s="190"/>
      <c r="J67" s="190"/>
      <c r="K67" s="190"/>
    </row>
    <row r="68" spans="1:11" x14ac:dyDescent="0.35">
      <c r="A68" s="191"/>
      <c r="B68" s="190"/>
      <c r="C68" s="190"/>
      <c r="D68" s="190"/>
      <c r="E68" s="190"/>
      <c r="F68" s="190"/>
      <c r="G68" s="190"/>
      <c r="H68" s="190"/>
      <c r="I68" s="190"/>
      <c r="J68" s="190"/>
      <c r="K68" s="190"/>
    </row>
    <row r="69" spans="1:11" x14ac:dyDescent="0.35">
      <c r="A69" s="191"/>
      <c r="B69" s="190"/>
      <c r="C69" s="190"/>
      <c r="D69" s="190"/>
      <c r="E69" s="190"/>
      <c r="F69" s="190"/>
      <c r="G69" s="190"/>
      <c r="H69" s="190"/>
      <c r="I69" s="190"/>
      <c r="J69" s="190"/>
      <c r="K69" s="190"/>
    </row>
    <row r="70" spans="1:11" x14ac:dyDescent="0.35">
      <c r="A70" s="191"/>
      <c r="B70" s="190"/>
      <c r="C70" s="190"/>
      <c r="D70" s="190"/>
      <c r="E70" s="190"/>
      <c r="F70" s="190"/>
      <c r="G70" s="190"/>
      <c r="H70" s="190"/>
      <c r="I70" s="190"/>
      <c r="J70" s="190"/>
      <c r="K70" s="190"/>
    </row>
    <row r="71" spans="1:11" x14ac:dyDescent="0.35">
      <c r="A71" s="191"/>
      <c r="B71" s="190"/>
      <c r="C71" s="190"/>
      <c r="D71" s="190"/>
      <c r="E71" s="190"/>
      <c r="F71" s="190"/>
      <c r="G71" s="190"/>
      <c r="H71" s="190"/>
      <c r="I71" s="190"/>
      <c r="J71" s="190"/>
      <c r="K71" s="190"/>
    </row>
    <row r="72" spans="1:11" x14ac:dyDescent="0.35">
      <c r="A72" s="191"/>
      <c r="B72" s="190"/>
      <c r="C72" s="190"/>
      <c r="D72" s="190"/>
      <c r="E72" s="190"/>
      <c r="F72" s="190"/>
      <c r="G72" s="190"/>
      <c r="H72" s="190"/>
      <c r="I72" s="190"/>
      <c r="J72" s="190"/>
      <c r="K72" s="190"/>
    </row>
    <row r="73" spans="1:11" x14ac:dyDescent="0.35">
      <c r="A73" s="191"/>
      <c r="B73" s="190"/>
      <c r="C73" s="190"/>
      <c r="D73" s="190"/>
      <c r="E73" s="190"/>
      <c r="F73" s="190"/>
      <c r="G73" s="190"/>
      <c r="H73" s="190"/>
      <c r="I73" s="190"/>
      <c r="J73" s="190"/>
      <c r="K73" s="190"/>
    </row>
    <row r="74" spans="1:11" x14ac:dyDescent="0.35">
      <c r="A74" s="191"/>
      <c r="B74" s="190"/>
      <c r="C74" s="190"/>
      <c r="D74" s="190"/>
      <c r="E74" s="190"/>
      <c r="F74" s="190"/>
      <c r="G74" s="190"/>
      <c r="H74" s="190"/>
      <c r="I74" s="190"/>
      <c r="J74" s="190"/>
      <c r="K74" s="190"/>
    </row>
    <row r="75" spans="1:11" x14ac:dyDescent="0.35">
      <c r="A75" s="191"/>
      <c r="B75" s="190"/>
      <c r="C75" s="190"/>
      <c r="D75" s="190"/>
      <c r="E75" s="190"/>
      <c r="F75" s="190"/>
      <c r="G75" s="190"/>
      <c r="H75" s="190"/>
      <c r="I75" s="190"/>
      <c r="J75" s="190"/>
      <c r="K75" s="190"/>
    </row>
    <row r="76" spans="1:11" x14ac:dyDescent="0.35">
      <c r="A76" s="191"/>
      <c r="B76" s="190"/>
      <c r="C76" s="190"/>
      <c r="D76" s="190"/>
      <c r="E76" s="190"/>
      <c r="F76" s="190"/>
      <c r="G76" s="190"/>
      <c r="H76" s="190"/>
      <c r="I76" s="190"/>
      <c r="J76" s="190"/>
      <c r="K76" s="190"/>
    </row>
    <row r="77" spans="1:11" x14ac:dyDescent="0.35">
      <c r="A77" s="191"/>
      <c r="B77" s="190"/>
      <c r="C77" s="190"/>
      <c r="D77" s="190"/>
      <c r="E77" s="190"/>
      <c r="F77" s="190"/>
      <c r="G77" s="190"/>
      <c r="H77" s="190"/>
      <c r="I77" s="190"/>
      <c r="J77" s="190"/>
      <c r="K77" s="190"/>
    </row>
    <row r="78" spans="1:11" x14ac:dyDescent="0.35">
      <c r="A78" s="191"/>
      <c r="B78" s="190"/>
      <c r="C78" s="190"/>
      <c r="D78" s="190"/>
      <c r="E78" s="190"/>
      <c r="F78" s="190"/>
      <c r="G78" s="190"/>
      <c r="H78" s="190"/>
      <c r="I78" s="190"/>
      <c r="J78" s="190"/>
      <c r="K78" s="190"/>
    </row>
    <row r="79" spans="1:11" x14ac:dyDescent="0.35">
      <c r="A79" s="191"/>
      <c r="B79" s="190"/>
      <c r="C79" s="190"/>
      <c r="D79" s="190"/>
      <c r="E79" s="190"/>
      <c r="F79" s="190"/>
      <c r="G79" s="190"/>
      <c r="H79" s="190"/>
      <c r="I79" s="190"/>
      <c r="J79" s="190"/>
      <c r="K79" s="190"/>
    </row>
    <row r="80" spans="1:11" x14ac:dyDescent="0.35">
      <c r="A80" s="191"/>
      <c r="B80" s="190"/>
      <c r="C80" s="190"/>
      <c r="D80" s="190"/>
      <c r="E80" s="190"/>
      <c r="F80" s="190"/>
      <c r="G80" s="190"/>
      <c r="H80" s="190"/>
      <c r="I80" s="190"/>
      <c r="J80" s="190"/>
      <c r="K80" s="190"/>
    </row>
    <row r="81" spans="1:11" x14ac:dyDescent="0.35">
      <c r="A81" s="191"/>
      <c r="B81" s="190"/>
      <c r="C81" s="190"/>
      <c r="D81" s="190"/>
      <c r="E81" s="190"/>
      <c r="F81" s="190"/>
      <c r="G81" s="190"/>
      <c r="H81" s="190"/>
      <c r="I81" s="190"/>
      <c r="J81" s="190"/>
      <c r="K81" s="190"/>
    </row>
  </sheetData>
  <customSheetViews>
    <customSheetView guid="{EF5D9E67-CDBC-4DA7-AF4B-457CDBE1825C}" scale="150" showGridLines="0">
      <selection activeCell="G47" sqref="G47"/>
      <rowBreaks count="1" manualBreakCount="1">
        <brk id="39" max="11" man="1"/>
      </rowBreaks>
      <pageMargins left="0" right="0" top="0" bottom="0" header="0" footer="0"/>
      <pageSetup orientation="landscape" r:id="rId1"/>
    </customSheetView>
  </customSheetViews>
  <mergeCells count="2">
    <mergeCell ref="A1:L1"/>
    <mergeCell ref="A42:L42"/>
  </mergeCells>
  <pageMargins left="0.7" right="0.7" top="0.75" bottom="0.75" header="0.3" footer="0.3"/>
  <pageSetup scale="82" fitToHeight="0" orientation="landscape" r:id="rId2"/>
  <rowBreaks count="1" manualBreakCount="1">
    <brk id="41" max="12" man="1"/>
  </rowBreak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
    <pageSetUpPr fitToPage="1"/>
  </sheetPr>
  <dimension ref="A1:Q30"/>
  <sheetViews>
    <sheetView showGridLines="0" zoomScaleNormal="100" workbookViewId="0">
      <pane xSplit="3" ySplit="4" topLeftCell="D5" activePane="bottomRight" state="frozen"/>
      <selection pane="topRight" activeCell="J81" sqref="J81"/>
      <selection pane="bottomLeft" activeCell="J81" sqref="J81"/>
      <selection pane="bottomRight" activeCell="D11" sqref="D11"/>
    </sheetView>
  </sheetViews>
  <sheetFormatPr defaultColWidth="9.1796875" defaultRowHeight="10" x14ac:dyDescent="0.2"/>
  <cols>
    <col min="1" max="1" width="23.7265625" style="6" customWidth="1"/>
    <col min="2" max="2" width="6.54296875" style="68" bestFit="1" customWidth="1"/>
    <col min="3" max="3" width="29.7265625" style="68" customWidth="1"/>
    <col min="4" max="4" width="8.1796875" style="68" customWidth="1"/>
    <col min="5" max="5" width="9" style="68" bestFit="1" customWidth="1"/>
    <col min="6" max="6" width="8.1796875" style="68" customWidth="1"/>
    <col min="7" max="7" width="9" style="68" bestFit="1" customWidth="1"/>
    <col min="8" max="8" width="8.1796875" style="68" customWidth="1"/>
    <col min="9" max="9" width="9" style="68" bestFit="1" customWidth="1"/>
    <col min="10" max="10" width="8.1796875" style="68" customWidth="1"/>
    <col min="11" max="11" width="9" style="68" bestFit="1" customWidth="1"/>
    <col min="12" max="12" width="8.1796875" style="6" customWidth="1"/>
    <col min="13" max="13" width="9" style="6" bestFit="1" customWidth="1"/>
    <col min="14" max="16" width="9.1796875" style="6"/>
    <col min="17" max="17" width="9.1796875" style="351"/>
    <col min="18" max="16384" width="9.1796875" style="6"/>
  </cols>
  <sheetData>
    <row r="1" spans="1:17" x14ac:dyDescent="0.2">
      <c r="A1" s="1082" t="s">
        <v>1052</v>
      </c>
      <c r="B1" s="1082"/>
      <c r="C1" s="1082"/>
      <c r="D1" s="1082"/>
      <c r="E1" s="1082"/>
      <c r="F1" s="1082"/>
      <c r="G1" s="1082"/>
      <c r="H1" s="1082"/>
      <c r="I1" s="1082"/>
      <c r="J1" s="1082"/>
      <c r="K1" s="1082"/>
      <c r="L1" s="1082"/>
      <c r="M1" s="14"/>
      <c r="N1" s="14"/>
      <c r="O1" s="14"/>
    </row>
    <row r="2" spans="1:17" x14ac:dyDescent="0.2">
      <c r="A2" s="199"/>
      <c r="B2" s="186" t="s">
        <v>949</v>
      </c>
      <c r="C2" s="186" t="s">
        <v>1029</v>
      </c>
      <c r="D2" s="186">
        <v>2006</v>
      </c>
      <c r="E2" s="186">
        <v>2007</v>
      </c>
      <c r="F2" s="186">
        <v>2008</v>
      </c>
      <c r="G2" s="186">
        <v>2009</v>
      </c>
      <c r="H2" s="186">
        <v>2010</v>
      </c>
      <c r="I2" s="186">
        <v>2011</v>
      </c>
      <c r="J2" s="186">
        <v>2012</v>
      </c>
      <c r="K2" s="186">
        <v>2013</v>
      </c>
      <c r="L2" s="186">
        <v>2014</v>
      </c>
      <c r="M2" s="186">
        <v>2015</v>
      </c>
      <c r="N2" s="186">
        <v>2016</v>
      </c>
      <c r="O2" s="186">
        <v>2017</v>
      </c>
      <c r="P2" s="186">
        <v>2018</v>
      </c>
      <c r="Q2" s="348">
        <v>2019</v>
      </c>
    </row>
    <row r="3" spans="1:17" ht="11.5" customHeight="1" x14ac:dyDescent="0.25">
      <c r="A3" s="192" t="s">
        <v>814</v>
      </c>
      <c r="B3" s="193"/>
      <c r="C3" s="193"/>
      <c r="D3" s="193"/>
      <c r="E3" s="193"/>
      <c r="F3" s="193"/>
      <c r="G3" s="193"/>
      <c r="H3" s="193"/>
      <c r="I3" s="193"/>
      <c r="J3" s="193"/>
      <c r="K3" s="193"/>
    </row>
    <row r="4" spans="1:17" ht="11.5" customHeight="1" x14ac:dyDescent="0.25">
      <c r="A4" s="192" t="s">
        <v>1053</v>
      </c>
      <c r="B4" s="193"/>
      <c r="C4" s="193"/>
      <c r="D4" s="193"/>
      <c r="E4" s="193"/>
      <c r="F4" s="193"/>
      <c r="G4" s="193"/>
      <c r="H4" s="193"/>
      <c r="I4" s="193"/>
      <c r="J4" s="193"/>
      <c r="K4" s="193"/>
    </row>
    <row r="5" spans="1:17" ht="11.5" customHeight="1" x14ac:dyDescent="0.2">
      <c r="A5" s="175" t="s">
        <v>1054</v>
      </c>
      <c r="B5" s="237" t="s">
        <v>965</v>
      </c>
      <c r="C5" s="237" t="s">
        <v>1055</v>
      </c>
      <c r="D5" s="193" t="e">
        <f>SummData!#REF!</f>
        <v>#REF!</v>
      </c>
      <c r="E5" s="193" t="e">
        <f>SummData!#REF!</f>
        <v>#REF!</v>
      </c>
      <c r="F5" s="193" t="e">
        <f>SummData!#REF!</f>
        <v>#REF!</v>
      </c>
      <c r="G5" s="193" t="e">
        <f>SummData!#REF!</f>
        <v>#REF!</v>
      </c>
      <c r="H5" s="193" t="e">
        <f>SummData!#REF!</f>
        <v>#REF!</v>
      </c>
      <c r="I5" s="193" t="e">
        <f>SummData!#REF!</f>
        <v>#REF!</v>
      </c>
      <c r="J5" s="193" t="e">
        <f>SummData!#REF!</f>
        <v>#REF!</v>
      </c>
      <c r="K5" s="193" t="e">
        <f>SummData!#REF!</f>
        <v>#REF!</v>
      </c>
      <c r="L5" s="193" t="e">
        <f>SummData!#REF!</f>
        <v>#REF!</v>
      </c>
      <c r="M5" s="193" t="e">
        <f>SummData!#REF!</f>
        <v>#REF!</v>
      </c>
      <c r="N5" s="193" t="e">
        <f>SummData!#REF!</f>
        <v>#REF!</v>
      </c>
      <c r="O5" s="193" t="e">
        <f>SummData!#REF!</f>
        <v>#REF!</v>
      </c>
      <c r="P5" s="193" t="e">
        <f>SummData!#REF!</f>
        <v>#REF!</v>
      </c>
      <c r="Q5" s="345" t="e">
        <f>SummData!#REF!</f>
        <v>#REF!</v>
      </c>
    </row>
    <row r="6" spans="1:17" ht="11.5" customHeight="1" x14ac:dyDescent="0.2">
      <c r="A6" s="175" t="s">
        <v>1056</v>
      </c>
      <c r="B6" s="237" t="s">
        <v>965</v>
      </c>
      <c r="C6" s="237" t="s">
        <v>1057</v>
      </c>
      <c r="D6" s="200" t="e">
        <f>SummData!#REF!</f>
        <v>#REF!</v>
      </c>
      <c r="E6" s="200" t="e">
        <f>SummData!#REF!</f>
        <v>#REF!</v>
      </c>
      <c r="F6" s="200" t="e">
        <f>SummData!#REF!</f>
        <v>#REF!</v>
      </c>
      <c r="G6" s="200" t="e">
        <f>SummData!#REF!</f>
        <v>#REF!</v>
      </c>
      <c r="H6" s="200" t="e">
        <f>SummData!#REF!</f>
        <v>#REF!</v>
      </c>
      <c r="I6" s="200" t="e">
        <f>SummData!#REF!</f>
        <v>#REF!</v>
      </c>
      <c r="J6" s="200" t="e">
        <f>SummData!#REF!</f>
        <v>#REF!</v>
      </c>
      <c r="K6" s="200" t="e">
        <f>SummData!#REF!</f>
        <v>#REF!</v>
      </c>
      <c r="L6" s="200" t="e">
        <f>SummData!#REF!</f>
        <v>#REF!</v>
      </c>
      <c r="M6" s="200" t="e">
        <f>SummData!#REF!</f>
        <v>#REF!</v>
      </c>
      <c r="N6" s="200" t="e">
        <f>SummData!#REF!</f>
        <v>#REF!</v>
      </c>
      <c r="O6" s="200" t="e">
        <f>SummData!#REF!</f>
        <v>#REF!</v>
      </c>
      <c r="P6" s="200" t="e">
        <f>SummData!#REF!</f>
        <v>#REF!</v>
      </c>
      <c r="Q6" s="345" t="e">
        <f>SummData!#REF!</f>
        <v>#REF!</v>
      </c>
    </row>
    <row r="7" spans="1:17" ht="11.5" customHeight="1" x14ac:dyDescent="0.2">
      <c r="A7" s="175" t="s">
        <v>1058</v>
      </c>
      <c r="B7" s="237" t="s">
        <v>1035</v>
      </c>
      <c r="C7" s="237" t="s">
        <v>1059</v>
      </c>
      <c r="D7" s="200" t="e">
        <f>SummData!#REF!</f>
        <v>#REF!</v>
      </c>
      <c r="E7" s="200" t="e">
        <f>SummData!#REF!</f>
        <v>#REF!</v>
      </c>
      <c r="F7" s="200" t="e">
        <f>SummData!#REF!</f>
        <v>#REF!</v>
      </c>
      <c r="G7" s="200" t="e">
        <f>SummData!#REF!</f>
        <v>#REF!</v>
      </c>
      <c r="H7" s="200" t="e">
        <f>SummData!#REF!</f>
        <v>#REF!</v>
      </c>
      <c r="I7" s="200" t="e">
        <f>SummData!#REF!</f>
        <v>#REF!</v>
      </c>
      <c r="J7" s="200" t="e">
        <f>SummData!#REF!</f>
        <v>#REF!</v>
      </c>
      <c r="K7" s="200" t="e">
        <f>SummData!#REF!</f>
        <v>#REF!</v>
      </c>
      <c r="L7" s="200" t="e">
        <f>SummData!#REF!</f>
        <v>#REF!</v>
      </c>
      <c r="M7" s="200" t="e">
        <f>SummData!#REF!</f>
        <v>#REF!</v>
      </c>
      <c r="N7" s="200" t="e">
        <f>SummData!#REF!</f>
        <v>#REF!</v>
      </c>
      <c r="O7" s="229" t="e">
        <f>SummData!#REF!</f>
        <v>#REF!</v>
      </c>
      <c r="P7" s="229" t="e">
        <f>SummData!#REF!</f>
        <v>#REF!</v>
      </c>
      <c r="Q7" s="345" t="e">
        <f>SummData!#REF!</f>
        <v>#REF!</v>
      </c>
    </row>
    <row r="8" spans="1:17" ht="11.5" customHeight="1" x14ac:dyDescent="0.2">
      <c r="A8" s="175" t="s">
        <v>1060</v>
      </c>
      <c r="B8" s="237" t="s">
        <v>1035</v>
      </c>
      <c r="C8" s="6" t="s">
        <v>1061</v>
      </c>
      <c r="D8" s="200" t="e">
        <f>SummData!#REF!</f>
        <v>#REF!</v>
      </c>
      <c r="E8" s="200" t="e">
        <f>SummData!#REF!</f>
        <v>#REF!</v>
      </c>
      <c r="F8" s="200" t="e">
        <f>SummData!#REF!</f>
        <v>#REF!</v>
      </c>
      <c r="G8" s="200" t="e">
        <f>SummData!#REF!</f>
        <v>#REF!</v>
      </c>
      <c r="H8" s="200" t="e">
        <f>SummData!#REF!</f>
        <v>#REF!</v>
      </c>
      <c r="I8" s="200" t="e">
        <f>SummData!#REF!</f>
        <v>#REF!</v>
      </c>
      <c r="J8" s="200" t="e">
        <f>SummData!#REF!</f>
        <v>#REF!</v>
      </c>
      <c r="K8" s="200" t="e">
        <f>SummData!#REF!</f>
        <v>#REF!</v>
      </c>
      <c r="L8" s="200" t="e">
        <f>SummData!#REF!</f>
        <v>#REF!</v>
      </c>
      <c r="M8" s="200" t="e">
        <f>SummData!#REF!</f>
        <v>#REF!</v>
      </c>
      <c r="N8" s="200" t="e">
        <f>SummData!#REF!</f>
        <v>#REF!</v>
      </c>
      <c r="O8" s="200" t="e">
        <f>SummData!#REF!</f>
        <v>#REF!</v>
      </c>
      <c r="P8" s="200" t="e">
        <f>SummData!#REF!</f>
        <v>#REF!</v>
      </c>
      <c r="Q8" s="345" t="e">
        <f>SummData!#REF!</f>
        <v>#REF!</v>
      </c>
    </row>
    <row r="9" spans="1:17" ht="11.5" customHeight="1" x14ac:dyDescent="0.2">
      <c r="A9" s="175" t="s">
        <v>1062</v>
      </c>
      <c r="B9" s="237" t="s">
        <v>1035</v>
      </c>
      <c r="C9" s="6" t="s">
        <v>1063</v>
      </c>
      <c r="D9" s="200" t="e">
        <f>SummData!#REF!</f>
        <v>#REF!</v>
      </c>
      <c r="E9" s="200" t="e">
        <f>SummData!#REF!</f>
        <v>#REF!</v>
      </c>
      <c r="F9" s="200" t="e">
        <f>SummData!#REF!</f>
        <v>#REF!</v>
      </c>
      <c r="G9" s="200" t="e">
        <f>SummData!#REF!</f>
        <v>#REF!</v>
      </c>
      <c r="H9" s="200" t="e">
        <f>SummData!#REF!</f>
        <v>#REF!</v>
      </c>
      <c r="I9" s="200" t="e">
        <f>SummData!#REF!</f>
        <v>#REF!</v>
      </c>
      <c r="J9" s="200" t="e">
        <f>SummData!#REF!</f>
        <v>#REF!</v>
      </c>
      <c r="K9" s="200" t="e">
        <f>SummData!#REF!</f>
        <v>#REF!</v>
      </c>
      <c r="L9" s="229" t="e">
        <f>SummData!#REF!</f>
        <v>#REF!</v>
      </c>
      <c r="M9" s="229" t="e">
        <f>SummData!#REF!</f>
        <v>#REF!</v>
      </c>
      <c r="N9" s="229" t="e">
        <f>SummData!#REF!</f>
        <v>#REF!</v>
      </c>
      <c r="O9" s="229" t="e">
        <f>SummData!#REF!</f>
        <v>#REF!</v>
      </c>
      <c r="P9" s="229" t="e">
        <f>SummData!#REF!</f>
        <v>#REF!</v>
      </c>
      <c r="Q9" s="345" t="e">
        <f>SummData!#REF!</f>
        <v>#REF!</v>
      </c>
    </row>
    <row r="10" spans="1:17" ht="11.5" customHeight="1" x14ac:dyDescent="0.2">
      <c r="A10" s="175" t="s">
        <v>1064</v>
      </c>
      <c r="B10" s="237" t="s">
        <v>1035</v>
      </c>
      <c r="C10" s="6" t="s">
        <v>1065</v>
      </c>
      <c r="D10" s="200" t="e">
        <f>SummData!#REF!</f>
        <v>#REF!</v>
      </c>
      <c r="E10" s="200" t="e">
        <f>SummData!#REF!</f>
        <v>#REF!</v>
      </c>
      <c r="F10" s="200" t="e">
        <f>SummData!#REF!</f>
        <v>#REF!</v>
      </c>
      <c r="G10" s="200" t="e">
        <f>SummData!#REF!</f>
        <v>#REF!</v>
      </c>
      <c r="H10" s="200" t="e">
        <f>SummData!#REF!</f>
        <v>#REF!</v>
      </c>
      <c r="I10" s="200" t="e">
        <f>SummData!#REF!</f>
        <v>#REF!</v>
      </c>
      <c r="J10" s="200" t="e">
        <f>SummData!#REF!</f>
        <v>#REF!</v>
      </c>
      <c r="K10" s="200" t="e">
        <f>SummData!#REF!</f>
        <v>#REF!</v>
      </c>
      <c r="L10" s="200" t="e">
        <f>SummData!#REF!</f>
        <v>#REF!</v>
      </c>
      <c r="M10" s="200" t="e">
        <f>SummData!#REF!</f>
        <v>#REF!</v>
      </c>
      <c r="N10" s="200" t="e">
        <f>SummData!#REF!</f>
        <v>#REF!</v>
      </c>
      <c r="O10" s="229" t="e">
        <f>SummData!#REF!</f>
        <v>#REF!</v>
      </c>
      <c r="P10" s="229" t="e">
        <f>SummData!#REF!</f>
        <v>#REF!</v>
      </c>
      <c r="Q10" s="345" t="e">
        <f>SummData!#REF!</f>
        <v>#REF!</v>
      </c>
    </row>
    <row r="11" spans="1:17" ht="11.5" customHeight="1" x14ac:dyDescent="0.2">
      <c r="A11" s="175" t="s">
        <v>1066</v>
      </c>
      <c r="B11" s="237" t="s">
        <v>1035</v>
      </c>
      <c r="C11" s="6" t="s">
        <v>1067</v>
      </c>
      <c r="D11" s="200" t="e">
        <f>SummData!#REF!</f>
        <v>#REF!</v>
      </c>
      <c r="E11" s="200" t="e">
        <f>SummData!#REF!</f>
        <v>#REF!</v>
      </c>
      <c r="F11" s="200" t="e">
        <f>SummData!#REF!</f>
        <v>#REF!</v>
      </c>
      <c r="G11" s="200" t="e">
        <f>SummData!#REF!</f>
        <v>#REF!</v>
      </c>
      <c r="H11" s="200" t="e">
        <f>SummData!#REF!</f>
        <v>#REF!</v>
      </c>
      <c r="I11" s="200" t="e">
        <f>SummData!#REF!</f>
        <v>#REF!</v>
      </c>
      <c r="J11" s="200" t="e">
        <f>SummData!#REF!</f>
        <v>#REF!</v>
      </c>
      <c r="K11" s="200" t="e">
        <f>SummData!#REF!</f>
        <v>#REF!</v>
      </c>
      <c r="L11" s="200" t="e">
        <f>SummData!#REF!</f>
        <v>#REF!</v>
      </c>
      <c r="M11" s="200" t="e">
        <f>SummData!#REF!</f>
        <v>#REF!</v>
      </c>
      <c r="N11" s="200" t="e">
        <f>SummData!#REF!</f>
        <v>#REF!</v>
      </c>
      <c r="O11" s="229" t="e">
        <f>SummData!#REF!</f>
        <v>#REF!</v>
      </c>
      <c r="P11" s="229" t="e">
        <f>SummData!#REF!</f>
        <v>#REF!</v>
      </c>
      <c r="Q11" s="345" t="e">
        <f>SummData!#REF!</f>
        <v>#REF!</v>
      </c>
    </row>
    <row r="12" spans="1:17" ht="11.5" customHeight="1" x14ac:dyDescent="0.25">
      <c r="A12" s="192" t="s">
        <v>974</v>
      </c>
      <c r="D12" s="200"/>
      <c r="E12" s="200"/>
      <c r="F12" s="200"/>
      <c r="G12" s="200"/>
      <c r="H12" s="200"/>
      <c r="I12" s="200"/>
      <c r="J12" s="200"/>
      <c r="K12" s="200"/>
      <c r="L12" s="200"/>
      <c r="M12" s="200"/>
    </row>
    <row r="13" spans="1:17" ht="11.5" customHeight="1" x14ac:dyDescent="0.2">
      <c r="A13" s="175" t="s">
        <v>1068</v>
      </c>
      <c r="B13" s="237" t="s">
        <v>1069</v>
      </c>
      <c r="C13" s="238" t="s">
        <v>996</v>
      </c>
      <c r="D13" s="193" t="e">
        <f>SummData!#REF!</f>
        <v>#REF!</v>
      </c>
      <c r="E13" s="193" t="e">
        <f>SummData!#REF!</f>
        <v>#REF!</v>
      </c>
      <c r="F13" s="193" t="e">
        <f>SummData!#REF!</f>
        <v>#REF!</v>
      </c>
      <c r="G13" s="193" t="e">
        <f>SummData!#REF!</f>
        <v>#REF!</v>
      </c>
      <c r="H13" s="193" t="e">
        <f>SummData!#REF!</f>
        <v>#REF!</v>
      </c>
      <c r="I13" s="193" t="e">
        <f>SummData!#REF!</f>
        <v>#REF!</v>
      </c>
      <c r="J13" s="193" t="e">
        <f>SummData!#REF!</f>
        <v>#REF!</v>
      </c>
      <c r="K13" s="193" t="e">
        <f>SummData!#REF!</f>
        <v>#REF!</v>
      </c>
      <c r="L13" s="193" t="e">
        <f>SummData!#REF!</f>
        <v>#REF!</v>
      </c>
      <c r="M13" s="193" t="e">
        <f>SummData!#REF!</f>
        <v>#REF!</v>
      </c>
      <c r="N13" s="193" t="e">
        <f>SummData!#REF!</f>
        <v>#REF!</v>
      </c>
      <c r="O13" s="193" t="e">
        <f>SummData!#REF!</f>
        <v>#REF!</v>
      </c>
      <c r="P13" s="193" t="e">
        <f>SummData!#REF!</f>
        <v>#REF!</v>
      </c>
      <c r="Q13" s="345" t="e">
        <f>SummData!#REF!</f>
        <v>#REF!</v>
      </c>
    </row>
    <row r="14" spans="1:17" ht="11.5" customHeight="1" x14ac:dyDescent="0.2">
      <c r="A14" s="175" t="s">
        <v>1070</v>
      </c>
      <c r="B14" s="237" t="s">
        <v>1071</v>
      </c>
      <c r="C14" s="237" t="s">
        <v>1072</v>
      </c>
      <c r="D14" s="193" t="e">
        <f>SummData!#REF!</f>
        <v>#REF!</v>
      </c>
      <c r="E14" s="193" t="e">
        <f>SummData!#REF!</f>
        <v>#REF!</v>
      </c>
      <c r="F14" s="193" t="e">
        <f>SummData!#REF!</f>
        <v>#REF!</v>
      </c>
      <c r="G14" s="193" t="e">
        <f>SummData!#REF!</f>
        <v>#REF!</v>
      </c>
      <c r="H14" s="193" t="e">
        <f>SummData!#REF!</f>
        <v>#REF!</v>
      </c>
      <c r="I14" s="193" t="e">
        <f>SummData!#REF!</f>
        <v>#REF!</v>
      </c>
      <c r="J14" s="193" t="e">
        <f>SummData!#REF!</f>
        <v>#REF!</v>
      </c>
      <c r="K14" s="193" t="e">
        <f>SummData!#REF!</f>
        <v>#REF!</v>
      </c>
      <c r="L14" s="193" t="e">
        <f>SummData!#REF!</f>
        <v>#REF!</v>
      </c>
      <c r="M14" s="193" t="e">
        <f>SummData!#REF!</f>
        <v>#REF!</v>
      </c>
      <c r="N14" s="193" t="e">
        <f>SummData!#REF!</f>
        <v>#REF!</v>
      </c>
      <c r="O14" s="193" t="e">
        <f>SummData!#REF!</f>
        <v>#REF!</v>
      </c>
      <c r="P14" s="193" t="e">
        <f>SummData!#REF!</f>
        <v>#REF!</v>
      </c>
      <c r="Q14" s="345" t="e">
        <f>SummData!#REF!</f>
        <v>#REF!</v>
      </c>
    </row>
    <row r="15" spans="1:17" ht="11.5" customHeight="1" x14ac:dyDescent="0.2">
      <c r="A15" s="175" t="s">
        <v>1073</v>
      </c>
      <c r="B15" s="237" t="s">
        <v>1074</v>
      </c>
      <c r="C15" s="237" t="s">
        <v>1072</v>
      </c>
      <c r="D15" s="193" t="e">
        <f>SummData!#REF!</f>
        <v>#REF!</v>
      </c>
      <c r="E15" s="193" t="e">
        <f>SummData!#REF!</f>
        <v>#REF!</v>
      </c>
      <c r="F15" s="193" t="e">
        <f>SummData!#REF!</f>
        <v>#REF!</v>
      </c>
      <c r="G15" s="193" t="e">
        <f>SummData!#REF!</f>
        <v>#REF!</v>
      </c>
      <c r="H15" s="193" t="e">
        <f>SummData!#REF!</f>
        <v>#REF!</v>
      </c>
      <c r="I15" s="193" t="e">
        <f>SummData!#REF!</f>
        <v>#REF!</v>
      </c>
      <c r="J15" s="193" t="e">
        <f>SummData!#REF!</f>
        <v>#REF!</v>
      </c>
      <c r="K15" s="193" t="e">
        <f>SummData!#REF!</f>
        <v>#REF!</v>
      </c>
      <c r="L15" s="193" t="e">
        <f>SummData!#REF!</f>
        <v>#REF!</v>
      </c>
      <c r="M15" s="193" t="e">
        <f>SummData!#REF!</f>
        <v>#REF!</v>
      </c>
      <c r="N15" s="193" t="e">
        <f>SummData!#REF!</f>
        <v>#REF!</v>
      </c>
      <c r="O15" s="193" t="e">
        <f>SummData!#REF!</f>
        <v>#REF!</v>
      </c>
      <c r="P15" s="193" t="e">
        <f>SummData!#REF!</f>
        <v>#REF!</v>
      </c>
      <c r="Q15" s="345" t="e">
        <f>SummData!#REF!</f>
        <v>#REF!</v>
      </c>
    </row>
    <row r="16" spans="1:17" ht="11.5" customHeight="1" x14ac:dyDescent="0.2">
      <c r="A16" s="175" t="s">
        <v>1075</v>
      </c>
      <c r="B16" s="237" t="s">
        <v>1069</v>
      </c>
      <c r="C16" s="238" t="s">
        <v>1076</v>
      </c>
      <c r="D16" s="193" t="e">
        <f>SummData!#REF!</f>
        <v>#REF!</v>
      </c>
      <c r="E16" s="193" t="e">
        <f>SummData!#REF!</f>
        <v>#REF!</v>
      </c>
      <c r="F16" s="193" t="e">
        <f>SummData!#REF!</f>
        <v>#REF!</v>
      </c>
      <c r="G16" s="193" t="e">
        <f>SummData!#REF!</f>
        <v>#REF!</v>
      </c>
      <c r="H16" s="193" t="e">
        <f>SummData!#REF!</f>
        <v>#REF!</v>
      </c>
      <c r="I16" s="193" t="e">
        <f>SummData!#REF!</f>
        <v>#REF!</v>
      </c>
      <c r="J16" s="193" t="e">
        <f>SummData!#REF!</f>
        <v>#REF!</v>
      </c>
      <c r="K16" s="193" t="e">
        <f>SummData!#REF!</f>
        <v>#REF!</v>
      </c>
      <c r="L16" s="193" t="e">
        <f>SummData!#REF!</f>
        <v>#REF!</v>
      </c>
      <c r="M16" s="193" t="e">
        <f>SummData!#REF!</f>
        <v>#REF!</v>
      </c>
      <c r="N16" s="193" t="e">
        <f>SummData!#REF!</f>
        <v>#REF!</v>
      </c>
      <c r="O16" s="193" t="e">
        <f>SummData!#REF!</f>
        <v>#REF!</v>
      </c>
      <c r="P16" s="193" t="e">
        <f>SummData!#REF!</f>
        <v>#REF!</v>
      </c>
      <c r="Q16" s="345" t="e">
        <f>SummData!#REF!</f>
        <v>#REF!</v>
      </c>
    </row>
    <row r="17" spans="1:17" ht="11.5" customHeight="1" x14ac:dyDescent="0.2">
      <c r="A17" s="175" t="s">
        <v>1077</v>
      </c>
      <c r="B17" s="239" t="s">
        <v>1078</v>
      </c>
      <c r="C17" s="239" t="s">
        <v>977</v>
      </c>
      <c r="D17" s="193" t="e">
        <f>SummData!#REF!</f>
        <v>#REF!</v>
      </c>
      <c r="E17" s="193" t="e">
        <f>SummData!#REF!</f>
        <v>#REF!</v>
      </c>
      <c r="F17" s="193" t="e">
        <f>SummData!#REF!</f>
        <v>#REF!</v>
      </c>
      <c r="G17" s="193" t="e">
        <f>SummData!#REF!</f>
        <v>#REF!</v>
      </c>
      <c r="H17" s="193" t="e">
        <f>SummData!#REF!</f>
        <v>#REF!</v>
      </c>
      <c r="I17" s="193" t="e">
        <f>SummData!#REF!</f>
        <v>#REF!</v>
      </c>
      <c r="J17" s="193" t="e">
        <f>SummData!#REF!</f>
        <v>#REF!</v>
      </c>
      <c r="K17" s="193" t="e">
        <f>SummData!#REF!</f>
        <v>#REF!</v>
      </c>
      <c r="L17" s="193" t="e">
        <f>SummData!#REF!</f>
        <v>#REF!</v>
      </c>
      <c r="M17" s="193" t="e">
        <f>SummData!#REF!</f>
        <v>#REF!</v>
      </c>
      <c r="N17" s="193" t="e">
        <f>SummData!#REF!</f>
        <v>#REF!</v>
      </c>
      <c r="O17" s="193" t="e">
        <f>SummData!#REF!</f>
        <v>#REF!</v>
      </c>
      <c r="P17" s="193" t="e">
        <f>SummData!#REF!</f>
        <v>#REF!</v>
      </c>
      <c r="Q17" s="345" t="e">
        <f>SummData!#REF!</f>
        <v>#REF!</v>
      </c>
    </row>
    <row r="18" spans="1:17" ht="11.5" customHeight="1" x14ac:dyDescent="0.2">
      <c r="A18" s="175" t="s">
        <v>1079</v>
      </c>
      <c r="B18" s="237" t="s">
        <v>1080</v>
      </c>
      <c r="C18" s="239" t="s">
        <v>977</v>
      </c>
      <c r="D18" s="193" t="e">
        <f>SummData!#REF!</f>
        <v>#REF!</v>
      </c>
      <c r="E18" s="193" t="e">
        <f>SummData!#REF!</f>
        <v>#REF!</v>
      </c>
      <c r="F18" s="193" t="e">
        <f>SummData!#REF!</f>
        <v>#REF!</v>
      </c>
      <c r="G18" s="193" t="e">
        <f>SummData!#REF!</f>
        <v>#REF!</v>
      </c>
      <c r="H18" s="193" t="e">
        <f>SummData!#REF!</f>
        <v>#REF!</v>
      </c>
      <c r="I18" s="193" t="e">
        <f>SummData!#REF!</f>
        <v>#REF!</v>
      </c>
      <c r="J18" s="193" t="e">
        <f>SummData!#REF!</f>
        <v>#REF!</v>
      </c>
      <c r="K18" s="193" t="e">
        <f>SummData!#REF!</f>
        <v>#REF!</v>
      </c>
      <c r="L18" s="193" t="e">
        <f>SummData!#REF!</f>
        <v>#REF!</v>
      </c>
      <c r="M18" s="193" t="e">
        <f>SummData!#REF!</f>
        <v>#REF!</v>
      </c>
      <c r="N18" s="193" t="e">
        <f>SummData!#REF!</f>
        <v>#REF!</v>
      </c>
      <c r="O18" s="193" t="e">
        <f>SummData!#REF!</f>
        <v>#REF!</v>
      </c>
      <c r="P18" s="193" t="e">
        <f>SummData!#REF!</f>
        <v>#REF!</v>
      </c>
      <c r="Q18" s="345" t="e">
        <f>SummData!#REF!</f>
        <v>#REF!</v>
      </c>
    </row>
    <row r="19" spans="1:17" ht="11.5" customHeight="1" x14ac:dyDescent="0.2">
      <c r="A19" s="175" t="s">
        <v>1081</v>
      </c>
      <c r="B19" s="237" t="s">
        <v>1082</v>
      </c>
      <c r="C19" s="239" t="s">
        <v>977</v>
      </c>
      <c r="D19" s="193" t="e">
        <f>SummData!#REF!</f>
        <v>#REF!</v>
      </c>
      <c r="E19" s="193" t="e">
        <f>SummData!#REF!</f>
        <v>#REF!</v>
      </c>
      <c r="F19" s="193" t="e">
        <f>SummData!#REF!</f>
        <v>#REF!</v>
      </c>
      <c r="G19" s="193" t="e">
        <f>SummData!#REF!</f>
        <v>#REF!</v>
      </c>
      <c r="H19" s="193" t="e">
        <f>SummData!#REF!</f>
        <v>#REF!</v>
      </c>
      <c r="I19" s="193" t="e">
        <f>SummData!#REF!</f>
        <v>#REF!</v>
      </c>
      <c r="J19" s="193" t="e">
        <f>SummData!#REF!</f>
        <v>#REF!</v>
      </c>
      <c r="K19" s="193" t="e">
        <f>SummData!#REF!</f>
        <v>#REF!</v>
      </c>
      <c r="L19" s="193" t="e">
        <f>SummData!#REF!</f>
        <v>#REF!</v>
      </c>
      <c r="M19" s="193" t="e">
        <f>SummData!#REF!</f>
        <v>#REF!</v>
      </c>
      <c r="N19" s="193" t="e">
        <f>SummData!#REF!</f>
        <v>#REF!</v>
      </c>
      <c r="O19" s="193" t="e">
        <f>SummData!#REF!</f>
        <v>#REF!</v>
      </c>
      <c r="P19" s="193" t="e">
        <f>SummData!#REF!</f>
        <v>#REF!</v>
      </c>
      <c r="Q19" s="345" t="e">
        <f>SummData!#REF!</f>
        <v>#REF!</v>
      </c>
    </row>
    <row r="20" spans="1:17" ht="11.5" customHeight="1" x14ac:dyDescent="0.2">
      <c r="A20" s="175" t="s">
        <v>984</v>
      </c>
      <c r="B20" s="237" t="s">
        <v>1074</v>
      </c>
      <c r="C20" s="239" t="s">
        <v>977</v>
      </c>
      <c r="D20" s="193" t="e">
        <f>SummData!#REF!</f>
        <v>#REF!</v>
      </c>
      <c r="E20" s="193" t="e">
        <f>SummData!#REF!</f>
        <v>#REF!</v>
      </c>
      <c r="F20" s="193" t="e">
        <f>SummData!#REF!</f>
        <v>#REF!</v>
      </c>
      <c r="G20" s="193" t="e">
        <f>SummData!#REF!</f>
        <v>#REF!</v>
      </c>
      <c r="H20" s="193" t="e">
        <f>SummData!#REF!</f>
        <v>#REF!</v>
      </c>
      <c r="I20" s="193" t="e">
        <f>SummData!#REF!</f>
        <v>#REF!</v>
      </c>
      <c r="J20" s="193" t="e">
        <f>SummData!#REF!</f>
        <v>#REF!</v>
      </c>
      <c r="K20" s="193" t="e">
        <f>SummData!#REF!</f>
        <v>#REF!</v>
      </c>
      <c r="L20" s="193" t="e">
        <f>SummData!#REF!</f>
        <v>#REF!</v>
      </c>
      <c r="M20" s="193" t="e">
        <f>SummData!#REF!</f>
        <v>#REF!</v>
      </c>
      <c r="N20" s="193" t="e">
        <f>SummData!#REF!</f>
        <v>#REF!</v>
      </c>
      <c r="O20" s="193" t="e">
        <f>SummData!#REF!</f>
        <v>#REF!</v>
      </c>
      <c r="P20" s="193" t="e">
        <f>SummData!#REF!</f>
        <v>#REF!</v>
      </c>
      <c r="Q20" s="345" t="e">
        <f>SummData!#REF!</f>
        <v>#REF!</v>
      </c>
    </row>
    <row r="21" spans="1:17" ht="11.5" customHeight="1" x14ac:dyDescent="0.25">
      <c r="A21" s="198" t="s">
        <v>1030</v>
      </c>
      <c r="D21" s="193"/>
      <c r="E21" s="193"/>
      <c r="F21" s="193"/>
      <c r="G21" s="193"/>
      <c r="H21" s="193"/>
      <c r="I21" s="193"/>
      <c r="J21" s="193"/>
      <c r="K21" s="193"/>
      <c r="L21" s="193"/>
      <c r="M21" s="193"/>
    </row>
    <row r="22" spans="1:17" ht="11.5" customHeight="1" x14ac:dyDescent="0.2">
      <c r="A22" s="175" t="s">
        <v>849</v>
      </c>
      <c r="B22" s="237" t="s">
        <v>1083</v>
      </c>
      <c r="C22" s="239" t="s">
        <v>977</v>
      </c>
      <c r="D22" s="193" t="e">
        <f>SummData!#REF!</f>
        <v>#REF!</v>
      </c>
      <c r="E22" s="193" t="e">
        <f>SummData!#REF!</f>
        <v>#REF!</v>
      </c>
      <c r="F22" s="193" t="e">
        <f>SummData!#REF!</f>
        <v>#REF!</v>
      </c>
      <c r="G22" s="193" t="e">
        <f>SummData!#REF!</f>
        <v>#REF!</v>
      </c>
      <c r="H22" s="193" t="e">
        <f>SummData!#REF!</f>
        <v>#REF!</v>
      </c>
      <c r="I22" s="193" t="e">
        <f>SummData!#REF!</f>
        <v>#REF!</v>
      </c>
      <c r="J22" s="193" t="e">
        <f>SummData!#REF!</f>
        <v>#REF!</v>
      </c>
      <c r="K22" s="193" t="e">
        <f>SummData!#REF!</f>
        <v>#REF!</v>
      </c>
      <c r="L22" s="193" t="e">
        <f>SummData!#REF!</f>
        <v>#REF!</v>
      </c>
      <c r="M22" s="193" t="e">
        <f>SummData!#REF!</f>
        <v>#REF!</v>
      </c>
      <c r="N22" s="193" t="e">
        <f>SummData!#REF!</f>
        <v>#REF!</v>
      </c>
      <c r="O22" s="193" t="e">
        <f>SummData!#REF!</f>
        <v>#REF!</v>
      </c>
      <c r="P22" s="193" t="e">
        <f>SummData!#REF!</f>
        <v>#REF!</v>
      </c>
      <c r="Q22" s="345" t="e">
        <f>SummData!#REF!</f>
        <v>#REF!</v>
      </c>
    </row>
    <row r="23" spans="1:17" ht="11.5" customHeight="1" x14ac:dyDescent="0.2">
      <c r="A23" s="175" t="s">
        <v>877</v>
      </c>
      <c r="B23" s="237" t="s">
        <v>1083</v>
      </c>
      <c r="C23" s="239" t="s">
        <v>977</v>
      </c>
      <c r="D23" s="193" t="e">
        <f>SummData!#REF!</f>
        <v>#REF!</v>
      </c>
      <c r="E23" s="193" t="e">
        <f>SummData!#REF!</f>
        <v>#REF!</v>
      </c>
      <c r="F23" s="193" t="e">
        <f>SummData!#REF!</f>
        <v>#REF!</v>
      </c>
      <c r="G23" s="193" t="e">
        <f>SummData!#REF!</f>
        <v>#REF!</v>
      </c>
      <c r="H23" s="193" t="e">
        <f>SummData!#REF!</f>
        <v>#REF!</v>
      </c>
      <c r="I23" s="193" t="e">
        <f>SummData!#REF!</f>
        <v>#REF!</v>
      </c>
      <c r="J23" s="193" t="e">
        <f>SummData!#REF!</f>
        <v>#REF!</v>
      </c>
      <c r="K23" s="193" t="e">
        <f>SummData!#REF!</f>
        <v>#REF!</v>
      </c>
      <c r="L23" s="193" t="e">
        <f>SummData!#REF!</f>
        <v>#REF!</v>
      </c>
      <c r="M23" s="193" t="e">
        <f>SummData!#REF!</f>
        <v>#REF!</v>
      </c>
      <c r="N23" s="193" t="e">
        <f>SummData!#REF!</f>
        <v>#REF!</v>
      </c>
      <c r="O23" s="193" t="e">
        <f>SummData!#REF!</f>
        <v>#REF!</v>
      </c>
      <c r="P23" s="193" t="e">
        <f>SummData!#REF!</f>
        <v>#REF!</v>
      </c>
      <c r="Q23" s="345" t="e">
        <f>SummData!#REF!</f>
        <v>#REF!</v>
      </c>
    </row>
    <row r="24" spans="1:17" ht="11.5" customHeight="1" x14ac:dyDescent="0.2">
      <c r="A24" s="175" t="s">
        <v>1084</v>
      </c>
      <c r="B24" s="237" t="s">
        <v>1083</v>
      </c>
      <c r="C24" s="239" t="s">
        <v>977</v>
      </c>
      <c r="D24" s="193" t="e">
        <f>SummData!#REF!</f>
        <v>#REF!</v>
      </c>
      <c r="E24" s="193" t="e">
        <f>SummData!#REF!</f>
        <v>#REF!</v>
      </c>
      <c r="F24" s="193" t="e">
        <f>SummData!#REF!</f>
        <v>#REF!</v>
      </c>
      <c r="G24" s="193" t="e">
        <f>SummData!#REF!</f>
        <v>#REF!</v>
      </c>
      <c r="H24" s="193" t="e">
        <f>SummData!#REF!</f>
        <v>#REF!</v>
      </c>
      <c r="I24" s="193" t="e">
        <f>SummData!#REF!</f>
        <v>#REF!</v>
      </c>
      <c r="J24" s="193" t="e">
        <f>SummData!#REF!</f>
        <v>#REF!</v>
      </c>
      <c r="K24" s="193" t="e">
        <f>SummData!#REF!</f>
        <v>#REF!</v>
      </c>
      <c r="L24" s="193" t="e">
        <f>SummData!#REF!</f>
        <v>#REF!</v>
      </c>
      <c r="M24" s="193" t="e">
        <f>SummData!#REF!</f>
        <v>#REF!</v>
      </c>
      <c r="N24" s="193" t="e">
        <f>SummData!#REF!</f>
        <v>#REF!</v>
      </c>
      <c r="O24" s="193" t="e">
        <f>SummData!#REF!</f>
        <v>#REF!</v>
      </c>
      <c r="P24" s="193" t="e">
        <f>SummData!#REF!</f>
        <v>#REF!</v>
      </c>
      <c r="Q24" s="345" t="e">
        <f>SummData!#REF!</f>
        <v>#REF!</v>
      </c>
    </row>
    <row r="25" spans="1:17" ht="11.5" customHeight="1" x14ac:dyDescent="0.2">
      <c r="A25" s="175" t="s">
        <v>1085</v>
      </c>
      <c r="B25" s="237" t="s">
        <v>1083</v>
      </c>
      <c r="C25" s="239" t="s">
        <v>977</v>
      </c>
      <c r="D25" s="193" t="e">
        <f>SummData!#REF!</f>
        <v>#REF!</v>
      </c>
      <c r="E25" s="193" t="e">
        <f>SummData!#REF!</f>
        <v>#REF!</v>
      </c>
      <c r="F25" s="193" t="e">
        <f>SummData!#REF!</f>
        <v>#REF!</v>
      </c>
      <c r="G25" s="193" t="e">
        <f>SummData!#REF!</f>
        <v>#REF!</v>
      </c>
      <c r="H25" s="193" t="e">
        <f>SummData!#REF!</f>
        <v>#REF!</v>
      </c>
      <c r="I25" s="193" t="e">
        <f>SummData!#REF!</f>
        <v>#REF!</v>
      </c>
      <c r="J25" s="193" t="e">
        <f>SummData!#REF!</f>
        <v>#REF!</v>
      </c>
      <c r="K25" s="193" t="e">
        <f>SummData!#REF!</f>
        <v>#REF!</v>
      </c>
      <c r="L25" s="193" t="e">
        <f>SummData!#REF!</f>
        <v>#REF!</v>
      </c>
      <c r="M25" s="193" t="e">
        <f>SummData!#REF!</f>
        <v>#REF!</v>
      </c>
      <c r="N25" s="193" t="e">
        <f>SummData!#REF!</f>
        <v>#REF!</v>
      </c>
      <c r="O25" s="193" t="e">
        <f>SummData!#REF!</f>
        <v>#REF!</v>
      </c>
      <c r="P25" s="193" t="e">
        <f>SummData!#REF!</f>
        <v>#REF!</v>
      </c>
      <c r="Q25" s="345" t="e">
        <f>SummData!#REF!</f>
        <v>#REF!</v>
      </c>
    </row>
    <row r="26" spans="1:17" ht="11.5" customHeight="1" x14ac:dyDescent="0.2">
      <c r="A26" s="175" t="s">
        <v>1086</v>
      </c>
      <c r="B26" s="237" t="s">
        <v>1083</v>
      </c>
      <c r="C26" s="239" t="s">
        <v>977</v>
      </c>
      <c r="D26" s="193" t="e">
        <f>SummData!#REF!</f>
        <v>#REF!</v>
      </c>
      <c r="E26" s="193" t="e">
        <f>SummData!#REF!</f>
        <v>#REF!</v>
      </c>
      <c r="F26" s="193" t="e">
        <f>SummData!#REF!</f>
        <v>#REF!</v>
      </c>
      <c r="G26" s="193" t="e">
        <f>SummData!#REF!</f>
        <v>#REF!</v>
      </c>
      <c r="H26" s="193" t="e">
        <f>SummData!#REF!</f>
        <v>#REF!</v>
      </c>
      <c r="I26" s="193" t="e">
        <f>SummData!#REF!</f>
        <v>#REF!</v>
      </c>
      <c r="J26" s="193" t="e">
        <f>SummData!#REF!</f>
        <v>#REF!</v>
      </c>
      <c r="K26" s="193" t="e">
        <f>SummData!#REF!</f>
        <v>#REF!</v>
      </c>
      <c r="L26" s="193" t="e">
        <f>SummData!#REF!</f>
        <v>#REF!</v>
      </c>
      <c r="M26" s="193" t="e">
        <f>SummData!#REF!</f>
        <v>#REF!</v>
      </c>
      <c r="N26" s="193" t="e">
        <f>SummData!#REF!</f>
        <v>#REF!</v>
      </c>
      <c r="O26" s="193" t="e">
        <f>SummData!#REF!</f>
        <v>#REF!</v>
      </c>
      <c r="P26" s="193" t="e">
        <f>SummData!#REF!</f>
        <v>#REF!</v>
      </c>
      <c r="Q26" s="345" t="e">
        <f>SummData!#REF!</f>
        <v>#REF!</v>
      </c>
    </row>
    <row r="27" spans="1:17" ht="11.5" customHeight="1" x14ac:dyDescent="0.2">
      <c r="A27" s="175" t="s">
        <v>1087</v>
      </c>
      <c r="B27" s="237" t="s">
        <v>1083</v>
      </c>
      <c r="C27" s="239" t="s">
        <v>977</v>
      </c>
      <c r="D27" s="193" t="e">
        <f>SummData!#REF!</f>
        <v>#REF!</v>
      </c>
      <c r="E27" s="193" t="e">
        <f>SummData!#REF!</f>
        <v>#REF!</v>
      </c>
      <c r="F27" s="193" t="e">
        <f>SummData!#REF!</f>
        <v>#REF!</v>
      </c>
      <c r="G27" s="193" t="e">
        <f>SummData!#REF!</f>
        <v>#REF!</v>
      </c>
      <c r="H27" s="193" t="e">
        <f>SummData!#REF!</f>
        <v>#REF!</v>
      </c>
      <c r="I27" s="193" t="e">
        <f>SummData!#REF!</f>
        <v>#REF!</v>
      </c>
      <c r="J27" s="193" t="e">
        <f>SummData!#REF!</f>
        <v>#REF!</v>
      </c>
      <c r="K27" s="193" t="e">
        <f>SummData!#REF!</f>
        <v>#REF!</v>
      </c>
      <c r="L27" s="193" t="e">
        <f>SummData!#REF!</f>
        <v>#REF!</v>
      </c>
      <c r="M27" s="193" t="e">
        <f>SummData!#REF!</f>
        <v>#REF!</v>
      </c>
      <c r="N27" s="193" t="e">
        <f>SummData!#REF!</f>
        <v>#REF!</v>
      </c>
      <c r="O27" s="193" t="e">
        <f>SummData!#REF!</f>
        <v>#REF!</v>
      </c>
      <c r="P27" s="193" t="e">
        <f>SummData!#REF!</f>
        <v>#REF!</v>
      </c>
      <c r="Q27" s="345" t="e">
        <f>SummData!#REF!</f>
        <v>#REF!</v>
      </c>
    </row>
    <row r="28" spans="1:17" ht="6.65" customHeight="1" x14ac:dyDescent="0.2">
      <c r="A28" s="175"/>
      <c r="B28" s="237"/>
      <c r="C28" s="237"/>
      <c r="D28" s="193"/>
      <c r="E28" s="193"/>
      <c r="F28" s="193"/>
      <c r="G28" s="193"/>
      <c r="H28" s="193"/>
      <c r="I28" s="193"/>
      <c r="J28" s="193"/>
      <c r="K28" s="193"/>
      <c r="L28" s="193"/>
      <c r="M28" s="193"/>
    </row>
    <row r="29" spans="1:17" ht="11.5" customHeight="1" x14ac:dyDescent="0.25">
      <c r="A29" s="192" t="s">
        <v>1088</v>
      </c>
      <c r="D29" s="193"/>
      <c r="E29" s="193"/>
      <c r="F29" s="193"/>
      <c r="G29" s="193"/>
      <c r="H29" s="193"/>
      <c r="I29" s="193"/>
      <c r="J29" s="193"/>
      <c r="K29" s="193"/>
      <c r="L29" s="193"/>
      <c r="M29" s="193"/>
    </row>
    <row r="30" spans="1:17" ht="11.5" customHeight="1" x14ac:dyDescent="0.2">
      <c r="A30" s="195" t="s">
        <v>1089</v>
      </c>
      <c r="B30" s="240" t="s">
        <v>1090</v>
      </c>
      <c r="C30" s="240" t="s">
        <v>1091</v>
      </c>
      <c r="D30" s="196" t="e">
        <f>SummData!#REF!</f>
        <v>#REF!</v>
      </c>
      <c r="E30" s="196" t="e">
        <f>SummData!#REF!</f>
        <v>#REF!</v>
      </c>
      <c r="F30" s="196" t="e">
        <f>SummData!#REF!</f>
        <v>#REF!</v>
      </c>
      <c r="G30" s="196" t="e">
        <f>SummData!#REF!</f>
        <v>#REF!</v>
      </c>
      <c r="H30" s="196" t="e">
        <f>SummData!#REF!</f>
        <v>#REF!</v>
      </c>
      <c r="I30" s="196" t="e">
        <f>SummData!#REF!</f>
        <v>#REF!</v>
      </c>
      <c r="J30" s="196" t="e">
        <f>SummData!#REF!</f>
        <v>#REF!</v>
      </c>
      <c r="K30" s="196" t="e">
        <f>SummData!#REF!</f>
        <v>#REF!</v>
      </c>
      <c r="L30" s="196" t="e">
        <f>SummData!#REF!</f>
        <v>#REF!</v>
      </c>
      <c r="M30" s="196" t="e">
        <f>SummData!#REF!</f>
        <v>#REF!</v>
      </c>
      <c r="N30" s="196" t="e">
        <f>SummData!#REF!</f>
        <v>#REF!</v>
      </c>
      <c r="O30" s="196" t="e">
        <f>SummData!#REF!</f>
        <v>#REF!</v>
      </c>
      <c r="P30" s="196" t="e">
        <f>SummData!#REF!</f>
        <v>#REF!</v>
      </c>
      <c r="Q30" s="350" t="e">
        <f>SummData!#REF!</f>
        <v>#REF!</v>
      </c>
    </row>
  </sheetData>
  <customSheetViews>
    <customSheetView guid="{EF5D9E67-CDBC-4DA7-AF4B-457CDBE1825C}" scale="130" showGridLines="0" fitToPage="1">
      <pane ySplit="2" topLeftCell="A3" activePane="bottomLeft" state="frozen"/>
      <selection pane="bottomLeft" activeCell="H10" sqref="H10"/>
      <pageMargins left="0" right="0" top="0" bottom="0" header="0" footer="0"/>
      <pageSetup orientation="landscape" r:id="rId1"/>
    </customSheetView>
  </customSheetViews>
  <mergeCells count="1">
    <mergeCell ref="A1:L1"/>
  </mergeCells>
  <pageMargins left="0.7" right="0.7" top="0.75" bottom="0.75" header="0.3" footer="0.3"/>
  <pageSetup scale="87" orientation="landscape"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ef165378-3349-4474-ad08-d9858807eb8e">
      <Terms xmlns="http://schemas.microsoft.com/office/infopath/2007/PartnerControls"/>
    </lcf76f155ced4ddcb4097134ff3c332f>
    <TaxCatchAll xmlns="542b8446-c83e-4e97-9834-e3cd6df8a00e"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36034D22EC726499B454EB731AA145A" ma:contentTypeVersion="18" ma:contentTypeDescription="Create a new document." ma:contentTypeScope="" ma:versionID="9ccda1677bfcca54730c383cbac31a77">
  <xsd:schema xmlns:xsd="http://www.w3.org/2001/XMLSchema" xmlns:xs="http://www.w3.org/2001/XMLSchema" xmlns:p="http://schemas.microsoft.com/office/2006/metadata/properties" xmlns:ns2="ef165378-3349-4474-ad08-d9858807eb8e" xmlns:ns3="542b8446-c83e-4e97-9834-e3cd6df8a00e" targetNamespace="http://schemas.microsoft.com/office/2006/metadata/properties" ma:root="true" ma:fieldsID="0e5c4457bc0e0cee108789122f621d05" ns2:_="" ns3:_="">
    <xsd:import namespace="ef165378-3349-4474-ad08-d9858807eb8e"/>
    <xsd:import namespace="542b8446-c83e-4e97-9834-e3cd6df8a00e"/>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TaxCatchAll" minOccurs="0"/>
                <xsd:element ref="ns2:MediaServiceOCR" minOccurs="0"/>
                <xsd:element ref="ns2:MediaServiceGenerationTime" minOccurs="0"/>
                <xsd:element ref="ns2:MediaServiceEventHashCode" minOccurs="0"/>
                <xsd:element ref="ns2:lcf76f155ced4ddcb4097134ff3c332f"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f165378-3349-4474-ad08-d9858807eb8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7b48f79c-3828-4ee8-ab19-506afe97e5f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0"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42b8446-c83e-4e97-9834-e3cd6df8a00e"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26c83911-d930-439f-b08d-11462bdda91b}" ma:internalName="TaxCatchAll" ma:showField="CatchAllData" ma:web="542b8446-c83e-4e97-9834-e3cd6df8a00e">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9050D40-3074-40F9-AB6E-55635B4157D2}">
  <ds:schemaRefs>
    <ds:schemaRef ds:uri="ef165378-3349-4474-ad08-d9858807eb8e"/>
    <ds:schemaRef ds:uri="http://schemas.microsoft.com/office/2006/documentManagement/types"/>
    <ds:schemaRef ds:uri="http://www.w3.org/XML/1998/namespace"/>
    <ds:schemaRef ds:uri="http://schemas.microsoft.com/office/infopath/2007/PartnerControls"/>
    <ds:schemaRef ds:uri="http://purl.org/dc/terms/"/>
    <ds:schemaRef ds:uri="http://schemas.openxmlformats.org/package/2006/metadata/core-properties"/>
    <ds:schemaRef ds:uri="542b8446-c83e-4e97-9834-e3cd6df8a00e"/>
    <ds:schemaRef ds:uri="http://schemas.microsoft.com/office/2006/metadata/properties"/>
    <ds:schemaRef ds:uri="http://purl.org/dc/dcmitype/"/>
    <ds:schemaRef ds:uri="http://purl.org/dc/elements/1.1/"/>
  </ds:schemaRefs>
</ds:datastoreItem>
</file>

<file path=customXml/itemProps2.xml><?xml version="1.0" encoding="utf-8"?>
<ds:datastoreItem xmlns:ds="http://schemas.openxmlformats.org/officeDocument/2006/customXml" ds:itemID="{5365B63D-4829-46E3-9B94-C618A4DE720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f165378-3349-4474-ad08-d9858807eb8e"/>
    <ds:schemaRef ds:uri="542b8446-c83e-4e97-9834-e3cd6df8a00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18DA6AC-8501-49B7-860C-CAE321D850A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49</vt:i4>
      </vt:variant>
      <vt:variant>
        <vt:lpstr>Named Ranges</vt:lpstr>
      </vt:variant>
      <vt:variant>
        <vt:i4>48</vt:i4>
      </vt:variant>
    </vt:vector>
  </HeadingPairs>
  <TitlesOfParts>
    <vt:vector size="97" baseType="lpstr">
      <vt:lpstr>SummData</vt:lpstr>
      <vt:lpstr>Strait of Georgia</vt:lpstr>
      <vt:lpstr>contents</vt:lpstr>
      <vt:lpstr>B-1.Cal.CN</vt:lpstr>
      <vt:lpstr>B-2.Cal.CN</vt:lpstr>
      <vt:lpstr>B-3.Cal.CN</vt:lpstr>
      <vt:lpstr>B-4.Cal.FCN</vt:lpstr>
      <vt:lpstr>B-5.Cal.CN</vt:lpstr>
      <vt:lpstr>B-6.Cal.CN</vt:lpstr>
      <vt:lpstr>B-7.Cal.CN</vt:lpstr>
      <vt:lpstr>B-8.Ore.CN</vt:lpstr>
      <vt:lpstr>B-9.Ore.CN</vt:lpstr>
      <vt:lpstr>B-10.Ore.CN</vt:lpstr>
      <vt:lpstr>B-11.Ore.CN</vt:lpstr>
      <vt:lpstr>B-12.Col.CN</vt:lpstr>
      <vt:lpstr>B-13.Col.CN</vt:lpstr>
      <vt:lpstr>B-14.Col.CN</vt:lpstr>
      <vt:lpstr>B-15.Col.CN</vt:lpstr>
      <vt:lpstr>B-16.Col.CN</vt:lpstr>
      <vt:lpstr>B-17.Col.CN</vt:lpstr>
      <vt:lpstr>B-18.Col.CN</vt:lpstr>
      <vt:lpstr>B-19.Col.CN</vt:lpstr>
      <vt:lpstr>B-20.Col.CN</vt:lpstr>
      <vt:lpstr>B-21.Col.CO</vt:lpstr>
      <vt:lpstr>B-22.Col.fishery</vt:lpstr>
      <vt:lpstr>B-23.WAC.CN</vt:lpstr>
      <vt:lpstr>B-24.WAC.CO</vt:lpstr>
      <vt:lpstr>B-25.WAC.CN</vt:lpstr>
      <vt:lpstr>B-26.WAC.CO</vt:lpstr>
      <vt:lpstr>B-27.WAC.fishery</vt:lpstr>
      <vt:lpstr>B-28.WAC.CO</vt:lpstr>
      <vt:lpstr>B-29.WAC.CN</vt:lpstr>
      <vt:lpstr>B-30.WAC.CN</vt:lpstr>
      <vt:lpstr>B-31.WAC.CO</vt:lpstr>
      <vt:lpstr>B-32.WAC.CN</vt:lpstr>
      <vt:lpstr>B-33.WAC.CN</vt:lpstr>
      <vt:lpstr>B-34.WAC.CO</vt:lpstr>
      <vt:lpstr>B-35.WAC.CN</vt:lpstr>
      <vt:lpstr>B-36.WAC.CN</vt:lpstr>
      <vt:lpstr>B-37.WAC.CO</vt:lpstr>
      <vt:lpstr>B-38.WAC.CN</vt:lpstr>
      <vt:lpstr>B-39.PSD.fishery</vt:lpstr>
      <vt:lpstr>B-40.PSD.fishery</vt:lpstr>
      <vt:lpstr>B-41.PSD.CN</vt:lpstr>
      <vt:lpstr>B-42.PSD.CO</vt:lpstr>
      <vt:lpstr>B-43.PSD.PK</vt:lpstr>
      <vt:lpstr>B-44.PSD.CN</vt:lpstr>
      <vt:lpstr>B-45.summ.CN</vt:lpstr>
      <vt:lpstr>B-46.summ</vt:lpstr>
      <vt:lpstr>'B-37.WAC.CO'!_ftn1</vt:lpstr>
      <vt:lpstr>'B-37.WAC.CO'!_ftnref1</vt:lpstr>
      <vt:lpstr>'B-1.Cal.CN'!Print_Area</vt:lpstr>
      <vt:lpstr>'B-10.Ore.CN'!Print_Area</vt:lpstr>
      <vt:lpstr>'B-11.Ore.CN'!Print_Area</vt:lpstr>
      <vt:lpstr>'B-12.Col.CN'!Print_Area</vt:lpstr>
      <vt:lpstr>'B-13.Col.CN'!Print_Area</vt:lpstr>
      <vt:lpstr>'B-14.Col.CN'!Print_Area</vt:lpstr>
      <vt:lpstr>'B-15.Col.CN'!Print_Area</vt:lpstr>
      <vt:lpstr>'B-16.Col.CN'!Print_Area</vt:lpstr>
      <vt:lpstr>'B-17.Col.CN'!Print_Area</vt:lpstr>
      <vt:lpstr>'B-18.Col.CN'!Print_Area</vt:lpstr>
      <vt:lpstr>'B-19.Col.CN'!Print_Area</vt:lpstr>
      <vt:lpstr>'B-2.Cal.CN'!Print_Area</vt:lpstr>
      <vt:lpstr>'B-20.Col.CN'!Print_Area</vt:lpstr>
      <vt:lpstr>'B-21.Col.CO'!Print_Area</vt:lpstr>
      <vt:lpstr>'B-22.Col.fishery'!Print_Area</vt:lpstr>
      <vt:lpstr>'B-23.WAC.CN'!Print_Area</vt:lpstr>
      <vt:lpstr>'B-24.WAC.CO'!Print_Area</vt:lpstr>
      <vt:lpstr>'B-25.WAC.CN'!Print_Area</vt:lpstr>
      <vt:lpstr>'B-26.WAC.CO'!Print_Area</vt:lpstr>
      <vt:lpstr>'B-27.WAC.fishery'!Print_Area</vt:lpstr>
      <vt:lpstr>'B-28.WAC.CO'!Print_Area</vt:lpstr>
      <vt:lpstr>'B-29.WAC.CN'!Print_Area</vt:lpstr>
      <vt:lpstr>'B-3.Cal.CN'!Print_Area</vt:lpstr>
      <vt:lpstr>'B-30.WAC.CN'!Print_Area</vt:lpstr>
      <vt:lpstr>'B-31.WAC.CO'!Print_Area</vt:lpstr>
      <vt:lpstr>'B-32.WAC.CN'!Print_Area</vt:lpstr>
      <vt:lpstr>'B-33.WAC.CN'!Print_Area</vt:lpstr>
      <vt:lpstr>'B-34.WAC.CO'!Print_Area</vt:lpstr>
      <vt:lpstr>'B-35.WAC.CN'!Print_Area</vt:lpstr>
      <vt:lpstr>'B-36.WAC.CN'!Print_Area</vt:lpstr>
      <vt:lpstr>'B-37.WAC.CO'!Print_Area</vt:lpstr>
      <vt:lpstr>'B-38.WAC.CN'!Print_Area</vt:lpstr>
      <vt:lpstr>'B-39.PSD.fishery'!Print_Area</vt:lpstr>
      <vt:lpstr>'B-4.Cal.FCN'!Print_Area</vt:lpstr>
      <vt:lpstr>'B-40.PSD.fishery'!Print_Area</vt:lpstr>
      <vt:lpstr>'B-41.PSD.CN'!Print_Area</vt:lpstr>
      <vt:lpstr>'B-42.PSD.CO'!Print_Area</vt:lpstr>
      <vt:lpstr>'B-43.PSD.PK'!Print_Area</vt:lpstr>
      <vt:lpstr>'B-44.PSD.CN'!Print_Area</vt:lpstr>
      <vt:lpstr>'B-45.summ.CN'!Print_Area</vt:lpstr>
      <vt:lpstr>'B-5.Cal.CN'!Print_Area</vt:lpstr>
      <vt:lpstr>'B-6.Cal.CN'!Print_Area</vt:lpstr>
      <vt:lpstr>'B-7.Cal.CN'!Print_Area</vt:lpstr>
      <vt:lpstr>'B-8.Ore.CN'!Print_Area</vt:lpstr>
      <vt:lpstr>'B-9.Ore.CN'!Print_Area</vt:lpstr>
      <vt:lpstr>'B-6.Cal.CN'!Print_Titles</vt:lpstr>
    </vt:vector>
  </TitlesOfParts>
  <Manager/>
  <Company>Your Company Name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Chuck Tracy</dc:creator>
  <cp:keywords/>
  <dc:description/>
  <cp:lastModifiedBy>Luedke, Wilf (DFO/MPO)</cp:lastModifiedBy>
  <cp:revision/>
  <dcterms:created xsi:type="dcterms:W3CDTF">2005-12-01T20:50:46Z</dcterms:created>
  <dcterms:modified xsi:type="dcterms:W3CDTF">2024-12-18T18:28:05Z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0x010100A36034D22EC726499B454EB731AA145A</vt:lpwstr>
  </property>
  <property fmtid="{D5CDD505-2E9C-101B-9397-08002B2CF9AE}" pid="3" name="Order">
    <vt:r8>4955600</vt:r8>
  </property>
  <property fmtid="{D5CDD505-2E9C-101B-9397-08002B2CF9AE}" pid="4" name="MediaServiceImageTags">
    <vt:lpwstr/>
  </property>
</Properties>
</file>